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99F412B4-C45E-4F75-B700-76F37DB1391C}" xr6:coauthVersionLast="47" xr6:coauthVersionMax="47" xr10:uidLastSave="{00000000-0000-0000-0000-000000000000}"/>
  <bookViews>
    <workbookView xWindow="28680" yWindow="-750" windowWidth="29040" windowHeight="15720" activeTab="2" xr2:uid="{636D2034-F0F2-4751-8CC6-C136523F531A}"/>
  </bookViews>
  <sheets>
    <sheet name="Nota " sheetId="81" r:id="rId1"/>
    <sheet name="Mode d'emploi" sheetId="22" r:id="rId2"/>
    <sheet name="4.recettes.sur.feuille.A4" sheetId="87" r:id="rId3"/>
    <sheet name="2.recettes.sur.feuille.A4" sheetId="86" r:id="rId4"/>
    <sheet name="1.Recette.BAR.20.lignes" sheetId="90" r:id="rId5"/>
    <sheet name="formules" sheetId="82" r:id="rId6"/>
    <sheet name="divers" sheetId="74" r:id="rId7"/>
    <sheet name="materiels" sheetId="77" r:id="rId8"/>
    <sheet name="volumes" sheetId="78" r:id="rId9"/>
    <sheet name="convertisseurs.2024" sheetId="91" r:id="rId10"/>
    <sheet name="19.col.Fiche.Exemple2" sheetId="4" state="hidden" r:id="rId11"/>
    <sheet name="Masse.volumique" sheetId="12" r:id="rId12"/>
    <sheet name="les.cocktails" sheetId="15" r:id="rId13"/>
    <sheet name="pourcentages" sheetId="19" r:id="rId14"/>
    <sheet name="Bar.liens.1" sheetId="11" r:id="rId15"/>
    <sheet name="Bar.liens.2" sheetId="24" r:id="rId16"/>
    <sheet name="Excel.liens" sheetId="35" r:id="rId17"/>
    <sheet name="Nethèque" sheetId="17" r:id="rId18"/>
  </sheets>
  <externalReferences>
    <externalReference r:id="rId19"/>
    <externalReference r:id="rId20"/>
    <externalReference r:id="rId21"/>
    <externalReference r:id="rId22"/>
  </externalReferences>
  <definedNames>
    <definedName name="_xlnm._FilterDatabase" localSheetId="4" hidden="1">'1.Recette.BAR.20.lignes'!$B$6:$C$62</definedName>
    <definedName name="_xlnm._FilterDatabase" localSheetId="3" hidden="1">'2.recettes.sur.feuille.A4'!$B$6:$C$84</definedName>
    <definedName name="_xlnm._FilterDatabase" localSheetId="2" hidden="1">'4.recettes.sur.feuille.A4'!$B$6:$C$84</definedName>
    <definedName name="_xlnm._FilterDatabase" localSheetId="5" hidden="1">formules!$B$6:$C$79</definedName>
    <definedName name="Archives">[1]Bdd!$B$6:$N$166</definedName>
    <definedName name="Bananes">[2]!tbl_TypeFruit6[Bananes]</definedName>
    <definedName name="CA">[3]Equipes!$E$4:$E$14</definedName>
    <definedName name="Citrons">[2]!tbl_TypeFruit5[Citrons]</definedName>
    <definedName name="_xlnm.Criteria">OFFSET([4]Articles!$G$4,0,0,COUNTA([4]Articles!$G$4:$G$8))</definedName>
    <definedName name="Equipes">[3]Equipes!$C$4:$D$14</definedName>
    <definedName name="Frais_de_port">1.25</definedName>
    <definedName name="grp_AccoladeVisite">"shp_BraceBottom,txt_WalkMeBrace,shp_BraceLeft"</definedName>
    <definedName name="grp_FlèchesVisite">"shp_ArrowCurved,txt_WalkMeArrows,shp_ArrowStraight"</definedName>
    <definedName name="lst_TypeFruit">[2]!tbl_TypeFruit[Pommes]</definedName>
    <definedName name="Oranges">[2]!tbl_TypeFruit4[Oranges]</definedName>
    <definedName name="Pommes">[2]!tbl_TypeFruit[Pommes]</definedName>
    <definedName name="tab">[3]chercherClic!$B$4:$E$14</definedName>
    <definedName name="TaxeVente">0.0825</definedName>
    <definedName name="_xlnm.Print_Area" localSheetId="4">'1.Recette.BAR.20.lignes'!$B$7:$AD$60</definedName>
    <definedName name="_xlnm.Print_Area" localSheetId="3">'2.recettes.sur.feuille.A4'!$B$7:$AF$82</definedName>
    <definedName name="_xlnm.Print_Area" localSheetId="2">'4.recettes.sur.feuille.A4'!$B$7:$AF$82</definedName>
    <definedName name="_xlnm.Print_Area" localSheetId="5">formules!$B$8:$AH$28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8" i="87" l="1"/>
  <c r="AW9" i="87" s="1"/>
  <c r="AW10" i="87" s="1"/>
  <c r="AW11" i="87" s="1"/>
  <c r="AS84" i="86"/>
  <c r="AS85" i="86" s="1"/>
  <c r="AS86" i="86" s="1"/>
  <c r="AS87" i="86" s="1"/>
  <c r="AK74" i="82"/>
  <c r="AK72" i="82"/>
  <c r="AK70" i="82"/>
  <c r="AK68" i="82"/>
  <c r="AL68" i="90"/>
  <c r="Y43" i="82"/>
  <c r="AL116" i="86"/>
  <c r="AL117" i="86"/>
  <c r="AL118" i="86"/>
  <c r="AL119" i="86"/>
  <c r="AM90" i="87"/>
  <c r="AL89" i="87"/>
  <c r="AK67" i="90"/>
  <c r="AM90" i="86"/>
  <c r="AK93" i="90"/>
  <c r="AK94" i="90"/>
  <c r="AK95" i="90"/>
  <c r="AK96" i="90"/>
  <c r="AR86" i="90"/>
  <c r="FG72" i="91"/>
  <c r="FF72" i="91"/>
  <c r="FE72" i="91"/>
  <c r="FD72" i="91"/>
  <c r="FC72" i="91"/>
  <c r="FB72" i="91"/>
  <c r="FA72" i="91"/>
  <c r="EZ72" i="91"/>
  <c r="AD71" i="91"/>
  <c r="AC71" i="91"/>
  <c r="AB71" i="91"/>
  <c r="AA71" i="91"/>
  <c r="Z71" i="91"/>
  <c r="Y71" i="91"/>
  <c r="X71" i="91"/>
  <c r="W71" i="91"/>
  <c r="V71" i="91"/>
  <c r="U71" i="91"/>
  <c r="FF70" i="91"/>
  <c r="FE70" i="91"/>
  <c r="FD70" i="91"/>
  <c r="FC70" i="91"/>
  <c r="FB70" i="91"/>
  <c r="FL68" i="91"/>
  <c r="FK68" i="91"/>
  <c r="FF68" i="91"/>
  <c r="FG68" i="91" s="1"/>
  <c r="FE68" i="91"/>
  <c r="FD68" i="91"/>
  <c r="FC68" i="91"/>
  <c r="FB68" i="91"/>
  <c r="FM67" i="91"/>
  <c r="FK67" i="91"/>
  <c r="Z67" i="91"/>
  <c r="Y67" i="91"/>
  <c r="X67" i="91"/>
  <c r="AC54" i="91" s="1"/>
  <c r="FM66" i="91"/>
  <c r="FL66" i="91"/>
  <c r="FG66" i="91"/>
  <c r="FK63" i="91"/>
  <c r="FJ63" i="91"/>
  <c r="AC60" i="91"/>
  <c r="AB60" i="91"/>
  <c r="FM58" i="91"/>
  <c r="FL58" i="91"/>
  <c r="FK58" i="91"/>
  <c r="FJ58" i="91"/>
  <c r="FI58" i="91"/>
  <c r="FH58" i="91"/>
  <c r="K58" i="91"/>
  <c r="J58" i="91"/>
  <c r="I58" i="91"/>
  <c r="H58" i="91"/>
  <c r="G58" i="91"/>
  <c r="F58" i="91"/>
  <c r="E58" i="91"/>
  <c r="D58" i="91"/>
  <c r="C58" i="91"/>
  <c r="B58" i="91"/>
  <c r="G54" i="91"/>
  <c r="F54" i="91"/>
  <c r="E54" i="91"/>
  <c r="I47" i="91" s="1"/>
  <c r="EA52" i="91"/>
  <c r="DZ52" i="91"/>
  <c r="DY52" i="91"/>
  <c r="DX52" i="91"/>
  <c r="AB52" i="91"/>
  <c r="AB51" i="91"/>
  <c r="EA50" i="91"/>
  <c r="EA49" i="91"/>
  <c r="EA48" i="91"/>
  <c r="AW48" i="91"/>
  <c r="AV48" i="91"/>
  <c r="AU48" i="91"/>
  <c r="AP48" i="91"/>
  <c r="AO48" i="91"/>
  <c r="AN48" i="91"/>
  <c r="AM48" i="91"/>
  <c r="AL48" i="91"/>
  <c r="AK48" i="91"/>
  <c r="AJ48" i="91"/>
  <c r="AI48" i="91"/>
  <c r="EA47" i="91"/>
  <c r="AT47" i="91"/>
  <c r="AS47" i="91"/>
  <c r="AR47" i="91"/>
  <c r="AQ47" i="91"/>
  <c r="AM47" i="91"/>
  <c r="AL47" i="91"/>
  <c r="CP46" i="91"/>
  <c r="CO46" i="91"/>
  <c r="CN46" i="91"/>
  <c r="CM46" i="91"/>
  <c r="CL46" i="91"/>
  <c r="CD46" i="91"/>
  <c r="CC46" i="91"/>
  <c r="CB46" i="91"/>
  <c r="CA46" i="91"/>
  <c r="BZ46" i="91"/>
  <c r="BY46" i="91"/>
  <c r="BX46" i="91"/>
  <c r="BW46" i="91"/>
  <c r="BV46" i="91"/>
  <c r="CK45" i="91"/>
  <c r="CJ45" i="91"/>
  <c r="CI45" i="91"/>
  <c r="CH45" i="91"/>
  <c r="CG45" i="91"/>
  <c r="CF45" i="91"/>
  <c r="CE45" i="91"/>
  <c r="BZ45" i="91"/>
  <c r="BY45" i="91"/>
  <c r="AK45" i="91"/>
  <c r="DJ44" i="91"/>
  <c r="DI44" i="91"/>
  <c r="DA44" i="91"/>
  <c r="CZ44" i="91"/>
  <c r="CY44" i="91"/>
  <c r="CX44" i="91"/>
  <c r="CW44" i="91"/>
  <c r="CV44" i="91"/>
  <c r="CU44" i="91"/>
  <c r="CT44" i="91"/>
  <c r="CS44" i="91"/>
  <c r="AC44" i="91"/>
  <c r="AB44" i="91"/>
  <c r="EB43" i="91"/>
  <c r="EA43" i="91"/>
  <c r="DZ43" i="91"/>
  <c r="DY43" i="91"/>
  <c r="DX43" i="91"/>
  <c r="DW43" i="91"/>
  <c r="DV43" i="91"/>
  <c r="DU43" i="91"/>
  <c r="DT43" i="91"/>
  <c r="DS43" i="91"/>
  <c r="DP43" i="91"/>
  <c r="DO43" i="91"/>
  <c r="DN43" i="91"/>
  <c r="DM43" i="91"/>
  <c r="DL43" i="91"/>
  <c r="DK43" i="91"/>
  <c r="DH43" i="91"/>
  <c r="DG43" i="91"/>
  <c r="DF43" i="91"/>
  <c r="DE43" i="91"/>
  <c r="DD43" i="91"/>
  <c r="DC43" i="91"/>
  <c r="DB43" i="91"/>
  <c r="CW43" i="91"/>
  <c r="CV43" i="91"/>
  <c r="BX43" i="91"/>
  <c r="BS43" i="91"/>
  <c r="BR43" i="91"/>
  <c r="BQ43" i="91"/>
  <c r="BP43" i="91"/>
  <c r="BO43" i="91"/>
  <c r="BN43" i="91"/>
  <c r="BM43" i="91"/>
  <c r="BL43" i="91"/>
  <c r="BK43" i="91"/>
  <c r="BJ43" i="91"/>
  <c r="BI43" i="91"/>
  <c r="BH43" i="91"/>
  <c r="BG43" i="91"/>
  <c r="BF43" i="91"/>
  <c r="BE43" i="91"/>
  <c r="BD43" i="91"/>
  <c r="BC43" i="91"/>
  <c r="BB43" i="91"/>
  <c r="BA43" i="91"/>
  <c r="AZ43" i="91"/>
  <c r="AY43" i="91"/>
  <c r="AC43" i="91"/>
  <c r="EW42" i="91"/>
  <c r="EV42" i="91"/>
  <c r="EU42" i="91"/>
  <c r="ET42" i="91"/>
  <c r="ES42" i="91"/>
  <c r="ER42" i="91"/>
  <c r="EQ42" i="91"/>
  <c r="EP42" i="91"/>
  <c r="EO42" i="91"/>
  <c r="EN42" i="91"/>
  <c r="EM42" i="91"/>
  <c r="EJ42" i="91"/>
  <c r="EI42" i="91"/>
  <c r="EH42" i="91"/>
  <c r="EG42" i="91"/>
  <c r="EF42" i="91"/>
  <c r="EE42" i="91"/>
  <c r="ED42" i="91"/>
  <c r="DW42" i="91"/>
  <c r="DV42" i="91"/>
  <c r="BM42" i="91"/>
  <c r="BL42" i="91"/>
  <c r="BK42" i="91"/>
  <c r="BJ42" i="91"/>
  <c r="BI42" i="91"/>
  <c r="BD42" i="91"/>
  <c r="BC42" i="91"/>
  <c r="AC42" i="91"/>
  <c r="AB42" i="91"/>
  <c r="CU41" i="91"/>
  <c r="DU40" i="91"/>
  <c r="BB39" i="91"/>
  <c r="FI30" i="91"/>
  <c r="AE30" i="91"/>
  <c r="AD30" i="91"/>
  <c r="AC30" i="91"/>
  <c r="AB30" i="91"/>
  <c r="AA30" i="91"/>
  <c r="Z30" i="91"/>
  <c r="Y30" i="91"/>
  <c r="X30" i="91"/>
  <c r="W30" i="91"/>
  <c r="U30" i="91"/>
  <c r="FI29" i="91"/>
  <c r="GS28" i="91"/>
  <c r="GR28" i="91"/>
  <c r="GQ28" i="91"/>
  <c r="GP28" i="91"/>
  <c r="GO28" i="91"/>
  <c r="GN28" i="91"/>
  <c r="GM28" i="91"/>
  <c r="GL28" i="91"/>
  <c r="GK28" i="91"/>
  <c r="GJ28" i="91"/>
  <c r="GI28" i="91"/>
  <c r="GH28" i="91"/>
  <c r="GG28" i="91"/>
  <c r="GF28" i="91"/>
  <c r="GE28" i="91"/>
  <c r="GD28" i="91"/>
  <c r="GC28" i="91"/>
  <c r="FI28" i="91"/>
  <c r="FI27" i="91"/>
  <c r="K27" i="91"/>
  <c r="J27" i="91"/>
  <c r="I27" i="91"/>
  <c r="H27" i="91"/>
  <c r="G27" i="91"/>
  <c r="F27" i="91"/>
  <c r="E27" i="91"/>
  <c r="D27" i="91"/>
  <c r="B27" i="91"/>
  <c r="FJ26" i="91"/>
  <c r="FK26" i="91" s="1"/>
  <c r="FI26" i="91"/>
  <c r="FM25" i="91"/>
  <c r="FL25" i="91"/>
  <c r="FK25" i="91"/>
  <c r="FJ23" i="91"/>
  <c r="FK22" i="91"/>
  <c r="FK23" i="91" s="1"/>
  <c r="FJ22" i="91"/>
  <c r="CM22" i="91"/>
  <c r="CL22" i="91"/>
  <c r="CG22" i="91"/>
  <c r="CF22" i="91"/>
  <c r="CK22" i="91" s="1"/>
  <c r="CE22" i="91"/>
  <c r="CD22" i="91"/>
  <c r="BY22" i="91"/>
  <c r="FK21" i="91"/>
  <c r="FL21" i="91" s="1"/>
  <c r="FM21" i="91" s="1"/>
  <c r="EN21" i="91"/>
  <c r="EM21" i="91"/>
  <c r="EF21" i="91"/>
  <c r="EG21" i="91" s="1"/>
  <c r="EH21" i="91" s="1"/>
  <c r="ED21" i="91"/>
  <c r="EE21" i="91" s="1"/>
  <c r="EC21" i="91"/>
  <c r="DV21" i="91"/>
  <c r="DJ21" i="91"/>
  <c r="DI21" i="91"/>
  <c r="DE21" i="91"/>
  <c r="DF21" i="91" s="1"/>
  <c r="DD21" i="91"/>
  <c r="DB21" i="91"/>
  <c r="DC21" i="91" s="1"/>
  <c r="DA21" i="91"/>
  <c r="CV21" i="91"/>
  <c r="CM21" i="91"/>
  <c r="CL21" i="91"/>
  <c r="CK21" i="91"/>
  <c r="CJ21" i="91"/>
  <c r="CO21" i="91" s="1"/>
  <c r="CH21" i="91"/>
  <c r="CG21" i="91"/>
  <c r="CE21" i="91"/>
  <c r="CF21" i="91" s="1"/>
  <c r="CD21" i="91"/>
  <c r="BY21" i="91"/>
  <c r="EN20" i="91"/>
  <c r="EM20" i="91"/>
  <c r="EF20" i="91"/>
  <c r="EG20" i="91" s="1"/>
  <c r="ED20" i="91"/>
  <c r="EE20" i="91" s="1"/>
  <c r="EC20" i="91"/>
  <c r="DV20" i="91"/>
  <c r="DJ20" i="91"/>
  <c r="DI20" i="91"/>
  <c r="DE20" i="91"/>
  <c r="DD20" i="91"/>
  <c r="DB20" i="91"/>
  <c r="DC20" i="91" s="1"/>
  <c r="DA20" i="91"/>
  <c r="CV20" i="91"/>
  <c r="CM20" i="91"/>
  <c r="CL20" i="91"/>
  <c r="CK20" i="91"/>
  <c r="CH20" i="91"/>
  <c r="CG20" i="91"/>
  <c r="CE20" i="91"/>
  <c r="CF20" i="91" s="1"/>
  <c r="CJ20" i="91" s="1"/>
  <c r="CO20" i="91" s="1"/>
  <c r="CD20" i="91"/>
  <c r="BY20" i="91"/>
  <c r="EN19" i="91"/>
  <c r="EM19" i="91"/>
  <c r="EF19" i="91"/>
  <c r="EG19" i="91" s="1"/>
  <c r="ED19" i="91"/>
  <c r="EE19" i="91" s="1"/>
  <c r="EC19" i="91"/>
  <c r="DV19" i="91"/>
  <c r="DJ19" i="91"/>
  <c r="DI19" i="91"/>
  <c r="DD19" i="91"/>
  <c r="DE19" i="91" s="1"/>
  <c r="DB19" i="91"/>
  <c r="DC19" i="91" s="1"/>
  <c r="DA19" i="91"/>
  <c r="CV19" i="91"/>
  <c r="CM19" i="91"/>
  <c r="CL19" i="91"/>
  <c r="CH19" i="91"/>
  <c r="CG19" i="91"/>
  <c r="CE19" i="91"/>
  <c r="CF19" i="91" s="1"/>
  <c r="CD19" i="91"/>
  <c r="BY19" i="91"/>
  <c r="AS19" i="91"/>
  <c r="AR19" i="91"/>
  <c r="AQ19" i="91"/>
  <c r="AP19" i="91"/>
  <c r="AL19" i="91"/>
  <c r="EN18" i="91"/>
  <c r="EM18" i="91"/>
  <c r="EG18" i="91"/>
  <c r="EF18" i="91"/>
  <c r="ED18" i="91"/>
  <c r="EE18" i="91" s="1"/>
  <c r="EJ18" i="91" s="1"/>
  <c r="EC18" i="91"/>
  <c r="DV18" i="91"/>
  <c r="DJ18" i="91"/>
  <c r="DI18" i="91"/>
  <c r="DH18" i="91"/>
  <c r="DD18" i="91"/>
  <c r="DC18" i="91"/>
  <c r="DB18" i="91"/>
  <c r="DA18" i="91"/>
  <c r="CV18" i="91"/>
  <c r="CM18" i="91"/>
  <c r="CL18" i="91"/>
  <c r="CG18" i="91"/>
  <c r="CO18" i="91" s="1"/>
  <c r="CE18" i="91"/>
  <c r="CF18" i="91" s="1"/>
  <c r="CD18" i="91"/>
  <c r="BY18" i="91"/>
  <c r="BR18" i="91"/>
  <c r="BM18" i="91"/>
  <c r="BO18" i="91" s="1"/>
  <c r="BL18" i="91"/>
  <c r="BI18" i="91"/>
  <c r="BJ18" i="91" s="1"/>
  <c r="BC18" i="91"/>
  <c r="AY18" i="91"/>
  <c r="AS18" i="91"/>
  <c r="AR18" i="91"/>
  <c r="AQ18" i="91"/>
  <c r="AP18" i="91"/>
  <c r="AL18" i="91"/>
  <c r="GS17" i="91"/>
  <c r="GR17" i="91"/>
  <c r="GQ17" i="91"/>
  <c r="GP17" i="91"/>
  <c r="GO17" i="91"/>
  <c r="GN17" i="91"/>
  <c r="GM17" i="91"/>
  <c r="GL17" i="91"/>
  <c r="GK17" i="91"/>
  <c r="GJ17" i="91"/>
  <c r="GI17" i="91"/>
  <c r="GH17" i="91"/>
  <c r="GG17" i="91"/>
  <c r="GF17" i="91"/>
  <c r="GE17" i="91"/>
  <c r="GD17" i="91"/>
  <c r="GC17" i="91"/>
  <c r="EQ17" i="91"/>
  <c r="EN17" i="91"/>
  <c r="EM17" i="91"/>
  <c r="EG17" i="91"/>
  <c r="EH17" i="91" s="1"/>
  <c r="EF17" i="91"/>
  <c r="ED17" i="91"/>
  <c r="EE17" i="91" s="1"/>
  <c r="EC17" i="91"/>
  <c r="DV17" i="91"/>
  <c r="DL17" i="91"/>
  <c r="DJ17" i="91"/>
  <c r="DI17" i="91"/>
  <c r="DD17" i="91"/>
  <c r="DE17" i="91" s="1"/>
  <c r="DF17" i="91" s="1"/>
  <c r="DB17" i="91"/>
  <c r="DC17" i="91" s="1"/>
  <c r="DG17" i="91" s="1"/>
  <c r="DN17" i="91" s="1"/>
  <c r="DA17" i="91"/>
  <c r="CV17" i="91"/>
  <c r="CO17" i="91"/>
  <c r="CM17" i="91"/>
  <c r="CL17" i="91"/>
  <c r="CH17" i="91"/>
  <c r="CI17" i="91" s="1"/>
  <c r="CG17" i="91"/>
  <c r="CE17" i="91"/>
  <c r="CF17" i="91" s="1"/>
  <c r="CD17" i="91"/>
  <c r="BY17" i="91"/>
  <c r="BR17" i="91"/>
  <c r="BM17" i="91"/>
  <c r="BL17" i="91"/>
  <c r="BI17" i="91"/>
  <c r="BJ17" i="91" s="1"/>
  <c r="BC17" i="91"/>
  <c r="AY17" i="91"/>
  <c r="AS17" i="91"/>
  <c r="AQ17" i="91"/>
  <c r="AP17" i="91"/>
  <c r="AL17" i="91"/>
  <c r="EN16" i="91"/>
  <c r="EM16" i="91"/>
  <c r="EF16" i="91"/>
  <c r="EG16" i="91" s="1"/>
  <c r="EH16" i="91" s="1"/>
  <c r="EE16" i="91"/>
  <c r="ED16" i="91"/>
  <c r="EC16" i="91"/>
  <c r="DV16" i="91"/>
  <c r="DL16" i="91"/>
  <c r="DJ16" i="91"/>
  <c r="DI16" i="91"/>
  <c r="DD16" i="91"/>
  <c r="DE16" i="91" s="1"/>
  <c r="DF16" i="91" s="1"/>
  <c r="DB16" i="91"/>
  <c r="DC16" i="91" s="1"/>
  <c r="DA16" i="91"/>
  <c r="CV16" i="91"/>
  <c r="CM16" i="91"/>
  <c r="CL16" i="91"/>
  <c r="CG16" i="91"/>
  <c r="CH16" i="91" s="1"/>
  <c r="CE16" i="91"/>
  <c r="CF16" i="91" s="1"/>
  <c r="CJ16" i="91" s="1"/>
  <c r="CO16" i="91" s="1"/>
  <c r="CD16" i="91"/>
  <c r="BY16" i="91"/>
  <c r="BR16" i="91"/>
  <c r="BP16" i="91"/>
  <c r="BM16" i="91"/>
  <c r="BO16" i="91" s="1"/>
  <c r="BL16" i="91"/>
  <c r="BJ16" i="91"/>
  <c r="BK16" i="91" s="1"/>
  <c r="BI16" i="91"/>
  <c r="BC16" i="91"/>
  <c r="AY16" i="91"/>
  <c r="AS16" i="91"/>
  <c r="AQ16" i="91"/>
  <c r="AP16" i="91"/>
  <c r="AL16" i="91"/>
  <c r="AD16" i="91"/>
  <c r="AE16" i="91" s="1"/>
  <c r="AC16" i="91"/>
  <c r="Y16" i="91"/>
  <c r="U16" i="91"/>
  <c r="S16" i="91"/>
  <c r="R16" i="91"/>
  <c r="Q16" i="91"/>
  <c r="P16" i="91"/>
  <c r="O16" i="91"/>
  <c r="N16" i="91"/>
  <c r="M16" i="91"/>
  <c r="G16" i="91"/>
  <c r="F16" i="91"/>
  <c r="E16" i="91"/>
  <c r="EN15" i="91"/>
  <c r="EM15" i="91"/>
  <c r="EF15" i="91"/>
  <c r="ED15" i="91"/>
  <c r="EE15" i="91" s="1"/>
  <c r="EC15" i="91"/>
  <c r="DV15" i="91"/>
  <c r="DJ15" i="91"/>
  <c r="DI15" i="91"/>
  <c r="DE15" i="91"/>
  <c r="DD15" i="91"/>
  <c r="DB15" i="91"/>
  <c r="DC15" i="91" s="1"/>
  <c r="DA15" i="91"/>
  <c r="CV15" i="91"/>
  <c r="CM15" i="91"/>
  <c r="CL15" i="91"/>
  <c r="CG15" i="91"/>
  <c r="CH15" i="91" s="1"/>
  <c r="CE15" i="91"/>
  <c r="CF15" i="91" s="1"/>
  <c r="CD15" i="91"/>
  <c r="BY15" i="91"/>
  <c r="BR15" i="91"/>
  <c r="BP15" i="91"/>
  <c r="BM15" i="91"/>
  <c r="BO15" i="91" s="1"/>
  <c r="BL15" i="91"/>
  <c r="BI15" i="91"/>
  <c r="BJ15" i="91" s="1"/>
  <c r="BK15" i="91" s="1"/>
  <c r="BC15" i="91"/>
  <c r="AY15" i="91"/>
  <c r="AS15" i="91"/>
  <c r="AV15" i="91" s="1"/>
  <c r="AQ15" i="91"/>
  <c r="AR15" i="91" s="1"/>
  <c r="AP15" i="91"/>
  <c r="AL15" i="91"/>
  <c r="AC15" i="91"/>
  <c r="AD15" i="91" s="1"/>
  <c r="AE15" i="91" s="1"/>
  <c r="Y15" i="91"/>
  <c r="U15" i="91"/>
  <c r="EN14" i="91"/>
  <c r="EM14" i="91"/>
  <c r="EG14" i="91"/>
  <c r="EF14" i="91"/>
  <c r="ED14" i="91"/>
  <c r="EE14" i="91" s="1"/>
  <c r="EJ14" i="91" s="1"/>
  <c r="EC14" i="91"/>
  <c r="DV14" i="91"/>
  <c r="DJ14" i="91"/>
  <c r="DI14" i="91"/>
  <c r="DE14" i="91"/>
  <c r="DD14" i="91"/>
  <c r="DB14" i="91"/>
  <c r="DC14" i="91" s="1"/>
  <c r="DH14" i="91" s="1"/>
  <c r="DA14" i="91"/>
  <c r="CV14" i="91"/>
  <c r="CM14" i="91"/>
  <c r="CL14" i="91"/>
  <c r="CG14" i="91"/>
  <c r="CE14" i="91"/>
  <c r="CF14" i="91" s="1"/>
  <c r="CD14" i="91"/>
  <c r="BY14" i="91"/>
  <c r="BR14" i="91"/>
  <c r="BM14" i="91"/>
  <c r="BL14" i="91"/>
  <c r="BI14" i="91"/>
  <c r="BJ14" i="91" s="1"/>
  <c r="BC14" i="91"/>
  <c r="AY14" i="91"/>
  <c r="AV14" i="91"/>
  <c r="AT14" i="91"/>
  <c r="AS14" i="91"/>
  <c r="AQ14" i="91"/>
  <c r="AR14" i="91" s="1"/>
  <c r="AU14" i="91" s="1"/>
  <c r="AP14" i="91"/>
  <c r="AL14" i="91"/>
  <c r="AC14" i="91"/>
  <c r="AD14" i="91" s="1"/>
  <c r="AE14" i="91" s="1"/>
  <c r="Y14" i="91"/>
  <c r="U14" i="91"/>
  <c r="EN13" i="91"/>
  <c r="EM13" i="91"/>
  <c r="EG13" i="91"/>
  <c r="EF13" i="91"/>
  <c r="EE13" i="91"/>
  <c r="ED13" i="91"/>
  <c r="EC13" i="91"/>
  <c r="DV13" i="91"/>
  <c r="DJ13" i="91"/>
  <c r="DI13" i="91"/>
  <c r="DD13" i="91"/>
  <c r="DC13" i="91"/>
  <c r="DB13" i="91"/>
  <c r="DA13" i="91"/>
  <c r="CV13" i="91"/>
  <c r="CO13" i="91"/>
  <c r="CM13" i="91"/>
  <c r="CL13" i="91"/>
  <c r="CG13" i="91"/>
  <c r="CH13" i="91" s="1"/>
  <c r="CI13" i="91" s="1"/>
  <c r="CE13" i="91"/>
  <c r="CF13" i="91" s="1"/>
  <c r="CB23" i="91" s="1"/>
  <c r="CD13" i="91"/>
  <c r="BY13" i="91"/>
  <c r="BR13" i="91"/>
  <c r="BP13" i="91"/>
  <c r="BM13" i="91"/>
  <c r="BO13" i="91" s="1"/>
  <c r="BL13" i="91"/>
  <c r="BI13" i="91"/>
  <c r="BJ13" i="91" s="1"/>
  <c r="BK13" i="91" s="1"/>
  <c r="BC13" i="91"/>
  <c r="AY13" i="91"/>
  <c r="AS13" i="91"/>
  <c r="AQ13" i="91"/>
  <c r="AP13" i="91"/>
  <c r="AL13" i="91"/>
  <c r="AC13" i="91"/>
  <c r="AD13" i="91" s="1"/>
  <c r="AE13" i="91" s="1"/>
  <c r="Y13" i="91"/>
  <c r="U13" i="91"/>
  <c r="EQ12" i="91"/>
  <c r="EN12" i="91"/>
  <c r="EM12" i="91"/>
  <c r="EH12" i="91"/>
  <c r="EG12" i="91"/>
  <c r="EF12" i="91"/>
  <c r="ED12" i="91"/>
  <c r="EE12" i="91" s="1"/>
  <c r="EJ12" i="91" s="1"/>
  <c r="EP12" i="91" s="1"/>
  <c r="EC12" i="91"/>
  <c r="DV12" i="91"/>
  <c r="DL12" i="91"/>
  <c r="DJ12" i="91"/>
  <c r="DI12" i="91"/>
  <c r="DF12" i="91"/>
  <c r="DE12" i="91"/>
  <c r="DD12" i="91"/>
  <c r="DB12" i="91"/>
  <c r="DC12" i="91" s="1"/>
  <c r="DH12" i="91" s="1"/>
  <c r="DK12" i="91" s="1"/>
  <c r="DA12" i="91"/>
  <c r="CV12" i="91"/>
  <c r="CK12" i="91"/>
  <c r="CI12" i="91"/>
  <c r="CH12" i="91"/>
  <c r="CG12" i="91"/>
  <c r="CF12" i="91"/>
  <c r="CE12" i="91"/>
  <c r="BR12" i="91"/>
  <c r="BM12" i="91"/>
  <c r="BO12" i="91" s="1"/>
  <c r="BL12" i="91"/>
  <c r="BI12" i="91"/>
  <c r="BJ12" i="91" s="1"/>
  <c r="BK12" i="91" s="1"/>
  <c r="BC12" i="91"/>
  <c r="AY12" i="91"/>
  <c r="AS12" i="91"/>
  <c r="AQ12" i="91"/>
  <c r="AP12" i="91"/>
  <c r="AL12" i="91"/>
  <c r="AD12" i="91"/>
  <c r="AE12" i="91" s="1"/>
  <c r="AC12" i="91"/>
  <c r="Y12" i="91"/>
  <c r="U12" i="91"/>
  <c r="EK11" i="91"/>
  <c r="EJ11" i="91"/>
  <c r="EH11" i="91"/>
  <c r="EG11" i="91"/>
  <c r="EF11" i="91"/>
  <c r="EE11" i="91"/>
  <c r="ED11" i="91"/>
  <c r="DH11" i="91"/>
  <c r="DF11" i="91"/>
  <c r="DE11" i="91"/>
  <c r="DD11" i="91"/>
  <c r="DC11" i="91"/>
  <c r="DB11" i="91"/>
  <c r="CN11" i="91"/>
  <c r="BM11" i="91"/>
  <c r="BL11" i="91"/>
  <c r="BI11" i="91"/>
  <c r="BJ11" i="91" s="1"/>
  <c r="BC11" i="91"/>
  <c r="AY11" i="91"/>
  <c r="AT11" i="91"/>
  <c r="AS11" i="91"/>
  <c r="AQ11" i="91"/>
  <c r="AR11" i="91" s="1"/>
  <c r="AP11" i="91"/>
  <c r="AL11" i="91"/>
  <c r="AC11" i="91"/>
  <c r="AD11" i="91" s="1"/>
  <c r="AE11" i="91" s="1"/>
  <c r="Y11" i="91"/>
  <c r="U11" i="91"/>
  <c r="EQ10" i="91"/>
  <c r="EP10" i="91"/>
  <c r="DL10" i="91"/>
  <c r="DK10" i="91"/>
  <c r="BM10" i="91"/>
  <c r="BL10" i="91"/>
  <c r="BI10" i="91"/>
  <c r="BJ10" i="91" s="1"/>
  <c r="BC10" i="91"/>
  <c r="AY10" i="91"/>
  <c r="AV10" i="91"/>
  <c r="AU10" i="91"/>
  <c r="AT10" i="91"/>
  <c r="AS10" i="91"/>
  <c r="AQ10" i="91"/>
  <c r="AR10" i="91" s="1"/>
  <c r="AP10" i="91"/>
  <c r="AL10" i="91"/>
  <c r="AC10" i="91"/>
  <c r="AD10" i="91" s="1"/>
  <c r="AE10" i="91" s="1"/>
  <c r="Y10" i="91"/>
  <c r="U10" i="91"/>
  <c r="I10" i="91"/>
  <c r="GH9" i="91"/>
  <c r="GI9" i="91" s="1"/>
  <c r="ES9" i="91"/>
  <c r="DM9" i="91"/>
  <c r="AT9" i="91"/>
  <c r="AS9" i="91"/>
  <c r="AR9" i="91"/>
  <c r="AQ9" i="91"/>
  <c r="AC9" i="91"/>
  <c r="AD9" i="91" s="1"/>
  <c r="AE9" i="91" s="1"/>
  <c r="Y9" i="91"/>
  <c r="U9" i="91"/>
  <c r="O9" i="91"/>
  <c r="CO8" i="91"/>
  <c r="CO11" i="91" s="1"/>
  <c r="Q8" i="91"/>
  <c r="AX9" i="87"/>
  <c r="AT85" i="86"/>
  <c r="AS86" i="90"/>
  <c r="Y44" i="82" a="1"/>
  <c r="AL69" i="90" a="1"/>
  <c r="AJ95" i="90"/>
  <c r="AM91" i="86" a="1"/>
  <c r="AL70" i="82"/>
  <c r="AM91" i="87" a="1"/>
  <c r="AL74" i="82"/>
  <c r="AK120" i="87"/>
  <c r="AK119" i="86"/>
  <c r="O16" i="90" a="1"/>
  <c r="AL72" i="82"/>
  <c r="O16" i="90" l="1"/>
  <c r="Y44" i="82"/>
  <c r="AM91" i="87"/>
  <c r="AM91" i="86"/>
  <c r="AL69" i="90"/>
  <c r="EJ15" i="91"/>
  <c r="DY22" i="91"/>
  <c r="CJ14" i="91"/>
  <c r="CO14" i="91" s="1"/>
  <c r="CK14" i="91"/>
  <c r="CJ18" i="91"/>
  <c r="CK18" i="91"/>
  <c r="CN18" i="91" s="1"/>
  <c r="DH19" i="91"/>
  <c r="DG19" i="91"/>
  <c r="DN19" i="91" s="1"/>
  <c r="FC69" i="91"/>
  <c r="FB69" i="91"/>
  <c r="FE69" i="91"/>
  <c r="FF69" i="91"/>
  <c r="FD69" i="91"/>
  <c r="CC10" i="91"/>
  <c r="CN10" i="91" s="1"/>
  <c r="CD23" i="91"/>
  <c r="BP10" i="91"/>
  <c r="BK10" i="91"/>
  <c r="BR10" i="91" s="1"/>
  <c r="BP11" i="91"/>
  <c r="BK11" i="91"/>
  <c r="BR11" i="91" s="1"/>
  <c r="DG16" i="91"/>
  <c r="DN16" i="91" s="1"/>
  <c r="AU12" i="91"/>
  <c r="BP17" i="91"/>
  <c r="BO17" i="91"/>
  <c r="BK17" i="91"/>
  <c r="BN17" i="91" s="1"/>
  <c r="AV19" i="91"/>
  <c r="CK17" i="91"/>
  <c r="CN17" i="91" s="1"/>
  <c r="AV18" i="91"/>
  <c r="EJ19" i="91"/>
  <c r="EI19" i="91"/>
  <c r="DH15" i="91"/>
  <c r="DG15" i="91"/>
  <c r="DN15" i="91" s="1"/>
  <c r="BP14" i="91"/>
  <c r="BK14" i="91"/>
  <c r="BP18" i="91"/>
  <c r="BK18" i="91"/>
  <c r="BO14" i="91"/>
  <c r="EI14" i="91"/>
  <c r="EI18" i="91"/>
  <c r="EJ21" i="91"/>
  <c r="EP21" i="91" s="1"/>
  <c r="EI21" i="91"/>
  <c r="AC53" i="91"/>
  <c r="EI12" i="91"/>
  <c r="AT15" i="91"/>
  <c r="CJ17" i="91"/>
  <c r="DE18" i="91"/>
  <c r="AB58" i="91"/>
  <c r="AR13" i="91"/>
  <c r="DG14" i="91"/>
  <c r="EG15" i="91"/>
  <c r="EI16" i="91"/>
  <c r="CJ22" i="91"/>
  <c r="CO22" i="91" s="1"/>
  <c r="FL22" i="91"/>
  <c r="AC58" i="91"/>
  <c r="EJ13" i="91"/>
  <c r="EI13" i="91"/>
  <c r="AB49" i="91"/>
  <c r="AB54" i="91"/>
  <c r="BO11" i="91"/>
  <c r="BN12" i="91"/>
  <c r="DG12" i="91"/>
  <c r="AT13" i="91"/>
  <c r="AU13" i="91" s="1"/>
  <c r="EI17" i="91"/>
  <c r="DH21" i="91"/>
  <c r="DK21" i="91" s="1"/>
  <c r="DG21" i="91"/>
  <c r="AC49" i="91"/>
  <c r="AC59" i="91"/>
  <c r="AB53" i="91"/>
  <c r="AB43" i="91"/>
  <c r="AB59" i="91"/>
  <c r="AC45" i="91"/>
  <c r="AC56" i="91"/>
  <c r="AB46" i="91"/>
  <c r="AB45" i="91"/>
  <c r="AC57" i="91"/>
  <c r="AC47" i="91"/>
  <c r="AB57" i="91"/>
  <c r="AC52" i="91"/>
  <c r="AB47" i="91"/>
  <c r="AC46" i="91"/>
  <c r="AB56" i="91"/>
  <c r="AC51" i="91"/>
  <c r="AB48" i="91"/>
  <c r="AB55" i="91"/>
  <c r="BP12" i="91"/>
  <c r="CH14" i="91"/>
  <c r="AT18" i="91"/>
  <c r="CH18" i="91"/>
  <c r="CI18" i="91" s="1"/>
  <c r="AC48" i="91"/>
  <c r="AB50" i="91"/>
  <c r="AC55" i="91"/>
  <c r="DH13" i="91"/>
  <c r="DG13" i="91"/>
  <c r="DN13" i="91" s="1"/>
  <c r="BN13" i="91"/>
  <c r="AR12" i="91"/>
  <c r="AT19" i="91"/>
  <c r="AU11" i="91"/>
  <c r="AU19" i="91"/>
  <c r="BO10" i="91"/>
  <c r="AV11" i="91"/>
  <c r="AT12" i="91"/>
  <c r="AV12" i="91" s="1"/>
  <c r="CK15" i="91"/>
  <c r="CJ15" i="91"/>
  <c r="CO15" i="91" s="1"/>
  <c r="AU15" i="91"/>
  <c r="CK16" i="91"/>
  <c r="CY22" i="91"/>
  <c r="CK13" i="91"/>
  <c r="CN13" i="91" s="1"/>
  <c r="CJ13" i="91"/>
  <c r="CK19" i="91"/>
  <c r="CJ19" i="91"/>
  <c r="CO19" i="91" s="1"/>
  <c r="DH20" i="91"/>
  <c r="DG20" i="91"/>
  <c r="CH22" i="91"/>
  <c r="CI22" i="91" s="1"/>
  <c r="CN22" i="91" s="1"/>
  <c r="BN15" i="91"/>
  <c r="BN16" i="91"/>
  <c r="AU18" i="91"/>
  <c r="AC50" i="91"/>
  <c r="DL13" i="91"/>
  <c r="DE13" i="91"/>
  <c r="EJ20" i="91"/>
  <c r="EI20" i="91"/>
  <c r="AR16" i="91"/>
  <c r="EQ16" i="91"/>
  <c r="BN11" i="91"/>
  <c r="BN14" i="91"/>
  <c r="AT16" i="91"/>
  <c r="AU16" i="91" s="1"/>
  <c r="AR17" i="91"/>
  <c r="BN18" i="91"/>
  <c r="AT17" i="91"/>
  <c r="AV17" i="91" s="1"/>
  <c r="AM92" i="87" a="1"/>
  <c r="AM92" i="86" a="1"/>
  <c r="AL70" i="90" a="1"/>
  <c r="Y45" i="82" a="1"/>
  <c r="Y45" i="82" l="1"/>
  <c r="AM92" i="87"/>
  <c r="AM92" i="86"/>
  <c r="AL70" i="90"/>
  <c r="ES17" i="91"/>
  <c r="EO17" i="91"/>
  <c r="EU17" i="91" s="1"/>
  <c r="EV17" i="91" s="1"/>
  <c r="ES12" i="91"/>
  <c r="EO12" i="91"/>
  <c r="EK12" i="91"/>
  <c r="DA22" i="91"/>
  <c r="DA9" i="91"/>
  <c r="DN8" i="91" s="1"/>
  <c r="DN12" i="91"/>
  <c r="EK21" i="91"/>
  <c r="ES21" i="91"/>
  <c r="EQ21" i="91"/>
  <c r="EO21" i="91"/>
  <c r="EU21" i="91" s="1"/>
  <c r="EV21" i="91" s="1"/>
  <c r="ES19" i="91"/>
  <c r="EQ19" i="91"/>
  <c r="EO19" i="91"/>
  <c r="EU19" i="91" s="1"/>
  <c r="EV19" i="91" s="1"/>
  <c r="AT20" i="91"/>
  <c r="AU20" i="91" s="1"/>
  <c r="CI23" i="91"/>
  <c r="DZ22" i="91"/>
  <c r="EN9" i="91" s="1"/>
  <c r="EV8" i="91" s="1"/>
  <c r="EH22" i="91"/>
  <c r="DN14" i="91"/>
  <c r="DL14" i="91"/>
  <c r="AV20" i="91"/>
  <c r="AU17" i="91"/>
  <c r="BN10" i="91"/>
  <c r="DL15" i="91"/>
  <c r="CZ22" i="91"/>
  <c r="DI9" i="91" s="1"/>
  <c r="DO8" i="91" s="1"/>
  <c r="AV16" i="91"/>
  <c r="CN23" i="91"/>
  <c r="CK23" i="91"/>
  <c r="EQ14" i="91"/>
  <c r="ES14" i="91"/>
  <c r="EO14" i="91"/>
  <c r="EU14" i="91" s="1"/>
  <c r="EV14" i="91" s="1"/>
  <c r="CC23" i="91"/>
  <c r="CD10" i="91" s="1"/>
  <c r="AV13" i="91"/>
  <c r="DG18" i="91"/>
  <c r="EM9" i="91"/>
  <c r="EU8" i="91" s="1"/>
  <c r="EA22" i="91"/>
  <c r="EK16" i="91" s="1"/>
  <c r="ES16" i="91"/>
  <c r="EO16" i="91"/>
  <c r="EU16" i="91" s="1"/>
  <c r="EV16" i="91" s="1"/>
  <c r="EU18" i="91"/>
  <c r="EV18" i="91" s="1"/>
  <c r="ES18" i="91"/>
  <c r="EQ18" i="91"/>
  <c r="EO18" i="91"/>
  <c r="EI15" i="91"/>
  <c r="DF22" i="91"/>
  <c r="EO13" i="91"/>
  <c r="EU13" i="91" s="1"/>
  <c r="EV13" i="91" s="1"/>
  <c r="EK13" i="91"/>
  <c r="EQ13" i="91"/>
  <c r="ES13" i="91"/>
  <c r="DL19" i="91"/>
  <c r="DN20" i="91"/>
  <c r="DL20" i="91"/>
  <c r="EO20" i="91"/>
  <c r="EU20" i="91"/>
  <c r="EV20" i="91" s="1"/>
  <c r="ES20" i="91"/>
  <c r="EQ20" i="91"/>
  <c r="DN21" i="91"/>
  <c r="DL21" i="91"/>
  <c r="FL23" i="91"/>
  <c r="FM22" i="91"/>
  <c r="FM23" i="91" s="1"/>
  <c r="Y46" i="82" a="1"/>
  <c r="AM93" i="87" a="1"/>
  <c r="AL71" i="90" a="1"/>
  <c r="AM93" i="86" a="1"/>
  <c r="Y46" i="82" l="1"/>
  <c r="AM93" i="87"/>
  <c r="AM93" i="86"/>
  <c r="AL71" i="90"/>
  <c r="EO15" i="91"/>
  <c r="EK15" i="91"/>
  <c r="ES15" i="91"/>
  <c r="EU15" i="91"/>
  <c r="EV15" i="91" s="1"/>
  <c r="EQ15" i="91"/>
  <c r="EJ22" i="91"/>
  <c r="ET20" i="91"/>
  <c r="DN18" i="91"/>
  <c r="DL18" i="91"/>
  <c r="EK19" i="91"/>
  <c r="EO22" i="91"/>
  <c r="EK18" i="91"/>
  <c r="CI21" i="91"/>
  <c r="CN21" i="91" s="1"/>
  <c r="CO10" i="91"/>
  <c r="CI14" i="91" s="1"/>
  <c r="CI15" i="91"/>
  <c r="CN15" i="91" s="1"/>
  <c r="CI19" i="91"/>
  <c r="CN19" i="91" s="1"/>
  <c r="CI16" i="91"/>
  <c r="CN16" i="91" s="1"/>
  <c r="ES22" i="91"/>
  <c r="ES23" i="91" s="1"/>
  <c r="ET12" i="91"/>
  <c r="EK20" i="91"/>
  <c r="EP22" i="91"/>
  <c r="DN9" i="91"/>
  <c r="DH17" i="91"/>
  <c r="DK17" i="91" s="1"/>
  <c r="DH16" i="91"/>
  <c r="DK16" i="91" s="1"/>
  <c r="DO9" i="91"/>
  <c r="DF13" i="91" s="1"/>
  <c r="DF15" i="91"/>
  <c r="DK15" i="91" s="1"/>
  <c r="DF14" i="91"/>
  <c r="DK14" i="91" s="1"/>
  <c r="DK22" i="91"/>
  <c r="EK17" i="91"/>
  <c r="ET16" i="91"/>
  <c r="DH22" i="91"/>
  <c r="EK14" i="91"/>
  <c r="ET18" i="91"/>
  <c r="ET13" i="91"/>
  <c r="EV9" i="91"/>
  <c r="EH15" i="91" s="1"/>
  <c r="EP15" i="91" s="1"/>
  <c r="ET19" i="91"/>
  <c r="EU12" i="91"/>
  <c r="EL16" i="91"/>
  <c r="EL15" i="91"/>
  <c r="EL19" i="91"/>
  <c r="EL13" i="91"/>
  <c r="EL17" i="91"/>
  <c r="EL20" i="91"/>
  <c r="EL12" i="91"/>
  <c r="EL18" i="91"/>
  <c r="EL14" i="91"/>
  <c r="EL21" i="91"/>
  <c r="EU9" i="91"/>
  <c r="EJ16" i="91"/>
  <c r="EP16" i="91" s="1"/>
  <c r="EJ17" i="91"/>
  <c r="EP17" i="91" s="1"/>
  <c r="Y47" i="82" a="1"/>
  <c r="AL72" i="90" a="1"/>
  <c r="AM94" i="86" a="1"/>
  <c r="AM94" i="87" a="1"/>
  <c r="Y47" i="82" l="1"/>
  <c r="AM94" i="87"/>
  <c r="AM94" i="86"/>
  <c r="AL72" i="90"/>
  <c r="DK13" i="91"/>
  <c r="EH14" i="91"/>
  <c r="EP14" i="91" s="1"/>
  <c r="EU22" i="91"/>
  <c r="EV12" i="91"/>
  <c r="EV22" i="91" s="1"/>
  <c r="DN22" i="91"/>
  <c r="DF18" i="91"/>
  <c r="DK18" i="91" s="1"/>
  <c r="ET17" i="91"/>
  <c r="ET14" i="91"/>
  <c r="EH13" i="91"/>
  <c r="ET15" i="91"/>
  <c r="EH18" i="91"/>
  <c r="EP18" i="91" s="1"/>
  <c r="ET21" i="91"/>
  <c r="EH19" i="91"/>
  <c r="EP19" i="91" s="1"/>
  <c r="DF19" i="91"/>
  <c r="DK19" i="91" s="1"/>
  <c r="CN14" i="91"/>
  <c r="EH20" i="91"/>
  <c r="EP20" i="91" s="1"/>
  <c r="DF20" i="91"/>
  <c r="DK20" i="91" s="1"/>
  <c r="CI20" i="91"/>
  <c r="CN20" i="91" s="1"/>
  <c r="Y48" i="82" a="1"/>
  <c r="AL73" i="90" a="1"/>
  <c r="AM95" i="87" a="1"/>
  <c r="AM95" i="86" a="1"/>
  <c r="Y48" i="82" l="1"/>
  <c r="AM95" i="87"/>
  <c r="AM95" i="86"/>
  <c r="AL73" i="90"/>
  <c r="EI22" i="91"/>
  <c r="EQ22" i="91" s="1"/>
  <c r="EP13" i="91"/>
  <c r="DN23" i="91"/>
  <c r="DO17" i="91"/>
  <c r="DO13" i="91"/>
  <c r="DO19" i="91"/>
  <c r="DO16" i="91"/>
  <c r="DO15" i="91"/>
  <c r="DO20" i="91"/>
  <c r="DO12" i="91"/>
  <c r="DO21" i="91"/>
  <c r="DO14" i="91"/>
  <c r="DO18" i="91"/>
  <c r="CJ23" i="91"/>
  <c r="CO23" i="91" s="1"/>
  <c r="DG22" i="91"/>
  <c r="DL22" i="91" s="1"/>
  <c r="AM96" i="86" a="1"/>
  <c r="AM96" i="87" a="1"/>
  <c r="Y49" i="82" a="1"/>
  <c r="AL74" i="90" a="1"/>
  <c r="Y49" i="82" l="1"/>
  <c r="AM96" i="87"/>
  <c r="AM96" i="86"/>
  <c r="AL74" i="90"/>
  <c r="AW121" i="90"/>
  <c r="L121" i="90"/>
  <c r="K121" i="90"/>
  <c r="J121" i="90"/>
  <c r="I121" i="90"/>
  <c r="H121" i="90"/>
  <c r="G121" i="90"/>
  <c r="F121" i="90"/>
  <c r="E121" i="90"/>
  <c r="D121" i="90"/>
  <c r="C121" i="90"/>
  <c r="H117" i="90"/>
  <c r="G117" i="90"/>
  <c r="F117" i="90"/>
  <c r="J104" i="90" s="1"/>
  <c r="AP99" i="90"/>
  <c r="AO99" i="90"/>
  <c r="AN99" i="90"/>
  <c r="AM99" i="90"/>
  <c r="AL99" i="90"/>
  <c r="AK99" i="90"/>
  <c r="AK92" i="90"/>
  <c r="AK91" i="90"/>
  <c r="AK90" i="90"/>
  <c r="AK89" i="90"/>
  <c r="AK88" i="90"/>
  <c r="AK87" i="90"/>
  <c r="AK86" i="90"/>
  <c r="AK85" i="90"/>
  <c r="AK84" i="90"/>
  <c r="AK83" i="90"/>
  <c r="AK82" i="90"/>
  <c r="AT80" i="90"/>
  <c r="AS80" i="90"/>
  <c r="AR80" i="90"/>
  <c r="AK81" i="90"/>
  <c r="AK80" i="90"/>
  <c r="AK79" i="90"/>
  <c r="AK78" i="90"/>
  <c r="AK77" i="90"/>
  <c r="AK76" i="90"/>
  <c r="AK75" i="90"/>
  <c r="AK74" i="90"/>
  <c r="AK73" i="90"/>
  <c r="AK72" i="90"/>
  <c r="AK71" i="90"/>
  <c r="AK70" i="90"/>
  <c r="AK69" i="90"/>
  <c r="AC60" i="90"/>
  <c r="AB60" i="90"/>
  <c r="AA60" i="90"/>
  <c r="Y60" i="90"/>
  <c r="W60" i="90"/>
  <c r="U60" i="90"/>
  <c r="T60" i="90"/>
  <c r="S60" i="90"/>
  <c r="R60" i="90"/>
  <c r="Q60" i="90"/>
  <c r="P60" i="90"/>
  <c r="O60" i="90"/>
  <c r="N60" i="90"/>
  <c r="M60" i="90"/>
  <c r="L60" i="90"/>
  <c r="J60" i="90"/>
  <c r="H60" i="90"/>
  <c r="G60" i="90"/>
  <c r="F60" i="90"/>
  <c r="E60" i="90"/>
  <c r="D60" i="90"/>
  <c r="C60" i="90"/>
  <c r="AF59" i="90"/>
  <c r="U58" i="90"/>
  <c r="D58" i="90"/>
  <c r="AI57" i="90"/>
  <c r="AH57" i="90"/>
  <c r="AF57" i="90"/>
  <c r="AB57" i="90"/>
  <c r="U57" i="90"/>
  <c r="B57" i="90"/>
  <c r="AB56" i="90"/>
  <c r="U56" i="90"/>
  <c r="M56" i="90"/>
  <c r="B56" i="90"/>
  <c r="AB55" i="90"/>
  <c r="U55" i="90"/>
  <c r="B55" i="90"/>
  <c r="AB54" i="90"/>
  <c r="U54" i="90"/>
  <c r="C54" i="90"/>
  <c r="B54" i="90"/>
  <c r="AB53" i="90"/>
  <c r="U53" i="90"/>
  <c r="C53" i="90"/>
  <c r="B53" i="90"/>
  <c r="AB52" i="90"/>
  <c r="U52" i="90"/>
  <c r="C52" i="90"/>
  <c r="B52" i="90"/>
  <c r="AB51" i="90"/>
  <c r="U51" i="90"/>
  <c r="C51" i="90"/>
  <c r="B51" i="90"/>
  <c r="AB50" i="90"/>
  <c r="U50" i="90"/>
  <c r="C50" i="90"/>
  <c r="B50" i="90"/>
  <c r="AB49" i="90"/>
  <c r="U49" i="90"/>
  <c r="C49" i="90"/>
  <c r="B49" i="90"/>
  <c r="AB48" i="90"/>
  <c r="U48" i="90"/>
  <c r="B48" i="90"/>
  <c r="AB47" i="90"/>
  <c r="U47" i="90"/>
  <c r="B47" i="90"/>
  <c r="AB46" i="90"/>
  <c r="U46" i="90"/>
  <c r="B46" i="90"/>
  <c r="AB45" i="90"/>
  <c r="U45" i="90"/>
  <c r="B45" i="90"/>
  <c r="AB44" i="90"/>
  <c r="U44" i="90"/>
  <c r="B44" i="90"/>
  <c r="AB43" i="90"/>
  <c r="U43" i="90"/>
  <c r="B43" i="90"/>
  <c r="AB42" i="90"/>
  <c r="U42" i="90"/>
  <c r="B42" i="90"/>
  <c r="AB41" i="90"/>
  <c r="U41" i="90"/>
  <c r="B41" i="90"/>
  <c r="AB40" i="90"/>
  <c r="U40" i="90"/>
  <c r="C40" i="90"/>
  <c r="B40" i="90"/>
  <c r="AB39" i="90"/>
  <c r="U39" i="90"/>
  <c r="C39" i="90"/>
  <c r="B39" i="90"/>
  <c r="B38" i="90"/>
  <c r="AB37" i="90"/>
  <c r="C37" i="90"/>
  <c r="C38" i="90" s="1"/>
  <c r="B37" i="90"/>
  <c r="AB35" i="90"/>
  <c r="P35" i="90" a="1"/>
  <c r="P35" i="90" s="1"/>
  <c r="O35" i="90" a="1"/>
  <c r="O35" i="90" s="1"/>
  <c r="I35" i="90" s="1"/>
  <c r="J35" i="90" s="1"/>
  <c r="N35" i="90" a="1"/>
  <c r="N35" i="90" s="1"/>
  <c r="H35" i="90"/>
  <c r="E35" i="90"/>
  <c r="AB34" i="90"/>
  <c r="P34" i="90" a="1"/>
  <c r="P34" i="90" s="1"/>
  <c r="O34" i="90" a="1"/>
  <c r="O34" i="90" s="1"/>
  <c r="I34" i="90" s="1"/>
  <c r="J34" i="90" s="1"/>
  <c r="N34" i="90" a="1"/>
  <c r="N34" i="90" s="1"/>
  <c r="Y57" i="90" s="1"/>
  <c r="H34" i="90"/>
  <c r="E34" i="90"/>
  <c r="B34" i="90"/>
  <c r="AB33" i="90"/>
  <c r="P33" i="90" a="1"/>
  <c r="P33" i="90" s="1"/>
  <c r="O33" i="90" a="1"/>
  <c r="O33" i="90" s="1"/>
  <c r="I33" i="90" s="1"/>
  <c r="J33" i="90" s="1"/>
  <c r="N33" i="90" a="1"/>
  <c r="N33" i="90" s="1"/>
  <c r="H33" i="90"/>
  <c r="E33" i="90"/>
  <c r="B33" i="90"/>
  <c r="AB32" i="90"/>
  <c r="P32" i="90" a="1"/>
  <c r="P32" i="90" s="1"/>
  <c r="O32" i="90" a="1"/>
  <c r="O32" i="90" s="1"/>
  <c r="N32" i="90" a="1"/>
  <c r="N32" i="90" s="1"/>
  <c r="H32" i="90"/>
  <c r="E32" i="90"/>
  <c r="B32" i="90"/>
  <c r="AB31" i="90"/>
  <c r="P31" i="90" a="1"/>
  <c r="P31" i="90" s="1"/>
  <c r="L31" i="90" s="1"/>
  <c r="O31" i="90" a="1"/>
  <c r="O31" i="90" s="1"/>
  <c r="I31" i="90" s="1"/>
  <c r="J31" i="90" s="1"/>
  <c r="N31" i="90" a="1"/>
  <c r="N31" i="90" s="1"/>
  <c r="H31" i="90"/>
  <c r="E31" i="90"/>
  <c r="B31" i="90"/>
  <c r="AB30" i="90"/>
  <c r="P30" i="90" a="1"/>
  <c r="P30" i="90" s="1"/>
  <c r="O30" i="90" a="1"/>
  <c r="O30" i="90" s="1"/>
  <c r="N30" i="90" a="1"/>
  <c r="N30" i="90" s="1"/>
  <c r="H30" i="90"/>
  <c r="E30" i="90"/>
  <c r="B30" i="90"/>
  <c r="AB29" i="90"/>
  <c r="P29" i="90" a="1"/>
  <c r="P29" i="90" s="1"/>
  <c r="O29" i="90" a="1"/>
  <c r="O29" i="90" s="1"/>
  <c r="I29" i="90" s="1"/>
  <c r="J29" i="90" s="1"/>
  <c r="N29" i="90" a="1"/>
  <c r="N29" i="90" s="1"/>
  <c r="H29" i="90"/>
  <c r="E29" i="90"/>
  <c r="B29" i="90"/>
  <c r="AB28" i="90"/>
  <c r="P28" i="90" a="1"/>
  <c r="P28" i="90" s="1"/>
  <c r="O28" i="90" a="1"/>
  <c r="O28" i="90" s="1"/>
  <c r="N28" i="90" a="1"/>
  <c r="N28" i="90" s="1"/>
  <c r="H28" i="90"/>
  <c r="E28" i="90"/>
  <c r="B28" i="90"/>
  <c r="AB27" i="90"/>
  <c r="P27" i="90" a="1"/>
  <c r="P27" i="90" s="1"/>
  <c r="O27" i="90" a="1"/>
  <c r="O27" i="90" s="1"/>
  <c r="I27" i="90" s="1"/>
  <c r="J27" i="90" s="1"/>
  <c r="N27" i="90" a="1"/>
  <c r="N27" i="90" s="1"/>
  <c r="H27" i="90"/>
  <c r="E27" i="90"/>
  <c r="B27" i="90"/>
  <c r="AB26" i="90"/>
  <c r="P26" i="90" a="1"/>
  <c r="P26" i="90" s="1"/>
  <c r="O26" i="90" a="1"/>
  <c r="O26" i="90" s="1"/>
  <c r="N26" i="90" a="1"/>
  <c r="N26" i="90" s="1"/>
  <c r="H26" i="90"/>
  <c r="E26" i="90"/>
  <c r="B26" i="90"/>
  <c r="AB25" i="90"/>
  <c r="P25" i="90" a="1"/>
  <c r="P25" i="90" s="1"/>
  <c r="O25" i="90" a="1"/>
  <c r="O25" i="90" s="1"/>
  <c r="N25" i="90" a="1"/>
  <c r="N25" i="90" s="1"/>
  <c r="H25" i="90"/>
  <c r="E25" i="90"/>
  <c r="B25" i="90"/>
  <c r="AB24" i="90"/>
  <c r="P24" i="90" a="1"/>
  <c r="P24" i="90" s="1"/>
  <c r="O24" i="90" a="1"/>
  <c r="O24" i="90" s="1"/>
  <c r="N24" i="90" a="1"/>
  <c r="N24" i="90" s="1"/>
  <c r="H24" i="90"/>
  <c r="E24" i="90"/>
  <c r="B24" i="90"/>
  <c r="AB23" i="90"/>
  <c r="P23" i="90" a="1"/>
  <c r="P23" i="90" s="1"/>
  <c r="O23" i="90" a="1"/>
  <c r="O23" i="90" s="1"/>
  <c r="N23" i="90" a="1"/>
  <c r="N23" i="90" s="1"/>
  <c r="H23" i="90"/>
  <c r="E23" i="90"/>
  <c r="B23" i="90"/>
  <c r="AB22" i="90"/>
  <c r="P22" i="90" a="1"/>
  <c r="P22" i="90" s="1"/>
  <c r="O22" i="90" a="1"/>
  <c r="O22" i="90" s="1"/>
  <c r="N22" i="90" a="1"/>
  <c r="N22" i="90" s="1"/>
  <c r="H22" i="90"/>
  <c r="E22" i="90"/>
  <c r="B22" i="90"/>
  <c r="AB21" i="90"/>
  <c r="P21" i="90" a="1"/>
  <c r="P21" i="90" s="1"/>
  <c r="O21" i="90" a="1"/>
  <c r="O21" i="90" s="1"/>
  <c r="N21" i="90" a="1"/>
  <c r="N21" i="90" s="1"/>
  <c r="H21" i="90"/>
  <c r="E21" i="90"/>
  <c r="B21" i="90"/>
  <c r="AB20" i="90"/>
  <c r="P20" i="90" a="1"/>
  <c r="P20" i="90" s="1"/>
  <c r="O20" i="90" a="1"/>
  <c r="O20" i="90" s="1"/>
  <c r="N20" i="90" a="1"/>
  <c r="N20" i="90" s="1"/>
  <c r="H20" i="90"/>
  <c r="E20" i="90"/>
  <c r="B20" i="90"/>
  <c r="AB19" i="90"/>
  <c r="H19" i="90"/>
  <c r="E19" i="90"/>
  <c r="B19" i="90"/>
  <c r="AB18" i="90"/>
  <c r="H18" i="90"/>
  <c r="E18" i="90"/>
  <c r="B18" i="90"/>
  <c r="AB17" i="90"/>
  <c r="P17" i="90" a="1"/>
  <c r="P17" i="90" s="1"/>
  <c r="R17" i="90" s="1"/>
  <c r="O17" i="90" a="1"/>
  <c r="O17" i="90" s="1"/>
  <c r="I17" i="90" s="1"/>
  <c r="J17" i="90" s="1"/>
  <c r="N17" i="90" a="1"/>
  <c r="N17" i="90" s="1"/>
  <c r="H17" i="90"/>
  <c r="E17" i="90"/>
  <c r="B17" i="90"/>
  <c r="AB16" i="90"/>
  <c r="H16" i="90"/>
  <c r="E16" i="90"/>
  <c r="AA15" i="90"/>
  <c r="R15" i="90"/>
  <c r="R14" i="90"/>
  <c r="Q14" i="90"/>
  <c r="U80" i="90" s="1"/>
  <c r="P14" i="90"/>
  <c r="U79" i="90" s="1"/>
  <c r="O14" i="90"/>
  <c r="U78" i="90" s="1"/>
  <c r="N14" i="90"/>
  <c r="U77" i="90" s="1"/>
  <c r="L14" i="90"/>
  <c r="M13" i="90"/>
  <c r="U76" i="90" s="1"/>
  <c r="L13" i="90"/>
  <c r="K13" i="90"/>
  <c r="J13" i="90"/>
  <c r="AL11" i="90"/>
  <c r="AB11" i="90"/>
  <c r="AA10" i="90" s="1"/>
  <c r="AA53" i="90" s="1"/>
  <c r="AB9" i="90"/>
  <c r="AB15" i="90" s="1"/>
  <c r="AC8" i="90"/>
  <c r="AC7" i="90"/>
  <c r="AC56" i="90" s="1"/>
  <c r="AI3" i="90"/>
  <c r="AC1" i="90"/>
  <c r="AB1" i="90"/>
  <c r="AA1" i="90"/>
  <c r="Z1" i="90"/>
  <c r="U85" i="90" s="1"/>
  <c r="Y1" i="90"/>
  <c r="U83" i="90" s="1"/>
  <c r="X1" i="90"/>
  <c r="U82" i="90" s="1"/>
  <c r="W1" i="90"/>
  <c r="U81" i="90" s="1"/>
  <c r="V1" i="90"/>
  <c r="U1" i="90"/>
  <c r="T1" i="90"/>
  <c r="S1" i="90"/>
  <c r="R1" i="90"/>
  <c r="Q1" i="90"/>
  <c r="P1" i="90"/>
  <c r="O1" i="90"/>
  <c r="N1" i="90"/>
  <c r="M1" i="90"/>
  <c r="L1" i="90"/>
  <c r="K1" i="90"/>
  <c r="J1" i="90"/>
  <c r="I1" i="90"/>
  <c r="H1" i="90"/>
  <c r="G1" i="90"/>
  <c r="F1" i="90"/>
  <c r="E1" i="90"/>
  <c r="D1" i="90"/>
  <c r="C1" i="90"/>
  <c r="B1" i="90"/>
  <c r="U44" i="87"/>
  <c r="E44" i="87"/>
  <c r="O19" i="90" a="1"/>
  <c r="V76" i="90"/>
  <c r="V77" i="90"/>
  <c r="AM97" i="87" a="1"/>
  <c r="V80" i="90"/>
  <c r="V83" i="90"/>
  <c r="V85" i="90"/>
  <c r="V79" i="90"/>
  <c r="V78" i="90"/>
  <c r="AO72" i="90" a="1"/>
  <c r="V75" i="90"/>
  <c r="AO73" i="90" a="1"/>
  <c r="V84" i="90"/>
  <c r="AL75" i="90" a="1"/>
  <c r="V82" i="90"/>
  <c r="AO69" i="90" a="1"/>
  <c r="Y50" i="82" a="1"/>
  <c r="O18" i="90" a="1"/>
  <c r="AO70" i="90" a="1"/>
  <c r="AO71" i="90" a="1"/>
  <c r="N18" i="90" a="1"/>
  <c r="V81" i="90"/>
  <c r="N19" i="90" a="1"/>
  <c r="N16" i="90" a="1"/>
  <c r="AO74" i="90" a="1"/>
  <c r="AM97" i="86" a="1"/>
  <c r="Y50" i="82" l="1"/>
  <c r="AM97" i="87"/>
  <c r="AM97" i="86"/>
  <c r="AL75" i="90"/>
  <c r="K98" i="90"/>
  <c r="U75" i="90"/>
  <c r="K103" i="90"/>
  <c r="J98" i="90"/>
  <c r="J92" i="90"/>
  <c r="K92" i="90"/>
  <c r="K109" i="90"/>
  <c r="AL7" i="90"/>
  <c r="AL9" i="90" s="1"/>
  <c r="J103" i="90"/>
  <c r="Z51" i="90"/>
  <c r="Z48" i="90"/>
  <c r="I25" i="90"/>
  <c r="J25" i="90" s="1"/>
  <c r="R30" i="90"/>
  <c r="X30" i="90"/>
  <c r="U30" i="90"/>
  <c r="V30" i="90" s="1"/>
  <c r="L33" i="90"/>
  <c r="R33" i="90"/>
  <c r="L29" i="90"/>
  <c r="R29" i="90"/>
  <c r="R27" i="90"/>
  <c r="L27" i="90"/>
  <c r="X25" i="90"/>
  <c r="L25" i="90"/>
  <c r="Z46" i="90"/>
  <c r="I23" i="90"/>
  <c r="J23" i="90" s="1"/>
  <c r="AO72" i="90"/>
  <c r="AO69" i="90"/>
  <c r="N18" i="90"/>
  <c r="O18" i="90"/>
  <c r="N16" i="90"/>
  <c r="AO73" i="90"/>
  <c r="AO70" i="90"/>
  <c r="N19" i="90"/>
  <c r="O19" i="90"/>
  <c r="AO74" i="90"/>
  <c r="AO71" i="90"/>
  <c r="L28" i="90"/>
  <c r="X28" i="90"/>
  <c r="U28" i="90"/>
  <c r="V28" i="90" s="1"/>
  <c r="R28" i="90"/>
  <c r="Q28" i="90"/>
  <c r="Z53" i="90"/>
  <c r="I30" i="90"/>
  <c r="J30" i="90" s="1"/>
  <c r="U23" i="90"/>
  <c r="V23" i="90" s="1"/>
  <c r="R23" i="90"/>
  <c r="Q23" i="90"/>
  <c r="V46" i="90" s="1"/>
  <c r="L23" i="90"/>
  <c r="X23" i="90"/>
  <c r="I22" i="90"/>
  <c r="J22" i="90" s="1"/>
  <c r="Z45" i="90"/>
  <c r="L35" i="90"/>
  <c r="X35" i="90"/>
  <c r="U35" i="90"/>
  <c r="V35" i="90" s="1"/>
  <c r="R35" i="90"/>
  <c r="Q35" i="90"/>
  <c r="I24" i="90"/>
  <c r="J24" i="90" s="1"/>
  <c r="Z47" i="90"/>
  <c r="X34" i="90"/>
  <c r="U34" i="90"/>
  <c r="V34" i="90" s="1"/>
  <c r="R34" i="90"/>
  <c r="Q34" i="90"/>
  <c r="Z34" i="90" s="1"/>
  <c r="L34" i="90"/>
  <c r="I20" i="90"/>
  <c r="J20" i="90" s="1"/>
  <c r="Z43" i="90"/>
  <c r="L22" i="90"/>
  <c r="X22" i="90"/>
  <c r="U22" i="90"/>
  <c r="V22" i="90" s="1"/>
  <c r="R22" i="90"/>
  <c r="Q22" i="90"/>
  <c r="Z22" i="90" s="1"/>
  <c r="X20" i="90"/>
  <c r="U20" i="90"/>
  <c r="V20" i="90" s="1"/>
  <c r="R20" i="90"/>
  <c r="Q20" i="90"/>
  <c r="V43" i="90" s="1"/>
  <c r="L20" i="90"/>
  <c r="U32" i="90"/>
  <c r="V32" i="90" s="1"/>
  <c r="R32" i="90"/>
  <c r="Q32" i="90"/>
  <c r="Z32" i="90" s="1"/>
  <c r="L32" i="90"/>
  <c r="X32" i="90"/>
  <c r="Z49" i="90"/>
  <c r="I26" i="90"/>
  <c r="J26" i="90" s="1"/>
  <c r="Z55" i="90"/>
  <c r="I32" i="90"/>
  <c r="J32" i="90" s="1"/>
  <c r="L24" i="90"/>
  <c r="X24" i="90"/>
  <c r="U24" i="90"/>
  <c r="V24" i="90" s="1"/>
  <c r="R24" i="90"/>
  <c r="Q24" i="90"/>
  <c r="I21" i="90"/>
  <c r="J21" i="90" s="1"/>
  <c r="Z44" i="90"/>
  <c r="L26" i="90"/>
  <c r="X26" i="90"/>
  <c r="U26" i="90"/>
  <c r="V26" i="90" s="1"/>
  <c r="R26" i="90"/>
  <c r="Q26" i="90"/>
  <c r="Q21" i="90"/>
  <c r="V44" i="90" s="1"/>
  <c r="L21" i="90"/>
  <c r="X21" i="90"/>
  <c r="U21" i="90"/>
  <c r="V21" i="90" s="1"/>
  <c r="R21" i="90"/>
  <c r="AA55" i="90"/>
  <c r="J94" i="90"/>
  <c r="J97" i="90"/>
  <c r="J102" i="90"/>
  <c r="J110" i="90"/>
  <c r="Z40" i="90"/>
  <c r="AA57" i="90"/>
  <c r="K94" i="90"/>
  <c r="K97" i="90"/>
  <c r="K102" i="90"/>
  <c r="K110" i="90"/>
  <c r="AA40" i="90"/>
  <c r="AA42" i="90"/>
  <c r="AA44" i="90"/>
  <c r="AA46" i="90"/>
  <c r="AA48" i="90"/>
  <c r="Q17" i="90"/>
  <c r="Z17" i="90" s="1"/>
  <c r="Q33" i="90"/>
  <c r="Z50" i="90"/>
  <c r="AA50" i="90"/>
  <c r="U17" i="90"/>
  <c r="V17" i="90" s="1"/>
  <c r="Q31" i="90"/>
  <c r="V54" i="90" s="1"/>
  <c r="U33" i="90"/>
  <c r="V33" i="90" s="1"/>
  <c r="Z52" i="90"/>
  <c r="K104" i="90"/>
  <c r="I28" i="90"/>
  <c r="J28" i="90" s="1"/>
  <c r="L30" i="90"/>
  <c r="R31" i="90"/>
  <c r="AA52" i="90"/>
  <c r="U84" i="90"/>
  <c r="J105" i="90"/>
  <c r="Q29" i="90"/>
  <c r="Z29" i="90" s="1"/>
  <c r="U31" i="90"/>
  <c r="V31" i="90" s="1"/>
  <c r="Z54" i="90"/>
  <c r="J95" i="90"/>
  <c r="K105" i="90"/>
  <c r="X17" i="90"/>
  <c r="X33" i="90"/>
  <c r="AA54" i="90"/>
  <c r="Z56" i="90"/>
  <c r="K95" i="90"/>
  <c r="J106" i="90"/>
  <c r="Q27" i="90"/>
  <c r="U29" i="90"/>
  <c r="V29" i="90" s="1"/>
  <c r="AA39" i="90"/>
  <c r="AA56" i="90"/>
  <c r="J93" i="90"/>
  <c r="K106" i="90"/>
  <c r="X31" i="90"/>
  <c r="AA41" i="90"/>
  <c r="AA43" i="90"/>
  <c r="AA45" i="90"/>
  <c r="AA47" i="90"/>
  <c r="K93" i="90"/>
  <c r="J99" i="90"/>
  <c r="J107" i="90"/>
  <c r="Q25" i="90"/>
  <c r="V48" i="90" s="1"/>
  <c r="U27" i="90"/>
  <c r="V27" i="90" s="1"/>
  <c r="AA49" i="90"/>
  <c r="K99" i="90"/>
  <c r="K107" i="90"/>
  <c r="L17" i="90"/>
  <c r="R25" i="90"/>
  <c r="X29" i="90"/>
  <c r="J100" i="90"/>
  <c r="J108" i="90"/>
  <c r="U25" i="90"/>
  <c r="V25" i="90" s="1"/>
  <c r="AA51" i="90"/>
  <c r="K100" i="90"/>
  <c r="K108" i="90"/>
  <c r="X27" i="90"/>
  <c r="Q30" i="90"/>
  <c r="V53" i="90" s="1"/>
  <c r="J96" i="90"/>
  <c r="J101" i="90"/>
  <c r="J109" i="90"/>
  <c r="K96" i="90"/>
  <c r="K101" i="90"/>
  <c r="B71" i="86"/>
  <c r="AO75" i="90" a="1"/>
  <c r="AM98" i="86" a="1"/>
  <c r="Y51" i="82" a="1"/>
  <c r="AM98" i="87" a="1"/>
  <c r="Y51" i="82" l="1"/>
  <c r="AM98" i="87"/>
  <c r="AM98" i="86"/>
  <c r="AO75" i="90"/>
  <c r="AM75" i="90" s="1"/>
  <c r="Y23" i="90"/>
  <c r="Z23" i="90"/>
  <c r="Y26" i="90"/>
  <c r="Y24" i="90"/>
  <c r="Y21" i="90"/>
  <c r="Z21" i="90"/>
  <c r="Z26" i="90"/>
  <c r="Z31" i="90"/>
  <c r="Y27" i="90"/>
  <c r="V52" i="90"/>
  <c r="Z24" i="90"/>
  <c r="V49" i="90"/>
  <c r="Y22" i="90"/>
  <c r="Z30" i="90"/>
  <c r="Y32" i="90"/>
  <c r="M35" i="90"/>
  <c r="W35" i="90"/>
  <c r="M33" i="90"/>
  <c r="W33" i="90"/>
  <c r="AN74" i="90"/>
  <c r="AM74" i="90"/>
  <c r="I19" i="90"/>
  <c r="J19" i="90" s="1"/>
  <c r="I18" i="90"/>
  <c r="J18" i="90" s="1"/>
  <c r="V56" i="90"/>
  <c r="V50" i="90"/>
  <c r="W20" i="90"/>
  <c r="M20" i="90"/>
  <c r="Y35" i="90"/>
  <c r="M28" i="90"/>
  <c r="W28" i="90"/>
  <c r="Y34" i="90"/>
  <c r="Z35" i="90"/>
  <c r="Z33" i="90"/>
  <c r="AN71" i="90"/>
  <c r="AM71" i="90"/>
  <c r="Y20" i="90"/>
  <c r="W34" i="90"/>
  <c r="M34" i="90"/>
  <c r="Y28" i="90"/>
  <c r="AN69" i="90"/>
  <c r="AM69" i="90"/>
  <c r="M24" i="90"/>
  <c r="W24" i="90"/>
  <c r="Z20" i="90"/>
  <c r="Z28" i="90"/>
  <c r="AN72" i="90"/>
  <c r="AM72" i="90"/>
  <c r="Y17" i="90"/>
  <c r="M22" i="90"/>
  <c r="W22" i="90"/>
  <c r="AN70" i="90"/>
  <c r="AM70" i="90"/>
  <c r="V40" i="90"/>
  <c r="Y29" i="90"/>
  <c r="W29" i="90"/>
  <c r="M29" i="90"/>
  <c r="V45" i="90"/>
  <c r="V51" i="90"/>
  <c r="AN73" i="90"/>
  <c r="AM73" i="90"/>
  <c r="M21" i="90"/>
  <c r="W21" i="90"/>
  <c r="V47" i="90"/>
  <c r="M32" i="90"/>
  <c r="W32" i="90"/>
  <c r="Y14" i="90"/>
  <c r="I16" i="90"/>
  <c r="J16" i="90" s="1"/>
  <c r="W27" i="90"/>
  <c r="M27" i="90"/>
  <c r="Z27" i="90"/>
  <c r="M17" i="90"/>
  <c r="W17" i="90"/>
  <c r="M31" i="90"/>
  <c r="W31" i="90"/>
  <c r="M30" i="90"/>
  <c r="Y30" i="90"/>
  <c r="W30" i="90"/>
  <c r="Y31" i="90"/>
  <c r="Y33" i="90"/>
  <c r="V55" i="90"/>
  <c r="M23" i="90"/>
  <c r="W23" i="90"/>
  <c r="W25" i="90"/>
  <c r="M25" i="90"/>
  <c r="Z25" i="90"/>
  <c r="Y25" i="90"/>
  <c r="M26" i="90"/>
  <c r="W26" i="90"/>
  <c r="E20" i="86"/>
  <c r="Y109" i="86"/>
  <c r="Y108" i="86"/>
  <c r="Y107" i="86"/>
  <c r="Y106" i="86"/>
  <c r="Y105" i="86"/>
  <c r="J52" i="86"/>
  <c r="Y97" i="86" s="1"/>
  <c r="I1" i="86"/>
  <c r="J1" i="86"/>
  <c r="K1" i="86"/>
  <c r="L1" i="86"/>
  <c r="M1" i="86"/>
  <c r="N1" i="86"/>
  <c r="O1" i="86"/>
  <c r="P1" i="86"/>
  <c r="Q1" i="86"/>
  <c r="R1" i="86"/>
  <c r="S1" i="86"/>
  <c r="T1" i="86"/>
  <c r="U1" i="86"/>
  <c r="V1" i="86"/>
  <c r="W1" i="86"/>
  <c r="X1" i="86"/>
  <c r="Y1" i="86"/>
  <c r="Z1" i="86"/>
  <c r="AA1" i="86"/>
  <c r="AB1" i="86"/>
  <c r="AC1" i="86"/>
  <c r="AD1" i="86"/>
  <c r="AE1" i="86"/>
  <c r="B1" i="86"/>
  <c r="C1" i="86"/>
  <c r="D1" i="86"/>
  <c r="E1" i="86"/>
  <c r="F1" i="86"/>
  <c r="G1" i="86"/>
  <c r="H1" i="86"/>
  <c r="AU46" i="86"/>
  <c r="AT46" i="86"/>
  <c r="AS46" i="86"/>
  <c r="C76" i="86"/>
  <c r="C75" i="86"/>
  <c r="M65" i="86"/>
  <c r="P65" i="86" s="1"/>
  <c r="L65" i="86"/>
  <c r="O65" i="86" s="1"/>
  <c r="K65" i="86"/>
  <c r="N65" i="86" s="1"/>
  <c r="Q65" i="86" s="1"/>
  <c r="M64" i="86"/>
  <c r="P64" i="86" s="1"/>
  <c r="L64" i="86"/>
  <c r="O64" i="86" s="1"/>
  <c r="K64" i="86"/>
  <c r="N64" i="86" s="1"/>
  <c r="M63" i="86"/>
  <c r="P63" i="86" s="1"/>
  <c r="L63" i="86"/>
  <c r="O63" i="86" s="1"/>
  <c r="K63" i="86"/>
  <c r="N63" i="86" s="1"/>
  <c r="M62" i="86"/>
  <c r="P62" i="86" s="1"/>
  <c r="L62" i="86"/>
  <c r="O62" i="86" s="1"/>
  <c r="K62" i="86"/>
  <c r="M61" i="86"/>
  <c r="P61" i="86" s="1"/>
  <c r="L61" i="86"/>
  <c r="O61" i="86" s="1"/>
  <c r="K61" i="86"/>
  <c r="M60" i="86"/>
  <c r="P60" i="86" s="1"/>
  <c r="L60" i="86"/>
  <c r="O60" i="86" s="1"/>
  <c r="K60" i="86"/>
  <c r="M59" i="86"/>
  <c r="P59" i="86" s="1"/>
  <c r="L59" i="86"/>
  <c r="O59" i="86" s="1"/>
  <c r="K59" i="86"/>
  <c r="N59" i="86" s="1"/>
  <c r="M58" i="86"/>
  <c r="P58" i="86" s="1"/>
  <c r="L58" i="86"/>
  <c r="O58" i="86" s="1"/>
  <c r="K58" i="86"/>
  <c r="N58" i="86" s="1"/>
  <c r="M57" i="86"/>
  <c r="P57" i="86" s="1"/>
  <c r="L57" i="86"/>
  <c r="O57" i="86" s="1"/>
  <c r="K57" i="86"/>
  <c r="N57" i="86" s="1"/>
  <c r="M56" i="86"/>
  <c r="P56" i="86" s="1"/>
  <c r="L56" i="86"/>
  <c r="K56" i="86"/>
  <c r="M55" i="86"/>
  <c r="P55" i="86" s="1"/>
  <c r="L55" i="86"/>
  <c r="O55" i="86" s="1"/>
  <c r="K55" i="86"/>
  <c r="M54" i="86"/>
  <c r="P54" i="86" s="1"/>
  <c r="L54" i="86"/>
  <c r="O54" i="86" s="1"/>
  <c r="K54" i="86"/>
  <c r="N54" i="86" s="1"/>
  <c r="C38" i="86"/>
  <c r="C37" i="86"/>
  <c r="C36" i="86"/>
  <c r="M27" i="86"/>
  <c r="L27" i="86"/>
  <c r="O27" i="86" s="1"/>
  <c r="K27" i="86"/>
  <c r="N27" i="86" s="1"/>
  <c r="M26" i="86"/>
  <c r="P26" i="86" s="1"/>
  <c r="L26" i="86"/>
  <c r="K26" i="86"/>
  <c r="N26" i="86" s="1"/>
  <c r="M25" i="86"/>
  <c r="P25" i="86" s="1"/>
  <c r="L25" i="86"/>
  <c r="AB25" i="86" s="1"/>
  <c r="K25" i="86"/>
  <c r="N25" i="86" s="1"/>
  <c r="M24" i="86"/>
  <c r="P24" i="86" s="1"/>
  <c r="L24" i="86"/>
  <c r="AB24" i="86" s="1"/>
  <c r="K24" i="86"/>
  <c r="N24" i="86" s="1"/>
  <c r="M23" i="86"/>
  <c r="P23" i="86" s="1"/>
  <c r="L23" i="86"/>
  <c r="AB23" i="86" s="1"/>
  <c r="K23" i="86"/>
  <c r="M22" i="86"/>
  <c r="P22" i="86" s="1"/>
  <c r="L22" i="86"/>
  <c r="O22" i="86" s="1"/>
  <c r="K22" i="86"/>
  <c r="N22" i="86" s="1"/>
  <c r="M21" i="86"/>
  <c r="P21" i="86" s="1"/>
  <c r="L21" i="86"/>
  <c r="K21" i="86"/>
  <c r="M20" i="86"/>
  <c r="P20" i="86" s="1"/>
  <c r="L20" i="86"/>
  <c r="K20" i="86"/>
  <c r="N20" i="86" s="1"/>
  <c r="M19" i="86"/>
  <c r="P19" i="86" s="1"/>
  <c r="L19" i="86"/>
  <c r="O19" i="86" s="1"/>
  <c r="K19" i="86"/>
  <c r="N19" i="86" s="1"/>
  <c r="M18" i="86"/>
  <c r="P18" i="86" s="1"/>
  <c r="L18" i="86"/>
  <c r="O18" i="86" s="1"/>
  <c r="K18" i="86"/>
  <c r="N18" i="86" s="1"/>
  <c r="M17" i="86"/>
  <c r="P17" i="86" s="1"/>
  <c r="L17" i="86"/>
  <c r="K17" i="86"/>
  <c r="N17" i="86" s="1"/>
  <c r="M16" i="86"/>
  <c r="P16" i="86" s="1"/>
  <c r="L16" i="86"/>
  <c r="O16" i="86" s="1"/>
  <c r="K16" i="86"/>
  <c r="N16" i="86" s="1"/>
  <c r="O56" i="86"/>
  <c r="N62" i="86"/>
  <c r="N61" i="86"/>
  <c r="N60" i="86"/>
  <c r="N55" i="86"/>
  <c r="AB26" i="86"/>
  <c r="X38" i="86"/>
  <c r="X76" i="86"/>
  <c r="AQ123" i="86"/>
  <c r="AP123" i="86"/>
  <c r="AO123" i="86"/>
  <c r="AN123" i="86"/>
  <c r="AM123" i="86"/>
  <c r="AL123" i="86"/>
  <c r="AD80" i="86"/>
  <c r="AD79" i="86"/>
  <c r="AD78" i="86"/>
  <c r="AD77" i="86"/>
  <c r="AD76" i="86"/>
  <c r="AD75" i="86"/>
  <c r="AD74" i="86"/>
  <c r="AD73" i="86"/>
  <c r="AD72" i="86"/>
  <c r="AD71" i="86"/>
  <c r="AD70" i="86"/>
  <c r="AD69" i="86"/>
  <c r="AD67" i="86"/>
  <c r="M82" i="86"/>
  <c r="N82" i="86"/>
  <c r="O82" i="86"/>
  <c r="P82" i="86"/>
  <c r="Q82" i="86"/>
  <c r="R82" i="86"/>
  <c r="S82" i="86"/>
  <c r="T82" i="86"/>
  <c r="U82" i="86"/>
  <c r="V82" i="86"/>
  <c r="D80" i="86"/>
  <c r="B79" i="86"/>
  <c r="B78" i="86"/>
  <c r="B77" i="86"/>
  <c r="B76" i="86"/>
  <c r="B75" i="86"/>
  <c r="C74" i="86"/>
  <c r="B74" i="86"/>
  <c r="C73" i="86"/>
  <c r="B73" i="86"/>
  <c r="C72" i="86"/>
  <c r="B72" i="86"/>
  <c r="C71" i="86"/>
  <c r="C70" i="86"/>
  <c r="B70" i="86"/>
  <c r="C69" i="86"/>
  <c r="B69" i="86"/>
  <c r="B68" i="86"/>
  <c r="C67" i="86"/>
  <c r="C68" i="86" s="1"/>
  <c r="B67" i="86"/>
  <c r="AD65" i="86"/>
  <c r="H65" i="86"/>
  <c r="E65" i="86"/>
  <c r="AD64" i="86"/>
  <c r="H64" i="86"/>
  <c r="E64" i="86"/>
  <c r="B64" i="86"/>
  <c r="AD63" i="86"/>
  <c r="H63" i="86"/>
  <c r="E63" i="86"/>
  <c r="B63" i="86"/>
  <c r="AD62" i="86"/>
  <c r="H62" i="86"/>
  <c r="E62" i="86"/>
  <c r="B62" i="86"/>
  <c r="AD61" i="86"/>
  <c r="H61" i="86"/>
  <c r="E61" i="86"/>
  <c r="B61" i="86"/>
  <c r="AD60" i="86"/>
  <c r="H60" i="86"/>
  <c r="E60" i="86"/>
  <c r="B60" i="86"/>
  <c r="AD59" i="86"/>
  <c r="H59" i="86"/>
  <c r="E59" i="86"/>
  <c r="B59" i="86"/>
  <c r="AD58" i="86"/>
  <c r="AB58" i="86"/>
  <c r="H58" i="86"/>
  <c r="E58" i="86"/>
  <c r="B58" i="86"/>
  <c r="AD57" i="86"/>
  <c r="H57" i="86"/>
  <c r="E57" i="86"/>
  <c r="B57" i="86"/>
  <c r="AD56" i="86"/>
  <c r="H56" i="86"/>
  <c r="E56" i="86"/>
  <c r="B56" i="86"/>
  <c r="AD55" i="86"/>
  <c r="H55" i="86"/>
  <c r="E55" i="86"/>
  <c r="B55" i="86"/>
  <c r="AD54" i="86"/>
  <c r="H54" i="86"/>
  <c r="E54" i="86"/>
  <c r="AC53" i="86"/>
  <c r="V53" i="86"/>
  <c r="J53" i="86"/>
  <c r="V52" i="86"/>
  <c r="U52" i="86"/>
  <c r="T52" i="86"/>
  <c r="S52" i="86"/>
  <c r="R52" i="86"/>
  <c r="Q52" i="86"/>
  <c r="Y104" i="86" s="1"/>
  <c r="P52" i="86"/>
  <c r="Y103" i="86" s="1"/>
  <c r="O52" i="86"/>
  <c r="Y102" i="86" s="1"/>
  <c r="N52" i="86"/>
  <c r="Y101" i="86" s="1"/>
  <c r="M52" i="86"/>
  <c r="Y100" i="86" s="1"/>
  <c r="L52" i="86"/>
  <c r="Y99" i="86" s="1"/>
  <c r="K52" i="86"/>
  <c r="Y98" i="86" s="1"/>
  <c r="AD47" i="86"/>
  <c r="AD53" i="86" s="1"/>
  <c r="AE46" i="86"/>
  <c r="AE45" i="86"/>
  <c r="AE78" i="86" s="1"/>
  <c r="H27" i="86"/>
  <c r="H26" i="86"/>
  <c r="H25" i="86"/>
  <c r="H24" i="86"/>
  <c r="N23" i="86"/>
  <c r="H23" i="86"/>
  <c r="H22" i="86"/>
  <c r="N21" i="86"/>
  <c r="H21" i="86"/>
  <c r="H20" i="86"/>
  <c r="H19" i="86"/>
  <c r="H18" i="86"/>
  <c r="H17" i="86"/>
  <c r="H16" i="86"/>
  <c r="B38" i="86"/>
  <c r="B39" i="86"/>
  <c r="B29" i="86"/>
  <c r="B31" i="86"/>
  <c r="B32" i="86"/>
  <c r="B33" i="86"/>
  <c r="B34" i="86"/>
  <c r="B35" i="86"/>
  <c r="B36" i="86"/>
  <c r="B37" i="86"/>
  <c r="B30" i="86"/>
  <c r="E22" i="86"/>
  <c r="E23" i="86"/>
  <c r="E24" i="86"/>
  <c r="E25" i="86"/>
  <c r="E26" i="86"/>
  <c r="E27" i="86"/>
  <c r="K14" i="86"/>
  <c r="L14" i="86"/>
  <c r="M14" i="86"/>
  <c r="N14" i="86"/>
  <c r="O14" i="86"/>
  <c r="P14" i="86"/>
  <c r="Q14" i="86"/>
  <c r="R14" i="86"/>
  <c r="S14" i="86"/>
  <c r="T14" i="86"/>
  <c r="U14" i="86"/>
  <c r="V14" i="86"/>
  <c r="K44" i="86"/>
  <c r="L44" i="86"/>
  <c r="M44" i="86"/>
  <c r="N44" i="86"/>
  <c r="O44" i="86"/>
  <c r="P44" i="86"/>
  <c r="Q44" i="86"/>
  <c r="R44" i="86"/>
  <c r="S44" i="86"/>
  <c r="T44" i="86"/>
  <c r="X44" i="86"/>
  <c r="Y44" i="86"/>
  <c r="Z44" i="86"/>
  <c r="AA44" i="86"/>
  <c r="AB44" i="86"/>
  <c r="AC44" i="86"/>
  <c r="AD44" i="86"/>
  <c r="E44" i="86"/>
  <c r="F44" i="86"/>
  <c r="G44" i="86"/>
  <c r="H44" i="86"/>
  <c r="I44" i="86"/>
  <c r="J44" i="86"/>
  <c r="U44" i="86"/>
  <c r="V44" i="86"/>
  <c r="W44" i="86"/>
  <c r="P27" i="86"/>
  <c r="H16" i="87"/>
  <c r="E82" i="86"/>
  <c r="F82" i="86"/>
  <c r="G82" i="86"/>
  <c r="H82" i="86"/>
  <c r="I82" i="86"/>
  <c r="J82" i="86"/>
  <c r="K82" i="86"/>
  <c r="L82" i="86"/>
  <c r="W82" i="86"/>
  <c r="X82" i="86"/>
  <c r="Y82" i="86"/>
  <c r="Z82" i="86"/>
  <c r="AA82" i="86"/>
  <c r="AB82" i="86"/>
  <c r="AC82" i="86"/>
  <c r="E21" i="86"/>
  <c r="E19" i="86"/>
  <c r="E18" i="86"/>
  <c r="E17" i="86"/>
  <c r="E16" i="86"/>
  <c r="Z103" i="86"/>
  <c r="Z98" i="86"/>
  <c r="Z107" i="86"/>
  <c r="Z111" i="86"/>
  <c r="Z101" i="86"/>
  <c r="Z99" i="86"/>
  <c r="Z106" i="86"/>
  <c r="Z100" i="86"/>
  <c r="Z109" i="86"/>
  <c r="AM99" i="87" a="1"/>
  <c r="Z102" i="86"/>
  <c r="AM99" i="86" a="1"/>
  <c r="Z97" i="86"/>
  <c r="AL76" i="90" a="1"/>
  <c r="Z110" i="86"/>
  <c r="Z108" i="86"/>
  <c r="Y52" i="82" a="1"/>
  <c r="Z105" i="86"/>
  <c r="Z104" i="86"/>
  <c r="Y52" i="82" l="1"/>
  <c r="AM99" i="87"/>
  <c r="AM99" i="86"/>
  <c r="AN75" i="90"/>
  <c r="AL76" i="90"/>
  <c r="AA29" i="90"/>
  <c r="X52" i="90" s="1"/>
  <c r="AA22" i="90"/>
  <c r="X45" i="90" s="1"/>
  <c r="AA31" i="90"/>
  <c r="X54" i="90" s="1"/>
  <c r="AA24" i="90"/>
  <c r="X47" i="90" s="1"/>
  <c r="AB14" i="90"/>
  <c r="AA17" i="90"/>
  <c r="X40" i="90" s="1"/>
  <c r="AA33" i="90"/>
  <c r="X56" i="90" s="1"/>
  <c r="AA26" i="90"/>
  <c r="X49" i="90" s="1"/>
  <c r="AA19" i="90"/>
  <c r="AA35" i="90"/>
  <c r="AA28" i="90"/>
  <c r="X51" i="90" s="1"/>
  <c r="AA21" i="90"/>
  <c r="X44" i="90" s="1"/>
  <c r="AA30" i="90"/>
  <c r="X53" i="90" s="1"/>
  <c r="AA23" i="90"/>
  <c r="X46" i="90" s="1"/>
  <c r="AA32" i="90"/>
  <c r="X55" i="90" s="1"/>
  <c r="AA16" i="90"/>
  <c r="AA25" i="90"/>
  <c r="X48" i="90" s="1"/>
  <c r="AA34" i="90"/>
  <c r="W57" i="90" s="1"/>
  <c r="AA18" i="90"/>
  <c r="AA27" i="90"/>
  <c r="X50" i="90" s="1"/>
  <c r="AA20" i="90"/>
  <c r="X43" i="90" s="1"/>
  <c r="AB55" i="86"/>
  <c r="Q55" i="86"/>
  <c r="Q57" i="86"/>
  <c r="Q62" i="86"/>
  <c r="Q18" i="86"/>
  <c r="Q63" i="86"/>
  <c r="Q64" i="86"/>
  <c r="I64" i="86" s="1"/>
  <c r="AB64" i="86"/>
  <c r="Q54" i="86"/>
  <c r="Q58" i="86"/>
  <c r="AB62" i="86"/>
  <c r="Q59" i="86"/>
  <c r="Q60" i="86"/>
  <c r="I60" i="86" s="1"/>
  <c r="Q61" i="86"/>
  <c r="I61" i="86" s="1"/>
  <c r="N56" i="86"/>
  <c r="Q56" i="86" s="1"/>
  <c r="AB76" i="86"/>
  <c r="AB78" i="86"/>
  <c r="AB80" i="86"/>
  <c r="AB69" i="86"/>
  <c r="AB77" i="86"/>
  <c r="AB73" i="86"/>
  <c r="AB63" i="86"/>
  <c r="AB65" i="86"/>
  <c r="I63" i="86"/>
  <c r="AB56" i="86"/>
  <c r="AB54" i="86"/>
  <c r="AB61" i="86"/>
  <c r="I65" i="86"/>
  <c r="Q19" i="86"/>
  <c r="Q22" i="86"/>
  <c r="Q16" i="86"/>
  <c r="Q27" i="86"/>
  <c r="O25" i="86"/>
  <c r="Q25" i="86" s="1"/>
  <c r="O24" i="86"/>
  <c r="Q24" i="86" s="1"/>
  <c r="O23" i="86"/>
  <c r="Q23" i="86" s="1"/>
  <c r="O26" i="86"/>
  <c r="Q26" i="86" s="1"/>
  <c r="AB27" i="86"/>
  <c r="O21" i="86"/>
  <c r="Q21" i="86" s="1"/>
  <c r="O20" i="86"/>
  <c r="Q20" i="86" s="1"/>
  <c r="O17" i="86"/>
  <c r="Q17" i="86" s="1"/>
  <c r="AM100" i="87" a="1"/>
  <c r="P18" i="90" a="1"/>
  <c r="Y53" i="82" a="1"/>
  <c r="AO76" i="90" a="1"/>
  <c r="P19" i="90" a="1"/>
  <c r="AM100" i="86" a="1"/>
  <c r="P16" i="90" a="1"/>
  <c r="Y53" i="82" l="1"/>
  <c r="AM100" i="87"/>
  <c r="AM100" i="86"/>
  <c r="AO76" i="90"/>
  <c r="P18" i="90"/>
  <c r="P16" i="90"/>
  <c r="P19" i="90"/>
  <c r="I54" i="86"/>
  <c r="R62" i="86"/>
  <c r="AB52" i="86"/>
  <c r="U59" i="86"/>
  <c r="U61" i="86"/>
  <c r="R60" i="86"/>
  <c r="R64" i="86"/>
  <c r="R61" i="86"/>
  <c r="U60" i="86"/>
  <c r="U55" i="86"/>
  <c r="R59" i="86"/>
  <c r="U54" i="86"/>
  <c r="U62" i="86"/>
  <c r="U58" i="86"/>
  <c r="R58" i="86"/>
  <c r="R57" i="86"/>
  <c r="U63" i="86"/>
  <c r="U65" i="86"/>
  <c r="U57" i="86"/>
  <c r="R56" i="86"/>
  <c r="R55" i="86"/>
  <c r="R54" i="86"/>
  <c r="R65" i="86"/>
  <c r="R63" i="86"/>
  <c r="U64" i="86"/>
  <c r="U56" i="86"/>
  <c r="I56" i="86"/>
  <c r="AB14" i="86"/>
  <c r="I55" i="86"/>
  <c r="I59" i="86"/>
  <c r="I62" i="86"/>
  <c r="I57" i="86"/>
  <c r="I58" i="86"/>
  <c r="AB79" i="86"/>
  <c r="AD32" i="86"/>
  <c r="AD33" i="86"/>
  <c r="AD34" i="86"/>
  <c r="AD35" i="86"/>
  <c r="AD36" i="86"/>
  <c r="AD37" i="86"/>
  <c r="AD38" i="86"/>
  <c r="AD39" i="86"/>
  <c r="AD40" i="86"/>
  <c r="AD41" i="86"/>
  <c r="AD42" i="86"/>
  <c r="AD31" i="86"/>
  <c r="V15" i="86"/>
  <c r="Y54" i="82" a="1"/>
  <c r="AL77" i="90" a="1"/>
  <c r="AM101" i="87" a="1"/>
  <c r="AM101" i="86" a="1"/>
  <c r="Y54" i="82" l="1"/>
  <c r="AM101" i="87"/>
  <c r="AM101" i="86"/>
  <c r="AL77" i="90"/>
  <c r="AM76" i="90"/>
  <c r="AN76" i="90"/>
  <c r="X42" i="90"/>
  <c r="L19" i="90"/>
  <c r="X19" i="90"/>
  <c r="U19" i="90"/>
  <c r="V19" i="90" s="1"/>
  <c r="Q19" i="90"/>
  <c r="U16" i="90"/>
  <c r="V16" i="90" s="1"/>
  <c r="Q16" i="90"/>
  <c r="V39" i="90" s="1"/>
  <c r="P36" i="90"/>
  <c r="R19" i="90" s="1"/>
  <c r="Z42" i="90" s="1"/>
  <c r="X39" i="90"/>
  <c r="L16" i="90"/>
  <c r="X16" i="90"/>
  <c r="X18" i="90"/>
  <c r="U18" i="90"/>
  <c r="V18" i="90" s="1"/>
  <c r="Q18" i="90"/>
  <c r="V41" i="90" s="1"/>
  <c r="X41" i="90"/>
  <c r="L18" i="90"/>
  <c r="W52" i="86"/>
  <c r="AD52" i="86"/>
  <c r="AD49" i="86" s="1"/>
  <c r="AC48" i="86" s="1"/>
  <c r="AC54" i="86" s="1"/>
  <c r="AC61" i="86"/>
  <c r="AC56" i="86"/>
  <c r="AC65" i="86"/>
  <c r="AM102" i="86" a="1"/>
  <c r="AO77" i="90" a="1"/>
  <c r="AM102" i="87" a="1"/>
  <c r="Y55" i="82" a="1"/>
  <c r="Y55" i="82" l="1"/>
  <c r="AM102" i="87"/>
  <c r="AM102" i="86"/>
  <c r="AO77" i="90"/>
  <c r="X38" i="90"/>
  <c r="Y46" i="90" s="1"/>
  <c r="Y18" i="90"/>
  <c r="Z18" i="90"/>
  <c r="M19" i="90"/>
  <c r="W19" i="90"/>
  <c r="R18" i="90"/>
  <c r="Z41" i="90" s="1"/>
  <c r="M16" i="90"/>
  <c r="W16" i="90"/>
  <c r="Y19" i="90"/>
  <c r="R16" i="90"/>
  <c r="W18" i="90"/>
  <c r="M18" i="90"/>
  <c r="Z19" i="90"/>
  <c r="V42" i="90"/>
  <c r="Y16" i="90"/>
  <c r="Z16" i="90"/>
  <c r="AC59" i="86"/>
  <c r="AC58" i="86"/>
  <c r="T55" i="86"/>
  <c r="Y55" i="86" s="1"/>
  <c r="Z55" i="86" s="1"/>
  <c r="T63" i="86"/>
  <c r="Y63" i="86" s="1"/>
  <c r="Z63" i="86" s="1"/>
  <c r="T62" i="86"/>
  <c r="Y62" i="86" s="1"/>
  <c r="Z62" i="86" s="1"/>
  <c r="S63" i="86"/>
  <c r="S55" i="86"/>
  <c r="S54" i="86"/>
  <c r="T64" i="86"/>
  <c r="Y64" i="86" s="1"/>
  <c r="Z64" i="86" s="1"/>
  <c r="T61" i="86"/>
  <c r="Y61" i="86" s="1"/>
  <c r="Z61" i="86" s="1"/>
  <c r="T54" i="86"/>
  <c r="Y54" i="86" s="1"/>
  <c r="Z54" i="86" s="1"/>
  <c r="S56" i="86"/>
  <c r="T60" i="86"/>
  <c r="Y60" i="86" s="1"/>
  <c r="Z60" i="86" s="1"/>
  <c r="S62" i="86"/>
  <c r="Z71" i="86"/>
  <c r="T59" i="86"/>
  <c r="Y59" i="86" s="1"/>
  <c r="Z59" i="86" s="1"/>
  <c r="S61" i="86"/>
  <c r="T58" i="86"/>
  <c r="Y58" i="86" s="1"/>
  <c r="Z58" i="86" s="1"/>
  <c r="S60" i="86"/>
  <c r="T57" i="86"/>
  <c r="Y57" i="86" s="1"/>
  <c r="Z57" i="86" s="1"/>
  <c r="S59" i="86"/>
  <c r="S65" i="86"/>
  <c r="S58" i="86"/>
  <c r="Z70" i="86"/>
  <c r="T56" i="86"/>
  <c r="Y56" i="86" s="1"/>
  <c r="Z56" i="86" s="1"/>
  <c r="T65" i="86"/>
  <c r="Y65" i="86" s="1"/>
  <c r="Z65" i="86" s="1"/>
  <c r="S64" i="86"/>
  <c r="S57" i="86"/>
  <c r="AC60" i="86"/>
  <c r="AC57" i="86"/>
  <c r="AC62" i="86"/>
  <c r="AC63" i="86"/>
  <c r="AC55" i="86"/>
  <c r="AC64" i="86"/>
  <c r="AC78" i="86"/>
  <c r="AC74" i="86"/>
  <c r="AC70" i="86"/>
  <c r="AC77" i="86"/>
  <c r="AC73" i="86"/>
  <c r="AC69" i="86"/>
  <c r="AC80" i="86"/>
  <c r="AC76" i="86"/>
  <c r="AC72" i="86"/>
  <c r="AC71" i="86"/>
  <c r="AC79" i="86"/>
  <c r="AC75" i="86"/>
  <c r="Y56" i="82" a="1"/>
  <c r="AM103" i="87" a="1"/>
  <c r="AM103" i="86" a="1"/>
  <c r="AL78" i="90" a="1"/>
  <c r="Y56" i="82" l="1"/>
  <c r="AM103" i="87"/>
  <c r="AM103" i="86"/>
  <c r="AL78" i="90"/>
  <c r="AN77" i="90"/>
  <c r="AM77" i="90"/>
  <c r="Y48" i="90"/>
  <c r="Y52" i="90"/>
  <c r="Y54" i="90"/>
  <c r="Y39" i="90"/>
  <c r="Y56" i="90"/>
  <c r="Y43" i="90"/>
  <c r="Y41" i="90"/>
  <c r="Y45" i="90"/>
  <c r="Y40" i="90"/>
  <c r="X57" i="90"/>
  <c r="Y50" i="90"/>
  <c r="Y47" i="90"/>
  <c r="Y49" i="90"/>
  <c r="Y51" i="90"/>
  <c r="Y53" i="90"/>
  <c r="Y42" i="90"/>
  <c r="Y55" i="90"/>
  <c r="Y44" i="90"/>
  <c r="R36" i="90"/>
  <c r="AE65" i="90"/>
  <c r="Z39" i="90"/>
  <c r="AA59" i="86"/>
  <c r="AA64" i="86"/>
  <c r="Z72" i="86"/>
  <c r="AA63" i="86"/>
  <c r="AA60" i="86"/>
  <c r="AA57" i="86"/>
  <c r="AA55" i="86"/>
  <c r="AA61" i="86"/>
  <c r="Z75" i="86"/>
  <c r="AA56" i="86"/>
  <c r="AA65" i="86"/>
  <c r="Z77" i="86"/>
  <c r="Z73" i="86"/>
  <c r="AA62" i="86"/>
  <c r="Z79" i="86"/>
  <c r="AB57" i="86"/>
  <c r="Z80" i="86"/>
  <c r="Z78" i="86"/>
  <c r="AB60" i="86"/>
  <c r="Z74" i="86"/>
  <c r="J56" i="86"/>
  <c r="Z76" i="86"/>
  <c r="J55" i="86"/>
  <c r="J57" i="86"/>
  <c r="J62" i="86"/>
  <c r="V62" i="86"/>
  <c r="J64" i="86"/>
  <c r="V64" i="86"/>
  <c r="J60" i="86"/>
  <c r="Y57" i="82" a="1"/>
  <c r="AM104" i="87" a="1"/>
  <c r="AM104" i="86" a="1"/>
  <c r="AO78" i="90" a="1"/>
  <c r="Y57" i="82" l="1"/>
  <c r="AM104" i="87"/>
  <c r="AM104" i="86"/>
  <c r="AO78" i="90"/>
  <c r="Z69" i="86"/>
  <c r="Z68" i="86" s="1"/>
  <c r="AA74" i="86" s="1"/>
  <c r="J54" i="86"/>
  <c r="AA54" i="86" s="1"/>
  <c r="J58" i="86"/>
  <c r="AA58" i="86" s="1"/>
  <c r="V63" i="86"/>
  <c r="J63" i="86"/>
  <c r="V65" i="86"/>
  <c r="J65" i="86"/>
  <c r="V61" i="86"/>
  <c r="J61" i="86"/>
  <c r="J59" i="86"/>
  <c r="U66" i="86"/>
  <c r="V56" i="86" s="1"/>
  <c r="AB71" i="86" s="1"/>
  <c r="V60" i="86"/>
  <c r="AB75" i="86" s="1"/>
  <c r="AB59" i="86"/>
  <c r="Y58" i="82" a="1"/>
  <c r="AL79" i="90" a="1"/>
  <c r="AM105" i="87" a="1"/>
  <c r="AM105" i="86" a="1"/>
  <c r="Y58" i="82" l="1"/>
  <c r="AM105" i="87"/>
  <c r="AM105" i="86"/>
  <c r="AL79" i="90"/>
  <c r="AN78" i="90"/>
  <c r="AM78" i="90"/>
  <c r="V58" i="86"/>
  <c r="V57" i="86"/>
  <c r="AB72" i="86" s="1"/>
  <c r="AA69" i="86"/>
  <c r="AA77" i="86"/>
  <c r="AA79" i="86"/>
  <c r="AA80" i="86"/>
  <c r="AA78" i="86"/>
  <c r="AA70" i="86"/>
  <c r="AA71" i="86"/>
  <c r="AA72" i="86"/>
  <c r="AA73" i="86"/>
  <c r="AA75" i="86"/>
  <c r="AA76" i="86"/>
  <c r="V59" i="86"/>
  <c r="AB74" i="86" s="1"/>
  <c r="V54" i="86"/>
  <c r="V55" i="86"/>
  <c r="AB70" i="86" s="1"/>
  <c r="AM106" i="86" a="1"/>
  <c r="AO79" i="90" a="1"/>
  <c r="AM106" i="87" a="1"/>
  <c r="Y59" i="82" a="1"/>
  <c r="Y59" i="82" l="1"/>
  <c r="AM106" i="87"/>
  <c r="AM106" i="86"/>
  <c r="AO79" i="90"/>
  <c r="V66" i="86"/>
  <c r="Y60" i="82" a="1"/>
  <c r="AL80" i="90" a="1"/>
  <c r="AM107" i="87" a="1"/>
  <c r="AM107" i="86" a="1"/>
  <c r="Y60" i="82" l="1"/>
  <c r="AM107" i="87"/>
  <c r="AM107" i="86"/>
  <c r="AL80" i="90"/>
  <c r="AN79" i="90"/>
  <c r="AM79" i="90"/>
  <c r="AD29" i="86"/>
  <c r="AX126" i="87"/>
  <c r="AQ124" i="87"/>
  <c r="AP124" i="87"/>
  <c r="AO124" i="87"/>
  <c r="AN124" i="87"/>
  <c r="AM124" i="87"/>
  <c r="AL124" i="87"/>
  <c r="AL121" i="87"/>
  <c r="AL120" i="87"/>
  <c r="AL119" i="87"/>
  <c r="AL118" i="87"/>
  <c r="AL117" i="87"/>
  <c r="AL116" i="87"/>
  <c r="AL115" i="87"/>
  <c r="AL114" i="87"/>
  <c r="AL113" i="87"/>
  <c r="AL112" i="87"/>
  <c r="AL111" i="87"/>
  <c r="AL110" i="87"/>
  <c r="AL109" i="87"/>
  <c r="AL108" i="87"/>
  <c r="AL107" i="87"/>
  <c r="AL106" i="87"/>
  <c r="AL105" i="87"/>
  <c r="AL104" i="87"/>
  <c r="AL103" i="87"/>
  <c r="AL102" i="87"/>
  <c r="AL101" i="87"/>
  <c r="AL100" i="87"/>
  <c r="AL99" i="87"/>
  <c r="AL98" i="87"/>
  <c r="AL97" i="87"/>
  <c r="AL96" i="87"/>
  <c r="AL95" i="87"/>
  <c r="S94" i="87"/>
  <c r="AL94" i="87"/>
  <c r="AL93" i="87"/>
  <c r="AL92" i="87"/>
  <c r="AL91" i="87"/>
  <c r="S90" i="87"/>
  <c r="AL90" i="87"/>
  <c r="AF82" i="87"/>
  <c r="AE82" i="87"/>
  <c r="AD82" i="87"/>
  <c r="AC82" i="87"/>
  <c r="AB82" i="87"/>
  <c r="AA82" i="87"/>
  <c r="Z82" i="87"/>
  <c r="Y82" i="87"/>
  <c r="X82" i="87"/>
  <c r="W82" i="87"/>
  <c r="V82" i="87"/>
  <c r="U82" i="87"/>
  <c r="T82" i="87"/>
  <c r="S82" i="87"/>
  <c r="P82" i="87"/>
  <c r="O82" i="87"/>
  <c r="N82" i="87"/>
  <c r="M82" i="87"/>
  <c r="L82" i="87"/>
  <c r="K82" i="87"/>
  <c r="J82" i="87"/>
  <c r="I82" i="87"/>
  <c r="H82" i="87"/>
  <c r="G82" i="87"/>
  <c r="F82" i="87"/>
  <c r="E82" i="87"/>
  <c r="D82" i="87"/>
  <c r="C82" i="87"/>
  <c r="T80" i="87"/>
  <c r="D80" i="87"/>
  <c r="R79" i="87"/>
  <c r="B79" i="87"/>
  <c r="AF78" i="87"/>
  <c r="R78" i="87"/>
  <c r="B78" i="87"/>
  <c r="R77" i="87"/>
  <c r="B77" i="87"/>
  <c r="R76" i="87"/>
  <c r="B76" i="87"/>
  <c r="S75" i="87"/>
  <c r="R75" i="87"/>
  <c r="C75" i="87"/>
  <c r="B75" i="87"/>
  <c r="S74" i="87"/>
  <c r="R74" i="87"/>
  <c r="C74" i="87"/>
  <c r="B74" i="87"/>
  <c r="S73" i="87"/>
  <c r="R73" i="87"/>
  <c r="C73" i="87"/>
  <c r="B73" i="87"/>
  <c r="S72" i="87"/>
  <c r="R72" i="87"/>
  <c r="C72" i="87"/>
  <c r="B72" i="87"/>
  <c r="S71" i="87"/>
  <c r="R71" i="87"/>
  <c r="C71" i="87"/>
  <c r="B71" i="87"/>
  <c r="S70" i="87"/>
  <c r="R70" i="87"/>
  <c r="B70" i="87"/>
  <c r="S69" i="87"/>
  <c r="R69" i="87"/>
  <c r="C69" i="87"/>
  <c r="B69" i="87"/>
  <c r="B68" i="87"/>
  <c r="S67" i="87"/>
  <c r="S68" i="87" s="1"/>
  <c r="R67" i="87"/>
  <c r="C67" i="87"/>
  <c r="C68" i="87" s="1"/>
  <c r="C70" i="87" s="1"/>
  <c r="B67" i="87"/>
  <c r="AE65" i="87"/>
  <c r="Y65" i="87"/>
  <c r="X65" i="87"/>
  <c r="AA65" i="87" s="1"/>
  <c r="U65" i="87" s="1"/>
  <c r="W65" i="87"/>
  <c r="O65" i="87"/>
  <c r="H65" i="87"/>
  <c r="J65" i="87" s="1"/>
  <c r="G65" i="87"/>
  <c r="AE64" i="87"/>
  <c r="X64" i="87"/>
  <c r="Z64" i="87" s="1"/>
  <c r="W64" i="87"/>
  <c r="AA64" i="87" s="1"/>
  <c r="U64" i="87" s="1"/>
  <c r="R64" i="87"/>
  <c r="O64" i="87"/>
  <c r="I64" i="87"/>
  <c r="H64" i="87"/>
  <c r="K64" i="87" s="1"/>
  <c r="E64" i="87" s="1"/>
  <c r="G64" i="87"/>
  <c r="B64" i="87"/>
  <c r="AE63" i="87"/>
  <c r="Z63" i="87"/>
  <c r="X63" i="87"/>
  <c r="W63" i="87"/>
  <c r="R63" i="87"/>
  <c r="O63" i="87"/>
  <c r="H63" i="87"/>
  <c r="J63" i="87" s="1"/>
  <c r="G63" i="87"/>
  <c r="B63" i="87"/>
  <c r="AE62" i="87"/>
  <c r="AA62" i="87"/>
  <c r="U62" i="87" s="1"/>
  <c r="Z62" i="87"/>
  <c r="Y62" i="87"/>
  <c r="X62" i="87"/>
  <c r="W62" i="87"/>
  <c r="R62" i="87"/>
  <c r="O62" i="87"/>
  <c r="H62" i="87"/>
  <c r="J62" i="87" s="1"/>
  <c r="G62" i="87"/>
  <c r="B62" i="87"/>
  <c r="AE61" i="87"/>
  <c r="X61" i="87"/>
  <c r="Z61" i="87" s="1"/>
  <c r="W61" i="87"/>
  <c r="R61" i="87"/>
  <c r="O61" i="87"/>
  <c r="K61" i="87"/>
  <c r="E61" i="87" s="1"/>
  <c r="J61" i="87"/>
  <c r="I61" i="87"/>
  <c r="H61" i="87"/>
  <c r="G61" i="87"/>
  <c r="B61" i="87"/>
  <c r="AE60" i="87"/>
  <c r="X60" i="87"/>
  <c r="Z60" i="87" s="1"/>
  <c r="W60" i="87"/>
  <c r="Y60" i="87" s="1"/>
  <c r="R60" i="87"/>
  <c r="O60" i="87"/>
  <c r="H60" i="87"/>
  <c r="J60" i="87" s="1"/>
  <c r="G60" i="87"/>
  <c r="K60" i="87" s="1"/>
  <c r="E60" i="87" s="1"/>
  <c r="B60" i="87"/>
  <c r="AH59" i="87"/>
  <c r="AE59" i="87"/>
  <c r="X59" i="87"/>
  <c r="Z59" i="87" s="1"/>
  <c r="W59" i="87"/>
  <c r="AA59" i="87" s="1"/>
  <c r="U59" i="87" s="1"/>
  <c r="R59" i="87"/>
  <c r="O59" i="87"/>
  <c r="H59" i="87"/>
  <c r="J59" i="87" s="1"/>
  <c r="G59" i="87"/>
  <c r="B59" i="87"/>
  <c r="AE58" i="87"/>
  <c r="Z58" i="87"/>
  <c r="Y58" i="87"/>
  <c r="X58" i="87"/>
  <c r="W58" i="87"/>
  <c r="R58" i="87"/>
  <c r="O58" i="87"/>
  <c r="H58" i="87"/>
  <c r="J58" i="87" s="1"/>
  <c r="G58" i="87"/>
  <c r="K58" i="87" s="1"/>
  <c r="E58" i="87" s="1"/>
  <c r="B58" i="87"/>
  <c r="AK57" i="87"/>
  <c r="AJ57" i="87"/>
  <c r="AH57" i="87"/>
  <c r="AE57" i="87"/>
  <c r="X57" i="87"/>
  <c r="AA57" i="87" s="1"/>
  <c r="U57" i="87" s="1"/>
  <c r="W57" i="87"/>
  <c r="Y57" i="87" s="1"/>
  <c r="R57" i="87"/>
  <c r="O57" i="87"/>
  <c r="H57" i="87"/>
  <c r="J57" i="87" s="1"/>
  <c r="G57" i="87"/>
  <c r="I57" i="87" s="1"/>
  <c r="B57" i="87"/>
  <c r="AE56" i="87"/>
  <c r="Y56" i="87"/>
  <c r="X56" i="87"/>
  <c r="AA56" i="87" s="1"/>
  <c r="U56" i="87" s="1"/>
  <c r="W56" i="87"/>
  <c r="R56" i="87"/>
  <c r="O56" i="87"/>
  <c r="H56" i="87"/>
  <c r="J56" i="87" s="1"/>
  <c r="G56" i="87"/>
  <c r="B56" i="87"/>
  <c r="AE55" i="87"/>
  <c r="X55" i="87"/>
  <c r="Z55" i="87" s="1"/>
  <c r="W55" i="87"/>
  <c r="R55" i="87"/>
  <c r="O55" i="87"/>
  <c r="I55" i="87"/>
  <c r="H55" i="87"/>
  <c r="J55" i="87" s="1"/>
  <c r="G55" i="87"/>
  <c r="B55" i="87"/>
  <c r="AE54" i="87"/>
  <c r="X54" i="87"/>
  <c r="Z54" i="87" s="1"/>
  <c r="W54" i="87"/>
  <c r="O54" i="87"/>
  <c r="H54" i="87"/>
  <c r="J54" i="87" s="1"/>
  <c r="G54" i="87"/>
  <c r="AD53" i="87"/>
  <c r="V53" i="87"/>
  <c r="N53" i="87"/>
  <c r="F53" i="87"/>
  <c r="AB52" i="87"/>
  <c r="AA52" i="87"/>
  <c r="S93" i="87" s="1"/>
  <c r="Z52" i="87"/>
  <c r="Y52" i="87"/>
  <c r="X52" i="87"/>
  <c r="S92" i="87" s="1"/>
  <c r="W52" i="87"/>
  <c r="S91" i="87" s="1"/>
  <c r="L52" i="87"/>
  <c r="K52" i="87"/>
  <c r="J52" i="87"/>
  <c r="I52" i="87"/>
  <c r="H52" i="87"/>
  <c r="G52" i="87"/>
  <c r="AE49" i="87"/>
  <c r="AD48" i="87" s="1"/>
  <c r="O49" i="87"/>
  <c r="N48" i="87"/>
  <c r="AE47" i="87"/>
  <c r="AE53" i="87" s="1"/>
  <c r="O47" i="87"/>
  <c r="O53" i="87" s="1"/>
  <c r="AF46" i="87"/>
  <c r="P46" i="87"/>
  <c r="AF45" i="87"/>
  <c r="P45" i="87"/>
  <c r="P78" i="87" s="1"/>
  <c r="AF44" i="87"/>
  <c r="AE44" i="87"/>
  <c r="AD44" i="87"/>
  <c r="AC44" i="87"/>
  <c r="AB44" i="87"/>
  <c r="AA44" i="87"/>
  <c r="Z44" i="87"/>
  <c r="Y44" i="87"/>
  <c r="X44" i="87"/>
  <c r="W44" i="87"/>
  <c r="V44" i="87"/>
  <c r="T44" i="87"/>
  <c r="S44" i="87"/>
  <c r="P44" i="87"/>
  <c r="O44" i="87"/>
  <c r="N44" i="87"/>
  <c r="M44" i="87"/>
  <c r="L44" i="87"/>
  <c r="K44" i="87"/>
  <c r="J44" i="87"/>
  <c r="I44" i="87"/>
  <c r="H44" i="87"/>
  <c r="G44" i="87"/>
  <c r="F44" i="87"/>
  <c r="D44" i="87"/>
  <c r="C44" i="87"/>
  <c r="T42" i="87"/>
  <c r="D42" i="87"/>
  <c r="R41" i="87"/>
  <c r="B41" i="87"/>
  <c r="R40" i="87"/>
  <c r="B40" i="87"/>
  <c r="R39" i="87"/>
  <c r="B39" i="87"/>
  <c r="R38" i="87"/>
  <c r="B38" i="87"/>
  <c r="S37" i="87"/>
  <c r="R37" i="87"/>
  <c r="C37" i="87"/>
  <c r="B37" i="87"/>
  <c r="S36" i="87"/>
  <c r="R36" i="87"/>
  <c r="C36" i="87"/>
  <c r="B36" i="87"/>
  <c r="AU35" i="87"/>
  <c r="AT35" i="87"/>
  <c r="AS35" i="87"/>
  <c r="S35" i="87"/>
  <c r="R35" i="87"/>
  <c r="C35" i="87"/>
  <c r="B35" i="87"/>
  <c r="S34" i="87"/>
  <c r="R34" i="87"/>
  <c r="C34" i="87"/>
  <c r="B34" i="87"/>
  <c r="S33" i="87"/>
  <c r="R33" i="87"/>
  <c r="C33" i="87"/>
  <c r="B33" i="87"/>
  <c r="S32" i="87"/>
  <c r="R32" i="87"/>
  <c r="C32" i="87"/>
  <c r="B32" i="87"/>
  <c r="S31" i="87"/>
  <c r="R31" i="87"/>
  <c r="C31" i="87"/>
  <c r="B31" i="87"/>
  <c r="R30" i="87"/>
  <c r="B30" i="87"/>
  <c r="S29" i="87"/>
  <c r="S30" i="87" s="1"/>
  <c r="R29" i="87"/>
  <c r="C29" i="87"/>
  <c r="C30" i="87" s="1"/>
  <c r="B29" i="87"/>
  <c r="AE27" i="87"/>
  <c r="X27" i="87"/>
  <c r="Z27" i="87" s="1"/>
  <c r="W27" i="87"/>
  <c r="O27" i="87"/>
  <c r="I27" i="87"/>
  <c r="H27" i="87"/>
  <c r="J27" i="87" s="1"/>
  <c r="G27" i="87"/>
  <c r="AE26" i="87"/>
  <c r="Z26" i="87"/>
  <c r="Y26" i="87"/>
  <c r="X26" i="87"/>
  <c r="W26" i="87"/>
  <c r="AA26" i="87" s="1"/>
  <c r="U26" i="87" s="1"/>
  <c r="R26" i="87"/>
  <c r="O26" i="87"/>
  <c r="H26" i="87"/>
  <c r="J26" i="87" s="1"/>
  <c r="G26" i="87"/>
  <c r="K26" i="87" s="1"/>
  <c r="E26" i="87" s="1"/>
  <c r="B26" i="87"/>
  <c r="AE25" i="87"/>
  <c r="Y25" i="87"/>
  <c r="X25" i="87"/>
  <c r="AA25" i="87" s="1"/>
  <c r="U25" i="87" s="1"/>
  <c r="W25" i="87"/>
  <c r="R25" i="87"/>
  <c r="O25" i="87"/>
  <c r="H25" i="87"/>
  <c r="J25" i="87" s="1"/>
  <c r="G25" i="87"/>
  <c r="B25" i="87"/>
  <c r="AE24" i="87"/>
  <c r="X24" i="87"/>
  <c r="Z24" i="87" s="1"/>
  <c r="W24" i="87"/>
  <c r="R24" i="87"/>
  <c r="O24" i="87"/>
  <c r="I24" i="87"/>
  <c r="H24" i="87"/>
  <c r="K24" i="87" s="1"/>
  <c r="E24" i="87" s="1"/>
  <c r="G24" i="87"/>
  <c r="B24" i="87"/>
  <c r="AE23" i="87"/>
  <c r="X23" i="87"/>
  <c r="Z23" i="87" s="1"/>
  <c r="W23" i="87"/>
  <c r="R23" i="87"/>
  <c r="O23" i="87"/>
  <c r="H23" i="87"/>
  <c r="J23" i="87" s="1"/>
  <c r="G23" i="87"/>
  <c r="I23" i="87" s="1"/>
  <c r="B23" i="87"/>
  <c r="AE22" i="87"/>
  <c r="AA22" i="87"/>
  <c r="U22" i="87" s="1"/>
  <c r="Y22" i="87"/>
  <c r="X22" i="87"/>
  <c r="Z22" i="87" s="1"/>
  <c r="W22" i="87"/>
  <c r="R22" i="87"/>
  <c r="O22" i="87"/>
  <c r="H22" i="87"/>
  <c r="J22" i="87" s="1"/>
  <c r="G22" i="87"/>
  <c r="I22" i="87" s="1"/>
  <c r="B22" i="87"/>
  <c r="AE21" i="87"/>
  <c r="X21" i="87"/>
  <c r="Z21" i="87" s="1"/>
  <c r="W21" i="87"/>
  <c r="AA21" i="87" s="1"/>
  <c r="U21" i="87" s="1"/>
  <c r="R21" i="87"/>
  <c r="O21" i="87"/>
  <c r="K21" i="87"/>
  <c r="E21" i="87" s="1"/>
  <c r="J21" i="87"/>
  <c r="H21" i="87"/>
  <c r="G21" i="87"/>
  <c r="I21" i="87" s="1"/>
  <c r="B21" i="87"/>
  <c r="AE20" i="87"/>
  <c r="X20" i="87"/>
  <c r="Z20" i="87" s="1"/>
  <c r="W20" i="87"/>
  <c r="AA20" i="87" s="1"/>
  <c r="U20" i="87" s="1"/>
  <c r="R20" i="87"/>
  <c r="O20" i="87"/>
  <c r="I20" i="87"/>
  <c r="H20" i="87"/>
  <c r="K20" i="87" s="1"/>
  <c r="E20" i="87" s="1"/>
  <c r="G20" i="87"/>
  <c r="B20" i="87"/>
  <c r="AE19" i="87"/>
  <c r="X19" i="87"/>
  <c r="Z19" i="87" s="1"/>
  <c r="W19" i="87"/>
  <c r="AA19" i="87" s="1"/>
  <c r="U19" i="87" s="1"/>
  <c r="R19" i="87"/>
  <c r="O19" i="87"/>
  <c r="H19" i="87"/>
  <c r="J19" i="87" s="1"/>
  <c r="G19" i="87"/>
  <c r="B19" i="87"/>
  <c r="AE18" i="87"/>
  <c r="Y18" i="87"/>
  <c r="X18" i="87"/>
  <c r="Z18" i="87" s="1"/>
  <c r="W18" i="87"/>
  <c r="R18" i="87"/>
  <c r="O18" i="87"/>
  <c r="H18" i="87"/>
  <c r="J18" i="87" s="1"/>
  <c r="G18" i="87"/>
  <c r="B18" i="87"/>
  <c r="AE17" i="87"/>
  <c r="Y17" i="87"/>
  <c r="X17" i="87"/>
  <c r="Z17" i="87" s="1"/>
  <c r="W17" i="87"/>
  <c r="R17" i="87"/>
  <c r="O17" i="87"/>
  <c r="H17" i="87"/>
  <c r="J17" i="87" s="1"/>
  <c r="G17" i="87"/>
  <c r="B17" i="87"/>
  <c r="AN7" i="87" s="1"/>
  <c r="AN9" i="87" s="1"/>
  <c r="AE16" i="87"/>
  <c r="X16" i="87"/>
  <c r="Z16" i="87" s="1"/>
  <c r="W16" i="87"/>
  <c r="Y16" i="87" s="1"/>
  <c r="O16" i="87"/>
  <c r="I16" i="87"/>
  <c r="J16" i="87"/>
  <c r="G16" i="87"/>
  <c r="AE15" i="87"/>
  <c r="AD15" i="87"/>
  <c r="V15" i="87"/>
  <c r="O15" i="87"/>
  <c r="N15" i="87"/>
  <c r="F15" i="87"/>
  <c r="AB14" i="87"/>
  <c r="AA14" i="87"/>
  <c r="Z14" i="87"/>
  <c r="Y14" i="87"/>
  <c r="X14" i="87"/>
  <c r="W14" i="87"/>
  <c r="L14" i="87"/>
  <c r="K14" i="87"/>
  <c r="J14" i="87"/>
  <c r="I14" i="87"/>
  <c r="H14" i="87"/>
  <c r="G14" i="87"/>
  <c r="AN11" i="87"/>
  <c r="AE11" i="87"/>
  <c r="O11" i="87"/>
  <c r="AD10" i="87"/>
  <c r="N10" i="87"/>
  <c r="AE9" i="87"/>
  <c r="O9" i="87"/>
  <c r="AF8" i="87"/>
  <c r="P8" i="87"/>
  <c r="AF7" i="87"/>
  <c r="AF40" i="87" s="1"/>
  <c r="P7" i="87"/>
  <c r="P40" i="87" s="1"/>
  <c r="AF3" i="87"/>
  <c r="AF1" i="87"/>
  <c r="AE1" i="87"/>
  <c r="AD1" i="87"/>
  <c r="AC1" i="87"/>
  <c r="AB1" i="87"/>
  <c r="AA1" i="87"/>
  <c r="Z1" i="87"/>
  <c r="Y1" i="87"/>
  <c r="X1" i="87"/>
  <c r="W1" i="87"/>
  <c r="V1" i="87"/>
  <c r="U1" i="87"/>
  <c r="T1" i="87"/>
  <c r="S1" i="87"/>
  <c r="R1" i="87"/>
  <c r="P1" i="87"/>
  <c r="O1" i="87"/>
  <c r="N1" i="87"/>
  <c r="M1" i="87"/>
  <c r="L1" i="87"/>
  <c r="K1" i="87"/>
  <c r="J1" i="87"/>
  <c r="I1" i="87"/>
  <c r="H1" i="87"/>
  <c r="G1" i="87"/>
  <c r="F1" i="87"/>
  <c r="E1" i="87"/>
  <c r="D1" i="87"/>
  <c r="C1" i="87"/>
  <c r="B1" i="87"/>
  <c r="AL120" i="86"/>
  <c r="AD9" i="86"/>
  <c r="AD15" i="86" s="1"/>
  <c r="AV123" i="86"/>
  <c r="AK3" i="86" s="1"/>
  <c r="AL115" i="86"/>
  <c r="AL114" i="86"/>
  <c r="AL113" i="86"/>
  <c r="AL112" i="86"/>
  <c r="AL111" i="86"/>
  <c r="AL110" i="86"/>
  <c r="AL109" i="86"/>
  <c r="AL108" i="86"/>
  <c r="AL107" i="86"/>
  <c r="AL106" i="86"/>
  <c r="AL105" i="86"/>
  <c r="AL104" i="86"/>
  <c r="AL103" i="86"/>
  <c r="AL102" i="86"/>
  <c r="AL101" i="86"/>
  <c r="AL100" i="86"/>
  <c r="AL99" i="86"/>
  <c r="AL98" i="86"/>
  <c r="AL97" i="86"/>
  <c r="AL96" i="86"/>
  <c r="AL95" i="86"/>
  <c r="AL94" i="86"/>
  <c r="AL93" i="86"/>
  <c r="AL92" i="86"/>
  <c r="AL91" i="86"/>
  <c r="AL89" i="86"/>
  <c r="AE82" i="86"/>
  <c r="AD82" i="86"/>
  <c r="D82" i="86"/>
  <c r="C82" i="86"/>
  <c r="AH59" i="86"/>
  <c r="AK57" i="86"/>
  <c r="AJ57" i="86"/>
  <c r="AH57" i="86"/>
  <c r="AE44" i="86"/>
  <c r="D44" i="86"/>
  <c r="C44" i="86"/>
  <c r="D42" i="86"/>
  <c r="B41" i="86"/>
  <c r="B40" i="86"/>
  <c r="C35" i="86"/>
  <c r="C34" i="86"/>
  <c r="C33" i="86"/>
  <c r="C32" i="86"/>
  <c r="C31" i="86"/>
  <c r="C29" i="86"/>
  <c r="C30" i="86" s="1"/>
  <c r="AD27" i="86"/>
  <c r="AD26" i="86"/>
  <c r="B26" i="86"/>
  <c r="AD25" i="86"/>
  <c r="B25" i="86"/>
  <c r="AD24" i="86"/>
  <c r="B24" i="86"/>
  <c r="AD23" i="86"/>
  <c r="B23" i="86"/>
  <c r="AD22" i="86"/>
  <c r="B22" i="86"/>
  <c r="AD21" i="86"/>
  <c r="B21" i="86"/>
  <c r="AD20" i="86"/>
  <c r="B20" i="86"/>
  <c r="AD19" i="86"/>
  <c r="B19" i="86"/>
  <c r="AD18" i="86"/>
  <c r="B18" i="86"/>
  <c r="AD17" i="86"/>
  <c r="B17" i="86"/>
  <c r="AD16" i="86"/>
  <c r="AC15" i="86"/>
  <c r="J15" i="86"/>
  <c r="AN11" i="86"/>
  <c r="AE8" i="86"/>
  <c r="AE7" i="86"/>
  <c r="AE40" i="86" s="1"/>
  <c r="AP100" i="86" a="1"/>
  <c r="AP91" i="87" a="1"/>
  <c r="AP94" i="87" a="1"/>
  <c r="Y61" i="82" a="1"/>
  <c r="AO80" i="90" a="1"/>
  <c r="AP93" i="86" a="1"/>
  <c r="AP93" i="87" a="1"/>
  <c r="D84" i="82"/>
  <c r="T93" i="87"/>
  <c r="AP107" i="87" a="1"/>
  <c r="AP95" i="87" a="1"/>
  <c r="AP106" i="86" a="1"/>
  <c r="O90" i="87"/>
  <c r="AP101" i="87" a="1"/>
  <c r="AP101" i="86" a="1"/>
  <c r="AP106" i="87" a="1"/>
  <c r="AP95" i="86" a="1"/>
  <c r="AP98" i="86" a="1"/>
  <c r="AP103" i="87" a="1"/>
  <c r="AP99" i="87" a="1"/>
  <c r="T94" i="87"/>
  <c r="AP100" i="87" a="1"/>
  <c r="AP103" i="86" a="1"/>
  <c r="AP94" i="86" a="1"/>
  <c r="AM108" i="86" a="1"/>
  <c r="AP96" i="87" a="1"/>
  <c r="AP98" i="87" a="1"/>
  <c r="AP97" i="86" a="1"/>
  <c r="AP104" i="86" a="1"/>
  <c r="AP99" i="86" a="1"/>
  <c r="O91" i="87"/>
  <c r="T92" i="87"/>
  <c r="AP102" i="87" a="1"/>
  <c r="AP104" i="87" a="1"/>
  <c r="AP91" i="86" a="1"/>
  <c r="AP92" i="87" a="1"/>
  <c r="AP97" i="87" a="1"/>
  <c r="AP107" i="86" a="1"/>
  <c r="AP96" i="86" a="1"/>
  <c r="T91" i="87"/>
  <c r="AP105" i="87" a="1"/>
  <c r="AM108" i="87" a="1"/>
  <c r="AP105" i="86" a="1"/>
  <c r="AP92" i="86" a="1"/>
  <c r="AP102" i="86" a="1"/>
  <c r="AH76" i="87"/>
  <c r="Y61" i="82" l="1"/>
  <c r="AM108" i="87"/>
  <c r="AM108" i="86"/>
  <c r="AO80" i="90"/>
  <c r="AA23" i="87"/>
  <c r="U23" i="87" s="1"/>
  <c r="K17" i="87"/>
  <c r="E17" i="87" s="1"/>
  <c r="K55" i="87"/>
  <c r="E55" i="87" s="1"/>
  <c r="K63" i="87"/>
  <c r="E63" i="87" s="1"/>
  <c r="AA18" i="87"/>
  <c r="U18" i="87" s="1"/>
  <c r="AA61" i="87"/>
  <c r="U61" i="87" s="1"/>
  <c r="K65" i="87"/>
  <c r="E65" i="87" s="1"/>
  <c r="K25" i="87"/>
  <c r="E25" i="87" s="1"/>
  <c r="K19" i="87"/>
  <c r="E19" i="87" s="1"/>
  <c r="AA27" i="87"/>
  <c r="U27" i="87" s="1"/>
  <c r="AA58" i="87"/>
  <c r="U58" i="87" s="1"/>
  <c r="J24" i="87"/>
  <c r="AA63" i="87"/>
  <c r="U63" i="87" s="1"/>
  <c r="AA55" i="87"/>
  <c r="U55" i="87" s="1"/>
  <c r="K62" i="87"/>
  <c r="E62" i="87" s="1"/>
  <c r="AA24" i="87"/>
  <c r="U24" i="87" s="1"/>
  <c r="K54" i="87"/>
  <c r="Z57" i="87"/>
  <c r="Z65" i="87"/>
  <c r="K18" i="87"/>
  <c r="E18" i="87" s="1"/>
  <c r="K56" i="87"/>
  <c r="E56" i="87" s="1"/>
  <c r="K59" i="87"/>
  <c r="E59" i="87" s="1"/>
  <c r="AA54" i="87"/>
  <c r="AB42" i="86"/>
  <c r="AB38" i="86"/>
  <c r="AB40" i="86"/>
  <c r="AP107" i="87"/>
  <c r="AP95" i="87"/>
  <c r="AP105" i="87"/>
  <c r="AP99" i="87"/>
  <c r="AP102" i="87"/>
  <c r="AP96" i="87"/>
  <c r="AP101" i="87"/>
  <c r="AP98" i="87"/>
  <c r="AP104" i="87"/>
  <c r="AP91" i="87"/>
  <c r="AP106" i="87"/>
  <c r="AP103" i="87"/>
  <c r="AP92" i="87"/>
  <c r="AP93" i="87"/>
  <c r="AP94" i="87"/>
  <c r="AP100" i="87"/>
  <c r="AP97" i="87"/>
  <c r="E54" i="87"/>
  <c r="U54" i="87"/>
  <c r="I19" i="87"/>
  <c r="Z25" i="87"/>
  <c r="I59" i="87"/>
  <c r="Y20" i="87"/>
  <c r="Y23" i="87"/>
  <c r="K57" i="87"/>
  <c r="E57" i="87" s="1"/>
  <c r="I62" i="87"/>
  <c r="I17" i="87"/>
  <c r="K22" i="87"/>
  <c r="E22" i="87" s="1"/>
  <c r="I25" i="87"/>
  <c r="AA60" i="87"/>
  <c r="U60" i="87" s="1"/>
  <c r="Y63" i="87"/>
  <c r="I65" i="87"/>
  <c r="K16" i="87"/>
  <c r="J20" i="87"/>
  <c r="Z56" i="87"/>
  <c r="I60" i="87"/>
  <c r="Y61" i="87"/>
  <c r="I54" i="87"/>
  <c r="K27" i="87"/>
  <c r="E27" i="87" s="1"/>
  <c r="I63" i="87"/>
  <c r="Y24" i="87"/>
  <c r="Y27" i="87"/>
  <c r="I18" i="87"/>
  <c r="K23" i="87"/>
  <c r="E23" i="87" s="1"/>
  <c r="I26" i="87"/>
  <c r="Y54" i="87"/>
  <c r="I58" i="87"/>
  <c r="Y64" i="87"/>
  <c r="J64" i="87"/>
  <c r="Y21" i="87"/>
  <c r="AA16" i="87"/>
  <c r="Y19" i="87"/>
  <c r="I56" i="87"/>
  <c r="Y59" i="87"/>
  <c r="Y55" i="87"/>
  <c r="AA17" i="87"/>
  <c r="U17" i="87" s="1"/>
  <c r="I21" i="86"/>
  <c r="I27" i="86"/>
  <c r="I24" i="86"/>
  <c r="I26" i="86"/>
  <c r="AB39" i="86"/>
  <c r="I22" i="86"/>
  <c r="AN7" i="86"/>
  <c r="AN9" i="86" s="1"/>
  <c r="AP93" i="86"/>
  <c r="AP105" i="86"/>
  <c r="AP106" i="86"/>
  <c r="AP103" i="86"/>
  <c r="AP94" i="86"/>
  <c r="AP100" i="86"/>
  <c r="AP99" i="86"/>
  <c r="AP97" i="86"/>
  <c r="AP92" i="86"/>
  <c r="AP96" i="86"/>
  <c r="AP107" i="86"/>
  <c r="AP104" i="86"/>
  <c r="AP101" i="86"/>
  <c r="AP98" i="86"/>
  <c r="AP91" i="86"/>
  <c r="AP102" i="86"/>
  <c r="AP95" i="86"/>
  <c r="I25" i="86"/>
  <c r="AB41" i="86"/>
  <c r="I20" i="86"/>
  <c r="H42" i="82"/>
  <c r="V1" i="82"/>
  <c r="I78" i="82"/>
  <c r="I51" i="82"/>
  <c r="I47" i="82"/>
  <c r="D55" i="82"/>
  <c r="D45" i="82"/>
  <c r="D65" i="82"/>
  <c r="I67" i="82"/>
  <c r="D73" i="82"/>
  <c r="I66" i="82"/>
  <c r="I49" i="82"/>
  <c r="I76" i="82"/>
  <c r="D67" i="82"/>
  <c r="D59" i="82"/>
  <c r="D58" i="82"/>
  <c r="I54" i="82"/>
  <c r="C78" i="82"/>
  <c r="D56" i="82"/>
  <c r="I62" i="82"/>
  <c r="D66" i="82"/>
  <c r="I77" i="82"/>
  <c r="I57" i="82"/>
  <c r="I74" i="82"/>
  <c r="I44" i="82"/>
  <c r="D50" i="82"/>
  <c r="D76" i="82"/>
  <c r="D53" i="82"/>
  <c r="I50" i="82"/>
  <c r="I71" i="82"/>
  <c r="I52" i="82"/>
  <c r="D48" i="82"/>
  <c r="D71" i="82"/>
  <c r="I68" i="82"/>
  <c r="I60" i="82"/>
  <c r="I45" i="82"/>
  <c r="D52" i="82"/>
  <c r="I53" i="82"/>
  <c r="D47" i="82"/>
  <c r="AP108" i="86" a="1"/>
  <c r="I65" i="82"/>
  <c r="I55" i="82"/>
  <c r="AL81" i="90" a="1"/>
  <c r="D51" i="82"/>
  <c r="D74" i="82"/>
  <c r="I61" i="82"/>
  <c r="Y62" i="82" a="1"/>
  <c r="D64" i="82"/>
  <c r="D68" i="82"/>
  <c r="I64" i="82"/>
  <c r="I70" i="82"/>
  <c r="D49" i="82"/>
  <c r="D72" i="82"/>
  <c r="D62" i="82"/>
  <c r="I63" i="82"/>
  <c r="I59" i="82"/>
  <c r="D57" i="82"/>
  <c r="I56" i="82"/>
  <c r="D70" i="82"/>
  <c r="D61" i="82"/>
  <c r="AP108" i="87" a="1"/>
  <c r="I58" i="82"/>
  <c r="D44" i="82"/>
  <c r="D77" i="82"/>
  <c r="D63" i="82"/>
  <c r="D75" i="82"/>
  <c r="I79" i="82"/>
  <c r="I69" i="82"/>
  <c r="D46" i="82"/>
  <c r="I73" i="82"/>
  <c r="I46" i="82"/>
  <c r="D69" i="82"/>
  <c r="D54" i="82"/>
  <c r="I75" i="82"/>
  <c r="I48" i="82"/>
  <c r="D60" i="82"/>
  <c r="I72" i="82"/>
  <c r="Y62" i="82" l="1"/>
  <c r="AP108" i="87"/>
  <c r="AN108" i="87" s="1"/>
  <c r="AP108" i="86"/>
  <c r="AO108" i="86" s="1"/>
  <c r="AL81" i="90"/>
  <c r="AN80" i="90"/>
  <c r="AM80" i="90"/>
  <c r="AC52" i="87"/>
  <c r="AB61" i="87"/>
  <c r="V61" i="87" s="1"/>
  <c r="I18" i="86"/>
  <c r="I19" i="86"/>
  <c r="I16" i="86"/>
  <c r="I17" i="86"/>
  <c r="AO101" i="87"/>
  <c r="AN101" i="87"/>
  <c r="AO99" i="87"/>
  <c r="AN99" i="87"/>
  <c r="AO106" i="87"/>
  <c r="AN106" i="87"/>
  <c r="AO98" i="87"/>
  <c r="AN98" i="87"/>
  <c r="AN96" i="87"/>
  <c r="AO96" i="87"/>
  <c r="AO94" i="87"/>
  <c r="AN94" i="87"/>
  <c r="E16" i="87"/>
  <c r="M14" i="87"/>
  <c r="L17" i="87" s="1"/>
  <c r="F17" i="87" s="1"/>
  <c r="AO93" i="87"/>
  <c r="AN93" i="87"/>
  <c r="AB63" i="87"/>
  <c r="V63" i="87" s="1"/>
  <c r="AO92" i="87"/>
  <c r="AN92" i="87"/>
  <c r="AO91" i="87"/>
  <c r="AN91" i="87"/>
  <c r="AO97" i="87"/>
  <c r="AN97" i="87"/>
  <c r="M52" i="87"/>
  <c r="L63" i="87" s="1"/>
  <c r="F63" i="87" s="1"/>
  <c r="L59" i="87"/>
  <c r="F59" i="87" s="1"/>
  <c r="L19" i="87"/>
  <c r="F19" i="87" s="1"/>
  <c r="AO100" i="87"/>
  <c r="AN100" i="87"/>
  <c r="AD64" i="87"/>
  <c r="AD61" i="87"/>
  <c r="AD57" i="87"/>
  <c r="AD56" i="87"/>
  <c r="AD60" i="87"/>
  <c r="AE52" i="87"/>
  <c r="AD65" i="87"/>
  <c r="AD62" i="87"/>
  <c r="AD59" i="87"/>
  <c r="AD54" i="87"/>
  <c r="AD58" i="87"/>
  <c r="AD63" i="87"/>
  <c r="AD55" i="87"/>
  <c r="AB54" i="87"/>
  <c r="V54" i="87" s="1"/>
  <c r="AO104" i="87"/>
  <c r="AN104" i="87"/>
  <c r="AO102" i="87"/>
  <c r="AN102" i="87"/>
  <c r="AB64" i="87"/>
  <c r="V64" i="87" s="1"/>
  <c r="AO105" i="87"/>
  <c r="AN105" i="87"/>
  <c r="L26" i="87"/>
  <c r="F26" i="87" s="1"/>
  <c r="L25" i="87"/>
  <c r="F25" i="87" s="1"/>
  <c r="AO103" i="87"/>
  <c r="AN103" i="87"/>
  <c r="AN95" i="87"/>
  <c r="AO95" i="87"/>
  <c r="U16" i="87"/>
  <c r="AC14" i="87"/>
  <c r="AB57" i="87"/>
  <c r="V57" i="87" s="1"/>
  <c r="AN107" i="87"/>
  <c r="AO107" i="87"/>
  <c r="AO100" i="86"/>
  <c r="AN100" i="86"/>
  <c r="AO102" i="86"/>
  <c r="AN102" i="86"/>
  <c r="AO92" i="86"/>
  <c r="AN92" i="86"/>
  <c r="AO94" i="86"/>
  <c r="AN94" i="86"/>
  <c r="AO103" i="86"/>
  <c r="AN103" i="86"/>
  <c r="AO104" i="86"/>
  <c r="AN104" i="86"/>
  <c r="AN105" i="86"/>
  <c r="AO105" i="86"/>
  <c r="AO95" i="86"/>
  <c r="AN95" i="86"/>
  <c r="AO97" i="86"/>
  <c r="AN97" i="86"/>
  <c r="AN106" i="86"/>
  <c r="AO106" i="86"/>
  <c r="AO107" i="86"/>
  <c r="AN107" i="86"/>
  <c r="AN93" i="86"/>
  <c r="AO93" i="86"/>
  <c r="AO99" i="86"/>
  <c r="AN99" i="86"/>
  <c r="AO91" i="86"/>
  <c r="AN91" i="86"/>
  <c r="AO98" i="86"/>
  <c r="AN98" i="86"/>
  <c r="AO101" i="86"/>
  <c r="AN101" i="86"/>
  <c r="AO96" i="86"/>
  <c r="AN96" i="86"/>
  <c r="AO92" i="82"/>
  <c r="AJ1" i="82" s="1"/>
  <c r="AC79" i="82"/>
  <c r="AB79" i="82"/>
  <c r="AA79" i="82"/>
  <c r="Z79" i="82"/>
  <c r="Y79" i="82"/>
  <c r="X79" i="82"/>
  <c r="X76" i="82"/>
  <c r="X75" i="82"/>
  <c r="X74" i="82"/>
  <c r="X73" i="82"/>
  <c r="X72" i="82"/>
  <c r="X71" i="82"/>
  <c r="X70" i="82"/>
  <c r="X69" i="82"/>
  <c r="X68" i="82"/>
  <c r="X67" i="82"/>
  <c r="X66" i="82"/>
  <c r="X65" i="82"/>
  <c r="X64" i="82"/>
  <c r="X63" i="82"/>
  <c r="X62" i="82"/>
  <c r="X61" i="82"/>
  <c r="X60" i="82"/>
  <c r="X59" i="82"/>
  <c r="X58" i="82"/>
  <c r="X57" i="82"/>
  <c r="X56" i="82"/>
  <c r="X55" i="82"/>
  <c r="X54" i="82"/>
  <c r="X53" i="82"/>
  <c r="X52" i="82"/>
  <c r="X51" i="82"/>
  <c r="X50" i="82"/>
  <c r="X49" i="82"/>
  <c r="X48" i="82"/>
  <c r="X47" i="82"/>
  <c r="X46" i="82"/>
  <c r="X45" i="82"/>
  <c r="X44" i="82"/>
  <c r="AJ12" i="82" s="1"/>
  <c r="H73" i="82" s="1"/>
  <c r="X43" i="82"/>
  <c r="AH28" i="82"/>
  <c r="AG28" i="82"/>
  <c r="AF28" i="82"/>
  <c r="AE28" i="82"/>
  <c r="AD28" i="82"/>
  <c r="AC28" i="82"/>
  <c r="AB28" i="82"/>
  <c r="AA28" i="82"/>
  <c r="Z28" i="82"/>
  <c r="Y28" i="82"/>
  <c r="X28" i="82"/>
  <c r="W28" i="82"/>
  <c r="V28" i="82"/>
  <c r="U28" i="82"/>
  <c r="T28" i="82"/>
  <c r="S28" i="82"/>
  <c r="R28" i="82"/>
  <c r="Q28" i="82"/>
  <c r="P28" i="82"/>
  <c r="O28" i="82"/>
  <c r="N28" i="82"/>
  <c r="M28" i="82"/>
  <c r="L28" i="82"/>
  <c r="K28" i="82"/>
  <c r="J28" i="82"/>
  <c r="I28" i="82"/>
  <c r="H28" i="82"/>
  <c r="G28" i="82"/>
  <c r="F28" i="82"/>
  <c r="E28" i="82"/>
  <c r="D28" i="82"/>
  <c r="C28" i="82"/>
  <c r="D26" i="82"/>
  <c r="Y25" i="82"/>
  <c r="B25" i="82"/>
  <c r="AA22" i="82"/>
  <c r="Z22" i="82"/>
  <c r="K22" i="82"/>
  <c r="K23" i="82" s="1"/>
  <c r="AG20" i="82"/>
  <c r="AA20" i="82"/>
  <c r="W20" i="82"/>
  <c r="P20" i="82"/>
  <c r="Q20" i="82" s="1"/>
  <c r="M20" i="82"/>
  <c r="N20" i="82" s="1"/>
  <c r="K20" i="82"/>
  <c r="I20" i="82"/>
  <c r="E20" i="82"/>
  <c r="B20" i="82"/>
  <c r="AG19" i="82"/>
  <c r="AA19" i="82"/>
  <c r="W19" i="82"/>
  <c r="P19" i="82"/>
  <c r="Q19" i="82" s="1"/>
  <c r="M19" i="82"/>
  <c r="N19" i="82" s="1"/>
  <c r="K19" i="82"/>
  <c r="I19" i="82"/>
  <c r="E19" i="82"/>
  <c r="B19" i="82"/>
  <c r="AG18" i="82"/>
  <c r="AA18" i="82"/>
  <c r="W18" i="82"/>
  <c r="P18" i="82"/>
  <c r="Q18" i="82" s="1"/>
  <c r="M18" i="82"/>
  <c r="N18" i="82" s="1"/>
  <c r="K18" i="82"/>
  <c r="I18" i="82"/>
  <c r="E18" i="82"/>
  <c r="B18" i="82"/>
  <c r="AG17" i="82"/>
  <c r="AA17" i="82"/>
  <c r="W17" i="82"/>
  <c r="P17" i="82"/>
  <c r="M17" i="82"/>
  <c r="N17" i="82" s="1"/>
  <c r="K17" i="82"/>
  <c r="I17" i="82"/>
  <c r="E17" i="82"/>
  <c r="Y16" i="82"/>
  <c r="X16" i="82"/>
  <c r="I16" i="82"/>
  <c r="AG15" i="82"/>
  <c r="U15" i="82"/>
  <c r="AJ13" i="82"/>
  <c r="Z12" i="82"/>
  <c r="Y12" i="82" s="1"/>
  <c r="AG10" i="82"/>
  <c r="AH9" i="82"/>
  <c r="AI8" i="82"/>
  <c r="AH8" i="82"/>
  <c r="H70" i="82" s="1"/>
  <c r="AG7" i="82"/>
  <c r="AF7" i="82"/>
  <c r="AE7" i="82"/>
  <c r="AD7" i="82"/>
  <c r="J7" i="82"/>
  <c r="I7" i="82"/>
  <c r="H7" i="82"/>
  <c r="G7" i="82"/>
  <c r="F7" i="82"/>
  <c r="E7" i="82"/>
  <c r="D7" i="82"/>
  <c r="C7" i="82"/>
  <c r="AH1" i="82"/>
  <c r="AG1" i="82"/>
  <c r="AF1" i="82"/>
  <c r="AE1" i="82"/>
  <c r="AD1" i="82"/>
  <c r="AC1" i="82"/>
  <c r="AB1" i="82"/>
  <c r="AA1" i="82"/>
  <c r="Z1" i="82"/>
  <c r="Y1" i="82"/>
  <c r="X1" i="82"/>
  <c r="W1" i="82"/>
  <c r="U1" i="82"/>
  <c r="H54" i="82" s="1"/>
  <c r="T1" i="82"/>
  <c r="H53" i="82" s="1"/>
  <c r="S1" i="82"/>
  <c r="H52" i="82" s="1"/>
  <c r="R1" i="82"/>
  <c r="H51" i="82" s="1"/>
  <c r="Q1" i="82"/>
  <c r="H50" i="82" s="1"/>
  <c r="P1" i="82"/>
  <c r="H49" i="82" s="1"/>
  <c r="O1" i="82"/>
  <c r="H48" i="82" s="1"/>
  <c r="N1" i="82"/>
  <c r="H47" i="82" s="1"/>
  <c r="M1" i="82"/>
  <c r="H46" i="82" s="1"/>
  <c r="L1" i="82"/>
  <c r="K1" i="82"/>
  <c r="J1" i="82"/>
  <c r="I1" i="82"/>
  <c r="H45" i="82" s="1"/>
  <c r="H1" i="82"/>
  <c r="G1" i="82"/>
  <c r="F1" i="82"/>
  <c r="E1" i="82"/>
  <c r="H44" i="82" s="1"/>
  <c r="D1" i="82"/>
  <c r="C1" i="82"/>
  <c r="B1" i="82"/>
  <c r="U33" i="81"/>
  <c r="U32" i="81"/>
  <c r="U29" i="81"/>
  <c r="U27" i="81"/>
  <c r="P197" i="81"/>
  <c r="O197" i="81"/>
  <c r="Q196" i="81"/>
  <c r="P196" i="81"/>
  <c r="O196" i="81"/>
  <c r="Q195" i="81"/>
  <c r="P195" i="81"/>
  <c r="O195" i="81"/>
  <c r="Z174" i="81"/>
  <c r="Z172" i="81"/>
  <c r="Z170" i="81"/>
  <c r="Z168" i="81"/>
  <c r="Z166" i="81"/>
  <c r="Z164" i="81"/>
  <c r="Z162" i="81"/>
  <c r="N37" i="81"/>
  <c r="T14" i="81"/>
  <c r="D14" i="81"/>
  <c r="AO81" i="90" a="1"/>
  <c r="AB50" i="82" a="1"/>
  <c r="AB52" i="82" a="1"/>
  <c r="AM109" i="86" a="1"/>
  <c r="AA162" i="81"/>
  <c r="AB55" i="82" a="1"/>
  <c r="AB48" i="82" a="1"/>
  <c r="AB47" i="82" a="1"/>
  <c r="AB58" i="82" a="1"/>
  <c r="AB57" i="82" a="1"/>
  <c r="AB60" i="82" a="1"/>
  <c r="AB45" i="82" a="1"/>
  <c r="AB46" i="82" a="1"/>
  <c r="AB61" i="82" a="1"/>
  <c r="AA170" i="81"/>
  <c r="AA174" i="81"/>
  <c r="AM109" i="87" a="1"/>
  <c r="AB49" i="82" a="1"/>
  <c r="AA168" i="81"/>
  <c r="AB53" i="82" a="1"/>
  <c r="AB44" i="82" a="1"/>
  <c r="AB56" i="82" a="1"/>
  <c r="AA166" i="81"/>
  <c r="AA172" i="81"/>
  <c r="AB62" i="82" a="1"/>
  <c r="Y63" i="82" a="1"/>
  <c r="AB54" i="82" a="1"/>
  <c r="AB59" i="82" a="1"/>
  <c r="AA164" i="81"/>
  <c r="AB51" i="82" a="1"/>
  <c r="Y63" i="82" l="1"/>
  <c r="AO108" i="87"/>
  <c r="AM109" i="87"/>
  <c r="AN108" i="86"/>
  <c r="AM109" i="86"/>
  <c r="AO81" i="90"/>
  <c r="AB60" i="87"/>
  <c r="V60" i="87" s="1"/>
  <c r="AB62" i="87"/>
  <c r="V62" i="87" s="1"/>
  <c r="AB56" i="87"/>
  <c r="V56" i="87" s="1"/>
  <c r="AB65" i="87"/>
  <c r="V65" i="87" s="1"/>
  <c r="AB59" i="87"/>
  <c r="V59" i="87" s="1"/>
  <c r="AB58" i="87"/>
  <c r="V58" i="87" s="1"/>
  <c r="AB55" i="87"/>
  <c r="V55" i="87" s="1"/>
  <c r="AD27" i="87"/>
  <c r="AD24" i="87"/>
  <c r="AD16" i="87"/>
  <c r="AD20" i="87"/>
  <c r="AB22" i="87"/>
  <c r="V22" i="87" s="1"/>
  <c r="AD21" i="87"/>
  <c r="AD22" i="87"/>
  <c r="AD18" i="87"/>
  <c r="AD23" i="87"/>
  <c r="AD26" i="87"/>
  <c r="AE14" i="87"/>
  <c r="AD25" i="87"/>
  <c r="AD17" i="87"/>
  <c r="AD19" i="87"/>
  <c r="AB25" i="87"/>
  <c r="V25" i="87" s="1"/>
  <c r="AB16" i="87"/>
  <c r="V16" i="87" s="1"/>
  <c r="AB17" i="87"/>
  <c r="V17" i="87" s="1"/>
  <c r="AB18" i="87"/>
  <c r="V18" i="87" s="1"/>
  <c r="AB26" i="87"/>
  <c r="V26" i="87" s="1"/>
  <c r="AB23" i="87"/>
  <c r="V23" i="87" s="1"/>
  <c r="AB19" i="87"/>
  <c r="V19" i="87" s="1"/>
  <c r="L60" i="87"/>
  <c r="F60" i="87" s="1"/>
  <c r="L65" i="87"/>
  <c r="F65" i="87" s="1"/>
  <c r="AB20" i="87"/>
  <c r="V20" i="87" s="1"/>
  <c r="N25" i="87"/>
  <c r="N23" i="87"/>
  <c r="O14" i="87"/>
  <c r="N22" i="87"/>
  <c r="N24" i="87"/>
  <c r="N21" i="87"/>
  <c r="N26" i="87"/>
  <c r="N18" i="87"/>
  <c r="N17" i="87"/>
  <c r="N20" i="87"/>
  <c r="N19" i="87"/>
  <c r="N27" i="87"/>
  <c r="N16" i="87"/>
  <c r="L27" i="87"/>
  <c r="F27" i="87" s="1"/>
  <c r="L22" i="87"/>
  <c r="F22" i="87" s="1"/>
  <c r="L24" i="87"/>
  <c r="F24" i="87" s="1"/>
  <c r="L16" i="87"/>
  <c r="F16" i="87" s="1"/>
  <c r="L23" i="87"/>
  <c r="F23" i="87" s="1"/>
  <c r="L20" i="87"/>
  <c r="F20" i="87" s="1"/>
  <c r="L21" i="87"/>
  <c r="F21" i="87" s="1"/>
  <c r="N63" i="87"/>
  <c r="O52" i="87"/>
  <c r="N57" i="87"/>
  <c r="N61" i="87"/>
  <c r="N58" i="87"/>
  <c r="N60" i="87"/>
  <c r="L61" i="87"/>
  <c r="F61" i="87" s="1"/>
  <c r="N56" i="87"/>
  <c r="N62" i="87"/>
  <c r="N55" i="87"/>
  <c r="N65" i="87"/>
  <c r="N59" i="87"/>
  <c r="N54" i="87"/>
  <c r="N64" i="87"/>
  <c r="L64" i="87"/>
  <c r="F64" i="87" s="1"/>
  <c r="L55" i="87"/>
  <c r="F55" i="87" s="1"/>
  <c r="L57" i="87"/>
  <c r="F57" i="87" s="1"/>
  <c r="L54" i="87"/>
  <c r="F54" i="87" s="1"/>
  <c r="L58" i="87"/>
  <c r="F58" i="87" s="1"/>
  <c r="AB21" i="87"/>
  <c r="V21" i="87" s="1"/>
  <c r="L56" i="87"/>
  <c r="F56" i="87" s="1"/>
  <c r="L18" i="87"/>
  <c r="F18" i="87" s="1"/>
  <c r="AB24" i="87"/>
  <c r="V24" i="87" s="1"/>
  <c r="AB27" i="87"/>
  <c r="V27" i="87" s="1"/>
  <c r="L62" i="87"/>
  <c r="F62" i="87" s="1"/>
  <c r="K24" i="82"/>
  <c r="H79" i="82"/>
  <c r="H59" i="82"/>
  <c r="H64" i="82"/>
  <c r="H56" i="82"/>
  <c r="P21" i="82"/>
  <c r="K25" i="82"/>
  <c r="AB57" i="82"/>
  <c r="AB45" i="82"/>
  <c r="AB61" i="82"/>
  <c r="AB58" i="82"/>
  <c r="AB55" i="82"/>
  <c r="AB46" i="82"/>
  <c r="AB62" i="82"/>
  <c r="AB59" i="82"/>
  <c r="AB56" i="82"/>
  <c r="AB53" i="82"/>
  <c r="AB48" i="82"/>
  <c r="AB52" i="82"/>
  <c r="AB49" i="82"/>
  <c r="AB50" i="82"/>
  <c r="AB54" i="82"/>
  <c r="AB51" i="82"/>
  <c r="AB47" i="82"/>
  <c r="AB44" i="82"/>
  <c r="H76" i="82" s="1"/>
  <c r="AB60" i="82"/>
  <c r="AG9" i="82"/>
  <c r="H66" i="82" s="1"/>
  <c r="AA11" i="82"/>
  <c r="Q17" i="82"/>
  <c r="U28" i="81"/>
  <c r="U30" i="81" s="1"/>
  <c r="U31" i="81" s="1"/>
  <c r="P138" i="22"/>
  <c r="O138" i="22"/>
  <c r="N138" i="22"/>
  <c r="M138" i="22"/>
  <c r="L138" i="22"/>
  <c r="K138" i="22"/>
  <c r="J138" i="22"/>
  <c r="I138" i="22"/>
  <c r="S96" i="22"/>
  <c r="M72" i="22"/>
  <c r="M70" i="22"/>
  <c r="G57" i="22"/>
  <c r="F57" i="22"/>
  <c r="E57" i="22"/>
  <c r="N42" i="22"/>
  <c r="N41" i="22"/>
  <c r="N40" i="22"/>
  <c r="N39" i="22"/>
  <c r="N38" i="22"/>
  <c r="AB37" i="22"/>
  <c r="N37" i="22"/>
  <c r="N36" i="22"/>
  <c r="AB35" i="22"/>
  <c r="AB34" i="22"/>
  <c r="AB33" i="22"/>
  <c r="AF28" i="22"/>
  <c r="AF29" i="22" s="1"/>
  <c r="AF30" i="22" s="1"/>
  <c r="AD28" i="22"/>
  <c r="AD29" i="22" s="1"/>
  <c r="AD30" i="22" s="1"/>
  <c r="AF27" i="22"/>
  <c r="Y81" i="78"/>
  <c r="X81" i="78"/>
  <c r="W81" i="78"/>
  <c r="V81" i="78"/>
  <c r="U81" i="78"/>
  <c r="T81" i="78"/>
  <c r="S81" i="78"/>
  <c r="R81" i="78"/>
  <c r="Q81" i="78"/>
  <c r="P81" i="78"/>
  <c r="U77" i="78"/>
  <c r="T77" i="78"/>
  <c r="S77" i="78"/>
  <c r="W70" i="78" s="1"/>
  <c r="Y184" i="77"/>
  <c r="X184" i="77"/>
  <c r="W184" i="77"/>
  <c r="V184" i="77"/>
  <c r="U184" i="77"/>
  <c r="T184" i="77"/>
  <c r="S184" i="77"/>
  <c r="R184" i="77"/>
  <c r="Q184" i="77"/>
  <c r="P184" i="77"/>
  <c r="U180" i="77"/>
  <c r="T180" i="77"/>
  <c r="S180" i="77"/>
  <c r="W173" i="77" s="1"/>
  <c r="AB63" i="82" a="1"/>
  <c r="AP109" i="87" a="1"/>
  <c r="AP109" i="86" a="1"/>
  <c r="AL82" i="90" a="1"/>
  <c r="AB63" i="82" l="1"/>
  <c r="AA63" i="82" s="1"/>
  <c r="AP109" i="87"/>
  <c r="AP109" i="86"/>
  <c r="AL82" i="90"/>
  <c r="AN81" i="90"/>
  <c r="AM81" i="90"/>
  <c r="G21" i="82"/>
  <c r="AA51" i="82"/>
  <c r="Z51" i="82"/>
  <c r="Z54" i="82"/>
  <c r="AA54" i="82"/>
  <c r="AA62" i="82"/>
  <c r="Z62" i="82"/>
  <c r="AG8" i="82"/>
  <c r="AA46" i="82"/>
  <c r="Z46" i="82"/>
  <c r="Q21" i="82"/>
  <c r="U17" i="82" s="1"/>
  <c r="H21" i="82"/>
  <c r="AA47" i="82"/>
  <c r="Z47" i="82"/>
  <c r="AA44" i="82"/>
  <c r="H75" i="82" s="1"/>
  <c r="Z44" i="82"/>
  <c r="AA50" i="82"/>
  <c r="Z50" i="82"/>
  <c r="AA48" i="82"/>
  <c r="Z48" i="82"/>
  <c r="Z59" i="82"/>
  <c r="AA59" i="82"/>
  <c r="Z58" i="82"/>
  <c r="AA58" i="82"/>
  <c r="AA49" i="82"/>
  <c r="Z49" i="82"/>
  <c r="AA52" i="82"/>
  <c r="Z52" i="82"/>
  <c r="AA53" i="82"/>
  <c r="Z53" i="82"/>
  <c r="AA45" i="82"/>
  <c r="Z45" i="82"/>
  <c r="AA60" i="82"/>
  <c r="Z60" i="82"/>
  <c r="AA56" i="82"/>
  <c r="Z56" i="82"/>
  <c r="AA57" i="82"/>
  <c r="Z57" i="82"/>
  <c r="AB12" i="82"/>
  <c r="AB13" i="82" s="1"/>
  <c r="Z18" i="82"/>
  <c r="Z19" i="82"/>
  <c r="Z17" i="82"/>
  <c r="H58" i="82" s="1"/>
  <c r="Z20" i="82"/>
  <c r="AF20" i="82"/>
  <c r="AF18" i="82"/>
  <c r="AF19" i="82"/>
  <c r="AF17" i="82"/>
  <c r="H63" i="82" s="1"/>
  <c r="AA55" i="82"/>
  <c r="Z55" i="82"/>
  <c r="Z61" i="82"/>
  <c r="AA61" i="82"/>
  <c r="U34" i="81"/>
  <c r="B65" i="74"/>
  <c r="B64" i="74"/>
  <c r="B63" i="74"/>
  <c r="B62" i="74"/>
  <c r="B61" i="74"/>
  <c r="B60" i="74"/>
  <c r="B59" i="74"/>
  <c r="B58" i="74"/>
  <c r="B57" i="74"/>
  <c r="B56" i="74"/>
  <c r="B55" i="74"/>
  <c r="B54" i="74"/>
  <c r="B53" i="74"/>
  <c r="B52" i="74"/>
  <c r="B51" i="74"/>
  <c r="B50" i="74"/>
  <c r="B49" i="74"/>
  <c r="B48" i="74"/>
  <c r="B47" i="74"/>
  <c r="B46" i="74"/>
  <c r="B45" i="74"/>
  <c r="B44" i="74"/>
  <c r="B43" i="74"/>
  <c r="B42" i="74"/>
  <c r="B41" i="74"/>
  <c r="B40" i="74"/>
  <c r="B39" i="74"/>
  <c r="B38" i="74"/>
  <c r="B37" i="74"/>
  <c r="B36" i="74"/>
  <c r="B35" i="74"/>
  <c r="B34" i="74"/>
  <c r="B33" i="74"/>
  <c r="B32" i="74"/>
  <c r="B31" i="74"/>
  <c r="B30" i="74"/>
  <c r="B29" i="74"/>
  <c r="B28" i="74"/>
  <c r="T23" i="74"/>
  <c r="S23" i="74"/>
  <c r="R23" i="74"/>
  <c r="Q23" i="74"/>
  <c r="P23" i="74"/>
  <c r="O23" i="74"/>
  <c r="N23" i="74"/>
  <c r="M23" i="74"/>
  <c r="L23" i="74"/>
  <c r="K23" i="74"/>
  <c r="J23" i="74"/>
  <c r="I23" i="74"/>
  <c r="F16" i="74"/>
  <c r="E16" i="74"/>
  <c r="D16" i="74"/>
  <c r="B16" i="74"/>
  <c r="F15" i="74"/>
  <c r="E15" i="74"/>
  <c r="D15" i="74"/>
  <c r="B15" i="74"/>
  <c r="F14" i="74"/>
  <c r="E14" i="74"/>
  <c r="D14" i="74"/>
  <c r="B14" i="74"/>
  <c r="F13" i="74"/>
  <c r="E13" i="74"/>
  <c r="D13" i="74"/>
  <c r="B13" i="74"/>
  <c r="T12" i="74"/>
  <c r="S12" i="74"/>
  <c r="R12" i="74"/>
  <c r="Q12" i="74"/>
  <c r="P12" i="74"/>
  <c r="O12" i="74"/>
  <c r="N12" i="74"/>
  <c r="M12" i="74"/>
  <c r="L12" i="74"/>
  <c r="K12" i="74"/>
  <c r="J12" i="74"/>
  <c r="I12" i="74"/>
  <c r="D11" i="74"/>
  <c r="M4" i="74"/>
  <c r="AM110" i="86" a="1"/>
  <c r="Y64" i="82" a="1"/>
  <c r="B18" i="74"/>
  <c r="AO82" i="90" a="1"/>
  <c r="AM110" i="87" a="1"/>
  <c r="Z63" i="82" l="1"/>
  <c r="Y64" i="82"/>
  <c r="J21" i="82"/>
  <c r="AA14" i="82" s="1"/>
  <c r="AB14" i="82" s="1"/>
  <c r="AM110" i="87"/>
  <c r="AN109" i="87"/>
  <c r="AO109" i="87"/>
  <c r="AM110" i="86"/>
  <c r="AO109" i="86"/>
  <c r="AN109" i="86"/>
  <c r="AO82" i="90"/>
  <c r="AJ8" i="82"/>
  <c r="H65" i="82"/>
  <c r="H72" i="82"/>
  <c r="H74" i="82"/>
  <c r="U20" i="82"/>
  <c r="U18" i="82"/>
  <c r="U19" i="82"/>
  <c r="R20" i="82"/>
  <c r="O19" i="82"/>
  <c r="O17" i="82"/>
  <c r="O20" i="82"/>
  <c r="R18" i="82"/>
  <c r="R17" i="82"/>
  <c r="O18" i="82"/>
  <c r="R19" i="82"/>
  <c r="AL83" i="90" a="1"/>
  <c r="AB64" i="82" a="1"/>
  <c r="AP110" i="87" a="1"/>
  <c r="AP110" i="86" a="1"/>
  <c r="AB64" i="82" l="1"/>
  <c r="AP110" i="87"/>
  <c r="AP110" i="86"/>
  <c r="AL83" i="90"/>
  <c r="AN82" i="90"/>
  <c r="AM82" i="90"/>
  <c r="U21" i="82"/>
  <c r="X18" i="82"/>
  <c r="Y18" i="82" s="1"/>
  <c r="V18" i="82"/>
  <c r="T17" i="82"/>
  <c r="O21" i="82"/>
  <c r="S17" i="82"/>
  <c r="T19" i="82"/>
  <c r="AE19" i="82" s="1"/>
  <c r="S19" i="82"/>
  <c r="AB19" i="82" s="1"/>
  <c r="T20" i="82"/>
  <c r="AE20" i="82" s="1"/>
  <c r="S20" i="82"/>
  <c r="AB20" i="82" s="1"/>
  <c r="X17" i="82"/>
  <c r="R21" i="82"/>
  <c r="V17" i="82"/>
  <c r="H55" i="82" s="1"/>
  <c r="V19" i="82"/>
  <c r="X19" i="82"/>
  <c r="Y19" i="82" s="1"/>
  <c r="T18" i="82"/>
  <c r="AE18" i="82" s="1"/>
  <c r="S18" i="82"/>
  <c r="AB18" i="82" s="1"/>
  <c r="X20" i="82"/>
  <c r="Y20" i="82" s="1"/>
  <c r="V20" i="82"/>
  <c r="Y65" i="82" a="1"/>
  <c r="AO83" i="90" a="1"/>
  <c r="AM111" i="86" a="1"/>
  <c r="AM111" i="87" a="1"/>
  <c r="Y65" i="82" l="1"/>
  <c r="AA64" i="82"/>
  <c r="Z64" i="82"/>
  <c r="AM111" i="87"/>
  <c r="AO110" i="87"/>
  <c r="AN110" i="87"/>
  <c r="AM111" i="86"/>
  <c r="AN110" i="86"/>
  <c r="AO110" i="86"/>
  <c r="AO83" i="90"/>
  <c r="Y17" i="82"/>
  <c r="H57" i="82"/>
  <c r="T21" i="82"/>
  <c r="AE17" i="82"/>
  <c r="H62" i="82" s="1"/>
  <c r="AB17" i="82"/>
  <c r="H60" i="82" s="1"/>
  <c r="S21" i="82"/>
  <c r="AB65" i="82" a="1"/>
  <c r="AL84" i="90" a="1"/>
  <c r="AP111" i="87" a="1"/>
  <c r="AP111" i="86" a="1"/>
  <c r="AB65" i="82" l="1"/>
  <c r="AP111" i="87"/>
  <c r="AP111" i="86"/>
  <c r="AL84" i="90"/>
  <c r="AN83" i="90"/>
  <c r="AM83" i="90"/>
  <c r="AB21" i="82"/>
  <c r="AM112" i="86" a="1"/>
  <c r="AO84" i="90" a="1"/>
  <c r="AM112" i="87" a="1"/>
  <c r="Y66" i="82" a="1"/>
  <c r="Y66" i="82" l="1"/>
  <c r="AA65" i="82"/>
  <c r="Z65" i="82"/>
  <c r="AM112" i="87"/>
  <c r="AO111" i="87"/>
  <c r="AN111" i="87"/>
  <c r="AM112" i="86"/>
  <c r="AO111" i="86"/>
  <c r="AN111" i="86"/>
  <c r="AO84" i="90"/>
  <c r="AC24" i="82"/>
  <c r="AC18" i="82"/>
  <c r="AC19" i="82"/>
  <c r="AC20" i="82"/>
  <c r="AC17" i="82"/>
  <c r="H61" i="82" s="1"/>
  <c r="AB66" i="82" a="1"/>
  <c r="AL85" i="90" a="1"/>
  <c r="AP112" i="87" a="1"/>
  <c r="AP112" i="86" a="1"/>
  <c r="AB66" i="82" l="1"/>
  <c r="AP112" i="87"/>
  <c r="AP112" i="86"/>
  <c r="AL85" i="90"/>
  <c r="AN84" i="90"/>
  <c r="AM84" i="90"/>
  <c r="Z24" i="82"/>
  <c r="AC22" i="82"/>
  <c r="AC23" i="82" s="1"/>
  <c r="Y67" i="82" a="1"/>
  <c r="AM113" i="86" a="1"/>
  <c r="AM113" i="87" a="1"/>
  <c r="AO85" i="90" a="1"/>
  <c r="Y67" i="82" l="1"/>
  <c r="Z66" i="82"/>
  <c r="AA66" i="82"/>
  <c r="AM113" i="87"/>
  <c r="AN112" i="87"/>
  <c r="AO112" i="87"/>
  <c r="AM113" i="86"/>
  <c r="AN112" i="86"/>
  <c r="AO112" i="86"/>
  <c r="AO85" i="90"/>
  <c r="H522" i="35"/>
  <c r="H520" i="35"/>
  <c r="H519" i="35"/>
  <c r="H518" i="35"/>
  <c r="H516" i="35"/>
  <c r="H447" i="35"/>
  <c r="E443" i="35"/>
  <c r="E439" i="35"/>
  <c r="E438" i="35"/>
  <c r="D5" i="35"/>
  <c r="D7" i="24"/>
  <c r="T5" i="24"/>
  <c r="AP113" i="86" a="1"/>
  <c r="AP113" i="87" a="1"/>
  <c r="AL86" i="90" a="1"/>
  <c r="AB67" i="82" a="1"/>
  <c r="AB67" i="82" l="1"/>
  <c r="AP113" i="87"/>
  <c r="AP113" i="86"/>
  <c r="AL86" i="90"/>
  <c r="AM85" i="90"/>
  <c r="AN85" i="90"/>
  <c r="A134" i="19"/>
  <c r="N125" i="19"/>
  <c r="P125" i="19" s="1"/>
  <c r="N124" i="19"/>
  <c r="P124" i="19" s="1"/>
  <c r="F124" i="19"/>
  <c r="E124" i="19" s="1"/>
  <c r="N123" i="19"/>
  <c r="P123" i="19" s="1"/>
  <c r="N122" i="19"/>
  <c r="P122" i="19" s="1"/>
  <c r="F122" i="19"/>
  <c r="E122" i="19" s="1"/>
  <c r="P121" i="19"/>
  <c r="N121" i="19"/>
  <c r="N120" i="19"/>
  <c r="P120" i="19" s="1"/>
  <c r="F120" i="19"/>
  <c r="F126" i="19" s="1"/>
  <c r="N119" i="19"/>
  <c r="P119" i="19" s="1"/>
  <c r="P118" i="19"/>
  <c r="N118" i="19"/>
  <c r="N117" i="19"/>
  <c r="P117" i="19" s="1"/>
  <c r="F117" i="19"/>
  <c r="N116" i="19"/>
  <c r="P116" i="19" s="1"/>
  <c r="J115" i="19"/>
  <c r="P112" i="19" s="1"/>
  <c r="F114" i="19"/>
  <c r="K112" i="19"/>
  <c r="F112" i="19"/>
  <c r="E120" i="19" s="1"/>
  <c r="J109" i="19"/>
  <c r="I109" i="19"/>
  <c r="B109" i="19"/>
  <c r="A109" i="19"/>
  <c r="J80" i="19"/>
  <c r="C80" i="19"/>
  <c r="A76" i="19"/>
  <c r="B74" i="19"/>
  <c r="C74" i="19" s="1"/>
  <c r="B71" i="19"/>
  <c r="C71" i="19" s="1"/>
  <c r="K67" i="19"/>
  <c r="L67" i="19" s="1"/>
  <c r="L64" i="19"/>
  <c r="C63" i="19"/>
  <c r="C64" i="19" s="1"/>
  <c r="C62" i="19"/>
  <c r="K59" i="19"/>
  <c r="B59" i="19"/>
  <c r="J58" i="19"/>
  <c r="A58" i="19"/>
  <c r="L55" i="19"/>
  <c r="C55" i="19"/>
  <c r="L54" i="19"/>
  <c r="C54" i="19"/>
  <c r="K51" i="19"/>
  <c r="B51" i="19"/>
  <c r="J50" i="19"/>
  <c r="A50" i="19"/>
  <c r="N44" i="19"/>
  <c r="E44" i="19"/>
  <c r="P43" i="19"/>
  <c r="P44" i="19" s="1"/>
  <c r="N43" i="19"/>
  <c r="L43" i="19"/>
  <c r="L44" i="19" s="1"/>
  <c r="G43" i="19"/>
  <c r="G44" i="19" s="1"/>
  <c r="E43" i="19"/>
  <c r="C43" i="19"/>
  <c r="C44" i="19" s="1"/>
  <c r="P40" i="19"/>
  <c r="G40" i="19"/>
  <c r="P39" i="19"/>
  <c r="N39" i="19"/>
  <c r="N40" i="19" s="1"/>
  <c r="L39" i="19"/>
  <c r="L40" i="19" s="1"/>
  <c r="G39" i="19"/>
  <c r="E39" i="19"/>
  <c r="E40" i="19" s="1"/>
  <c r="C39" i="19"/>
  <c r="C40" i="19" s="1"/>
  <c r="K36" i="19"/>
  <c r="J11" i="19" s="1"/>
  <c r="J36" i="19"/>
  <c r="B36" i="19"/>
  <c r="C11" i="19" s="1"/>
  <c r="A36" i="19"/>
  <c r="G30" i="19"/>
  <c r="J29" i="19"/>
  <c r="J30" i="19" s="1"/>
  <c r="G29" i="19"/>
  <c r="D29" i="19"/>
  <c r="D30" i="19" s="1"/>
  <c r="G25" i="19"/>
  <c r="D25" i="19"/>
  <c r="J24" i="19"/>
  <c r="J25" i="19" s="1"/>
  <c r="G24" i="19"/>
  <c r="D24" i="19"/>
  <c r="B21" i="19"/>
  <c r="C8" i="19" s="1"/>
  <c r="A21" i="19"/>
  <c r="J17" i="19"/>
  <c r="C17" i="19"/>
  <c r="J14" i="19"/>
  <c r="C14" i="19"/>
  <c r="A2" i="19"/>
  <c r="D9" i="17"/>
  <c r="P5" i="17"/>
  <c r="Y68" i="82" a="1"/>
  <c r="AM114" i="87" a="1"/>
  <c r="AM114" i="86" a="1"/>
  <c r="AO86" i="90" a="1"/>
  <c r="Y68" i="82" l="1"/>
  <c r="AA67" i="82"/>
  <c r="Z67" i="82"/>
  <c r="AM114" i="87"/>
  <c r="AO113" i="87"/>
  <c r="AN113" i="87"/>
  <c r="AM114" i="86"/>
  <c r="AO113" i="86"/>
  <c r="AN113" i="86"/>
  <c r="AO86" i="90"/>
  <c r="E126" i="19"/>
  <c r="P115" i="19"/>
  <c r="B67" i="19"/>
  <c r="C67" i="19" s="1"/>
  <c r="L112" i="19"/>
  <c r="AL87" i="90" a="1"/>
  <c r="AB68" i="82" a="1"/>
  <c r="AP114" i="87" a="1"/>
  <c r="AP114" i="86" a="1"/>
  <c r="AB68" i="82" l="1"/>
  <c r="AP114" i="87"/>
  <c r="AP114" i="86"/>
  <c r="AL87" i="90"/>
  <c r="AN86" i="90"/>
  <c r="AM86" i="90"/>
  <c r="K4" i="12"/>
  <c r="L5" i="11"/>
  <c r="AO87" i="90" a="1"/>
  <c r="Y69" i="82" a="1"/>
  <c r="AM115" i="87" a="1"/>
  <c r="AM115" i="86" a="1"/>
  <c r="Y69" i="82" l="1"/>
  <c r="AA68" i="82"/>
  <c r="Z68" i="82"/>
  <c r="AM115" i="87"/>
  <c r="AN114" i="87"/>
  <c r="AO114" i="87"/>
  <c r="AM115" i="86"/>
  <c r="AO114" i="86"/>
  <c r="AN114" i="86"/>
  <c r="AO87" i="90"/>
  <c r="A69" i="4"/>
  <c r="Z68" i="4"/>
  <c r="F68" i="4"/>
  <c r="AF65" i="4"/>
  <c r="W65" i="4"/>
  <c r="J65" i="4"/>
  <c r="L65" i="4" s="1"/>
  <c r="H65" i="4"/>
  <c r="G65" i="4"/>
  <c r="AF64" i="4"/>
  <c r="W64" i="4"/>
  <c r="J64" i="4"/>
  <c r="L64" i="4" s="1"/>
  <c r="I64" i="4"/>
  <c r="G64" i="4"/>
  <c r="AF63" i="4"/>
  <c r="W63" i="4"/>
  <c r="J63" i="4"/>
  <c r="L63" i="4" s="1"/>
  <c r="I63" i="4"/>
  <c r="H63" i="4"/>
  <c r="G63" i="4"/>
  <c r="AF62" i="4"/>
  <c r="W62" i="4"/>
  <c r="I62" i="4"/>
  <c r="J62" i="4" s="1"/>
  <c r="L62" i="4" s="1"/>
  <c r="H62" i="4"/>
  <c r="G62" i="4"/>
  <c r="AF61" i="4"/>
  <c r="W61" i="4"/>
  <c r="AF60" i="4"/>
  <c r="W60" i="4"/>
  <c r="AF59" i="4"/>
  <c r="W59" i="4"/>
  <c r="I59" i="4"/>
  <c r="H59" i="4"/>
  <c r="G59" i="4"/>
  <c r="F59" i="4"/>
  <c r="E59" i="4"/>
  <c r="K17" i="4" s="1"/>
  <c r="AF58" i="4"/>
  <c r="W58" i="4"/>
  <c r="P58" i="4"/>
  <c r="Q58" i="4" s="1"/>
  <c r="O58" i="4"/>
  <c r="L58" i="4"/>
  <c r="K58" i="4"/>
  <c r="N58" i="4" s="1"/>
  <c r="AF57" i="4"/>
  <c r="W57" i="4"/>
  <c r="P57" i="4"/>
  <c r="Q57" i="4" s="1"/>
  <c r="O57" i="4"/>
  <c r="L57" i="4"/>
  <c r="K57" i="4"/>
  <c r="R57" i="4" s="1"/>
  <c r="S57" i="4" s="1"/>
  <c r="AF56" i="4"/>
  <c r="W56" i="4"/>
  <c r="P56" i="4"/>
  <c r="Q56" i="4" s="1"/>
  <c r="O56" i="4"/>
  <c r="L56" i="4"/>
  <c r="K56" i="4"/>
  <c r="AF55" i="4"/>
  <c r="W55" i="4"/>
  <c r="P55" i="4"/>
  <c r="Q55" i="4" s="1"/>
  <c r="O55" i="4"/>
  <c r="L55" i="4"/>
  <c r="K55" i="4"/>
  <c r="R55" i="4" s="1"/>
  <c r="S55" i="4" s="1"/>
  <c r="AF54" i="4"/>
  <c r="W54" i="4"/>
  <c r="R54" i="4"/>
  <c r="S54" i="4" s="1"/>
  <c r="P54" i="4"/>
  <c r="Q54" i="4" s="1"/>
  <c r="O54" i="4"/>
  <c r="L54" i="4"/>
  <c r="K54" i="4"/>
  <c r="N54" i="4" s="1"/>
  <c r="AF53" i="4"/>
  <c r="W53" i="4"/>
  <c r="P53" i="4"/>
  <c r="Q53" i="4" s="1"/>
  <c r="O53" i="4"/>
  <c r="L53" i="4"/>
  <c r="K53" i="4"/>
  <c r="R53" i="4" s="1"/>
  <c r="S53" i="4" s="1"/>
  <c r="AT52" i="4"/>
  <c r="AV52" i="4" s="1"/>
  <c r="AF52" i="4"/>
  <c r="W52" i="4"/>
  <c r="P52" i="4"/>
  <c r="Q52" i="4" s="1"/>
  <c r="O52" i="4"/>
  <c r="L52" i="4"/>
  <c r="K52" i="4"/>
  <c r="N52" i="4" s="1"/>
  <c r="AF51" i="4"/>
  <c r="W51" i="4"/>
  <c r="P51" i="4"/>
  <c r="Q51" i="4" s="1"/>
  <c r="O51" i="4"/>
  <c r="L51" i="4"/>
  <c r="K51" i="4"/>
  <c r="R51" i="4" s="1"/>
  <c r="S51" i="4" s="1"/>
  <c r="AF50" i="4"/>
  <c r="W50" i="4"/>
  <c r="P50" i="4"/>
  <c r="Q50" i="4" s="1"/>
  <c r="O50" i="4"/>
  <c r="L50" i="4"/>
  <c r="K50" i="4"/>
  <c r="AF49" i="4"/>
  <c r="W49" i="4"/>
  <c r="P49" i="4"/>
  <c r="Q49" i="4" s="1"/>
  <c r="O49" i="4"/>
  <c r="L49" i="4"/>
  <c r="K49" i="4"/>
  <c r="R49" i="4" s="1"/>
  <c r="S49" i="4" s="1"/>
  <c r="AV48" i="4"/>
  <c r="AF48" i="4"/>
  <c r="W48" i="4"/>
  <c r="P48" i="4"/>
  <c r="Q48" i="4" s="1"/>
  <c r="O48" i="4"/>
  <c r="L48" i="4"/>
  <c r="K48" i="4"/>
  <c r="R48" i="4" s="1"/>
  <c r="S48" i="4" s="1"/>
  <c r="AF47" i="4"/>
  <c r="W47" i="4"/>
  <c r="P47" i="4"/>
  <c r="Q47" i="4" s="1"/>
  <c r="O47" i="4"/>
  <c r="N47" i="4"/>
  <c r="K47" i="4"/>
  <c r="AF46" i="4"/>
  <c r="W46" i="4"/>
  <c r="P46" i="4"/>
  <c r="O46" i="4"/>
  <c r="L46" i="4"/>
  <c r="K46" i="4"/>
  <c r="N46" i="4" s="1"/>
  <c r="AF45" i="4"/>
  <c r="W45" i="4"/>
  <c r="P45" i="4"/>
  <c r="Q45" i="4" s="1"/>
  <c r="O45" i="4"/>
  <c r="L45" i="4"/>
  <c r="K45" i="4"/>
  <c r="AF44" i="4"/>
  <c r="W44" i="4"/>
  <c r="S44" i="4"/>
  <c r="P44" i="4"/>
  <c r="Q44" i="4" s="1"/>
  <c r="O44" i="4"/>
  <c r="K44" i="4"/>
  <c r="R44" i="4" s="1"/>
  <c r="AF43" i="4"/>
  <c r="W43" i="4"/>
  <c r="P43" i="4"/>
  <c r="Q43" i="4" s="1"/>
  <c r="O43" i="4"/>
  <c r="L43" i="4"/>
  <c r="K43" i="4"/>
  <c r="R43" i="4" s="1"/>
  <c r="S43" i="4" s="1"/>
  <c r="AF42" i="4"/>
  <c r="W42" i="4"/>
  <c r="P42" i="4"/>
  <c r="O42" i="4"/>
  <c r="L42" i="4"/>
  <c r="K42" i="4"/>
  <c r="R42" i="4" s="1"/>
  <c r="S42" i="4" s="1"/>
  <c r="AF41" i="4"/>
  <c r="W41" i="4"/>
  <c r="P41" i="4"/>
  <c r="Q41" i="4" s="1"/>
  <c r="O41" i="4"/>
  <c r="L41" i="4"/>
  <c r="K41" i="4"/>
  <c r="AF40" i="4"/>
  <c r="W40" i="4"/>
  <c r="P40" i="4"/>
  <c r="Q40" i="4" s="1"/>
  <c r="O40" i="4"/>
  <c r="L40" i="4"/>
  <c r="K40" i="4"/>
  <c r="AF39" i="4"/>
  <c r="W39" i="4"/>
  <c r="P39" i="4"/>
  <c r="Q39" i="4" s="1"/>
  <c r="O39" i="4"/>
  <c r="L39" i="4"/>
  <c r="K39" i="4"/>
  <c r="N39" i="4" s="1"/>
  <c r="AF38" i="4"/>
  <c r="W38" i="4"/>
  <c r="P38" i="4"/>
  <c r="Q38" i="4" s="1"/>
  <c r="O38" i="4"/>
  <c r="L38" i="4"/>
  <c r="K38" i="4"/>
  <c r="R38" i="4" s="1"/>
  <c r="S38" i="4" s="1"/>
  <c r="AF37" i="4"/>
  <c r="W37" i="4"/>
  <c r="P37" i="4"/>
  <c r="O37" i="4"/>
  <c r="L37" i="4"/>
  <c r="K37" i="4"/>
  <c r="AF36" i="4"/>
  <c r="W36" i="4"/>
  <c r="P36" i="4"/>
  <c r="Q36" i="4" s="1"/>
  <c r="O36" i="4"/>
  <c r="L36" i="4"/>
  <c r="K36" i="4"/>
  <c r="AF35" i="4"/>
  <c r="W35" i="4"/>
  <c r="P35" i="4"/>
  <c r="Q35" i="4" s="1"/>
  <c r="O35" i="4"/>
  <c r="L35" i="4"/>
  <c r="K35" i="4"/>
  <c r="N35" i="4" s="1"/>
  <c r="AF34" i="4"/>
  <c r="P34" i="4"/>
  <c r="Q34" i="4" s="1"/>
  <c r="O34" i="4"/>
  <c r="L34" i="4"/>
  <c r="K34" i="4"/>
  <c r="R34" i="4" s="1"/>
  <c r="S34" i="4" s="1"/>
  <c r="AF33" i="4"/>
  <c r="Q33" i="4"/>
  <c r="P33" i="4"/>
  <c r="O33" i="4"/>
  <c r="L33" i="4"/>
  <c r="K33" i="4"/>
  <c r="AF32" i="4"/>
  <c r="P32" i="4"/>
  <c r="Q32" i="4" s="1"/>
  <c r="O32" i="4"/>
  <c r="L32" i="4"/>
  <c r="K32" i="4"/>
  <c r="AF31" i="4"/>
  <c r="W31" i="4"/>
  <c r="P31" i="4"/>
  <c r="Q31" i="4" s="1"/>
  <c r="O31" i="4"/>
  <c r="L31" i="4"/>
  <c r="K31" i="4"/>
  <c r="N31" i="4" s="1"/>
  <c r="AF30" i="4"/>
  <c r="P30" i="4"/>
  <c r="Q30" i="4" s="1"/>
  <c r="O30" i="4"/>
  <c r="L30" i="4"/>
  <c r="K30" i="4"/>
  <c r="R30" i="4" s="1"/>
  <c r="S30" i="4" s="1"/>
  <c r="AF29" i="4"/>
  <c r="O29" i="4"/>
  <c r="L29" i="4"/>
  <c r="K29" i="4"/>
  <c r="AF28" i="4"/>
  <c r="W28" i="4"/>
  <c r="P28" i="4"/>
  <c r="Q28" i="4" s="1"/>
  <c r="O28" i="4"/>
  <c r="K28" i="4"/>
  <c r="AF27" i="4"/>
  <c r="O27" i="4"/>
  <c r="L27" i="4"/>
  <c r="K27" i="4"/>
  <c r="R27" i="4" s="1"/>
  <c r="S27" i="4" s="1"/>
  <c r="AF26" i="4"/>
  <c r="O26" i="4"/>
  <c r="L26" i="4"/>
  <c r="K26" i="4"/>
  <c r="R26" i="4" s="1"/>
  <c r="S26" i="4" s="1"/>
  <c r="AF25" i="4"/>
  <c r="O25" i="4"/>
  <c r="L25" i="4"/>
  <c r="K25" i="4"/>
  <c r="AF24" i="4"/>
  <c r="O24" i="4"/>
  <c r="K24" i="4"/>
  <c r="AF23" i="4"/>
  <c r="O23" i="4"/>
  <c r="L23" i="4"/>
  <c r="K23" i="4"/>
  <c r="R23" i="4" s="1"/>
  <c r="S23" i="4" s="1"/>
  <c r="AF22" i="4"/>
  <c r="W22" i="4"/>
  <c r="P22" i="4"/>
  <c r="Q22" i="4" s="1"/>
  <c r="O22" i="4"/>
  <c r="L22" i="4"/>
  <c r="K22" i="4"/>
  <c r="R22" i="4" s="1"/>
  <c r="S22" i="4" s="1"/>
  <c r="AF21" i="4"/>
  <c r="W21" i="4"/>
  <c r="P21" i="4"/>
  <c r="Q21" i="4" s="1"/>
  <c r="O21" i="4"/>
  <c r="L21" i="4"/>
  <c r="K21" i="4"/>
  <c r="AF20" i="4"/>
  <c r="W20" i="4"/>
  <c r="P20" i="4"/>
  <c r="Q20" i="4" s="1"/>
  <c r="O20" i="4"/>
  <c r="L20" i="4"/>
  <c r="K20" i="4"/>
  <c r="AF19" i="4"/>
  <c r="W19" i="4"/>
  <c r="P19" i="4"/>
  <c r="O19" i="4"/>
  <c r="L19" i="4"/>
  <c r="K19" i="4"/>
  <c r="R19" i="4" s="1"/>
  <c r="S19" i="4" s="1"/>
  <c r="W18" i="4"/>
  <c r="W17" i="4"/>
  <c r="W16" i="4"/>
  <c r="F16" i="4"/>
  <c r="E16" i="4"/>
  <c r="AF15" i="4"/>
  <c r="W15" i="4"/>
  <c r="AF14" i="4"/>
  <c r="W14" i="4"/>
  <c r="D14" i="4"/>
  <c r="N14" i="4" s="1"/>
  <c r="AF12" i="4"/>
  <c r="W12" i="4"/>
  <c r="W13" i="4" s="1"/>
  <c r="AN9" i="4"/>
  <c r="W9" i="4"/>
  <c r="AS8" i="4"/>
  <c r="AN8" i="4"/>
  <c r="AF8" i="4"/>
  <c r="AC8" i="4"/>
  <c r="W8" i="4"/>
  <c r="U8" i="4"/>
  <c r="M8" i="4"/>
  <c r="J8" i="4"/>
  <c r="D8" i="4"/>
  <c r="Z7" i="4"/>
  <c r="G7" i="4"/>
  <c r="AF5" i="4"/>
  <c r="M5" i="4"/>
  <c r="AB69" i="82" a="1"/>
  <c r="AP115" i="86" a="1"/>
  <c r="AL88" i="90" a="1"/>
  <c r="AP115" i="87" a="1"/>
  <c r="AB69" i="82" l="1"/>
  <c r="AP115" i="87"/>
  <c r="AP115" i="86"/>
  <c r="AL88" i="90"/>
  <c r="AN87" i="90"/>
  <c r="AM87" i="90"/>
  <c r="R46" i="4"/>
  <c r="S46" i="4" s="1"/>
  <c r="N43" i="4"/>
  <c r="R35" i="4"/>
  <c r="S35" i="4" s="1"/>
  <c r="R39" i="4"/>
  <c r="S39" i="4" s="1"/>
  <c r="N19" i="4"/>
  <c r="R31" i="4"/>
  <c r="S31" i="4" s="1"/>
  <c r="N34" i="4"/>
  <c r="N38" i="4"/>
  <c r="N53" i="4"/>
  <c r="R58" i="4"/>
  <c r="S58" i="4" s="1"/>
  <c r="N57" i="4"/>
  <c r="U42" i="4"/>
  <c r="J17" i="4"/>
  <c r="N22" i="4"/>
  <c r="N30" i="4"/>
  <c r="Q42" i="4"/>
  <c r="U46" i="4"/>
  <c r="N51" i="4"/>
  <c r="R52" i="4"/>
  <c r="S52" i="4" s="1"/>
  <c r="U53" i="4"/>
  <c r="L47" i="4"/>
  <c r="U34" i="4"/>
  <c r="N42" i="4"/>
  <c r="Q46" i="4"/>
  <c r="U57" i="4"/>
  <c r="U51" i="4"/>
  <c r="R28" i="4"/>
  <c r="N28" i="4"/>
  <c r="R33" i="4"/>
  <c r="N33" i="4"/>
  <c r="R25" i="4"/>
  <c r="S25" i="4" s="1"/>
  <c r="N25" i="4"/>
  <c r="P25" i="4" s="1"/>
  <c r="R32" i="4"/>
  <c r="S32" i="4" s="1"/>
  <c r="N32" i="4"/>
  <c r="R50" i="4"/>
  <c r="S50" i="4" s="1"/>
  <c r="N50" i="4"/>
  <c r="R40" i="4"/>
  <c r="N40" i="4"/>
  <c r="R41" i="4"/>
  <c r="N41" i="4"/>
  <c r="L28" i="4"/>
  <c r="L24" i="4"/>
  <c r="N23" i="4"/>
  <c r="P23" i="4" s="1"/>
  <c r="R36" i="4"/>
  <c r="S36" i="4" s="1"/>
  <c r="N36" i="4"/>
  <c r="R37" i="4"/>
  <c r="S37" i="4" s="1"/>
  <c r="N37" i="4"/>
  <c r="Q37" i="4"/>
  <c r="U38" i="4"/>
  <c r="R56" i="4"/>
  <c r="S56" i="4" s="1"/>
  <c r="N56" i="4"/>
  <c r="R20" i="4"/>
  <c r="N20" i="4"/>
  <c r="R21" i="4"/>
  <c r="N21" i="4"/>
  <c r="U22" i="4"/>
  <c r="R24" i="4"/>
  <c r="S24" i="4" s="1"/>
  <c r="N24" i="4"/>
  <c r="P24" i="4" s="1"/>
  <c r="N26" i="4"/>
  <c r="P26" i="4" s="1"/>
  <c r="N27" i="4"/>
  <c r="P27" i="4" s="1"/>
  <c r="R29" i="4"/>
  <c r="S29" i="4" s="1"/>
  <c r="N29" i="4"/>
  <c r="P29" i="4" s="1"/>
  <c r="U30" i="4"/>
  <c r="R45" i="4"/>
  <c r="S45" i="4" s="1"/>
  <c r="N45" i="4"/>
  <c r="R47" i="4"/>
  <c r="U47" i="4" s="1"/>
  <c r="U48" i="4"/>
  <c r="U49" i="4"/>
  <c r="U55" i="4"/>
  <c r="U19" i="4"/>
  <c r="U43" i="4"/>
  <c r="L44" i="4"/>
  <c r="U44" i="4" s="1"/>
  <c r="U54" i="4"/>
  <c r="U58" i="4"/>
  <c r="Q19" i="4"/>
  <c r="W23" i="4"/>
  <c r="N44" i="4"/>
  <c r="N48" i="4"/>
  <c r="N49" i="4"/>
  <c r="N55" i="4"/>
  <c r="AM116" i="87" a="1"/>
  <c r="AM116" i="86" a="1"/>
  <c r="Y70" i="82" a="1"/>
  <c r="AO88" i="90" a="1"/>
  <c r="Y70" i="82" l="1"/>
  <c r="AA69" i="82"/>
  <c r="Z69" i="82"/>
  <c r="AM116" i="87"/>
  <c r="AN115" i="87"/>
  <c r="AO115" i="87"/>
  <c r="AM116" i="86"/>
  <c r="AO115" i="86"/>
  <c r="AN115" i="86"/>
  <c r="AO88" i="90"/>
  <c r="U56" i="4"/>
  <c r="U31" i="4"/>
  <c r="U39" i="4"/>
  <c r="U35" i="4"/>
  <c r="U32" i="4"/>
  <c r="U36" i="4"/>
  <c r="U52" i="4"/>
  <c r="U50" i="4"/>
  <c r="N59" i="4"/>
  <c r="R59" i="4"/>
  <c r="S47" i="4" s="1"/>
  <c r="U25" i="4"/>
  <c r="S33" i="4"/>
  <c r="U33" i="4"/>
  <c r="U45" i="4"/>
  <c r="U27" i="4"/>
  <c r="U24" i="4"/>
  <c r="S21" i="4"/>
  <c r="U21" i="4"/>
  <c r="U40" i="4"/>
  <c r="S40" i="4"/>
  <c r="U23" i="4"/>
  <c r="W24" i="4"/>
  <c r="S28" i="4"/>
  <c r="U28" i="4"/>
  <c r="U37" i="4"/>
  <c r="U29" i="4"/>
  <c r="U26" i="4"/>
  <c r="S20" i="4"/>
  <c r="U20" i="4"/>
  <c r="P59" i="4"/>
  <c r="Q25" i="4" s="1"/>
  <c r="S41" i="4"/>
  <c r="U41" i="4"/>
  <c r="AB70" i="82" a="1"/>
  <c r="AL89" i="90" a="1"/>
  <c r="AP116" i="87" a="1"/>
  <c r="AP116" i="86" a="1"/>
  <c r="AB70" i="82" l="1"/>
  <c r="AP116" i="87"/>
  <c r="AP116" i="86"/>
  <c r="AL89" i="90"/>
  <c r="AN88" i="90"/>
  <c r="AM88" i="90"/>
  <c r="U61" i="4"/>
  <c r="Q23" i="4"/>
  <c r="Q24" i="4"/>
  <c r="Q29" i="4"/>
  <c r="Q27" i="4"/>
  <c r="W25" i="4"/>
  <c r="Q26" i="4"/>
  <c r="U62" i="4"/>
  <c r="U63" i="4" s="1"/>
  <c r="U14" i="4" s="1"/>
  <c r="W26" i="4"/>
  <c r="AM117" i="86" a="1"/>
  <c r="Y71" i="82" a="1"/>
  <c r="AM117" i="87" a="1"/>
  <c r="AO89" i="90" a="1"/>
  <c r="Y71" i="82" l="1"/>
  <c r="AA70" i="82"/>
  <c r="Z70" i="82"/>
  <c r="AM117" i="87"/>
  <c r="AO116" i="87"/>
  <c r="AN116" i="87"/>
  <c r="AM117" i="86"/>
  <c r="AO116" i="86"/>
  <c r="AN116" i="86"/>
  <c r="AO89" i="90"/>
  <c r="U16" i="4"/>
  <c r="N15" i="4"/>
  <c r="Q59" i="4"/>
  <c r="W27" i="4"/>
  <c r="W29" i="4" s="1"/>
  <c r="AB71" i="82" a="1"/>
  <c r="AP117" i="87" a="1"/>
  <c r="AL90" i="90" a="1"/>
  <c r="AP117" i="86" a="1"/>
  <c r="AB71" i="82" l="1"/>
  <c r="AP117" i="87"/>
  <c r="AP117" i="86"/>
  <c r="AL90" i="90"/>
  <c r="AM89" i="90"/>
  <c r="AN89" i="90"/>
  <c r="W30" i="4"/>
  <c r="W32" i="4" s="1"/>
  <c r="AM118" i="86" a="1"/>
  <c r="Y72" i="82" a="1"/>
  <c r="AM118" i="87" a="1"/>
  <c r="AO90" i="90" a="1"/>
  <c r="Y72" i="82" l="1"/>
  <c r="Z71" i="82"/>
  <c r="AA71" i="82"/>
  <c r="AM118" i="87"/>
  <c r="AO117" i="87"/>
  <c r="AN117" i="87"/>
  <c r="AM118" i="86"/>
  <c r="AO117" i="86"/>
  <c r="AN117" i="86"/>
  <c r="AO90" i="90"/>
  <c r="W33" i="4"/>
  <c r="W34" i="4" s="1"/>
  <c r="AF11" i="4" s="1"/>
  <c r="AF13" i="4" s="1"/>
  <c r="AF16" i="4" s="1"/>
  <c r="AF17" i="4" s="1"/>
  <c r="AL91" i="90" a="1"/>
  <c r="AP118" i="87" a="1"/>
  <c r="AP118" i="86" a="1"/>
  <c r="AB72" i="82" a="1"/>
  <c r="AB72" i="82" l="1"/>
  <c r="AP118" i="87"/>
  <c r="AP118" i="86"/>
  <c r="AL91" i="90"/>
  <c r="AM90" i="90"/>
  <c r="AN90" i="90"/>
  <c r="AF18" i="4"/>
  <c r="I23" i="86"/>
  <c r="Y73" i="82" a="1"/>
  <c r="AM119" i="87" a="1"/>
  <c r="AO91" i="90" a="1"/>
  <c r="AM119" i="86" a="1"/>
  <c r="Y73" i="82" l="1"/>
  <c r="AA72" i="82"/>
  <c r="Z72" i="82"/>
  <c r="AM119" i="87"/>
  <c r="AN118" i="87"/>
  <c r="AO118" i="87"/>
  <c r="AM119" i="86"/>
  <c r="AO118" i="86"/>
  <c r="AN118" i="86"/>
  <c r="AO91" i="90"/>
  <c r="AD14" i="86"/>
  <c r="AD11" i="86" s="1"/>
  <c r="AC10" i="86" s="1"/>
  <c r="AL92" i="90" a="1"/>
  <c r="AP119" i="87" a="1"/>
  <c r="AB73" i="82" a="1"/>
  <c r="AP119" i="86" a="1"/>
  <c r="AB73" i="82" l="1"/>
  <c r="AP119" i="87"/>
  <c r="AP119" i="86"/>
  <c r="AL92" i="90"/>
  <c r="AN91" i="90"/>
  <c r="AM91" i="90"/>
  <c r="R20" i="86"/>
  <c r="T22" i="86"/>
  <c r="R24" i="86"/>
  <c r="S22" i="86"/>
  <c r="R16" i="86"/>
  <c r="S17" i="86"/>
  <c r="R23" i="86"/>
  <c r="R25" i="86"/>
  <c r="U25" i="86" s="1"/>
  <c r="V25" i="86" s="1"/>
  <c r="R22" i="86"/>
  <c r="U22" i="86" s="1"/>
  <c r="V22" i="86" s="1"/>
  <c r="R18" i="86"/>
  <c r="U18" i="86" s="1"/>
  <c r="T27" i="86"/>
  <c r="Y27" i="86" s="1"/>
  <c r="S16" i="86"/>
  <c r="T17" i="86"/>
  <c r="Y17" i="86" s="1"/>
  <c r="S27" i="86"/>
  <c r="R19" i="86"/>
  <c r="S21" i="86"/>
  <c r="T25" i="86"/>
  <c r="S25" i="86"/>
  <c r="S24" i="86"/>
  <c r="S19" i="86"/>
  <c r="T16" i="86"/>
  <c r="Y16" i="86" s="1"/>
  <c r="T24" i="86"/>
  <c r="Y24" i="86" s="1"/>
  <c r="T23" i="86"/>
  <c r="Y23" i="86" s="1"/>
  <c r="T26" i="86"/>
  <c r="Y26" i="86" s="1"/>
  <c r="R26" i="86"/>
  <c r="R27" i="86"/>
  <c r="R21" i="86"/>
  <c r="S26" i="86"/>
  <c r="T20" i="86"/>
  <c r="Y20" i="86" s="1"/>
  <c r="S23" i="86"/>
  <c r="R17" i="86"/>
  <c r="T21" i="86"/>
  <c r="T19" i="86"/>
  <c r="T18" i="86"/>
  <c r="S18" i="86"/>
  <c r="S20" i="86"/>
  <c r="Y19" i="86"/>
  <c r="Z19" i="86" s="1"/>
  <c r="Y25" i="86"/>
  <c r="Y22" i="86"/>
  <c r="Z22" i="86" s="1"/>
  <c r="Y18" i="86"/>
  <c r="AC21" i="86"/>
  <c r="AC25" i="86"/>
  <c r="AC16" i="86"/>
  <c r="AC36" i="86"/>
  <c r="AC35" i="86"/>
  <c r="AC34" i="86"/>
  <c r="AC33" i="86"/>
  <c r="AC32" i="86"/>
  <c r="AC31" i="86"/>
  <c r="AC38" i="86"/>
  <c r="AC42" i="86"/>
  <c r="AC41" i="86"/>
  <c r="AC40" i="86"/>
  <c r="AC39" i="86"/>
  <c r="AC37" i="86"/>
  <c r="AC17" i="86"/>
  <c r="AC19" i="86"/>
  <c r="AC27" i="86"/>
  <c r="AC26" i="86"/>
  <c r="AC24" i="86"/>
  <c r="AC23" i="86"/>
  <c r="AC20" i="86"/>
  <c r="AC22" i="86"/>
  <c r="AC18" i="86"/>
  <c r="AL93" i="90" a="1"/>
  <c r="AM120" i="87" a="1"/>
  <c r="AM120" i="86" a="1"/>
  <c r="AO92" i="90" a="1"/>
  <c r="Y74" i="82" a="1"/>
  <c r="Y74" i="82" l="1"/>
  <c r="Z73" i="82"/>
  <c r="AA73" i="82"/>
  <c r="AM120" i="87"/>
  <c r="AN119" i="87"/>
  <c r="AO119" i="87"/>
  <c r="U19" i="86"/>
  <c r="AM120" i="86"/>
  <c r="AO119" i="86"/>
  <c r="AN119" i="86"/>
  <c r="AL93" i="90"/>
  <c r="AO92" i="90"/>
  <c r="U17" i="86"/>
  <c r="Z32" i="86" s="1"/>
  <c r="AA21" i="86"/>
  <c r="U27" i="86"/>
  <c r="V27" i="86" s="1"/>
  <c r="U16" i="86"/>
  <c r="Z31" i="86" s="1"/>
  <c r="Y21" i="86"/>
  <c r="Z21" i="86" s="1"/>
  <c r="U20" i="86"/>
  <c r="Z35" i="86" s="1"/>
  <c r="U26" i="86"/>
  <c r="V26" i="86" s="1"/>
  <c r="U24" i="86"/>
  <c r="V24" i="86" s="1"/>
  <c r="U21" i="86"/>
  <c r="V21" i="86" s="1"/>
  <c r="U23" i="86"/>
  <c r="V23" i="86" s="1"/>
  <c r="Z37" i="86"/>
  <c r="AA25" i="86"/>
  <c r="AA24" i="86"/>
  <c r="AA22" i="86"/>
  <c r="AA26" i="86"/>
  <c r="AA23" i="86"/>
  <c r="AA18" i="86"/>
  <c r="AA27" i="86"/>
  <c r="Z17" i="86"/>
  <c r="Z27" i="86"/>
  <c r="Z23" i="86"/>
  <c r="Z18" i="86"/>
  <c r="Z16" i="86"/>
  <c r="Z26" i="86"/>
  <c r="Z25" i="86"/>
  <c r="Z24" i="86"/>
  <c r="Z20" i="86"/>
  <c r="Z34" i="86"/>
  <c r="Z33" i="86"/>
  <c r="Z40" i="86"/>
  <c r="AB17" i="86"/>
  <c r="AP120" i="87" a="1"/>
  <c r="AL94" i="90" a="1"/>
  <c r="AB74" i="82" a="1"/>
  <c r="AP120" i="86" a="1"/>
  <c r="AB74" i="82" l="1"/>
  <c r="AP120" i="87"/>
  <c r="Z41" i="86"/>
  <c r="Z42" i="86"/>
  <c r="AP120" i="86"/>
  <c r="AL94" i="90"/>
  <c r="AN92" i="90"/>
  <c r="AM92" i="90"/>
  <c r="Z36" i="86"/>
  <c r="Z39" i="86"/>
  <c r="Z38" i="86"/>
  <c r="Z30" i="86"/>
  <c r="J20" i="86"/>
  <c r="AA20" i="86" s="1"/>
  <c r="J21" i="86"/>
  <c r="J26" i="86"/>
  <c r="AB19" i="86"/>
  <c r="J27" i="86"/>
  <c r="AB20" i="86"/>
  <c r="AB21" i="86"/>
  <c r="J17" i="86"/>
  <c r="AA17" i="86" s="1"/>
  <c r="AB18" i="86"/>
  <c r="AB22" i="86"/>
  <c r="J25" i="86"/>
  <c r="J18" i="86"/>
  <c r="AB16" i="86"/>
  <c r="Y111" i="86" s="1"/>
  <c r="J16" i="86"/>
  <c r="AA16" i="86" s="1"/>
  <c r="Y110" i="86" s="1"/>
  <c r="J23" i="86"/>
  <c r="J22" i="86"/>
  <c r="J24" i="86"/>
  <c r="AO93" i="90" a="1"/>
  <c r="Y75" i="82" a="1"/>
  <c r="AM121" i="87" a="1"/>
  <c r="AL95" i="90" a="1"/>
  <c r="Y75" i="82" l="1"/>
  <c r="Z74" i="82"/>
  <c r="AA74" i="82"/>
  <c r="AM121" i="87"/>
  <c r="AO120" i="87"/>
  <c r="AN120" i="87"/>
  <c r="AO120" i="86"/>
  <c r="AN120" i="86"/>
  <c r="AP9" i="86"/>
  <c r="AL95" i="90"/>
  <c r="AO93" i="90"/>
  <c r="AA36" i="86"/>
  <c r="AA42" i="86"/>
  <c r="AA41" i="86"/>
  <c r="AA40" i="86"/>
  <c r="AA37" i="86"/>
  <c r="AA35" i="86"/>
  <c r="AA34" i="86"/>
  <c r="AA33" i="86"/>
  <c r="AA39" i="86"/>
  <c r="AA31" i="86"/>
  <c r="AA38" i="86"/>
  <c r="AA32" i="86"/>
  <c r="J19" i="86"/>
  <c r="AA19" i="86" s="1"/>
  <c r="U28" i="86"/>
  <c r="AB75" i="82" a="1"/>
  <c r="AP121" i="87" a="1"/>
  <c r="AL96" i="90" a="1"/>
  <c r="AB75" i="82" l="1"/>
  <c r="AP121" i="87"/>
  <c r="AP7" i="86" a="1"/>
  <c r="AP7" i="86" s="1"/>
  <c r="AP11" i="86" s="1"/>
  <c r="AO9" i="86"/>
  <c r="AL96" i="90"/>
  <c r="AM93" i="90"/>
  <c r="AN93" i="90"/>
  <c r="V20" i="86"/>
  <c r="V18" i="86"/>
  <c r="V16" i="86"/>
  <c r="V17" i="86"/>
  <c r="V19" i="86"/>
  <c r="AB34" i="86"/>
  <c r="AB31" i="86"/>
  <c r="AB36" i="86"/>
  <c r="AB35" i="86"/>
  <c r="AB33" i="86"/>
  <c r="AB37" i="86"/>
  <c r="AB32" i="86"/>
  <c r="Y76" i="82" a="1"/>
  <c r="AO94" i="90" a="1"/>
  <c r="Y76" i="82" l="1"/>
  <c r="Z75" i="82"/>
  <c r="AA75" i="82"/>
  <c r="AN121" i="87"/>
  <c r="AO121" i="87"/>
  <c r="AP9" i="87"/>
  <c r="AO94" i="90"/>
  <c r="V28" i="86"/>
  <c r="AB76" i="82" a="1"/>
  <c r="AB76" i="82" l="1"/>
  <c r="AO9" i="87"/>
  <c r="AP7" i="87" a="1"/>
  <c r="AP7" i="87" s="1"/>
  <c r="AP11" i="87" s="1"/>
  <c r="AM94" i="90"/>
  <c r="AN94" i="90"/>
  <c r="AO95" i="90" a="1"/>
  <c r="AA76" i="82" l="1"/>
  <c r="AJ10" i="82" s="1" a="1"/>
  <c r="AJ10" i="82" s="1"/>
  <c r="H71" i="82" s="1"/>
  <c r="Z76" i="82"/>
  <c r="AG11" i="82"/>
  <c r="AO95" i="90"/>
  <c r="AJ11" i="82" l="1"/>
  <c r="H67" i="82"/>
  <c r="AG12" i="82"/>
  <c r="H68" i="82" s="1"/>
  <c r="AM95" i="90"/>
  <c r="AN95" i="90"/>
  <c r="AO96" i="90" a="1"/>
  <c r="AG13" i="82" l="1"/>
  <c r="H69" i="82" s="1"/>
  <c r="AO96" i="90"/>
  <c r="AM96" i="90" l="1"/>
  <c r="AN96" i="90"/>
  <c r="AN9" i="90"/>
  <c r="AM9" i="90" l="1"/>
  <c r="AN7" i="90" a="1"/>
  <c r="AN7" i="90" s="1"/>
  <c r="AN11" i="9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K15" authorId="0" shapeId="0" xr:uid="{006219E1-9C45-458B-BFB5-CD6356877877}">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AR26" authorId="0" shapeId="0" xr:uid="{5F68759C-8610-4BE3-BE56-6E25CB7C0A21}">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BH9" authorId="0" shapeId="0" xr:uid="{F2EF43B6-195D-4B1A-967E-44F3C12F0900}">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EA11" authorId="0" shapeId="0" xr:uid="{7384CDF6-897F-48F5-AE94-59158AD5D9A5}">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DZ31" authorId="0" shapeId="0" xr:uid="{6B62AA87-F874-4E06-B0A8-1409D9A20F13}">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BA35" authorId="0" shapeId="0" xr:uid="{9C9C996D-48DE-488F-A3E7-924BD4EF3973}">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<sst xmlns="http://schemas.openxmlformats.org/spreadsheetml/2006/main" count="9324" uniqueCount="4012">
  <si>
    <t>ICI</t>
  </si>
  <si>
    <t>Modèle</t>
  </si>
  <si>
    <t>MODÈLE DE FICHE 19 COLONNES + Progression à droite ou en dessous au choix</t>
  </si>
  <si>
    <t>A chacun de choisir son mode de classement : Exemple PÂTE A CIGARETTES à répertorier dans  P ou dans C ?</t>
  </si>
  <si>
    <t>Dernière mise à jour :</t>
  </si>
  <si>
    <t>Transmettez vos savoirs faire peu importe qui les récupère pourvu qu'ils servent un plus grand nombre</t>
  </si>
  <si>
    <t>COLONNES</t>
  </si>
  <si>
    <t>La Guerre des Post-it!</t>
  </si>
  <si>
    <t>https://www.youtube.com/watch?v=2m8m-_9fmwU</t>
  </si>
  <si>
    <t>Adresse PC</t>
  </si>
  <si>
    <t>T. de préparation</t>
  </si>
  <si>
    <t>Quelques</t>
  </si>
  <si>
    <t xml:space="preserve">FAMILLE à coller </t>
  </si>
  <si>
    <t xml:space="preserve">① Brouillon : </t>
  </si>
  <si>
    <t>NOM DE VOTRE RECETTE</t>
  </si>
  <si>
    <t>FAMILLE</t>
  </si>
  <si>
    <t>Code</t>
  </si>
  <si>
    <t>Récap du Mode d'emploi  de la fiche recette</t>
  </si>
  <si>
    <t>VIRGIN</t>
  </si>
  <si>
    <t xml:space="preserve">1/ Virgin.. un cocktail sans alcool. On parle ainsi de Virgin Colada ou Virgin mojito. </t>
  </si>
  <si>
    <t>Collez les recettes récupérées sur le net dans le brouillon ci-dessous</t>
  </si>
  <si>
    <t>NUMÉROTATION</t>
  </si>
  <si>
    <t>⑪ AUTEUR  : ?</t>
  </si>
  <si>
    <t>PHASES ESSENTIELLES  DE PROGRESSION</t>
  </si>
  <si>
    <t>ON THE ROCKS</t>
  </si>
  <si>
    <t>2/ On the rocks...un cocktail où l'alcool fort se boit pur avec des glaçons. Le whisky on the rocks est la boisson la plus connue.</t>
  </si>
  <si>
    <t>&lt; Volume servi par client</t>
  </si>
  <si>
    <t>❺ Volume de votre verre en cl</t>
  </si>
  <si>
    <t>⑥ A dupliquer pour combien de verres</t>
  </si>
  <si>
    <t>à saisir</t>
  </si>
  <si>
    <t>3/ Neat...un cocktail sans glace. La plupart des whiskies sont commandés neat et dégustés à température ambiante.</t>
  </si>
  <si>
    <t>Pourquoi coller texte et quantités dans ce tableau ? Pour conserver la recette originale de l'Auteur et pour vérification en cas d'erreur de saisie</t>
  </si>
  <si>
    <t>soyez concis 1 verbe = 1 action</t>
  </si>
  <si>
    <t>classement de la recette</t>
  </si>
  <si>
    <t>NEAT</t>
  </si>
  <si>
    <t>4/ Sour ... un short drink préparé à base de jus de citron, de sucre et d'un alcool de base. La Margarita, la Caipirinha et le Daiquiri sont les plus connus.</t>
  </si>
  <si>
    <t>COUT MATIERE avec coeff.</t>
  </si>
  <si>
    <t>Utilisez le vocabulaire professionnel</t>
  </si>
  <si>
    <t>5/ Straight ... un cocktail préparé avec de la glace au shaker mais servi sans glace.</t>
  </si>
  <si>
    <t>▼ ❹ L'Auteur à prévu sa recette pour combien de personnes</t>
  </si>
  <si>
    <t>Coût unitaire</t>
  </si>
  <si>
    <t>❾ Nb de Verres</t>
  </si>
  <si>
    <t>c'est vous qui décidez</t>
  </si>
  <si>
    <t>SOUR</t>
  </si>
  <si>
    <t>6/ Frozen... un cocktail frozen a été fait au blender. On parle par exemple de Frozen Daiquiri.</t>
  </si>
  <si>
    <t>Collage spécial Valeurs 1-2-3 pour respecter la mise en forme</t>
  </si>
  <si>
    <t>◄  ❹ Référence Auteur Volume d'1 verre en cl</t>
  </si>
  <si>
    <t>Coût unitaire &gt;</t>
  </si>
  <si>
    <t>la numérotation est automatique</t>
  </si>
  <si>
    <t>7/ Blended On dit d'un whisky qu'il est blended quand c'est un assemblage de plusieurs whiskies.</t>
  </si>
  <si>
    <t>Auteur Unités ❷ Volumes et poids</t>
  </si>
  <si>
    <t xml:space="preserve">dans cette colonne </t>
  </si>
  <si>
    <t>lorsque vous saisissez du texte</t>
  </si>
  <si>
    <t>❶ Compositon</t>
  </si>
  <si>
    <t>STRAIGHT</t>
  </si>
  <si>
    <t>Répartissez texte et valeurs dans les colonnes correspondantes  ❶ - ❷  - ❸</t>
  </si>
  <si>
    <t>Unités</t>
  </si>
  <si>
    <t>en /10</t>
  </si>
  <si>
    <t>en L</t>
  </si>
  <si>
    <t>en cl</t>
  </si>
  <si>
    <t>en ml</t>
  </si>
  <si>
    <t xml:space="preserve"> Poids en Gr</t>
  </si>
  <si>
    <t>❸ Quoi</t>
  </si>
  <si>
    <t>Volumes</t>
  </si>
  <si>
    <t xml:space="preserve"> Poids en Kg</t>
  </si>
  <si>
    <t>%</t>
  </si>
  <si>
    <t xml:space="preserve">⑦ Prix </t>
  </si>
  <si>
    <t>Coût</t>
  </si>
  <si>
    <t>8/ Fizzy  Vous avez commandé un Mojito Fizzy ? Il vous sera donc servi pétillant.</t>
  </si>
  <si>
    <t>si vous ne voulez pas de numérotation</t>
  </si>
  <si>
    <t>BLENDED</t>
  </si>
  <si>
    <t>9/ From the barrel...littéralement "tiré du fût", un whisky from the barrel vient directement du barril.</t>
  </si>
  <si>
    <t>saisissez votre texte dans cette colonne ou les suivantes</t>
  </si>
  <si>
    <t>Formats personnalisés</t>
  </si>
  <si>
    <t>10/ Prémix  Cela fait référence à... un mélange d'un alcool fort et d'une boisson non-alcoolisée comme un soda.</t>
  </si>
  <si>
    <t>quartiers</t>
  </si>
  <si>
    <t>COBBLERS</t>
  </si>
  <si>
    <t xml:space="preserve">11/ Dry Classic Martini... que vous aurez alors commandé un Martini accompagné d'un zeste de citron ou d'une olive verte. </t>
  </si>
  <si>
    <t>0" /10"</t>
  </si>
  <si>
    <t>0.0" L"</t>
  </si>
  <si>
    <t>0" cl"</t>
  </si>
  <si>
    <t>0" ml"</t>
  </si>
  <si>
    <t>0" g"</t>
  </si>
  <si>
    <t>A vous de choisir ce que vous voulez saisir mais 1 seul volume par ligne de produit  soit en 1/10 - en L - en cl ou en ml</t>
  </si>
  <si>
    <t>COLLINS</t>
  </si>
  <si>
    <t>12/ Long drinks / soft drinks   Cela oppose les boissons longues de 12 à 25 cl aux boissons courtes de 7 à 10 cl.</t>
  </si>
  <si>
    <t>13/ Givrer ses verres... passer le bord du verre à cocktail dans du jus de citron puis dans du sucre ou du sel.</t>
  </si>
  <si>
    <t>Pour les  Poids en Gr c'est différent : soit vous ne saisissez que les Quantités</t>
  </si>
  <si>
    <t>FROZEN</t>
  </si>
  <si>
    <t>14/ Rafraichir ses verres... rafraichir un verre à l'aide de glace ou en le passant ou réfrigérateur.</t>
  </si>
  <si>
    <t>15/ Shooter  un shooter est un cocktail de quelques centilitres se buvant d'un seul trait.</t>
  </si>
  <si>
    <t>citrons verts</t>
  </si>
  <si>
    <t>COOLERS</t>
  </si>
  <si>
    <t>Soit vous saisissez le nombre d'unité et le poids unitaire du produit</t>
  </si>
  <si>
    <t>Cobblers</t>
  </si>
  <si>
    <t>Long drinks préparés directement dans un tumbler rempli de glace, à base de vin (porto, sherry, vermouth, champagne) ou à base d’une eau-de-vie (cognac, gin, whisky) avec une petite cuillerée de sucre en poudre, un trait de jus de citron, un trait de curaçao.</t>
  </si>
  <si>
    <t>CRUSTAS</t>
  </si>
  <si>
    <t>Collins</t>
  </si>
  <si>
    <t>Long drinks rafraîchissants préparés dans un tumbler. Toutes les eaux-de-vie peuvent être utilisées avec du sucre, du jus de citron et du soda.</t>
  </si>
  <si>
    <t>Coolers</t>
  </si>
  <si>
    <t>Long drinks préparés directement dans un tumbler. Toutes les eaux-de-vie peuvent être utilisées avec du sucre, un sirop et un jus de fruits. On y ajoute une écorce de citron ou d’orange et on allonge avec du ginger ale, du champagne ou du cidre.</t>
  </si>
  <si>
    <t>jaunes d'œufs</t>
  </si>
  <si>
    <t>CUPS</t>
  </si>
  <si>
    <t>Crustas</t>
  </si>
  <si>
    <t>Cocktails mi-longs se servant dans un demi-tumbler givré au sucre et décoré d’une spirale de citron ou d’orange et d’une cerise au marasquin. Ils se préparent au shaker avec un alcool de base, deux traits d’Angostura, un trait de jus de citron, une cuillère à café de sucre et deux traits de curaçao ou de marasquin.</t>
  </si>
  <si>
    <t>cela aura une incidence sur le prix qui sera calculé soit à la pièce - soit au poids</t>
  </si>
  <si>
    <t>Cups</t>
  </si>
  <si>
    <t>Mélanges qui se préparent dans de grandes coupes avec des fruits de saison, du sucre ou des sirops, des liqueurs qu’on allonge, au moment de servir, avec du champagne, des vins (porto, sherry, vermouth, sauterne, etc.), des sodas ou du cidre.</t>
  </si>
  <si>
    <t>DAISIES</t>
  </si>
  <si>
    <t>Daisies</t>
  </si>
  <si>
    <t>Cocktails mi-longs se servant dans un double verre à cocktail préparés au shaker avec pour base un trait de grenadine, le jus d’un demi citron et un alcool de base. On allonge le mélange avec du soda.</t>
  </si>
  <si>
    <t>❸ Quoi ? part - tiret - trait - Splash - Dash - CB = cuillère de bar -BS =Barspoon - CC = cuillère à café -CT = cuillère à thé -CP = cuillère à potage - QS = quantité suffisante - PM = pour mémoire  etc</t>
  </si>
  <si>
    <t>Egg Nogs</t>
  </si>
  <si>
    <t>Cocktails chauds ou froids se préparant avec un oeuf (ou le jaune seulement), du sucre, un alcool de base et se complétant avec du lait saupoudré de noix de muscade.</t>
  </si>
  <si>
    <t>EGG NOGS</t>
  </si>
  <si>
    <t>Fixes</t>
  </si>
  <si>
    <t>Cocktails mi-longs servis dans un demi tumbler rempli de glace pilée avec une cuillère à café de sucre, le jus d’un demi citron, une tombée de curaçao et une mesure d’un alcool de base.</t>
  </si>
  <si>
    <t>Fizzes</t>
  </si>
  <si>
    <t>Long drinks préparés au shaker avec du sucre, le jus d’un citron, un alcool de base et allongés avec du soda.</t>
  </si>
  <si>
    <t>FIXES</t>
  </si>
  <si>
    <t>Flips</t>
  </si>
  <si>
    <t>Cocktails mi-longs froids ou chauds. ils sont élaborés avec du sucre, un jaune d’oeuf, un vin type porto, sherry ou vermouth ou une eau-de-vie. Ils sont saupoudrés de noix de muscade.</t>
  </si>
  <si>
    <t>◄❹ Référence Auteur Volume d'1 verre en cl</t>
  </si>
  <si>
    <t>Frozens</t>
  </si>
  <si>
    <t>Boissons glacées préparées au mixer avec de la glace pilée</t>
  </si>
  <si>
    <t>Important n'oubliez pas de saisir ces valeurs</t>
  </si>
  <si>
    <t>FIZZES</t>
  </si>
  <si>
    <t>High Balls</t>
  </si>
  <si>
    <t>Long drinks très simples composés d’un alcool de base allongé d’un soda, d’un tonic, d’un cola, etc.</t>
  </si>
  <si>
    <t>Grogs</t>
  </si>
  <si>
    <t>C’est un mélange toujours servi chaud élaboré à partir d’un alcool de base auquel on ajoute de l’eau bouillante, du thé, du café, etc.</t>
  </si>
  <si>
    <t>si vous DIMUNUEZ le volume vous augmentez le nombre de verres servis</t>
  </si>
  <si>
    <t>HIGH BALLS</t>
  </si>
  <si>
    <t>Juleps</t>
  </si>
  <si>
    <t>Long drinks élaborés à partir de menthe fraîche pilée à laquelle on ajoute un alcool de base (scotch whisky, bourbon, rye, mais aussi cognac, gin, rhum, etc.).</t>
  </si>
  <si>
    <t>si vous AUGMENTEZ  le volume vous diminuez le nombre de verres servis</t>
  </si>
  <si>
    <t>Mulls</t>
  </si>
  <si>
    <t>Cocktails chauds pour plusieurs personnes élaborés à partir de vins (porto, sherry, bordeaux, etc.) auxquels on ajoute des oeufs entiers battus et des épices ou des zestes de fruits (vanille, cannelle, girofle, citron, orange).</t>
  </si>
  <si>
    <t>JULLEPS</t>
  </si>
  <si>
    <t>Punches</t>
  </si>
  <si>
    <t>Cocktails mi-longs servis chauds ou froids.</t>
  </si>
  <si>
    <t>à vous de saisir</t>
  </si>
  <si>
    <t>Froids, ils se préparent directement au verre avec 3 ou 4 glaçons, du jus de fruit et un alcool de base.</t>
  </si>
  <si>
    <t>Chauds, ils se préparent avec du jus de fruit et un alcool de base sur lesquels on verse de l’eau bouillante.</t>
  </si>
  <si>
    <t>Si vous ne saisissez pas de volumes ou de poids colonnes ❷ = Prix à l'unité</t>
  </si>
  <si>
    <t>A vous de compléter ou de modifier</t>
  </si>
  <si>
    <t>Sangarées</t>
  </si>
  <si>
    <t>Long drinks comportant toujours du sucre dissout dans de l’eau, un alcool ou un vin qu’on saupoudre de noix de muscade.</t>
  </si>
  <si>
    <t>Scaffas</t>
  </si>
  <si>
    <t>Cocktails composés à part égale d’un alcool et d’une liqueur, plus un trait d’Angostura.</t>
  </si>
  <si>
    <t>Shooters</t>
  </si>
  <si>
    <t>Cocktails de quelques centilitres qui se boit d’un trait.</t>
  </si>
  <si>
    <t>Slings</t>
  </si>
  <si>
    <t>Long drinks servis chauds ou froids composés de sucre, d’Angostura, de citron et d’un alcool de base.</t>
  </si>
  <si>
    <t>Si vous saisissez un volume ou un poids colonne ❷ saisissez le prix au L ou au Kg = Prix au L ou Kg</t>
  </si>
  <si>
    <t>Smashes</t>
  </si>
  <si>
    <t>Demi-juleps.</t>
  </si>
  <si>
    <t>Sours</t>
  </si>
  <si>
    <t>Cocktails mi-longs préparés au shaker avec du sucre, un jus de citron et un alcool de base (rhum, whisky, bourbon, gin, vodka, etc).</t>
  </si>
  <si>
    <t>Rickeys</t>
  </si>
  <si>
    <t>Cocktails mi-longs préparés avec un demi jus de citron, une mesure d’un alcool de base et un peu de soda.</t>
  </si>
  <si>
    <t>Toddies</t>
  </si>
  <si>
    <t>Short drinks servis chauds ou froids, composés de sucre et d’un alcool de base. On sert un verre d’eau à côté.</t>
  </si>
  <si>
    <t>⑧ COEFFICIENT</t>
  </si>
  <si>
    <t>à vous de saisir ce que vous voulez</t>
  </si>
  <si>
    <t>Zooms</t>
  </si>
  <si>
    <t>Cocktails préparés avec du miel, de la crème fraîche et un alcool de base.</t>
  </si>
  <si>
    <t>❾ Nb de Verres &gt; vous permet de faire une simulation de prix</t>
  </si>
  <si>
    <t>en augmentant ou diminuant le nombre de verres servis</t>
  </si>
  <si>
    <t>Indication de difficulté : saisissez un nombre d'étoiles **</t>
  </si>
  <si>
    <t>⑨ totaux &gt;</t>
  </si>
  <si>
    <t xml:space="preserve">totaux &gt; </t>
  </si>
  <si>
    <t>1*Facile - 4**** Difficile</t>
  </si>
  <si>
    <t>**</t>
  </si>
  <si>
    <t>Indication de difficulté</t>
  </si>
  <si>
    <t>1* économique - 4**** luxe</t>
  </si>
  <si>
    <t>Indication de coût</t>
  </si>
  <si>
    <t>aide mémoire conversion : volume / poids -base 1L = 1Kg</t>
  </si>
  <si>
    <t>COUT MATIERE</t>
  </si>
  <si>
    <t>Indication de coût : saisissez un nombre d'étoiles **</t>
  </si>
  <si>
    <t>1* économiqie - 4**** luxe</t>
  </si>
  <si>
    <t>COUT MAJORÉ</t>
  </si>
  <si>
    <t>Attention à ne pas supprimer les formules dans la colonne jaune</t>
  </si>
  <si>
    <t>SI(E24&gt;0;SI(ESTVIDE(D24);E24;D24*E24);SI(F24&gt;0;SI(ESTVIDE(D24);F24;D24*F24);SI(G24&gt;0;SI(ESTVIDE(D24);G24;D24*G24);SI(H24&gt;0;SI(ESTVIDE(D24);H24;D24*H24);SI(I24&gt;0;SI(ESTVIDE(D24);I24;D24*I24);0)))))</t>
  </si>
  <si>
    <t>Lien internet</t>
  </si>
  <si>
    <t>Dans la premère colonne vous pouvez numéroter vos produits si vous voulez alimenter une base de données avec Recherche H ou Recherche V</t>
  </si>
  <si>
    <t>Aide mémoire  Centilitres</t>
  </si>
  <si>
    <t>Lien internet &gt;</t>
  </si>
  <si>
    <t>.</t>
  </si>
  <si>
    <t>&lt; largeurs de colonnes</t>
  </si>
  <si>
    <t>entre la numérotation et l'identification Alpha</t>
  </si>
  <si>
    <t>N°2</t>
  </si>
  <si>
    <t>A</t>
  </si>
  <si>
    <t>Alpha vous permet de vous constituer des répertoires Alphabétiques</t>
  </si>
  <si>
    <t>et de regrouper des préparations pour vous permettre de faire des assemblages</t>
  </si>
  <si>
    <t xml:space="preserve">le répertoire vous permettra d'aller chercher des"postits"  </t>
  </si>
  <si>
    <t>de les assembler sur une fiche pour faire des recettes à multiples préparations</t>
  </si>
  <si>
    <t>pourquoi ré-écrire X fois une recette si cette recette vous convient.</t>
  </si>
  <si>
    <t>il suffit de l'ajouter sur votre document et d'en déterminer les quantités à fabriquer</t>
  </si>
  <si>
    <t>⓪①②③④⑤⑥⑦⑧⑨⑩⑪⑫⑬⑭⑮⑯⑰⑱⑲⑳</t>
  </si>
  <si>
    <t>⓿❶❷❸❹❺❻❼❽❾❿⓫⓬⓭⓮⓯⓰⓱⓲⓳⓴</t>
  </si>
  <si>
    <t>►</t>
  </si>
  <si>
    <t>◄</t>
  </si>
  <si>
    <t>▲</t>
  </si>
  <si>
    <t>▼</t>
  </si>
  <si>
    <t>MODÈLE EXEMPLE - SPÉCIAL BAR à l'usage des Barmans et des Barmaids</t>
  </si>
  <si>
    <t>Punch exotique recette Exemple à remplacer par la vôtre</t>
  </si>
  <si>
    <t>PUNCH</t>
  </si>
  <si>
    <t>Préparation</t>
  </si>
  <si>
    <t>Réalisez la recette "Punch exotique"</t>
  </si>
  <si>
    <t>dans un grand récipient.</t>
  </si>
  <si>
    <t>On préfèrera utiliser un rhum blanc classique. .</t>
  </si>
  <si>
    <t>Punch exotique</t>
  </si>
  <si>
    <t xml:space="preserve">Le mélange se prépare entre 4 heures à 2 jours </t>
  </si>
  <si>
    <t>personnes 20</t>
  </si>
  <si>
    <t>avant d'être consommé.</t>
  </si>
  <si>
    <t>4 l de jus d'oranges</t>
  </si>
  <si>
    <t>jus d'oranges</t>
  </si>
  <si>
    <t>L</t>
  </si>
  <si>
    <t xml:space="preserve">  Fendez les deux gousses de vanille,</t>
  </si>
  <si>
    <t xml:space="preserve">    1 verre de sirop de sucre de canne</t>
  </si>
  <si>
    <t>sirop de sucre de canne</t>
  </si>
  <si>
    <t>verre(s)</t>
  </si>
  <si>
    <t>cl</t>
  </si>
  <si>
    <t xml:space="preserve"> mettez-les avec tous les autres ingrédients dans un grand récipient</t>
  </si>
  <si>
    <t xml:space="preserve">    1 l de rhum blanc</t>
  </si>
  <si>
    <t>rhum blanc</t>
  </si>
  <si>
    <t xml:space="preserve"> et laisser reposer (macération).</t>
  </si>
  <si>
    <t xml:space="preserve">    1 l de jus de pamplemousses</t>
  </si>
  <si>
    <t>jus de pamplemousses</t>
  </si>
  <si>
    <t xml:space="preserve">Le jour de la consommation, ajuster le goût avec un complément </t>
  </si>
  <si>
    <t xml:space="preserve">    1 l de jus de fruits exotiques</t>
  </si>
  <si>
    <t>jus de fruits exotiques</t>
  </si>
  <si>
    <t>de sucre de canne si trop acide ou de jus d'orange</t>
  </si>
  <si>
    <t xml:space="preserve">    2 gousses de vanille</t>
  </si>
  <si>
    <t xml:space="preserve">  gousses de vanille</t>
  </si>
  <si>
    <t>gousses</t>
  </si>
  <si>
    <t>ou de pamplemousse si trop sucré.</t>
  </si>
  <si>
    <t xml:space="preserve">    40 cl de rhum ambré</t>
  </si>
  <si>
    <t>rhum ambré</t>
  </si>
  <si>
    <t>Laissez à disposition sirop de citron</t>
  </si>
  <si>
    <t>et sirop de sucre de canne selon les goûts</t>
  </si>
  <si>
    <t>et n'ajoutez pas de glace, ça tue le punch!</t>
  </si>
  <si>
    <t xml:space="preserve">   Réalisez la recette "Punch exotique"</t>
  </si>
  <si>
    <t>Servez à la louche et n'oubliez pas de trinquer</t>
  </si>
  <si>
    <t xml:space="preserve">  dans un grand récipient.</t>
  </si>
  <si>
    <t>Servir dans un verre de type "tumbler".</t>
  </si>
  <si>
    <t>Eventuellement, des tranches d'orange à placer sur le bord du verre</t>
  </si>
  <si>
    <t>Le mélange se prépare entre 4 heures à 2 jours avant d'être consommé.</t>
  </si>
  <si>
    <t xml:space="preserve">  et laisser reposer (macération).</t>
  </si>
  <si>
    <t>rien a voir avec le cocktail</t>
  </si>
  <si>
    <t>saisi pour l'exemple</t>
  </si>
  <si>
    <t>citron(s)</t>
  </si>
  <si>
    <t>pas de poids Prix à la pièce</t>
  </si>
  <si>
    <t>vous ajoutez le poids unitaire</t>
  </si>
  <si>
    <t>https://www.1001cocktails.com/recettes/recette_punch-exotique_357394.aspx</t>
  </si>
  <si>
    <t>Prix au Kg</t>
  </si>
  <si>
    <t>Ces documents sont les fruits :</t>
  </si>
  <si>
    <t>de mon expérience et des utilitaires de la restauration collective</t>
  </si>
  <si>
    <t xml:space="preserve">de formules et fonctions Excel mises sur le net par des passionnés </t>
  </si>
  <si>
    <t>A vous de les faire évoluer  et de les modifier pour votre utilisation.......</t>
  </si>
  <si>
    <t>CONTENU DU CLASSEUR</t>
  </si>
  <si>
    <t>Objectif : vous aider ou vous inciter à créer vos documents vous-même</t>
  </si>
  <si>
    <t xml:space="preserve">Coupez - Copiez - Collez formats formules et fonctions ne vous contentez pas d'une feuille blanche </t>
  </si>
  <si>
    <t>et de quelques opérations ; vous pouvez faire mieux Croyez en vous et lancez vous</t>
  </si>
  <si>
    <t>Kg</t>
  </si>
  <si>
    <t>peu importe qui les récupère; pourvu qu'un plus grand nombre puisse en bénéficier.</t>
  </si>
  <si>
    <t>Quelques polices de caractères utilisées</t>
  </si>
  <si>
    <t>Quelques formats utilisés</t>
  </si>
  <si>
    <t>Monétaire</t>
  </si>
  <si>
    <t>Arial</t>
  </si>
  <si>
    <t>Calibri</t>
  </si>
  <si>
    <t>Rockwell</t>
  </si>
  <si>
    <t>Verdana</t>
  </si>
  <si>
    <t>15.5 &gt;</t>
  </si>
  <si>
    <t>ARIAL</t>
  </si>
  <si>
    <t>CALIBRI</t>
  </si>
  <si>
    <t>ROCKWELL</t>
  </si>
  <si>
    <t>VERDANA</t>
  </si>
  <si>
    <t>personnalisés &gt;</t>
  </si>
  <si>
    <t>0.000" Kg"</t>
  </si>
  <si>
    <t>0" %"</t>
  </si>
  <si>
    <t>0.0" g"</t>
  </si>
  <si>
    <t>0" mn"</t>
  </si>
  <si>
    <t>0.00" cm"</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</si>
  <si>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</si>
  <si>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</si>
  <si>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</si>
  <si>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</si>
  <si>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</si>
  <si>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</si>
  <si>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</si>
  <si>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</si>
  <si>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</si>
  <si>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</si>
  <si>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</si>
  <si>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❶</t>
  </si>
  <si>
    <t>❷</t>
  </si>
  <si>
    <t>❸</t>
  </si>
  <si>
    <t>❹</t>
  </si>
  <si>
    <t>❺</t>
  </si>
  <si>
    <t>❻</t>
  </si>
  <si>
    <t>❼</t>
  </si>
  <si>
    <t>❽</t>
  </si>
  <si>
    <t>❾</t>
  </si>
  <si>
    <t>❿</t>
  </si>
  <si>
    <t>⓫</t>
  </si>
  <si>
    <t>⓬</t>
  </si>
  <si>
    <t>⓭</t>
  </si>
  <si>
    <t>⓮</t>
  </si>
  <si>
    <t>⓯</t>
  </si>
  <si>
    <t>⓰</t>
  </si>
  <si>
    <t>⓱</t>
  </si>
  <si>
    <t>⓲</t>
  </si>
  <si>
    <t>⓳</t>
  </si>
  <si>
    <t>⓴</t>
  </si>
  <si>
    <t>2</t>
  </si>
  <si>
    <t>3</t>
  </si>
  <si>
    <t>4</t>
  </si>
  <si>
    <t>5</t>
  </si>
  <si>
    <t>6</t>
  </si>
  <si>
    <t>7</t>
  </si>
  <si>
    <t>8</t>
  </si>
  <si>
    <t>9</t>
  </si>
  <si>
    <t>10</t>
  </si>
  <si>
    <t>11</t>
  </si>
  <si>
    <t>12</t>
  </si>
  <si>
    <t>13</t>
  </si>
  <si>
    <t>14</t>
  </si>
  <si>
    <t>15</t>
  </si>
  <si>
    <t>16</t>
  </si>
  <si>
    <t>17</t>
  </si>
  <si>
    <t>18</t>
  </si>
  <si>
    <t>19</t>
  </si>
  <si>
    <t>20</t>
  </si>
  <si>
    <t>couleur de police blanc sur fond gris à modifier pour vos documents</t>
  </si>
  <si>
    <t>des caractères spéciaux</t>
  </si>
  <si>
    <t>!</t>
  </si>
  <si>
    <t>"</t>
  </si>
  <si>
    <t>#</t>
  </si>
  <si>
    <t>&amp;</t>
  </si>
  <si>
    <t>@</t>
  </si>
  <si>
    <t>‰</t>
  </si>
  <si>
    <t>≈</t>
  </si>
  <si>
    <t>±</t>
  </si>
  <si>
    <t>»</t>
  </si>
  <si>
    <t>¼</t>
  </si>
  <si>
    <t>½</t>
  </si>
  <si>
    <t>¾</t>
  </si>
  <si>
    <t>ø</t>
  </si>
  <si>
    <t>Φ</t>
  </si>
  <si>
    <t>0.00\ " cm³"</t>
  </si>
  <si>
    <t>Format | cellule | personnalisé | 0" cm³"</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</si>
  <si>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</si>
  <si>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</si>
  <si>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</si>
  <si>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</si>
  <si>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</si>
  <si>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</si>
  <si>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</si>
  <si>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</si>
  <si>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</si>
  <si>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</si>
  <si>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</si>
  <si>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</si>
  <si>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</si>
  <si>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</si>
  <si>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</si>
  <si>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</si>
  <si>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</si>
  <si>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</si>
  <si>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lien &gt;</t>
  </si>
  <si>
    <t>Les unités pifométriques</t>
  </si>
  <si>
    <t>Je remercie chaleureusement les internautes passionnés qui élaborent et proposent des formules et fonctions imbriquées</t>
  </si>
  <si>
    <t>un lien rompu ou devenu obsolète…..pas de panique…Google saura vous retrouver un document équivalent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</si>
  <si>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</si>
  <si>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</si>
  <si>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</si>
  <si>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 xml:space="preserve"> &gt;</t>
  </si>
  <si>
    <t>http://www.excel-downloads.com/remository/Download/Professionnels/Planification-et-gestion-de-projets/SPACE.html</t>
  </si>
  <si>
    <t>formule utilisée : SI(ESTVIDE(V35);"";GRANDE.VALEUR(U27:U34;1)+1)</t>
  </si>
  <si>
    <t>CONVERSIONS</t>
  </si>
  <si>
    <t>&lt; position colonne et n° de ligne</t>
  </si>
  <si>
    <t>Convertir des temps</t>
  </si>
  <si>
    <t>Poids</t>
  </si>
  <si>
    <t>hg</t>
  </si>
  <si>
    <t>dag</t>
  </si>
  <si>
    <t>gr</t>
  </si>
  <si>
    <t xml:space="preserve">sur la base eau : 1L = 1Kg </t>
  </si>
  <si>
    <t>dl</t>
  </si>
  <si>
    <t>ml</t>
  </si>
  <si>
    <t>100 cl</t>
  </si>
  <si>
    <t>10 dl</t>
  </si>
  <si>
    <t>1/2 litre</t>
  </si>
  <si>
    <t>50 cl</t>
  </si>
  <si>
    <t>5 dl</t>
  </si>
  <si>
    <t>1/4 litre</t>
  </si>
  <si>
    <t>25 cl</t>
  </si>
  <si>
    <t>1/8 litre</t>
  </si>
  <si>
    <t>Saisissez vos valeurs dans les cellules fond jaune</t>
  </si>
  <si>
    <t>l'huile = 0,920 Kg/L</t>
  </si>
  <si>
    <t>Exercices sur la conversion des volumes</t>
  </si>
  <si>
    <t>https://www.youtube.com/watch?v=exqLsCla_X4</t>
  </si>
  <si>
    <t>Alcool = 0,800 Kg/L</t>
  </si>
  <si>
    <t>eau salée nature = 1,130 Kg/L en fonction du sel ajouté</t>
  </si>
  <si>
    <t>cours mesure volume masse</t>
  </si>
  <si>
    <t>densité des liquides pour cocktails</t>
  </si>
  <si>
    <t>https://www.youtube.com/watch?v=qESfTUVs-rM</t>
  </si>
  <si>
    <t>Heures</t>
  </si>
  <si>
    <t>Minutes</t>
  </si>
  <si>
    <t>Centièmes</t>
  </si>
  <si>
    <t>POURCENTAGES  1</t>
  </si>
  <si>
    <t>ICI &gt; pourquoi ? quelle utilité &gt; en cliquant sur cette cellule en tête de tableau et en vous déportant sur la droite puis vers le bas cela sélectionne le tableau pour le copier et le coller dans un de vos documents</t>
  </si>
  <si>
    <t>Prix D'ACHAT / Prix de VENTE</t>
  </si>
  <si>
    <t>Aide à la décision en Gr</t>
  </si>
  <si>
    <t>Pourcentages NET / BRUT et BRUT / NET</t>
  </si>
  <si>
    <t>Aide à la décision en Kg</t>
  </si>
  <si>
    <t>Pour prendre, par exemple, le 5 % de 87 Kg</t>
  </si>
  <si>
    <t>Pour déduire, par exemple, le 5 % de 87 Kg</t>
  </si>
  <si>
    <t>Pour prendre 20% de 140</t>
  </si>
  <si>
    <t xml:space="preserve">Voici la formule pour calculer un pourcentage, </t>
  </si>
  <si>
    <t>PRIX D'ACHAT</t>
  </si>
  <si>
    <t>PRIX VENTE</t>
  </si>
  <si>
    <t>%  d'augmentation</t>
  </si>
  <si>
    <t>Augmentation</t>
  </si>
  <si>
    <t>Saisissez vos valeurs dans les cellules fond ivoire ou jaune</t>
  </si>
  <si>
    <t>largeur de colonnes</t>
  </si>
  <si>
    <t>POIDS NET</t>
  </si>
  <si>
    <t>POIDS BRUT</t>
  </si>
  <si>
    <t>POIDS de PERTE</t>
  </si>
  <si>
    <t>%  de PERTE</t>
  </si>
  <si>
    <t xml:space="preserve"> Poids de perte</t>
  </si>
  <si>
    <t>Poids brut</t>
  </si>
  <si>
    <t>%  de perte</t>
  </si>
  <si>
    <t>Poids net</t>
  </si>
  <si>
    <t>Valeur d'un pourcentage, calcul simplifié</t>
  </si>
  <si>
    <t>Au lieu de multiplier par 5, puis de diviser par 100,</t>
  </si>
  <si>
    <t>Commencer par un calcul oral: quand on déduit le</t>
  </si>
  <si>
    <t xml:space="preserve"> il est plus simple de multiplier par </t>
  </si>
  <si>
    <t xml:space="preserve"> 5 %, il reste le 95 %     ( 100 - 5 )</t>
  </si>
  <si>
    <t xml:space="preserve">5 / 100 = 0.05, </t>
  </si>
  <si>
    <t xml:space="preserve">On peut alors calculer directement le résultat, à savoir: </t>
  </si>
  <si>
    <t>opération qu'on peut réaliser mentalement.</t>
  </si>
  <si>
    <t>(87 Kg) × 0.95 = 82.65 kg</t>
  </si>
  <si>
    <t>coefficient</t>
  </si>
  <si>
    <t>Le calcul se réduit maintenant à une seule opération arithmétique, a savoir</t>
  </si>
  <si>
    <t xml:space="preserve">Avec cette manière de faire, la calculatrice n'a été utilisée que pour une seule opération arithmétique : </t>
  </si>
  <si>
    <t>(87 Kg) x 0.05 = 4.35 Kg</t>
  </si>
  <si>
    <t>il suffit de multiplier 140 par 20 %</t>
  </si>
  <si>
    <t>par exemple 8% de 500 :</t>
  </si>
  <si>
    <t>c'est-à-dire faire : (140 * 20) / 100</t>
  </si>
  <si>
    <t>500 x (8/100) = 40</t>
  </si>
  <si>
    <t xml:space="preserve">ou plus simplement : </t>
  </si>
  <si>
    <t>ou alors</t>
  </si>
  <si>
    <t>140 * 0.2(On obtient : 28)</t>
  </si>
  <si>
    <t>500 x 0.08 = 40</t>
  </si>
  <si>
    <t xml:space="preserve">Si on avait à trouver 40% de 140, </t>
  </si>
  <si>
    <t>0.08 = (8/100)</t>
  </si>
  <si>
    <t>on aurait multiplié 140 par 0.4</t>
  </si>
  <si>
    <t>90% ? On multiplie 140 par 0.9</t>
  </si>
  <si>
    <t>Formule avec DONT</t>
  </si>
  <si>
    <t>Décriptage d'une recette par les pourcentages</t>
  </si>
  <si>
    <t>https://www.maths-et-tiques.fr/telech/Pourcent.pdf</t>
  </si>
  <si>
    <t>http://www.maths-et-tiques.fr/index.php/cours-en-videos</t>
  </si>
  <si>
    <t>Poids brut ou poids net ? Ne payez pas l'emballage !</t>
  </si>
  <si>
    <t>A chacun d'utiliser le lien qui lui convient le mieux</t>
  </si>
  <si>
    <t>lien vidéo Youtube</t>
  </si>
  <si>
    <t>Calculer un pourcentage - exemple</t>
  </si>
  <si>
    <t>https://www.youtube.com/watch?v=mGDjvAcvigc</t>
  </si>
  <si>
    <t>https://www.youtube.com/c/YMONKA</t>
  </si>
  <si>
    <t>https://www.youtube.com/watch?v=tSp2xkS-tKs</t>
  </si>
  <si>
    <t>https://www.youtube.com/watch?v=dWC54hCv0pc</t>
  </si>
  <si>
    <t>https://www.youtube.com/watch?v=psIZ0y_8VVc</t>
  </si>
  <si>
    <t>https://www.youtube.com/watch?v=_PTjJ7UD4eo</t>
  </si>
  <si>
    <t>Nom de la recette &gt;</t>
  </si>
  <si>
    <t>Quiche</t>
  </si>
  <si>
    <t>POIDS DE LA RECETTE A DÉCRYPTER &gt;</t>
  </si>
  <si>
    <t>Total :</t>
  </si>
  <si>
    <t>garniture œufs + lait+ jambon de dinde</t>
  </si>
  <si>
    <t>Pourcentages</t>
  </si>
  <si>
    <t>NET</t>
  </si>
  <si>
    <t>% Perte</t>
  </si>
  <si>
    <t>BRUT</t>
  </si>
  <si>
    <t>Rhum</t>
  </si>
  <si>
    <t>dont jambon de dinde</t>
  </si>
  <si>
    <t>Sucre de cannes</t>
  </si>
  <si>
    <t>Jus de pamplemousse</t>
  </si>
  <si>
    <t>Jus d'orange</t>
  </si>
  <si>
    <t>Produits complémentaires</t>
  </si>
  <si>
    <t>Citron vert</t>
  </si>
  <si>
    <t xml:space="preserve">❶ </t>
  </si>
  <si>
    <t>Moins ❷</t>
  </si>
  <si>
    <t xml:space="preserve"> =  ❷</t>
  </si>
  <si>
    <t>Nom de la recette</t>
  </si>
  <si>
    <t>POIDS DE LA RECETTE A DÉCRYPTER</t>
  </si>
  <si>
    <t>garniture avec le produit à extraire</t>
  </si>
  <si>
    <t>liste des produits</t>
  </si>
  <si>
    <t>Pourcentages des produits</t>
  </si>
  <si>
    <t>DONT produit à extraire</t>
  </si>
  <si>
    <t>vous obtenez le % du/des produiits(s) complémentaire(s)</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</si>
  <si>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</si>
  <si>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</si>
  <si>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</si>
  <si>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</si>
  <si>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</si>
  <si>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</si>
  <si>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</si>
  <si>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</si>
  <si>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</si>
  <si>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</si>
  <si>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</si>
  <si>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</si>
  <si>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</si>
  <si>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</si>
  <si>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</si>
  <si>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</si>
  <si>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</si>
  <si>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</si>
  <si>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</si>
  <si>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</si>
  <si>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</si>
  <si>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</si>
  <si>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</si>
  <si>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</si>
  <si>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</si>
  <si>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</si>
  <si>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</si>
  <si>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</si>
  <si>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</si>
  <si>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</si>
  <si>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</si>
  <si>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</si>
  <si>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</si>
  <si>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</si>
  <si>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</si>
  <si>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</si>
  <si>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</si>
  <si>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</si>
  <si>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10 cl</t>
  </si>
  <si>
    <t>1 cl</t>
  </si>
  <si>
    <t>Lien &gt;</t>
  </si>
  <si>
    <t>des tableaux de conversions</t>
  </si>
  <si>
    <t>que vous pouvez coller dans vos documents</t>
  </si>
  <si>
    <t>des tableaux de pourcentages</t>
  </si>
  <si>
    <t>que vous pouvez aussi coller dans vos documents</t>
  </si>
  <si>
    <t>LIENS du net SPÉCIAL BAR à l'usage des Barmans et des Barmaids…Bonne navigation</t>
  </si>
  <si>
    <t>VOLUMES</t>
  </si>
  <si>
    <t>Liste des cocktails classiques établie par l'Association des Barmen de France volumes en 1/10</t>
  </si>
  <si>
    <t>Formation Barman par Christophe DAVOINE vidéos Youtube (pub SAV)</t>
  </si>
  <si>
    <t>https://webtv.hotellerie-restauration.ac-versailles.fr/IMG/pdf/liste_des_cocktails_classiques_09_04_2010.pdf</t>
  </si>
  <si>
    <t>https://www.youtube.com/watch?v=UUS1vAguFsw</t>
  </si>
  <si>
    <t>https://www.youtube.com/watch?v=vZoPU2ZnwhA</t>
  </si>
  <si>
    <t>T E C H N O R E S T O . O R G   LA RÉALISATION DES COCKTAILS : COURS COMPLET</t>
  </si>
  <si>
    <t>en /10 et cl</t>
  </si>
  <si>
    <t>http://technoresto.org/les-ateliers-experimentaux/la-realisation-des-cocktails/la-realisation-des-cocktails-cours-complet/</t>
  </si>
  <si>
    <t>Formateur en hôtellerie restauration depuis plus de 20 ans,J’apprends à mes élèves le métier de “Barman”, la réalisation de cocktails, la connaissance des boissons.</t>
  </si>
  <si>
    <t>https://www.youtube.com/c/La25%C3%A8meHeure/videos</t>
  </si>
  <si>
    <t>Chilled Magazine</t>
  </si>
  <si>
    <t>en oz </t>
  </si>
  <si>
    <t>https://chilledmagazine.com/drinks</t>
  </si>
  <si>
    <t>CONNAISSANCE ET TECHNIQUES DU BAR ET DES COCKTAILS André Jutan, Joël Guerinet  Editions Bpi 1 Janvier 2012</t>
  </si>
  <si>
    <t>http://cuistophe.free.fr/ouvrage/cocktails.pdf</t>
  </si>
  <si>
    <t>PARIS • COCKTAILS • BARS</t>
  </si>
  <si>
    <t>en onces</t>
  </si>
  <si>
    <t>https://52martinis.com/</t>
  </si>
  <si>
    <t>Comment doser un cocktail sans doseur ?</t>
  </si>
  <si>
    <t>https://www.destinationcocktails.fr/technique/faire-un-cocktail-sans-doseur/</t>
  </si>
  <si>
    <t>Aux délices du palais  volumes en ml</t>
  </si>
  <si>
    <t>https://www.auxdelicesdupalais.net/cat/boisson-jus-cocktails</t>
  </si>
  <si>
    <t>Apprendre à doser avec ou sans Jigger</t>
  </si>
  <si>
    <t>https://www.youtube.com/watch?v=EtAXqhFucRY</t>
  </si>
  <si>
    <t>Depuis 1912, MONIN propose une gamme complète de solutions innovantes pour les professionnels du bar et des coffee shops  volumes en ml</t>
  </si>
  <si>
    <t>https://www.monin.com/fr/astuces-conseils-cocktails-sans-alcool</t>
  </si>
  <si>
    <t>DOSEURS COCKTAIL</t>
  </si>
  <si>
    <t>https://placecocktail.fr/collections/doseur-cocktail</t>
  </si>
  <si>
    <t>Cocktails inspirations  volumes en ml</t>
  </si>
  <si>
    <t>https://la-maison-du-barman.fr/10000146-doseurs</t>
  </si>
  <si>
    <t>https://www.alambic-magazine.com/category/cocktails/cocktails-inspirations/</t>
  </si>
  <si>
    <t>Comment utiliser le pilon le jigger et le stirrer</t>
  </si>
  <si>
    <t>CocktailMolotov TV vidéo Youtube</t>
  </si>
  <si>
    <t>https://www.youtube.com/watch?v=75iVoz74k0E</t>
  </si>
  <si>
    <t>en cl et en ml</t>
  </si>
  <si>
    <t>https://www.youtube.com/c/CocktailMolotovTV/videos</t>
  </si>
  <si>
    <t>TerresdecocktailsTV</t>
  </si>
  <si>
    <t>Mixologie moléculaire - Margarita et  Gin Tonic</t>
  </si>
  <si>
    <t>https://www.youtube.com/user/TerresdecocktailsTV/videos</t>
  </si>
  <si>
    <t>https://www.youtube.com/watch?v=9jTZf20YmcU</t>
  </si>
  <si>
    <t>https://www.youtube.com/watch?v=LCyadYIDxyQ</t>
  </si>
  <si>
    <t>le portail des boissons</t>
  </si>
  <si>
    <t>https://www.youtube.com/channel/UC9bCk8rrz7vu0sixoSXM0lA/videos</t>
  </si>
  <si>
    <t>https://fr.wikipedia.org/wiki/Portail:Boisson?tableofcontents=1</t>
  </si>
  <si>
    <t>Chef Simon des recettes de cocktails pour un apéritif festif et convivial</t>
  </si>
  <si>
    <t>Le Flair Bartending, cest quoi ?</t>
  </si>
  <si>
    <t>https://chefsimon.com/recettes/tag/cocktails</t>
  </si>
  <si>
    <t>Le flair bartending est une technique de service qui consiste à créer l’animation au bar</t>
  </si>
  <si>
    <t>https://www.votrebarman.com/le-metier-de-barman/le-flair-bartending-cest-quoi/</t>
  </si>
  <si>
    <t>CARNET DE COCKTAILS CONTEMPORAINS</t>
  </si>
  <si>
    <t>https://www.votrebarman.com/le-metier-de-barman/un-barista-cest-quoi/</t>
  </si>
  <si>
    <t>http://www.apeb-mcb.fr/medias/files/ccc-v2-01septembre2021.pdf</t>
  </si>
  <si>
    <t>MIXOLOGIE : LE MEILLEUR MATÉRIEL DE BAR</t>
  </si>
  <si>
    <t>Recette selection Cocktails sans Alcool volumes en cl</t>
  </si>
  <si>
    <t>https://www.kool-stuff.fr/mixologie-materiel-de-bar/</t>
  </si>
  <si>
    <t>https://www.1001cocktails.com/recettes/selection_cocktails-sans-alcool.aspx</t>
  </si>
  <si>
    <t>https://www.colombes.fr/documents/Actualites/cocktails_sans_alcool.pdf</t>
  </si>
  <si>
    <t>Mixologie : l'Art du Mélange</t>
  </si>
  <si>
    <t>https://www.youtube.com/watch?v=WB9DuajLRas</t>
  </si>
  <si>
    <t>LES COCKTAILS : TECHNIQUES ET RECETTES  volumes en cl</t>
  </si>
  <si>
    <t>https://www.bloc-notes-culinaire.com/2019/09/les-cocktails-techniques-et-recettes.html</t>
  </si>
  <si>
    <t>Grenoble : à la découverte de la mixologie, l’art de créer et préparer des cocktails vidéo Youtube</t>
  </si>
  <si>
    <t>https://www.youtube.com/watch?v=fKnzt18rlz8</t>
  </si>
  <si>
    <t>livret-cocktails-sam-BD.pdf  volumes en cl</t>
  </si>
  <si>
    <t>Atelier de Mixologie vidéo Youtube</t>
  </si>
  <si>
    <t>https://www.youtube.com/channel/UC5FY153skYmJLRYUzaRpXHw</t>
  </si>
  <si>
    <t>mes recettes faciles.fr  volumes en cl</t>
  </si>
  <si>
    <t>https://www.mesrecettesfaciles.fr/course/boisson</t>
  </si>
  <si>
    <t>MIXOLOGIE: Mes 5 cocktails préférés - recettes et trucs! vidéo Youtube</t>
  </si>
  <si>
    <t>https://www.youtube.com/watch?v=Iy_b5VroBH8</t>
  </si>
  <si>
    <t>Recettes de cocktails sans alcool avec couleurs des mélanges  volumes en cl  &gt;</t>
  </si>
  <si>
    <t>https://www.cocktail-sans-alcool.fr/</t>
  </si>
  <si>
    <t>Le meilleur ouvrier de France version barman VID2O Dailymotion (pub)</t>
  </si>
  <si>
    <t>https://www.dailymotion.com/video/x2h1t9j</t>
  </si>
  <si>
    <t>Recettes de cocktails avec alcool avec couleurs des mélanges  volumes en cl</t>
  </si>
  <si>
    <t>https://www.siroter.com/</t>
  </si>
  <si>
    <t>Concours « Un des Meilleurs Apprentis de France » BARMAN (règlement du concours)</t>
  </si>
  <si>
    <t>https://www.meilleursouvriersdefrance.info/fichiers/sujets/39ec75c8-afab-43f5-a667-8fa20d7f0261.pdf</t>
  </si>
  <si>
    <t>METRO  Recettes de cocktails  volumes en cl</t>
  </si>
  <si>
    <t>https://www.metro.fr/inspiration/recette-chef/cocktail</t>
  </si>
  <si>
    <t>Maxime Hoerth MOF Barman (page Facebook)</t>
  </si>
  <si>
    <t>https://www.facebook.com/Maxime-Hoerth-MOF-Barman-432259463541680/?ref=page_internal</t>
  </si>
  <si>
    <t>L'ATELIER DES CHEFS volumes en cl</t>
  </si>
  <si>
    <t>https://www.atelierdeschefs.fr/fr/recette/7513-cocktail-mojito.php</t>
  </si>
  <si>
    <t>Meilleur Ouvrier de France : Christophe, le barman  vidéo Youtube (pub)</t>
  </si>
  <si>
    <t>https://www.youtube.com/watch?v=cmk-Pluwk9E</t>
  </si>
  <si>
    <t>Association des Barmen de France volumes en cl</t>
  </si>
  <si>
    <t>https://www.associationdesbarmendefrance.fr/le-cocktail-du-mois</t>
  </si>
  <si>
    <t>Meilleur Ouvrier de France catégorie barman : premières sélections à La Rochelle (titré)  vidéo Youtube (pub)</t>
  </si>
  <si>
    <t>https://www.youtube.com/watch?v=PyCECdB-658</t>
  </si>
  <si>
    <t>Liqueur Pecorari volumes en cl</t>
  </si>
  <si>
    <t>https://www.liqueurs-pecorari.fr/cocktails-liqueurs</t>
  </si>
  <si>
    <t>Service a la Française SAF  vidéos Youtube (pub)</t>
  </si>
  <si>
    <t>https://www.youtube.com/channel/UCx0-LMFuXuNqt2kL2R4XKlw/videos</t>
  </si>
  <si>
    <t>Recettes de cocktails volumes en cl</t>
  </si>
  <si>
    <t>https://www.cocktailmag.fr/recette-cocktail</t>
  </si>
  <si>
    <t>infosbar.com vous offre toute l’actualité du bar sur un plateau ! </t>
  </si>
  <si>
    <t>https://www.infosbar.com/Cocktails_r38.html</t>
  </si>
  <si>
    <t>Gastronomico Les Cocktails par Catégories volumes en cl</t>
  </si>
  <si>
    <t>https://www.youtube.com/c/InfosbarParis/playlists</t>
  </si>
  <si>
    <t>https://www.gastronomico.fr/recettes-cocktails/</t>
  </si>
  <si>
    <t>https://www.facebook.com/Infosbar</t>
  </si>
  <si>
    <t>750g Recettes de boissons  volumes en cl</t>
  </si>
  <si>
    <t>VotreBarman.com  La passion du bar "made in France" SPECTACLE</t>
  </si>
  <si>
    <t>https://www.750g.com/recettes-boissons/</t>
  </si>
  <si>
    <t>https://www.youtube.com/c/Votrebarman/videos</t>
  </si>
  <si>
    <t>Découvrez la Maison Briottet  volumes en cl</t>
  </si>
  <si>
    <t>Mon Barman</t>
  </si>
  <si>
    <t>https://briottet.fr/recettes-cocktails/</t>
  </si>
  <si>
    <t>http://mon-barman.restaurantemploi.com/2016/05/02/infographie-recettes-cocktails-celebres/</t>
  </si>
  <si>
    <t>Guide du barman  volumes en cl</t>
  </si>
  <si>
    <t>LE CONCOURS MAF  Un des Meilleurs Apprentis de France</t>
  </si>
  <si>
    <t>https://www.recettes-cocktails.fr/guide-barman/</t>
  </si>
  <si>
    <t>https://www.meilleursouvriersdefrance.info/concoursmaf.html</t>
  </si>
  <si>
    <t>450 cocktails avec ou sans alcool :</t>
  </si>
  <si>
    <t>SMAHRT 2022 - SALON</t>
  </si>
  <si>
    <t>https://www.recettes-cocktails.fr/recettes-cocktails/</t>
  </si>
  <si>
    <t>https://www.youtube.com/watch?v=Z4KqET_GTYE</t>
  </si>
  <si>
    <t>PINA COLADA by FIN PALLET mixologie (tutoriel)</t>
  </si>
  <si>
    <t>Ressources en caféologie</t>
  </si>
  <si>
    <t>https://www.youtube.com/watch?v=wqDw9UlOKKg</t>
  </si>
  <si>
    <t>https://www.hotellerie-restauration.ac-versailles.fr/spip.php?article1415</t>
  </si>
  <si>
    <t>https://www.youtube.com/channel/UCTXv77l5YIAwmZA-hMdpCeQ/videos</t>
  </si>
  <si>
    <t>Sommellerie  14 vidéos dans cette partie</t>
  </si>
  <si>
    <t>Les gestes cocktails - Verser</t>
  </si>
  <si>
    <t>https://webtv.hotellerie-restauration.ac-versailles.fr/Sommellerie</t>
  </si>
  <si>
    <t>https://www.youtube.com/watch?v=unNyB89Y1ME</t>
  </si>
  <si>
    <t>https://www.youtube.com/user/AtelierCocktail/videos</t>
  </si>
  <si>
    <t>Histoire du café</t>
  </si>
  <si>
    <t>https://webtv.hotellerie-restauration.ac-versailles.fr/Histoire-du-cafe</t>
  </si>
  <si>
    <t>L'art du Cocktail</t>
  </si>
  <si>
    <t>https://www.cocktails-faciles.fr/</t>
  </si>
  <si>
    <t>Réussir mes TP Restaurant  . Cet ouvrage est à destination des élèves de Bac Professionnel spécialité Commercialisation et Services
en restauration</t>
  </si>
  <si>
    <t>https://www.cocktails-faciles.fr/monespace/</t>
  </si>
  <si>
    <t>https://www.editions-bpi.fr/extract/148</t>
  </si>
  <si>
    <t>Recettes de punch</t>
  </si>
  <si>
    <t>contrôle en cours de formation du baccalauréat professionnel CSR TA atelier de bar</t>
  </si>
  <si>
    <t>https://www.recette-punch.com/</t>
  </si>
  <si>
    <t>https://ent2d.ac-bordeaux.fr/disciplines/hotellerie/wp-content/uploads/sites/46/2017/07/TA_Mise_en_situation_Ep_E31_atelier_bar-5.pdf</t>
  </si>
  <si>
    <t>Cocktail Molotov</t>
  </si>
  <si>
    <t xml:space="preserve">FICHE DE REALISATION ET D’ANALYSE DE COCKTAIL TE - 2Nde Bac Pro Commercialisation et services de restaurant </t>
  </si>
  <si>
    <t>https://cocktailmolotov.org/</t>
  </si>
  <si>
    <t>https://hra.spip.ac-rouen.fr/IMG/pdf/documents_eleves_a_completer.pdf</t>
  </si>
  <si>
    <t>Cocktails Mania N°2 : Comment réussir un Cosmopolitan ou cosmo</t>
  </si>
  <si>
    <t>Technologie appliquée restaurant-Les cocktails-première bac pro CSR</t>
  </si>
  <si>
    <t>https://www.youtube.com/watch?v=xq4L3IBHBgU&amp;t=1s</t>
  </si>
  <si>
    <t>https://ent2d.ac-bordeaux.fr/disciplines/hotellerie/wp-content/uploads/sites/46/2017/07/TA_C_GUILLOT_cocktails_1csr_eleve_suite202-5.pdf</t>
  </si>
  <si>
    <t>Barmag</t>
  </si>
  <si>
    <t>Métiers de la restauration et de l’hôtellerie « Arts de la Table et du Service » (règlement du concours)</t>
  </si>
  <si>
    <t>http://barmag.fr/</t>
  </si>
  <si>
    <t>https://www.meilleursouvriersdefrance.info/fichiers/sujets/e776e59a-c170-4b79-b62e-4dde976a7e2c.pdf</t>
  </si>
  <si>
    <t>https://www.facebook.com/MagazineBarmag/</t>
  </si>
  <si>
    <t>MAF Employé Barman 2017  Les épreuves écrites vidéo Youtube</t>
  </si>
  <si>
    <t>Bar et boissons  74 vidéos dans cette partie</t>
  </si>
  <si>
    <t>https://webtv.hotellerie-restauration.ac-versailles.fr/MAF-Employe-Barman-2017-ecrit</t>
  </si>
  <si>
    <t>https://webtv.hotellerie-restauration.ac-versailles.fr/Bar-et-boissons</t>
  </si>
  <si>
    <t>Association des Professeurs Enseignants en Bar site de l'Association</t>
  </si>
  <si>
    <t>Recette selection Cafés Spéciaux</t>
  </si>
  <si>
    <t>https://www.apeb-mcb.fr/</t>
  </si>
  <si>
    <t>https://www.1001cocktails.com/recettes/selection_cafes-speciaux.aspx</t>
  </si>
  <si>
    <t>GUIDE DES DÉBITS DE BOISSONS Ministère de l’intérieur règlementation</t>
  </si>
  <si>
    <t>http://www.apeb-mcb.fr/medias/files/guide-debits-de-boissons-nov-2018.pdf</t>
  </si>
  <si>
    <t>CARNET DE COCKTAILS CONTEMPORAINS Mise à jour : 01 Septembre 2021, Rentrée Scolaire 2021/22 volumes en cl</t>
  </si>
  <si>
    <t>LES 10 RÈGLES DE LA CONFECTION DES COCKTAILS Applicables à l’enseignement du bar dans les lycées et UFA hôteliers en France.</t>
  </si>
  <si>
    <t>MOF Maître d’hôtel, du Service et des Arts de la table  (règlement du concours)</t>
  </si>
  <si>
    <t>https://www.hotellerie-restauration.ac-versailles.fr/spip.php?article3100</t>
  </si>
  <si>
    <t>SOMMELLERIE (règlement du concours)</t>
  </si>
  <si>
    <t>LES UNITÉS DE MESURE DE COCKTAIL</t>
  </si>
  <si>
    <t>https://www.meilleursouvriersdefrance.info/fichiers/sujets/8a22c3c9-55dd-4fbf-afa7-030d28e3c643.pdf</t>
  </si>
  <si>
    <t>https://queuedecoq.com/blogs/cocktail/unite-mesure-cocktail</t>
  </si>
  <si>
    <t>Images et tableaux</t>
  </si>
  <si>
    <t>LE SYSTÈME MÉTRIQUE</t>
  </si>
  <si>
    <t>https://www.pinterest.fr/jorjasbluebird/cocktails/</t>
  </si>
  <si>
    <t>1 shot / simple coulée = 25 ml / 2,5 cl</t>
  </si>
  <si>
    <t>Double shot / double coulée = 50 ml / 5 cl</t>
  </si>
  <si>
    <t>Affiches de cocktails</t>
  </si>
  <si>
    <t>Ce sont vos mesures de base et tout autre terme de mesure relatif aux coups, demi-coup, quart de coup, etc. sont dérivé d'un coup complet</t>
  </si>
  <si>
    <t>https://www.etsy.com/fr/listing/946437976/affiche-de-cocktail-de-luxe?epik=dj0yJnU9R3JrX3RjX05QUlRYcjlTS1JjdFFVUlEwSG9YeENGVHUmcD0wJm49RkhSTXg3blhaU3AyNGF5SmM5NGZFQSZ0PUFBQUFBR0tjbWQ0</t>
  </si>
  <si>
    <t>Le shot de 25 ml / 2,5 cl est considéré comme une once métrique et vous entendrez les gens l'appeler ainsi ; dans le prochain chapitre, nous allons en savoir plus sur l'once impériale ou "originale".</t>
  </si>
  <si>
    <t>https://www.pinterest.fr/pin/AUQTmedKV8e6C-ofmN8WexSbcCfGwlJ2mGd2Ic14Ek4pmdXZvRPK93U/</t>
  </si>
  <si>
    <t>LE SYSTÈME IMPÉRIAL</t>
  </si>
  <si>
    <t>Gratuit : nos fiches de cocktails à imprimer</t>
  </si>
  <si>
    <t>1 once (once liquide) = 29,57 ml ou 2,9 cl</t>
  </si>
  <si>
    <t>https://www.pinterest.fr/pin/808818414309984531/</t>
  </si>
  <si>
    <t>aux États-Unis, les bars sont libres de définir leur propre coulée simple et double</t>
  </si>
  <si>
    <t>La norme nationale est qu'une dose simple est de 1,5 oz (44,3 ml ou 4,4 cl) et qu'une dose double est de 2 oz (59,14 ml ou 5,9 cl).</t>
  </si>
  <si>
    <t>15 expressions à connaître au bar</t>
  </si>
  <si>
    <t>http://www.legardemangerdusud.com/10-expressions-de-barman-a-maitriser-pour-commander-un-cocktail/</t>
  </si>
  <si>
    <t>LES AUTRES MESURES</t>
  </si>
  <si>
    <t>1 part = pas de mesure particulière associée mais tous les ingrédients sont utilisés dans les mêmes mesures ou équivalent</t>
  </si>
  <si>
    <t>Dans certains pays, dont l'Inde notamment, on utilise également le terme "Mocktail" pour désigner un cocktail sans alcool.</t>
  </si>
  <si>
    <t>1 tiret = un shake d'une bouteille amère. Il n'existe pas de mesure formelle pour le tiret</t>
  </si>
  <si>
    <t>1 Splash = ⅕ oz ou 5,9 ml</t>
  </si>
  <si>
    <t>1 Dash = 1/12 oz ou 2,5ml</t>
  </si>
  <si>
    <t>1 cuillère de bar = ⅙ oz ou 4,93 ml</t>
  </si>
  <si>
    <t>1 cuillère à café (cuillère à thé) = 1 tsp = ⅙ oz ou 4,93 ml</t>
  </si>
  <si>
    <t>1 cuillère à soupe = 1 tbsp = ½ oz ou 14,79 ml</t>
  </si>
  <si>
    <t>La taille des cuillères de bar peut varier d'un pays à l'autre, bien que les normes s'orientent vers 5 ml.</t>
  </si>
  <si>
    <t xml:space="preserve"> On parle aussi de Master Blender pour désigner un maitre en la matière de mixer des whiskies.</t>
  </si>
  <si>
    <t>LA COULÉE LIBRE</t>
  </si>
  <si>
    <t>La coulée libre est l'aptitude à verser avec précision différentes mesures, c'est-à-dire 1oz, 1/2oz, 2oz, etc.</t>
  </si>
  <si>
    <t>En général, on utilise des becs verseurs avec une vitesse de versage calibrée.</t>
  </si>
  <si>
    <t>Il vous suffit ensuite de compter le nombre de seconde que vous versez pour savoir quelle quantité de liquide vous avez mis dans votre préparation.</t>
  </si>
  <si>
    <t>Si vous aviez demandé un Martini Gibson, on vous servira alors un Martini avec un oignon au vinaigre.</t>
  </si>
  <si>
    <t>Par exemple, avec un bec verseur calibré à 1 cl, si vous versez pendant 3 secondes, vous aurez ajouté 3 cl à votre cocktail.</t>
  </si>
  <si>
    <t>LE MOT DE LA FIN</t>
  </si>
  <si>
    <t>Comme vous pouvez le constater, une once liquide (oz) est presque 20 % plus grande que les 25 ml / 2,5 cl d'once métrique. </t>
  </si>
  <si>
    <t>Souvent, dans les cocktails, il est possible de remplacer une dose de 29,57 ml par une dose métrique de 25 ml, ce qui ne fait aucun mal et permet d'obtenir une boisson excellente</t>
  </si>
  <si>
    <t>Le Lexique de la Mixologie: Les Actions</t>
  </si>
  <si>
    <t>Tableau des équivalences pour les cocktails</t>
  </si>
  <si>
    <t>https://www.destinationcocktails.fr/culture/le-lexique-de-la-mixologie/</t>
  </si>
  <si>
    <t>https://www.tesrecettes.com/tableau-des-equivalences-pour-les-cocktails/</t>
  </si>
  <si>
    <t>Allonger un cocktail, c’est ajouter une boisson non alcoolisée dans une base concentrée en alcool (short drink) afin de la diluer et de la transformer en long drink.</t>
  </si>
  <si>
    <t>centilitres</t>
  </si>
  <si>
    <t>Doses</t>
  </si>
  <si>
    <t>Dixièmes</t>
  </si>
  <si>
    <t>….</t>
  </si>
  <si>
    <t>onces</t>
  </si>
  <si>
    <t>…..</t>
  </si>
  <si>
    <t xml:space="preserve"> Cela se fait généralement avec des sodas, des jus ou de l’eau pétillante.</t>
  </si>
  <si>
    <t>pour un short drink de 7 cl</t>
  </si>
  <si>
    <t>pour un long drink de 18 cl</t>
  </si>
  <si>
    <t>once impériale (canada = 2.843 ml</t>
  </si>
  <si>
    <t>once (Etats-Unis) = 2.957 ml</t>
  </si>
  <si>
    <t xml:space="preserve">Brasser un cocktail, c’est mélanger les différents ingrédients du cocktail directement dans un verre à mélange en touillant avec une cuillère à mélange. </t>
  </si>
  <si>
    <t>1/4 dose</t>
  </si>
  <si>
    <t>1/10</t>
  </si>
  <si>
    <t>1/4 oz</t>
  </si>
  <si>
    <t>Le mouvement de mélange doit habituellement se faire du bas vers le haut afin de bien mélanger les composants.</t>
  </si>
  <si>
    <t>2 cl</t>
  </si>
  <si>
    <t>1/2 dose</t>
  </si>
  <si>
    <t>3/10</t>
  </si>
  <si>
    <t>3/4 oz</t>
  </si>
  <si>
    <t xml:space="preserve">Frapper au shaker, c’est agiter énergiquement le shaker contenant les différents ingrédients et de la glace pendant quelques secondes. </t>
  </si>
  <si>
    <t>3 cl</t>
  </si>
  <si>
    <t>3/4 dose</t>
  </si>
  <si>
    <t>4/10</t>
  </si>
  <si>
    <t>2/10</t>
  </si>
  <si>
    <t>1 oz</t>
  </si>
  <si>
    <t>L’astuce est de continuer à mélanger les ingrédients jusqu’à ce que le shaker soit recouvert de buée. La préparation est alors bien fraîche et le cocktail, prêt à être servi.</t>
  </si>
  <si>
    <t>4 cl</t>
  </si>
  <si>
    <t>1 dose</t>
  </si>
  <si>
    <t>6/10</t>
  </si>
  <si>
    <t>1 1/2 oz</t>
  </si>
  <si>
    <t>1 1/4 oz</t>
  </si>
  <si>
    <t>Givrer un verre, c’est tremper le rebord du verre dans du jus de citron, un sirop ou une liqueur avant de le plonger dans du sucre (blanc ou coloré) ou du sel.</t>
  </si>
  <si>
    <t>5 cl</t>
  </si>
  <si>
    <t>1 1/4 dose</t>
  </si>
  <si>
    <t>7/10</t>
  </si>
  <si>
    <t>1 3/4 oz</t>
  </si>
  <si>
    <t xml:space="preserve"> L’objectif est de créer une collerette décorative et sucrée (ou salée) sur le verre.</t>
  </si>
  <si>
    <t>6 cl</t>
  </si>
  <si>
    <t>1 1/2 dose</t>
  </si>
  <si>
    <t>9/10</t>
  </si>
  <si>
    <t>2 oz</t>
  </si>
  <si>
    <t xml:space="preserve">Mixer, c’est mettre tous les ingrédients d’un cocktail (galace pilée inclue) dans un mélangeur électrique ou un blender puis mélanger le tout. </t>
  </si>
  <si>
    <t>7 cl</t>
  </si>
  <si>
    <t>1 3/4 dose</t>
  </si>
  <si>
    <t>10/10</t>
  </si>
  <si>
    <t>2 1/2 oz</t>
  </si>
  <si>
    <t>2 1/4 oz</t>
  </si>
  <si>
    <t>Cette action permet l’obtention d’une préparation lisse et onctueuse, idéale pour les milk-shakes et smoothies comme pour les recettes de Banarama ou Perfect Colada.</t>
  </si>
  <si>
    <t>8 cl</t>
  </si>
  <si>
    <t>2 doses</t>
  </si>
  <si>
    <t>2 3/4 oz</t>
  </si>
  <si>
    <t xml:space="preserve">Passer, c’est filtrer le mélange effectué préalablement dans un shaker ou dans un verre à mélange à l’aide d’une passoire (celle du shaker ou autre). </t>
  </si>
  <si>
    <t>9 cl</t>
  </si>
  <si>
    <t>2 1/4 doses</t>
  </si>
  <si>
    <t>5/10</t>
  </si>
  <si>
    <t>3 1/4 oz</t>
  </si>
  <si>
    <t>3 oz</t>
  </si>
  <si>
    <t>Cela permet de se débarrasser des éléments solides de la préparation (glace, pulpe, etc.) et d’obtenir un cocktail lisse et doux.</t>
  </si>
  <si>
    <t>2 1/2 doses</t>
  </si>
  <si>
    <t>3 1/2 oz</t>
  </si>
  <si>
    <t>Rafraîchir, c’est refroidir un verre en le remplissant temporairement de glace, ou en le passant au réfrigérateur. Il s’agit de conserver l’effet du froid un peu plus longtemps lors de la dégustation.</t>
  </si>
  <si>
    <t>11 cl</t>
  </si>
  <si>
    <t>2 3/4 doses</t>
  </si>
  <si>
    <t>3 3/4 oz</t>
  </si>
  <si>
    <t xml:space="preserve"> Cela atténue le goût de l’alcool et met plus en valeur les saveurs et les arômes des ingrédients.</t>
  </si>
  <si>
    <t>12 cl</t>
  </si>
  <si>
    <t>3 doses</t>
  </si>
  <si>
    <t>4 1/4 oz</t>
  </si>
  <si>
    <t>4 oz</t>
  </si>
  <si>
    <t xml:space="preserve">Zester, c’est prélever/râper la partie colorée de l’écorce d’un agrume comme le citron ou l’orange pour l’intégrer à un cocktail. </t>
  </si>
  <si>
    <t>13 cl</t>
  </si>
  <si>
    <t>3 1/4 doses</t>
  </si>
  <si>
    <t>4 1/2 oz</t>
  </si>
  <si>
    <t>Le zest des agrumes peut également être récupéré en pressant la peau de ces derniers et en récoltant les essences qui s’en dégagent.</t>
  </si>
  <si>
    <t>14 cl</t>
  </si>
  <si>
    <t>3 1/2 doses</t>
  </si>
  <si>
    <t>8/10</t>
  </si>
  <si>
    <t>5 oz</t>
  </si>
  <si>
    <t>4 3/4 oz</t>
  </si>
  <si>
    <t>15 cl</t>
  </si>
  <si>
    <t>3 3/4 doses</t>
  </si>
  <si>
    <t>5 1/4 oz</t>
  </si>
  <si>
    <t>16 cl</t>
  </si>
  <si>
    <t>4 doses</t>
  </si>
  <si>
    <t>5 3/4 oz</t>
  </si>
  <si>
    <t>5 1/2 oz</t>
  </si>
  <si>
    <t>Calcul des doses :</t>
  </si>
  <si>
    <t>17 cl</t>
  </si>
  <si>
    <t>4 1/4 doses</t>
  </si>
  <si>
    <t>6 oz</t>
  </si>
  <si>
    <t>18 cl</t>
  </si>
  <si>
    <t>4 1/2 doses</t>
  </si>
  <si>
    <t>6 1/4 oz</t>
  </si>
  <si>
    <t>Rappel de calcul des doses pour un cocktail avec 7 cl d’alcool</t>
  </si>
  <si>
    <t>2/10 vermouth dry = 2 x 0,7= 1,4 cl soit 1,5 cl (arrondi)</t>
  </si>
  <si>
    <t>cocktail  Les graduations :  NB: Certaines mesures ont été arrondies légèrement.</t>
  </si>
  <si>
    <t>8/10 gin = 8 x 0,7= 5,6 cl soit 5,5 cl (arrondi)</t>
  </si>
  <si>
    <t>https://www.elle.fr/Elle-a-Table/Les-dossiers-de-la-redaction/Dossier-de-la-redac/Les-graduations-de-cocktails-2625150</t>
  </si>
  <si>
    <t>TOTAL = 7 cl</t>
  </si>
  <si>
    <t>1 mesure = 1 mesure : 4 centilitres</t>
  </si>
  <si>
    <t>5/10 de jus de citron = 5 x 0,7= 3,5 cl</t>
  </si>
  <si>
    <t>1 cuillerée à café : 5 ml</t>
  </si>
  <si>
    <t>5/10 de gin = 5 x 0,7 = 3,5 cl</t>
  </si>
  <si>
    <t>1 cuillerée à soupe : 8 ml</t>
  </si>
  <si>
    <t>Compléter de soda : 5 cl</t>
  </si>
  <si>
    <t>10 mesures de bar : 7 centilitres</t>
  </si>
  <si>
    <t>TOTAL = 12 cl</t>
  </si>
  <si>
    <t>1 ounce = 1 oz : 3 centilitres ou 30 grammes</t>
  </si>
  <si>
    <t>1 dash : quelques gouttes</t>
  </si>
  <si>
    <t>LA RECETTE DU ROSE COCKTAIL</t>
  </si>
  <si>
    <t>1 trait : quelques gouttes</t>
  </si>
  <si>
    <t>Dans un verre à mélange rempli de gros glaçons, placer :</t>
  </si>
  <si>
    <t>1 jet : quelques gouttes</t>
  </si>
  <si>
    <t>2 parts de vermouth sec</t>
  </si>
  <si>
    <t>1 litre est noté 1 L</t>
  </si>
  <si>
    <t>1 part de kirsch d'Alsace</t>
  </si>
  <si>
    <t>1 décilitre est noté 1 dl</t>
  </si>
  <si>
    <t>1 cuiller à mélanger de sirop de framboise, de groseille ou de grenadine</t>
  </si>
  <si>
    <t>1 centilitre est noté 1 cl</t>
  </si>
  <si>
    <t>Mélangez une trentaine de secondes, puis servez dans un verre à pied.</t>
  </si>
  <si>
    <t>1 millilitre est noté 1 ml</t>
  </si>
  <si>
    <t>Ajoutez une cerise</t>
  </si>
  <si>
    <t>1 décilitre = 0,1 litre = 10 centilitres = 100 millilitres</t>
  </si>
  <si>
    <t>1 cup = 1 tasse = 250 ml = 8 oz = 1 grand verre</t>
  </si>
  <si>
    <t>AMARETTO SOUR 7 ou 9 cl</t>
  </si>
  <si>
    <t>2 tasses = 1 pinte</t>
  </si>
  <si>
    <t>Shaker Old Fashioned</t>
  </si>
  <si>
    <t>32 tasses = 16 pintes = 4 quarts = 1 gallon = 4 litres..</t>
  </si>
  <si>
    <t>sur glace</t>
  </si>
  <si>
    <t>Cocktail classique, au shaker,</t>
  </si>
  <si>
    <t>COCKTAIL JIGGER  Capacité: 30/60ml</t>
  </si>
  <si>
    <t>dans un verre old fashioned sur glace.</t>
  </si>
  <si>
    <t>1 Barspoon Sucre en Poudre (facultatif)</t>
  </si>
  <si>
    <t>un volume de 1,5 oz soit environ 44 ml, est appelé jigger shot</t>
  </si>
  <si>
    <t>Verser tous les ingrédients dans un shaker suffisamment rempli de glace.</t>
  </si>
  <si>
    <t xml:space="preserve"> 1 oz soit 30 ml, surnommée pony shot</t>
  </si>
  <si>
    <t>Frapper puis passer dans un verre old fashioned sur cubes de glace.</t>
  </si>
  <si>
    <t>il est conseillé de choisir des jiggers proposant comme mesure 40 ml/20 ml ou 25 ml/50 ml.</t>
  </si>
  <si>
    <t>Garnir avec ½ tranche de citron et</t>
  </si>
  <si>
    <t xml:space="preserve">Le japanese jigger. C’est le type que vous retrouverez le plus souvent dans les bars à cocktail. </t>
  </si>
  <si>
    <t>1 cerise à l’eau-de-vie.</t>
  </si>
  <si>
    <t>En forme de sablier il comporte habituellement un conteneur 2 fois plus volumineux que l’autre (2/4 cl ou 1/2 oz).</t>
  </si>
  <si>
    <t>2 cl 20 ml Blanc d’œuf ou Aqua-faba (facultatif)*</t>
  </si>
  <si>
    <t xml:space="preserve"> Ils sont en général en acier inoxydable de diverses couleurs. Ils ont les rebords arrondis pour faciliter l’écoulement. </t>
  </si>
  <si>
    <t>2 cl 20 ml Jus de Citron</t>
  </si>
  <si>
    <t xml:space="preserve">En quelques mots c’est le jigger le plus courant, très pratique. </t>
  </si>
  <si>
    <t>5 cl 50 ml Liqueur Amaretto</t>
  </si>
  <si>
    <t>À terme il est souvent utile d’en posséder 2 ou 3 de mesures différentes pour parer à toutes les recettes.</t>
  </si>
  <si>
    <t>Décoration : ½ Tranche de Citron</t>
  </si>
  <si>
    <t>1 Cerise à l’Eau-de-vie</t>
  </si>
  <si>
    <t>N.B. : * Le blanc d’œuf (ou aqua-faba) sera proposé lors de la vente. (2 cl = ½ blanc d’œuf)</t>
  </si>
  <si>
    <t>* La technique du « dry shake » ou « reverse shake » est recommandée</t>
  </si>
  <si>
    <t xml:space="preserve"> (si réalisation avec blanc d’œuf ou aqua-faba).</t>
  </si>
  <si>
    <t>Il existe 2 types de « Sour » : ceux servis sur glace et ceux servis dans un verre à cocktail.</t>
  </si>
  <si>
    <t>Historique : Variante du classique « SOUR », où la liqueur remplace l’eau de vie.</t>
  </si>
  <si>
    <t>Apparu dans les années 1970 aux États-Unis.</t>
  </si>
  <si>
    <t>(On peut traduire « Sour » par acide)</t>
  </si>
  <si>
    <t>https://www.rhum-cocktails.com/mixologie/cocktail.html</t>
  </si>
  <si>
    <t>https://blog.monouso.fr/tout-savoir-sur-les-types-de-cocktails/</t>
  </si>
  <si>
    <t>https://restaurantcfavm.jimdofree.com/bar/cocktails/</t>
  </si>
  <si>
    <t>Fiche.Bar.Liens.du.Net</t>
  </si>
  <si>
    <t>La transmission est à la formation ce que l’éducation est à l’instruction  Eric Remisz</t>
  </si>
  <si>
    <t>Structurer la transmission du savoir et des compétences en entreprise</t>
  </si>
  <si>
    <t>https://www.youtube.com/watch?v=yUb6Lk9LynA</t>
  </si>
  <si>
    <t>Le dispositif TSF = Transfert des savoirs et Savoir-Faire !</t>
  </si>
  <si>
    <t>Ressources Humaines et transmission des savoirs</t>
  </si>
  <si>
    <t>https://www.demos.fr/expertises-thematiques-ressources-humaines-et-transmission-des-savoirs</t>
  </si>
  <si>
    <t>Comment accompagner des experts internes à transmettre leurs savoirs ?​​​​​</t>
  </si>
  <si>
    <t>Pourquoi et comment mettre en place un environnement d’apprentissage personnalisé ?​​​​​</t>
  </si>
  <si>
    <t>La transmission, enjeu vital pour l’économie et la société</t>
  </si>
  <si>
    <t>https://www.manpowergroup.fr/contrat-de-generation-ii-%E2%80%93-la-transmission-enjeu-vital-pour-l%E2%80%99economie-et-la-societe/</t>
  </si>
  <si>
    <t>Quels sont les différents savoirs à transmettre ?</t>
  </si>
  <si>
    <t>https://www.digitalrecruiters.com/blog/comment-transmettre-savoirs-entreprise</t>
  </si>
  <si>
    <t>Quelques exemples de guides</t>
  </si>
  <si>
    <t>Exemple de Guide méthodologique de la métallurgie adaptable</t>
  </si>
  <si>
    <t>https://uimmauvergne.org/sites/default/files/Guide_transmission_savoirs_savoirfaire.pdf</t>
  </si>
  <si>
    <t>Un enjeu pour l'avenir de votre entreprise</t>
  </si>
  <si>
    <t>https://bourgognefranchecomte.aract.fr/sites/default/files/2019-04/Guide_tse.pdf</t>
  </si>
  <si>
    <t xml:space="preserve">Transmettre les savoirs d'expertise pour péréniser son entreprise </t>
  </si>
  <si>
    <t>https://hautsdefrance-aract.fr/wp-content/uploads/2016/01/guide-pour-action-transmettre-pour-perenniser.pdf</t>
  </si>
  <si>
    <t>Quand Alphonse met son talent au service de la société</t>
  </si>
  <si>
    <t>https://lestalentsdalphonse.com/</t>
  </si>
  <si>
    <t>Comment utiliser CHAT GPT pour devenir un expert EXCEL</t>
  </si>
  <si>
    <t>https://www.youtube.com/watch?v=Nm--HJ1rXh0</t>
  </si>
  <si>
    <t>Excel et Chat GPT ? Est-ce une solution à prendre en compte ?</t>
  </si>
  <si>
    <t>https://www.youtube.com/watch?v=Hgdab911xr4</t>
  </si>
  <si>
    <t>Comment utiliser l'intelligence artificielle Chat GPT dans Excel ?</t>
  </si>
  <si>
    <t>https://www.youtube.com/watch?v=I4XA5qCNU5w</t>
  </si>
  <si>
    <t>Tuto chatGPT - Deviens EXPERT en 5 étapes</t>
  </si>
  <si>
    <t>https://www.youtube.com/watch?v=Gqq59qZ_OOE</t>
  </si>
  <si>
    <t>Utilisez chat GPT efficacement en entreprise, grâce à ces phrases.</t>
  </si>
  <si>
    <t>https://www.youtube.com/watch?v=EGtpqhNK3wQ</t>
  </si>
  <si>
    <t>A développer et à adapter pour les métiers de bouche</t>
  </si>
  <si>
    <t>Comment faire des Tableaux de fitness avec chatGPT</t>
  </si>
  <si>
    <t>https://www.youtube.com/watch?v=btPDVf6Wd-I</t>
  </si>
  <si>
    <t>https://www.appvizer.fr/magazine/collaboration/km/gestion-des-connaissances</t>
  </si>
  <si>
    <t>Des liens….des formats….des formules et des tableaux</t>
  </si>
  <si>
    <t>J'ai réuni dans ce document quelques exemples pour vous motiver à utiliser ou a créer vos documents</t>
  </si>
  <si>
    <t>il y en a bien d'autres sur le site &gt;</t>
  </si>
  <si>
    <t xml:space="preserve"> UPRT.FR</t>
  </si>
  <si>
    <r>
      <t xml:space="preserve">Quand on sait qu’un·e collaborateur·trice consacre en moyenne 7 h 30 chaque semaine à chercher une information sans la trouver </t>
    </r>
    <r>
      <rPr>
        <i/>
        <sz val="22"/>
        <color theme="0"/>
        <rFont val="Calibri"/>
        <family val="2"/>
        <scheme val="minor"/>
      </rPr>
      <t>(source : Association Information et Management)</t>
    </r>
    <r>
      <rPr>
        <sz val="22"/>
        <color theme="0"/>
        <rFont val="Calibri"/>
        <family val="2"/>
        <scheme val="minor"/>
      </rPr>
      <t xml:space="preserve">, on comprend vite l’intérêt pour une entreprise de mettre en place un </t>
    </r>
    <r>
      <rPr>
        <b/>
        <sz val="22"/>
        <color theme="0"/>
        <rFont val="Calibri"/>
        <family val="2"/>
        <scheme val="minor"/>
      </rPr>
      <t>processus</t>
    </r>
    <r>
      <rPr>
        <sz val="22"/>
        <color theme="0"/>
        <rFont val="Calibri"/>
        <family val="2"/>
        <scheme val="minor"/>
      </rPr>
      <t xml:space="preserve"> de </t>
    </r>
    <r>
      <rPr>
        <b/>
        <sz val="22"/>
        <color theme="0"/>
        <rFont val="Calibri"/>
        <family val="2"/>
        <scheme val="minor"/>
      </rPr>
      <t>knowledge management</t>
    </r>
    <r>
      <rPr>
        <sz val="22"/>
        <color theme="0"/>
        <rFont val="Calibri"/>
        <family val="2"/>
        <scheme val="minor"/>
      </rPr>
      <t xml:space="preserve">, afin maîtriser son </t>
    </r>
    <r>
      <rPr>
        <b/>
        <sz val="22"/>
        <color theme="0"/>
        <rFont val="Calibri"/>
        <family val="2"/>
        <scheme val="minor"/>
      </rPr>
      <t>capital</t>
    </r>
    <r>
      <rPr>
        <sz val="22"/>
        <color theme="0"/>
        <rFont val="Calibri"/>
        <family val="2"/>
        <scheme val="minor"/>
      </rPr>
      <t xml:space="preserve"> </t>
    </r>
    <r>
      <rPr>
        <b/>
        <sz val="22"/>
        <color theme="0"/>
        <rFont val="Calibri"/>
        <family val="2"/>
        <scheme val="minor"/>
      </rPr>
      <t>connaissances</t>
    </r>
    <r>
      <rPr>
        <sz val="22"/>
        <color theme="0"/>
        <rFont val="Calibri"/>
        <family val="2"/>
        <scheme val="minor"/>
      </rPr>
      <t>.</t>
    </r>
  </si>
  <si>
    <t>Équivalence en terme de masse-volume pour des ingrédients utilisés en cuisine</t>
  </si>
  <si>
    <t>http://www.zpag.net/Cuisine/Equivalence.htm</t>
  </si>
  <si>
    <t>1 c. à thé = 4,9 mL</t>
  </si>
  <si>
    <t>1 c. à table = 3 c. à thé</t>
  </si>
  <si>
    <t>1 oz = 2 c. à tab</t>
  </si>
  <si>
    <t>Pour 1 g</t>
  </si>
  <si>
    <t>Pour 10 g</t>
  </si>
  <si>
    <t>Pour 50 g</t>
  </si>
  <si>
    <t>Pour 100 g</t>
  </si>
  <si>
    <t>Densité du sucre de canne : 1.315</t>
  </si>
  <si>
    <t>Nom</t>
  </si>
  <si>
    <t>En mL</t>
  </si>
  <si>
    <t>En c. à thé</t>
  </si>
  <si>
    <t>En oz</t>
  </si>
  <si>
    <t>https://dl.gedal.fr/docsgedal/FP/3012996010021.pdf</t>
  </si>
  <si>
    <t>abricot confit</t>
  </si>
  <si>
    <t>1,3</t>
  </si>
  <si>
    <t>12,7</t>
  </si>
  <si>
    <t>2,5</t>
  </si>
  <si>
    <t>63,5</t>
  </si>
  <si>
    <t>2,2</t>
  </si>
  <si>
    <t>4,4</t>
  </si>
  <si>
    <t>abricot en tranches</t>
  </si>
  <si>
    <t>1,4</t>
  </si>
  <si>
    <t>14,3</t>
  </si>
  <si>
    <t>2,9</t>
  </si>
  <si>
    <t>71,5</t>
  </si>
  <si>
    <t>5,0</t>
  </si>
  <si>
    <t>COMMENT RÉALISER UN SIROP À 16°B, 30°B, 30°BRIX OU 60°BRIX ?</t>
  </si>
  <si>
    <t>abricot sec</t>
  </si>
  <si>
    <t>1,6</t>
  </si>
  <si>
    <t>15,6</t>
  </si>
  <si>
    <t>3,1</t>
  </si>
  <si>
    <t>78,0</t>
  </si>
  <si>
    <t>2,7</t>
  </si>
  <si>
    <t>5,5</t>
  </si>
  <si>
    <t>https://www.bloc-notes-culinaire.com/2020/06/sirop-16-et-30-beaume-30-et-60-brix-densite.html</t>
  </si>
  <si>
    <t>ail</t>
  </si>
  <si>
    <t>1,7</t>
  </si>
  <si>
    <t>17,4</t>
  </si>
  <si>
    <t>3,5</t>
  </si>
  <si>
    <t>87,0</t>
  </si>
  <si>
    <t>3,0</t>
  </si>
  <si>
    <t>6,1</t>
  </si>
  <si>
    <t>ail émincé</t>
  </si>
  <si>
    <t>amanmoulue</t>
  </si>
  <si>
    <t>2,8</t>
  </si>
  <si>
    <t>27,8</t>
  </si>
  <si>
    <t>5,6</t>
  </si>
  <si>
    <t>139,0</t>
  </si>
  <si>
    <t>4,9</t>
  </si>
  <si>
    <t>9,7</t>
  </si>
  <si>
    <t>amanrôtie blanchie</t>
  </si>
  <si>
    <t>16,7</t>
  </si>
  <si>
    <t>3,3</t>
  </si>
  <si>
    <t>83,5</t>
  </si>
  <si>
    <t>5,8</t>
  </si>
  <si>
    <t>amanrôtie non blanchie salée</t>
  </si>
  <si>
    <t>1,5</t>
  </si>
  <si>
    <t>15,1</t>
  </si>
  <si>
    <t>75,5</t>
  </si>
  <si>
    <t>2,6</t>
  </si>
  <si>
    <t>5,3</t>
  </si>
  <si>
    <t>ananas confit</t>
  </si>
  <si>
    <t>ananas en dés</t>
  </si>
  <si>
    <t>15,3</t>
  </si>
  <si>
    <t>76,5</t>
  </si>
  <si>
    <t>5,4</t>
  </si>
  <si>
    <t>anchois</t>
  </si>
  <si>
    <t>1,0</t>
  </si>
  <si>
    <t>9,8</t>
  </si>
  <si>
    <t>2,0</t>
  </si>
  <si>
    <t>49,0</t>
  </si>
  <si>
    <t>3,4</t>
  </si>
  <si>
    <t>arachide</t>
  </si>
  <si>
    <t>16,2</t>
  </si>
  <si>
    <t>3,2</t>
  </si>
  <si>
    <t>81,0</t>
  </si>
  <si>
    <t>5,7</t>
  </si>
  <si>
    <t>arachirôtie à l'huile non salée</t>
  </si>
  <si>
    <t>1,8</t>
  </si>
  <si>
    <t>17,8</t>
  </si>
  <si>
    <t>3,6</t>
  </si>
  <si>
    <t>89,0</t>
  </si>
  <si>
    <t>6,2</t>
  </si>
  <si>
    <t>arachirôtie à l'huile salée</t>
  </si>
  <si>
    <t>16,4</t>
  </si>
  <si>
    <t>82,0</t>
  </si>
  <si>
    <t>arrowroot en tranches</t>
  </si>
  <si>
    <t>19,7</t>
  </si>
  <si>
    <t>3,9</t>
  </si>
  <si>
    <t>98,5</t>
  </si>
  <si>
    <t>6,9</t>
  </si>
  <si>
    <t>asperge</t>
  </si>
  <si>
    <t>17,7</t>
  </si>
  <si>
    <t>88,5</t>
  </si>
  <si>
    <t>aubergine en cubes</t>
  </si>
  <si>
    <t>28,9</t>
  </si>
  <si>
    <t>144,5</t>
  </si>
  <si>
    <t>5,1</t>
  </si>
  <si>
    <t>10,1</t>
  </si>
  <si>
    <t>tableau de mouillage des alcools pour 1 litre d'alcool PDF,Doc ,Images</t>
  </si>
  <si>
    <t>banane en purée</t>
  </si>
  <si>
    <t>1,1</t>
  </si>
  <si>
    <t>10,5</t>
  </si>
  <si>
    <t>2,1</t>
  </si>
  <si>
    <t>52,5</t>
  </si>
  <si>
    <t>3,7</t>
  </si>
  <si>
    <t>https://www.pdfprof.com/PDF_Image.php?idt=48099&amp;t=18</t>
  </si>
  <si>
    <t>banane en tranches</t>
  </si>
  <si>
    <t>15,8</t>
  </si>
  <si>
    <t>79,0</t>
  </si>
  <si>
    <t>basilic sec</t>
  </si>
  <si>
    <t>9,1</t>
  </si>
  <si>
    <t>90,9</t>
  </si>
  <si>
    <t>18,2</t>
  </si>
  <si>
    <t>454,5</t>
  </si>
  <si>
    <t>15,9</t>
  </si>
  <si>
    <t>31,8</t>
  </si>
  <si>
    <t>Table pour la dilution de l’alcool (table de Gay-Lussac)</t>
  </si>
  <si>
    <t>bette à carde</t>
  </si>
  <si>
    <t>6,6</t>
  </si>
  <si>
    <t>65,7</t>
  </si>
  <si>
    <t>13,1</t>
  </si>
  <si>
    <t>328,5</t>
  </si>
  <si>
    <t>11,5</t>
  </si>
  <si>
    <t>23,0</t>
  </si>
  <si>
    <t>http://www.spc.ac-aix-marseille.fr/labospc/spip.php?article329</t>
  </si>
  <si>
    <t>betterave</t>
  </si>
  <si>
    <t>beurre</t>
  </si>
  <si>
    <t>10,4</t>
  </si>
  <si>
    <t>52,0</t>
  </si>
  <si>
    <t>http://www.spc.ac-aix-marseille.fr/labospc/sites/www.spc/labospc/IMG/pdf/dilution-alcool-gay-lussac.pdf</t>
  </si>
  <si>
    <t>beurre arachides avec gras sel et sucre</t>
  </si>
  <si>
    <t>0,9</t>
  </si>
  <si>
    <t>9,2</t>
  </si>
  <si>
    <t>46,0</t>
  </si>
  <si>
    <t>bicarbonate soude</t>
  </si>
  <si>
    <t>1,2</t>
  </si>
  <si>
    <t>2,3</t>
  </si>
  <si>
    <t>57,5</t>
  </si>
  <si>
    <t>4,0</t>
  </si>
  <si>
    <t>Comment diluer l'alcool ?</t>
  </si>
  <si>
    <t>bière (5% alcool / volume)</t>
  </si>
  <si>
    <t>10,0</t>
  </si>
  <si>
    <t>50,0</t>
  </si>
  <si>
    <t>https://fr.drink-drink.ru/kak-razvesti-spirt-tablicza/</t>
  </si>
  <si>
    <t>bleuet</t>
  </si>
  <si>
    <t>16,3</t>
  </si>
  <si>
    <t>81,5</t>
  </si>
  <si>
    <t>boisson gazeuse, cola</t>
  </si>
  <si>
    <t>9,6</t>
  </si>
  <si>
    <t>1,9</t>
  </si>
  <si>
    <t>48,0</t>
  </si>
  <si>
    <t>Rhum Blanc Masse volumique à 20°C (g/L)</t>
  </si>
  <si>
    <t>http://www.bardinetgastronomie.com/sites/default/files/34076_-_rhum_blanc_guadeloupe_50_-.pdf</t>
  </si>
  <si>
    <t>boisson gazeuse soda à l'orange</t>
  </si>
  <si>
    <t>9,5</t>
  </si>
  <si>
    <t>47,5</t>
  </si>
  <si>
    <t>masse volumique du whisky</t>
  </si>
  <si>
    <t>boisson gazeuse soda au gingembre</t>
  </si>
  <si>
    <t>48,5</t>
  </si>
  <si>
    <t>boisson gazeuse soda racinette</t>
  </si>
  <si>
    <t>masse volumique cognac</t>
  </si>
  <si>
    <t>brocoli haché</t>
  </si>
  <si>
    <t>26,9</t>
  </si>
  <si>
    <t>134,5</t>
  </si>
  <si>
    <t>4,7</t>
  </si>
  <si>
    <t>9,4</t>
  </si>
  <si>
    <t>bulgur</t>
  </si>
  <si>
    <t>16,9</t>
  </si>
  <si>
    <t>84,5</t>
  </si>
  <si>
    <t>5,9</t>
  </si>
  <si>
    <t>masse volumique eau</t>
  </si>
  <si>
    <t>café instantané en poudre</t>
  </si>
  <si>
    <t>54,4</t>
  </si>
  <si>
    <t>10,9</t>
  </si>
  <si>
    <t>272,0</t>
  </si>
  <si>
    <t>19,0</t>
  </si>
  <si>
    <t>café moulu</t>
  </si>
  <si>
    <t>26,3</t>
  </si>
  <si>
    <t>131,5</t>
  </si>
  <si>
    <t>4,6</t>
  </si>
  <si>
    <t>canelle moulue</t>
  </si>
  <si>
    <t>19,6</t>
  </si>
  <si>
    <t>98,0</t>
  </si>
  <si>
    <t>canneberge entière</t>
  </si>
  <si>
    <t>24,9</t>
  </si>
  <si>
    <t>124,5</t>
  </si>
  <si>
    <t>8,7</t>
  </si>
  <si>
    <t>cantaloup en dés</t>
  </si>
  <si>
    <t>15,2</t>
  </si>
  <si>
    <t>76,0</t>
  </si>
  <si>
    <t>cardon filamenté</t>
  </si>
  <si>
    <t>13,3</t>
  </si>
  <si>
    <t>66,5</t>
  </si>
  <si>
    <t>carotte en tranches</t>
  </si>
  <si>
    <t>19,4</t>
  </si>
  <si>
    <t>97,0</t>
  </si>
  <si>
    <t>6,8</t>
  </si>
  <si>
    <t>carotte râpée</t>
  </si>
  <si>
    <t>21,5</t>
  </si>
  <si>
    <t>4,3</t>
  </si>
  <si>
    <t>107,5</t>
  </si>
  <si>
    <t>3,8</t>
  </si>
  <si>
    <t>7,5</t>
  </si>
  <si>
    <t>cédrat confit</t>
  </si>
  <si>
    <t>11,2</t>
  </si>
  <si>
    <t>56,0</t>
  </si>
  <si>
    <t>céleri en dés</t>
  </si>
  <si>
    <t>céleri en graines</t>
  </si>
  <si>
    <t>céleri-rave</t>
  </si>
  <si>
    <t>céréale Rice Krispies</t>
  </si>
  <si>
    <t>8,8</t>
  </si>
  <si>
    <t>87,6</t>
  </si>
  <si>
    <t>17,5</t>
  </si>
  <si>
    <t>438,0</t>
  </si>
  <si>
    <t>30,7</t>
  </si>
  <si>
    <t>cerise confite</t>
  </si>
  <si>
    <t>cerise terre</t>
  </si>
  <si>
    <t>champignon en morceaux</t>
  </si>
  <si>
    <t>33,8</t>
  </si>
  <si>
    <t>169,0</t>
  </si>
  <si>
    <t>11,8</t>
  </si>
  <si>
    <t>champignon entier</t>
  </si>
  <si>
    <t>24,6</t>
  </si>
  <si>
    <t>123,0</t>
  </si>
  <si>
    <t>8,6</t>
  </si>
  <si>
    <t>chapelure biscuit Graham</t>
  </si>
  <si>
    <t>28,2</t>
  </si>
  <si>
    <t>141,0</t>
  </si>
  <si>
    <t>9,9</t>
  </si>
  <si>
    <t>chapelure Corn Flakes</t>
  </si>
  <si>
    <t>25,0</t>
  </si>
  <si>
    <t>125,0</t>
  </si>
  <si>
    <t>chapelure pain blanc</t>
  </si>
  <si>
    <t>52,6</t>
  </si>
  <si>
    <t>263,0</t>
  </si>
  <si>
    <t>18,4</t>
  </si>
  <si>
    <t>chapelure pain séché</t>
  </si>
  <si>
    <t>21,9</t>
  </si>
  <si>
    <t>109,5</t>
  </si>
  <si>
    <t>7,7</t>
  </si>
  <si>
    <t>chapelure fraîche pain</t>
  </si>
  <si>
    <t>39,7</t>
  </si>
  <si>
    <t>7,9</t>
  </si>
  <si>
    <t>198,5</t>
  </si>
  <si>
    <t>13,9</t>
  </si>
  <si>
    <t>châtainge rôtie</t>
  </si>
  <si>
    <t>16,5</t>
  </si>
  <si>
    <t>82,5</t>
  </si>
  <si>
    <t>chayotte en morceaux</t>
  </si>
  <si>
    <t>17,9</t>
  </si>
  <si>
    <t>89,5</t>
  </si>
  <si>
    <t>6,3</t>
  </si>
  <si>
    <t>chocolat en morceaux</t>
  </si>
  <si>
    <t>13,2</t>
  </si>
  <si>
    <t>66,0</t>
  </si>
  <si>
    <t>chocolat fondu</t>
  </si>
  <si>
    <t>chocolat râpé</t>
  </si>
  <si>
    <t>2,4</t>
  </si>
  <si>
    <t>23,8</t>
  </si>
  <si>
    <t>4,8</t>
  </si>
  <si>
    <t>119,0</t>
  </si>
  <si>
    <t>4,2</t>
  </si>
  <si>
    <t>8,3</t>
  </si>
  <si>
    <t>chou Bruxelles</t>
  </si>
  <si>
    <t>chou haché</t>
  </si>
  <si>
    <t>26,6</t>
  </si>
  <si>
    <t>133,0</t>
  </si>
  <si>
    <t>9,3</t>
  </si>
  <si>
    <t>chou rouge haché</t>
  </si>
  <si>
    <t>chou vert frisé haché</t>
  </si>
  <si>
    <t>35,3</t>
  </si>
  <si>
    <t>7,1</t>
  </si>
  <si>
    <t>176,5</t>
  </si>
  <si>
    <t>12,4</t>
  </si>
  <si>
    <t>chou-fleur</t>
  </si>
  <si>
    <t>23,7</t>
  </si>
  <si>
    <t>118,5</t>
  </si>
  <si>
    <t>4,1</t>
  </si>
  <si>
    <t>chou-rave</t>
  </si>
  <si>
    <t>87,5</t>
  </si>
  <si>
    <t>ciboulette hachée</t>
  </si>
  <si>
    <t>245,0</t>
  </si>
  <si>
    <t>17,2</t>
  </si>
  <si>
    <t>citron frais en jus</t>
  </si>
  <si>
    <t>citrouille en cubes</t>
  </si>
  <si>
    <t>24,0</t>
  </si>
  <si>
    <t>120,0</t>
  </si>
  <si>
    <t>8,4</t>
  </si>
  <si>
    <t>clou girofle entier</t>
  </si>
  <si>
    <t>clou girofle moulu</t>
  </si>
  <si>
    <t>concombre pelé haché</t>
  </si>
  <si>
    <t>confiture</t>
  </si>
  <si>
    <t>0,7</t>
  </si>
  <si>
    <t>7,3</t>
  </si>
  <si>
    <t>36,5</t>
  </si>
  <si>
    <t>coriandre</t>
  </si>
  <si>
    <t>14,8</t>
  </si>
  <si>
    <t>147,9</t>
  </si>
  <si>
    <t>29,6</t>
  </si>
  <si>
    <t>739,5</t>
  </si>
  <si>
    <t>25,9</t>
  </si>
  <si>
    <t>51,8</t>
  </si>
  <si>
    <t>couscous</t>
  </si>
  <si>
    <t>13,7</t>
  </si>
  <si>
    <t>68,5</t>
  </si>
  <si>
    <t>crème à 15 % m.g.</t>
  </si>
  <si>
    <t>49,5</t>
  </si>
  <si>
    <t>crème à 35 % m.g.</t>
  </si>
  <si>
    <t>crème blé</t>
  </si>
  <si>
    <t>crème tartre</t>
  </si>
  <si>
    <t>crème sûre=aigre légère</t>
  </si>
  <si>
    <t>cresson fontaine haché</t>
  </si>
  <si>
    <t>7,0</t>
  </si>
  <si>
    <t>69,6</t>
  </si>
  <si>
    <t>348,0</t>
  </si>
  <si>
    <t>12,2</t>
  </si>
  <si>
    <t>24,4</t>
  </si>
  <si>
    <t>curcuma moulu</t>
  </si>
  <si>
    <t>datte séchée dénoyautée hachée</t>
  </si>
  <si>
    <t>eau</t>
  </si>
  <si>
    <t>eau minérale</t>
  </si>
  <si>
    <t>échalote hachée</t>
  </si>
  <si>
    <t>74,0</t>
  </si>
  <si>
    <t>5,2</t>
  </si>
  <si>
    <t>écorce citron râpée</t>
  </si>
  <si>
    <t>écorce orange râpée</t>
  </si>
  <si>
    <t>endive</t>
  </si>
  <si>
    <t>épinard</t>
  </si>
  <si>
    <t>78,9</t>
  </si>
  <si>
    <t>394,5</t>
  </si>
  <si>
    <t>13,8</t>
  </si>
  <si>
    <t>27,6</t>
  </si>
  <si>
    <t>farine arrowroot</t>
  </si>
  <si>
    <t>18,5</t>
  </si>
  <si>
    <t>92,5</t>
  </si>
  <si>
    <t>6,5</t>
  </si>
  <si>
    <t>farine avoine</t>
  </si>
  <si>
    <t>69,5</t>
  </si>
  <si>
    <t>farine blé à gâteau non tamisée</t>
  </si>
  <si>
    <t>21,3</t>
  </si>
  <si>
    <t>106,5</t>
  </si>
  <si>
    <t>farine blé à gâteau tamisée</t>
  </si>
  <si>
    <t>farine blé blanche à gâteau non tamisée</t>
  </si>
  <si>
    <t>17,3</t>
  </si>
  <si>
    <t>86,5</t>
  </si>
  <si>
    <t>farine blé blanche à pain</t>
  </si>
  <si>
    <t>farine blé blanche tout usage</t>
  </si>
  <si>
    <t>18,9</t>
  </si>
  <si>
    <t>94,5</t>
  </si>
  <si>
    <t>farine blé tout usage tamisée</t>
  </si>
  <si>
    <t>20,6</t>
  </si>
  <si>
    <t>103,0</t>
  </si>
  <si>
    <t>7,2</t>
  </si>
  <si>
    <t>farine blé</t>
  </si>
  <si>
    <t>farine maïs</t>
  </si>
  <si>
    <t>20,2</t>
  </si>
  <si>
    <t>101,0</t>
  </si>
  <si>
    <t>farine pomme terre</t>
  </si>
  <si>
    <t>farine riz blanc</t>
  </si>
  <si>
    <t>15,0</t>
  </si>
  <si>
    <t>75,0</t>
  </si>
  <si>
    <t>farine riz brun</t>
  </si>
  <si>
    <t>farine sarrasin</t>
  </si>
  <si>
    <t>farine seigle</t>
  </si>
  <si>
    <t>farine semoule</t>
  </si>
  <si>
    <t>13,5</t>
  </si>
  <si>
    <t>67,5</t>
  </si>
  <si>
    <t>fécule maïs tamisée</t>
  </si>
  <si>
    <t>fécule pomme terre tamisée</t>
  </si>
  <si>
    <t>fève sèche</t>
  </si>
  <si>
    <t>59,0</t>
  </si>
  <si>
    <t>figue barbarie</t>
  </si>
  <si>
    <t>79,5</t>
  </si>
  <si>
    <t>figue sèche</t>
  </si>
  <si>
    <t>fraise entière</t>
  </si>
  <si>
    <t>framboise</t>
  </si>
  <si>
    <t>19,2</t>
  </si>
  <si>
    <t>96,0</t>
  </si>
  <si>
    <t>6,7</t>
  </si>
  <si>
    <t>framboise congelée</t>
  </si>
  <si>
    <t>fromage bleu émietté</t>
  </si>
  <si>
    <t>fromage brie en tranches</t>
  </si>
  <si>
    <t>fromage cheddar râpé</t>
  </si>
  <si>
    <t>fromage colby râpé</t>
  </si>
  <si>
    <t>fromage cottage</t>
  </si>
  <si>
    <t>10,3</t>
  </si>
  <si>
    <t>51,5</t>
  </si>
  <si>
    <t>fromage cottage non tassé</t>
  </si>
  <si>
    <t>fromage emmental filamenté</t>
  </si>
  <si>
    <t>fromage féta émietté</t>
  </si>
  <si>
    <t>fromage gruyère filamenté</t>
  </si>
  <si>
    <t>fromage jack râpé</t>
  </si>
  <si>
    <t>91,0</t>
  </si>
  <si>
    <t>6,4</t>
  </si>
  <si>
    <t>fromage muenster filamenté</t>
  </si>
  <si>
    <t>20,9</t>
  </si>
  <si>
    <t>104,5</t>
  </si>
  <si>
    <t>fromage parmesan râpé</t>
  </si>
  <si>
    <t>fromage port-salut filamenté</t>
  </si>
  <si>
    <t>fromage râpé</t>
  </si>
  <si>
    <t>20,0</t>
  </si>
  <si>
    <t>100,0</t>
  </si>
  <si>
    <t>fromage ricotte</t>
  </si>
  <si>
    <t>fromage roquefort émietté</t>
  </si>
  <si>
    <t>fruit confit</t>
  </si>
  <si>
    <t>fruit sec</t>
  </si>
  <si>
    <t>gélatine</t>
  </si>
  <si>
    <t>10,8</t>
  </si>
  <si>
    <t>54,0</t>
  </si>
  <si>
    <t>germe blé</t>
  </si>
  <si>
    <t>gin (40% alcool / volume)</t>
  </si>
  <si>
    <t>10,6</t>
  </si>
  <si>
    <t>53,0</t>
  </si>
  <si>
    <t>gingembre</t>
  </si>
  <si>
    <t>gingembre moulu</t>
  </si>
  <si>
    <t>27,4</t>
  </si>
  <si>
    <t>137,0</t>
  </si>
  <si>
    <t>glucose</t>
  </si>
  <si>
    <t>34,5</t>
  </si>
  <si>
    <t>gourgane sans cosse</t>
  </si>
  <si>
    <t>21,7</t>
  </si>
  <si>
    <t>108,5</t>
  </si>
  <si>
    <t>7,6</t>
  </si>
  <si>
    <t>gousse vanille écrasée</t>
  </si>
  <si>
    <t>14,7</t>
  </si>
  <si>
    <t>73,5</t>
  </si>
  <si>
    <t>gras bœuf</t>
  </si>
  <si>
    <t>gras canard</t>
  </si>
  <si>
    <t>gras porc=saindoux</t>
  </si>
  <si>
    <t>gras poulet</t>
  </si>
  <si>
    <t>gras végétal Crisco fondu</t>
  </si>
  <si>
    <t>gras végétal Crisco solide</t>
  </si>
  <si>
    <t>groseille à maquereau</t>
  </si>
  <si>
    <t>gruau sec -- Flocons d'avoine</t>
  </si>
  <si>
    <t>25,3</t>
  </si>
  <si>
    <t>126,5</t>
  </si>
  <si>
    <t>8,9</t>
  </si>
  <si>
    <t>guimauve mini</t>
  </si>
  <si>
    <t>47,3</t>
  </si>
  <si>
    <t>236,5</t>
  </si>
  <si>
    <t>16,6</t>
  </si>
  <si>
    <t>haricot blanc</t>
  </si>
  <si>
    <t>11,7</t>
  </si>
  <si>
    <t>58,5</t>
  </si>
  <si>
    <t>haricot blanc petit</t>
  </si>
  <si>
    <t>11,0</t>
  </si>
  <si>
    <t>55,0</t>
  </si>
  <si>
    <t>haricot lima</t>
  </si>
  <si>
    <t>haricot jaune</t>
  </si>
  <si>
    <t>12,1</t>
  </si>
  <si>
    <t>60,5</t>
  </si>
  <si>
    <t>haricot noir</t>
  </si>
  <si>
    <t>61,0</t>
  </si>
  <si>
    <t>haricot vert</t>
  </si>
  <si>
    <t>12,9</t>
  </si>
  <si>
    <t>64,5</t>
  </si>
  <si>
    <t>4,5</t>
  </si>
  <si>
    <t>hoummos maison</t>
  </si>
  <si>
    <t>huile arachide</t>
  </si>
  <si>
    <t>huile canole</t>
  </si>
  <si>
    <t>54,5</t>
  </si>
  <si>
    <t>huile maïs</t>
  </si>
  <si>
    <t>huile noisette</t>
  </si>
  <si>
    <t>huile noix</t>
  </si>
  <si>
    <t>huile pépin raisin</t>
  </si>
  <si>
    <t>huile sésame</t>
  </si>
  <si>
    <t>huile soja</t>
  </si>
  <si>
    <t>huile tournesol</t>
  </si>
  <si>
    <t>huile olive</t>
  </si>
  <si>
    <t>jaune œuf</t>
  </si>
  <si>
    <t>44,0</t>
  </si>
  <si>
    <t>kiwi</t>
  </si>
  <si>
    <t>13,4</t>
  </si>
  <si>
    <t>67,0</t>
  </si>
  <si>
    <t>lait  à 1 % m.g.</t>
  </si>
  <si>
    <t>lait à 2 % m.g.</t>
  </si>
  <si>
    <t>lait à 3,3</t>
  </si>
  <si>
    <t>lait babeurre</t>
  </si>
  <si>
    <t>lait entier en poudre</t>
  </si>
  <si>
    <t>lait évaporé</t>
  </si>
  <si>
    <t>47,0</t>
  </si>
  <si>
    <t>laitue frisée filamentée</t>
  </si>
  <si>
    <t>42,2</t>
  </si>
  <si>
    <t>211,0</t>
  </si>
  <si>
    <t>7,4</t>
  </si>
  <si>
    <t>laitue iceberg hachée</t>
  </si>
  <si>
    <t>43,0</t>
  </si>
  <si>
    <t>215,0</t>
  </si>
  <si>
    <t>laitue romaine filamentée</t>
  </si>
  <si>
    <t>lard</t>
  </si>
  <si>
    <t>lentille</t>
  </si>
  <si>
    <t>12,3</t>
  </si>
  <si>
    <t>61,5</t>
  </si>
  <si>
    <t>levure chimique action continue|double</t>
  </si>
  <si>
    <t>10,7</t>
  </si>
  <si>
    <t>53,5</t>
  </si>
  <si>
    <t>lime fraîche en jus</t>
  </si>
  <si>
    <t>lin en graines</t>
  </si>
  <si>
    <t>litchi</t>
  </si>
  <si>
    <t>12,5</t>
  </si>
  <si>
    <t>62,5</t>
  </si>
  <si>
    <t>macaroni blé entier</t>
  </si>
  <si>
    <t>22,5</t>
  </si>
  <si>
    <t>112,5</t>
  </si>
  <si>
    <t>mâche</t>
  </si>
  <si>
    <t>maïs sucré</t>
  </si>
  <si>
    <t>15,4</t>
  </si>
  <si>
    <t>77,0</t>
  </si>
  <si>
    <t>mangue en tranches</t>
  </si>
  <si>
    <t>margarine</t>
  </si>
  <si>
    <t>mayonnaise</t>
  </si>
  <si>
    <t>mélasse</t>
  </si>
  <si>
    <t>35,0</t>
  </si>
  <si>
    <t>miel</t>
  </si>
  <si>
    <t>millet</t>
  </si>
  <si>
    <t>moutarde</t>
  </si>
  <si>
    <t>moutaren poudre</t>
  </si>
  <si>
    <t>20,4</t>
  </si>
  <si>
    <t>102,0</t>
  </si>
  <si>
    <t>mûre</t>
  </si>
  <si>
    <t>navet en cubes</t>
  </si>
  <si>
    <t>nectarine en tranches</t>
  </si>
  <si>
    <t>17,1</t>
  </si>
  <si>
    <t>85,5</t>
  </si>
  <si>
    <t>6,0</t>
  </si>
  <si>
    <t>noisette déshydratée entière</t>
  </si>
  <si>
    <t>noix acajou rôtie entière</t>
  </si>
  <si>
    <t>noix coco filamentée</t>
  </si>
  <si>
    <t>148,0</t>
  </si>
  <si>
    <t>noix coco séchée sucrée en flocons</t>
  </si>
  <si>
    <t>32,0</t>
  </si>
  <si>
    <t>160,0</t>
  </si>
  <si>
    <t>noix grenoble déshydratée en moitiées</t>
  </si>
  <si>
    <t>noix du Brésil déshydratée</t>
  </si>
  <si>
    <t>noix en poudre</t>
  </si>
  <si>
    <t>nouilles aux œufs sèches</t>
  </si>
  <si>
    <t>62,3</t>
  </si>
  <si>
    <t>311,5</t>
  </si>
  <si>
    <t>21,8</t>
  </si>
  <si>
    <t>œuf entier dur</t>
  </si>
  <si>
    <t>œuf</t>
  </si>
  <si>
    <t>10,2</t>
  </si>
  <si>
    <t>51,0</t>
  </si>
  <si>
    <t>oignon en tranches</t>
  </si>
  <si>
    <t>oignon haché</t>
  </si>
  <si>
    <t>oignon vert haché</t>
  </si>
  <si>
    <t>okra</t>
  </si>
  <si>
    <t>olive verte hachée</t>
  </si>
  <si>
    <t>orange avec pelure</t>
  </si>
  <si>
    <t>orange fraîche en jus</t>
  </si>
  <si>
    <t>orge</t>
  </si>
  <si>
    <t>pacane en moitiés</t>
  </si>
  <si>
    <t>23,9</t>
  </si>
  <si>
    <t>119,5</t>
  </si>
  <si>
    <t>pacane en poudre</t>
  </si>
  <si>
    <t>pamplemousse blanc frais en jus</t>
  </si>
  <si>
    <t>panais en tranches</t>
  </si>
  <si>
    <t>papaye en cubes</t>
  </si>
  <si>
    <t>paprika</t>
  </si>
  <si>
    <t>pastèque en dés</t>
  </si>
  <si>
    <t>patate douce en cubes</t>
  </si>
  <si>
    <t>pâtisson en tranches</t>
  </si>
  <si>
    <t>pavot en graines</t>
  </si>
  <si>
    <t>pêche en tranches</t>
  </si>
  <si>
    <t>pelure citron confite</t>
  </si>
  <si>
    <t>pelure pamplemousse confite</t>
  </si>
  <si>
    <t>pelure orange confite</t>
  </si>
  <si>
    <t>persil frais</t>
  </si>
  <si>
    <t>39,4</t>
  </si>
  <si>
    <t>197,0</t>
  </si>
  <si>
    <t>pignon</t>
  </si>
  <si>
    <t>piment chili haché ou en dés</t>
  </si>
  <si>
    <t>piment jalapeno en tranches</t>
  </si>
  <si>
    <t>piment serrano haché</t>
  </si>
  <si>
    <t>pissenlit en feuilles hachées</t>
  </si>
  <si>
    <t>pistache</t>
  </si>
  <si>
    <t>poire avec pelure en tranches</t>
  </si>
  <si>
    <t>poire confite</t>
  </si>
  <si>
    <t>poireau</t>
  </si>
  <si>
    <t>pois cassé</t>
  </si>
  <si>
    <t>12,0</t>
  </si>
  <si>
    <t>60,0</t>
  </si>
  <si>
    <t>pois mange-tout entier</t>
  </si>
  <si>
    <t>37,6</t>
  </si>
  <si>
    <t>188,0</t>
  </si>
  <si>
    <t>pois pigeon</t>
  </si>
  <si>
    <t>15,5</t>
  </si>
  <si>
    <t>77,5</t>
  </si>
  <si>
    <t>pois vert</t>
  </si>
  <si>
    <t>poivre blanc en grain</t>
  </si>
  <si>
    <t>20,8</t>
  </si>
  <si>
    <t>104,0</t>
  </si>
  <si>
    <t>poivre noir en grain</t>
  </si>
  <si>
    <t>23,1</t>
  </si>
  <si>
    <t>115,5</t>
  </si>
  <si>
    <t>8,1</t>
  </si>
  <si>
    <t>poivron haché</t>
  </si>
  <si>
    <t>pomme avec|sans pelure en tranches</t>
  </si>
  <si>
    <t>pomme terre en dés</t>
  </si>
  <si>
    <t>pomme terre en purée</t>
  </si>
  <si>
    <t>11,3</t>
  </si>
  <si>
    <t>56,5</t>
  </si>
  <si>
    <t>poudre à pâte</t>
  </si>
  <si>
    <t>poudre cacao</t>
  </si>
  <si>
    <t>22,7</t>
  </si>
  <si>
    <t>113,5</t>
  </si>
  <si>
    <t>pourpier</t>
  </si>
  <si>
    <t>275,0</t>
  </si>
  <si>
    <t>19,3</t>
  </si>
  <si>
    <t>pousse bambou en conserve</t>
  </si>
  <si>
    <t>18,1</t>
  </si>
  <si>
    <t>90,5</t>
  </si>
  <si>
    <t>prune en tranches</t>
  </si>
  <si>
    <t>quinoa en grains</t>
  </si>
  <si>
    <t>radicchio filamenté</t>
  </si>
  <si>
    <t>59,2</t>
  </si>
  <si>
    <t>296,0</t>
  </si>
  <si>
    <t>20,7</t>
  </si>
  <si>
    <t>radis en tranches</t>
  </si>
  <si>
    <t>raisin corinthe sec</t>
  </si>
  <si>
    <t>raisin sultana sec</t>
  </si>
  <si>
    <t>rhubarbe en dés</t>
  </si>
  <si>
    <t>rhum (40% alcool / volume)</t>
  </si>
  <si>
    <t>riz basmati</t>
  </si>
  <si>
    <t>riz blanc à grain court</t>
  </si>
  <si>
    <t>riz blanc à grain long</t>
  </si>
  <si>
    <t>12,8</t>
  </si>
  <si>
    <t>64,0</t>
  </si>
  <si>
    <t>riz blanc à grain moyen</t>
  </si>
  <si>
    <t>riz blanc glutineux</t>
  </si>
  <si>
    <t>riz brun à grain long</t>
  </si>
  <si>
    <t>riz brun à grain moyen</t>
  </si>
  <si>
    <t>riz sauvage</t>
  </si>
  <si>
    <t>roquette</t>
  </si>
  <si>
    <t>118,3</t>
  </si>
  <si>
    <t>591,5</t>
  </si>
  <si>
    <t>41,4</t>
  </si>
  <si>
    <t>rutabaga en cubes</t>
  </si>
  <si>
    <t>saké</t>
  </si>
  <si>
    <t>salsifis en tranches</t>
  </si>
  <si>
    <t>sarrazin en grains</t>
  </si>
  <si>
    <t>seigle en grains</t>
  </si>
  <si>
    <t>14,0</t>
  </si>
  <si>
    <t>70,0</t>
  </si>
  <si>
    <t>sel table</t>
  </si>
  <si>
    <t>0,8</t>
  </si>
  <si>
    <t>40,5</t>
  </si>
  <si>
    <t>sésame en graines</t>
  </si>
  <si>
    <t>sirop maïs</t>
  </si>
  <si>
    <t>36,0</t>
  </si>
  <si>
    <t>sirop érable</t>
  </si>
  <si>
    <t>son avoine en grains</t>
  </si>
  <si>
    <t>25,2</t>
  </si>
  <si>
    <t>126,0</t>
  </si>
  <si>
    <t>sucre à glace non tamisé</t>
  </si>
  <si>
    <t>sucre à glace tamisé</t>
  </si>
  <si>
    <t>sucre brun (cassonade) non tassé</t>
  </si>
  <si>
    <t>sucre brun (cassonade) tassé</t>
  </si>
  <si>
    <t>sucre granulé</t>
  </si>
  <si>
    <t>tamarin</t>
  </si>
  <si>
    <t>tangerine en jus frais</t>
  </si>
  <si>
    <t>tangerine en sections</t>
  </si>
  <si>
    <t>tapioca perlé</t>
  </si>
  <si>
    <t>taro en tranches</t>
  </si>
  <si>
    <t>22,8</t>
  </si>
  <si>
    <t>114,0</t>
  </si>
  <si>
    <t>8,0</t>
  </si>
  <si>
    <t>thé infusé</t>
  </si>
  <si>
    <t>tomate cerise rouge</t>
  </si>
  <si>
    <t>tomate jaune hachée</t>
  </si>
  <si>
    <t>17,0</t>
  </si>
  <si>
    <t>85,0</t>
  </si>
  <si>
    <t>tomate rouge en tranches</t>
  </si>
  <si>
    <t>65,5</t>
  </si>
  <si>
    <t>tomate verte</t>
  </si>
  <si>
    <t>tomate jus en conserve</t>
  </si>
  <si>
    <t>tomate  pâte en conserve</t>
  </si>
  <si>
    <t>9,0</t>
  </si>
  <si>
    <t>45,0</t>
  </si>
  <si>
    <t>topinambour en tranches</t>
  </si>
  <si>
    <t>tournesol grillé en graines</t>
  </si>
  <si>
    <t>vanille en extrait</t>
  </si>
  <si>
    <t>11,4</t>
  </si>
  <si>
    <t>57,0</t>
  </si>
  <si>
    <t>vin cuisine</t>
  </si>
  <si>
    <t>vin dessert sec|sucré 18,8</t>
  </si>
  <si>
    <t>vin table blanc|rosé|rouge 11,5</t>
  </si>
  <si>
    <t>vinaigre</t>
  </si>
  <si>
    <t>vodka (40% alcool / volume)</t>
  </si>
  <si>
    <t>whisky (40% alcool / volume)</t>
  </si>
  <si>
    <t>yaourt</t>
  </si>
  <si>
    <t>zucchini haché</t>
  </si>
  <si>
    <t>19,1</t>
  </si>
  <si>
    <t>95,5</t>
  </si>
  <si>
    <t>https://www.google.com/search?q=ambiance+bar+%C3%A0+cocktail+chic&amp;client=firefox-b-d&amp;sxsrf=AJOqlzVEiEJaAfiPksk2m0DNcA5tfwxmgw:1674116619047&amp;source=lnms&amp;tbm=isch&amp;sa=X&amp;ved=2ahUKEwj6_o-zmtP8AhXHUKQEHUKRDNEQ_AUoAXoECAEQAw&amp;biw=1472&amp;bih=726&amp;dpr=1.3#imgrc=p_KRM0lJYwUdjM</t>
  </si>
  <si>
    <t xml:space="preserve">ambiance bar à cocktail </t>
  </si>
  <si>
    <t>- 1.700 bouteilles d'Alcool avec photos</t>
  </si>
  <si>
    <t>- 840 recettes de Cocktails avec visuels</t>
  </si>
  <si>
    <t>Bienvenue sur notre site avec plus de 5.000 pages sur le monde du Bar :</t>
  </si>
  <si>
    <t>https://www.frenchbar.com/index.php</t>
  </si>
  <si>
    <t>http://www.spiritueuxmagazine.com/</t>
  </si>
  <si>
    <t>http://technoresto.org/tp/ta_cocktail/ta_fp.html</t>
  </si>
  <si>
    <t>https://www.1001cocktails.com/recettes/selections.aspx</t>
  </si>
  <si>
    <t xml:space="preserve">Virgin.. un cocktail sans alcool. On parle ainsi de Virgin Colada ou Virgin mojito. </t>
  </si>
  <si>
    <t>Straight ... un cocktail préparé avec de la glace au shaker mais servi sans glace.</t>
  </si>
  <si>
    <t>https://support.microsoft.com/fr-fr/office/filtrer-les-donn%C3%A9es-d-une-plage-ou-d-un-tableau-01832226-31b5-4568-8806-38c37dcc180e</t>
  </si>
  <si>
    <t>destinés à être bus « culs-secs », et qui peuvent être constitués uniquement d’alcools mais peuvent aussi inclure un soft drink.</t>
  </si>
  <si>
    <t xml:space="preserve">shooters sont des short drinks dont le volume est compris entre 2,5 à 10 cl, que l’on sert dans des verres à shooter, </t>
  </si>
  <si>
    <t>Shooter  un shooter est un cocktail de quelques centilitres se buvant d'un seul trait.</t>
  </si>
  <si>
    <t>/10</t>
  </si>
  <si>
    <t>kg</t>
  </si>
  <si>
    <t>g</t>
  </si>
  <si>
    <t>Rafraichir ses verres... rafraichir un verre à l'aide de glace ou en le passant ou réfrigérateur.</t>
  </si>
  <si>
    <t>On the rocks...un cocktail où l'alcool fort se boit pur avec des glaçons. Le whisky on the rocks est la boisson la plus connue.</t>
  </si>
  <si>
    <t>On the rocks : boisson préparée au shaker ou directement dans le verre de servie avec des cubes de glace.</t>
  </si>
  <si>
    <t>Neat...un cocktail sans glace. La plupart des whiskies sont commandés neat et dégustés à température ambiante.</t>
  </si>
  <si>
    <t>hot drinks : Une superfamille de cocktails qui inclut toutes les boissons qui se dégustent chaudes.</t>
  </si>
  <si>
    <t>Givrer ses verres... passer le bord du verre à cocktail dans du jus de citron puis dans du sucre ou du sel.</t>
  </si>
  <si>
    <t>From the barrel...littéralement "tiré du fût", un whisky from the barrel vient directement du barril.</t>
  </si>
  <si>
    <t>Frozen... un cocktail frozen a été fait au blender. On parle par exemple de Frozen Daiquiri.</t>
  </si>
  <si>
    <t>Frappé : boisson, généralement sans alcool, à base de lait auquel on ajoute des fruits frais et de la glace. On le prépare au mixer.</t>
  </si>
  <si>
    <t>Blended On dit d'un whisky qu'il est blended quand c'est un assemblage de plusieurs whiskies.</t>
  </si>
  <si>
    <t>Divers</t>
  </si>
  <si>
    <t>Cette liste n’est bien sûr pas exhaustive : on dénombre d’innombrables autres variétés de boissons mélangées.</t>
  </si>
  <si>
    <t>Punch : on le prépare avec du sirop de sucre, du citron et du rhum. On peut remplacer le rhum par de la liqueur d'orange ou de mandarine. Il a un effet tonique et fortifiant.</t>
  </si>
  <si>
    <t>et où le thé peut être substitué à l’eau. Le rhum peut lui aussi être remplacé par une autre eau-de-vie.</t>
  </si>
  <si>
    <t xml:space="preserve">Ces trois ingrédients servent de base à de multiples recettes qui peuvent également incorporer des épices, du miel, </t>
  </si>
  <si>
    <t xml:space="preserve">grogs sont une famille de long drinks apparus au 18ème siècle et obtenus à partir de rhum étendu d’eau chaude ou bouillante, avec un trait de citron. </t>
  </si>
  <si>
    <t>Grog : les eaux-de-vie utilisées pour cette boisson sont chauffées et parfumées avec des épices, du beurre et du citron.</t>
  </si>
  <si>
    <t>Grog</t>
  </si>
  <si>
    <t xml:space="preserve"> selon les saisons et les occasions, soit comme un long drink, soit comme un hot drink, car il est prévu de la servir chaude.</t>
  </si>
  <si>
    <t>Eggnog : à base de lait et d'oeufs, auxquels on ajoute des vins à degré d'alcool élevé et des spiritueux. Cette préparation peut être considérée,</t>
  </si>
  <si>
    <t>et bien sûr, des spiritueux tels que le whisky, le rhum, le brandy.</t>
  </si>
  <si>
    <t xml:space="preserve">de la noix de muscade râpée. Selon les variantes, la cannelle peut remplacer la noix de muscade, les blancs d’œufs peuvent être supprimés, </t>
  </si>
  <si>
    <t xml:space="preserve">Egg Nogs : On obtient un Egg Nog, long drink à l’origine sans alcool, en mélangeant du lait chaud, un jaune d’œuf, du blanc d’œuf battu en neige, </t>
  </si>
  <si>
    <t>Ce sont des boissons servies surtout chaudes.</t>
  </si>
  <si>
    <t>Les hot drinks</t>
  </si>
  <si>
    <t>les margaritas et qui ont pour caractéristique commune une saveur acide, ainsi que plusieurs ingrédients : un alcool, du jus de citron ou de lime, et du sucre.</t>
  </si>
  <si>
    <t xml:space="preserve">sours sont une superfamille de cocktails, regroupant plusieurs familles, telles que les caïpirinhas, les daïquiris, </t>
  </si>
  <si>
    <t>Sour : cocktail avec du jus de citron et une cerise confite.</t>
  </si>
  <si>
    <t>Sour ... un short drink préparé à base de jus de citron, de sucre et d'un alcool de base. La Margarita, la Caipirinha et le Daiquiri sont les plus connus.</t>
  </si>
  <si>
    <t>Sour</t>
  </si>
  <si>
    <t xml:space="preserve"> On verse les différents liquides à l'aide d'une longue cuillère en les faisant couler lentement dans un verre étroit et long, de façon à former des couches de couleurs variées.</t>
  </si>
  <si>
    <t>ρ Rhô</t>
  </si>
  <si>
    <t>④ Compositon</t>
  </si>
  <si>
    <t>⑦g.kg.L.dl.cl.ml</t>
  </si>
  <si>
    <t>⑥ Poids ou Volume</t>
  </si>
  <si>
    <t>⑤ Quoi ▼</t>
  </si>
  <si>
    <t>Pick me up : cocktail très alcoolisé et tonique.</t>
  </si>
  <si>
    <t>Flip : short drink à base de sherry ou de marsala. On le reconnaît par la présence d'oeufs frais et de sucre. Il doit être servi glacé dans des coupes à vin.</t>
  </si>
  <si>
    <t xml:space="preserve">Dry Classic Martini... que vous aurez alors commandé un Martini accompagné d'un zeste de citron ou d'une olive verte. </t>
  </si>
  <si>
    <t>On le sert dans un tumbler moyen ou dans un verre old fashioned classique.</t>
  </si>
  <si>
    <t xml:space="preserve">Daisy : littéralement "marguerite", le daisy est préparé avec du jus de citron, du sirop d'orgeat ou du cédrat, un peu de sucre et un peu de soda. </t>
  </si>
  <si>
    <t>de</t>
  </si>
  <si>
    <t>Daisy</t>
  </si>
  <si>
    <t>Crusta : il se distingue particulièrement par le service, car le verre est présenté givré (c-à-d. avec son bord humecté d'eau et passé dans le sucre). L'élément de base est le rhum.</t>
  </si>
  <si>
    <t>c'est-à-dire qu'ils contiennent de l'alcool, du jus de citron et du sucre ou sirop de glucose et/ou de la liqueur et sont souvent complétés par des amers de cocktail.</t>
  </si>
  <si>
    <t xml:space="preserve">Crusta est un terme qui désigne un petit groupe de cocktails classiques. La composition des crustas est similaire à celle d'un sour, </t>
  </si>
  <si>
    <t>Crusta</t>
  </si>
  <si>
    <t>souvent avec des cubes de glace ; ils sont essentiellement alcoolisés.</t>
  </si>
  <si>
    <t xml:space="preserve">Les short drinks, boissons plus "concentrées", sont servis dans les coupes à cocktails classiques en petites doses, </t>
  </si>
  <si>
    <t>pour devenir plus désaltérants et moins alcoolisés (long drink) ou bien plus chauds (hot drinks).</t>
  </si>
  <si>
    <t xml:space="preserve">Les "short drinks" ont été les premiers cocktails véritables, qui, pour suivre la mode et les goûts, ont été progressivement modifiés </t>
  </si>
  <si>
    <t>Les short drinks</t>
  </si>
  <si>
    <t>Zombie : long drink particulièrement alcoolisé, originaire des Caraïbes et préparé avec du rhum, des jus de fruits et fruits frais.</t>
  </si>
  <si>
    <t>Soft drink : cocktail peu alcoolisé, délicat et désaltérant.</t>
  </si>
  <si>
    <t>Prémix  Cela fait référence à... un mélange d'un alcool fort et d'une boisson non-alcoolisée comme un soda.</t>
  </si>
  <si>
    <t>mojitos sont des longs drinks élaborés à partir de rhum blanc cubain, de l’eau pétillante, de jus de lime, du sucre de canne blanc, une branche de menthe fraîche.</t>
  </si>
  <si>
    <t>ou en quartier (mangues), l’absence d’alcool (Virgin Mojito), ou l’adjonction de champagne.</t>
  </si>
  <si>
    <t xml:space="preserve">mojitos : les principales variantes sont fondées sur l’ajout de fruits frais entiers (fraises, de framboises), </t>
  </si>
  <si>
    <t>mojitos</t>
  </si>
  <si>
    <t>Juleps : boisson plus ou moins longue dont l'élément essentiel est la menthe fraîche, dont les feuilles écrasées sont également utilisées comme décoration.</t>
  </si>
  <si>
    <t xml:space="preserve"> Cette recette a été très féconde, puisqu’elle a inspiré le créateur du Mojito, qui a remplacé le whisky par du rhum et a également ajouté du jus de lime.</t>
  </si>
  <si>
    <t>Juleps :Sous cette dénomination sont regroupés des long drinks alcoolisés, préparés à partir de menthe fraîche, de bourbon, de sucre blanc et de glace.</t>
  </si>
  <si>
    <t>Highball : long drink comportant parmi ses ingrédients des boissons gazeuses. Il s'agit d'une mode typiquement américaine d'où le nom "highball" qui fait référence au verre à la forme allongée que l'on emploie.</t>
  </si>
  <si>
    <t>Fizzy (Fizzes) Vous avez commandé un Mojito Fizzy ? Il vous sera donc servi pétillant.</t>
  </si>
  <si>
    <t>Fizz : boisson mi-longue qui contient du jus de citron, un alcool (généralement du gin) et essentiellement du tonic. On le sert froid, mais pas glacé dans un petit tumbler de 12 cl.</t>
  </si>
  <si>
    <t>Fizzy (Fizzes)</t>
  </si>
  <si>
    <t>Fancy drink : boisson que l'on prépare au shaker avec de la glace et que l'on sert dans verre dont le bord a été préalablement givré avec du sucre.</t>
  </si>
  <si>
    <t>daïquiris sont une famille de short drinks élaborés à partir de trois ingrédients principaux, à savoir : le rhum blanc cubain, le jus de lime frais, le sucre blanc.</t>
  </si>
  <si>
    <t xml:space="preserve"> et auxquels peuvent être ajoutés différents fruits frais mixés (banane, pêche), ainsi que du jus de pamplemousse ou du marasquin.</t>
  </si>
  <si>
    <t>https://www.noovomoi.ca/style-et-maison/maison/article.10-combinaisons-de-couleurs.1.3811169.html</t>
  </si>
  <si>
    <t>daïquiris : les variantes, très nombreuses, ont été imaginées à partir de cette base, dont les proportions peuvent être modifiées,</t>
  </si>
  <si>
    <t>Voici les plus belles combinaisons de couleurs pour votre déco!</t>
  </si>
  <si>
    <t>daïquiris</t>
  </si>
  <si>
    <t>https://www.maisoncreative.com/decorer/couleurs/deco-pastel-comment-dompter-la-douceur-attitude-6335</t>
  </si>
  <si>
    <t>de morceaux de concombres de menthe, etc.). Ils étaient autrefois servis dans de grandes [..]</t>
  </si>
  <si>
    <t>Couleur pastel : comment dompter la douceur attitude en déco ?</t>
  </si>
  <si>
    <t xml:space="preserve">CUPS (Coupes) Long drinks (généralement), à base de Vin, servis sur glace et ornés généreusement (de fruits, </t>
  </si>
  <si>
    <t>dans des flûtes glacées avec une décoration de fruits divers (pommes, poires, pêches ou oranges).</t>
  </si>
  <si>
    <t>https://amourmodeetbeaute.com/couleurs-pastels/</t>
  </si>
  <si>
    <t>Cup : cocktail à base de vin (champagne, vin mousseux, ...) préparé dans une carafe ou dans une coupe en verre et servi</t>
  </si>
  <si>
    <t>Couleurs pastels : 5 façons de les porter !</t>
  </si>
  <si>
    <t>https://www.aufeminin.com/conseils-de-mode/couleurs-qui-vont-ensemble-s4015601.html</t>
  </si>
  <si>
    <t>coolers s’obtiennent à partir du mélange d’un spiritueux, de jus de fruit frais, de sucre : il est habituellement servi dans un verre à cocktail.</t>
  </si>
  <si>
    <t>Quelles sont les couleurs qui vont ensemble pour un look tendance ?</t>
  </si>
  <si>
    <t>Le cooler n'est jamais trop alcoolisé et il est toujours servi avec beaucoup de soda.</t>
  </si>
  <si>
    <t xml:space="preserve">Cooler : boisson préparée dans un shaker ou dans un verre à mélange et décorée avec des tranches de fruits frais. </t>
  </si>
  <si>
    <t>https://learn.microsoft.com/fr-fr/office/vba/api/excel.xlrgbcolor</t>
  </si>
  <si>
    <t>Cooler</t>
  </si>
  <si>
    <t>XlRgbColor, éumération (Excel)</t>
  </si>
  <si>
    <t>Collins : parmi les ingrédients, il y a du jus de citron, du sirop de sucre et du soda. Ils sont servis dans des grands verres (tumbler) et bus avec des pailles.</t>
  </si>
  <si>
    <t>https://photokit.com/colors/color-wheel/?lang=fr</t>
  </si>
  <si>
    <t>Collins : cocktails préparés directement dans un verre haut, à partir d’un spiritueux (originellement il s’agissait de gin), d’eau pétillante, de jus de citron, de sucre et de glace.</t>
  </si>
  <si>
    <t>Découvrez de belles harmonies de couleurs, utilisez la roue chromatique pour créer de superbes palettes de couleurs.</t>
  </si>
  <si>
    <t xml:space="preserve">Collins </t>
  </si>
  <si>
    <t>https://atelier337.fr/code-couleur-hex/</t>
  </si>
  <si>
    <t>dans la préparation on utilise souvent des fruits frais, pressés ou au sirop, et l'on y ajoute de la glace pilée et du soda.</t>
  </si>
  <si>
    <t>Comment retrouver son HEX et bien l’utiliser</t>
  </si>
  <si>
    <t xml:space="preserve">Cobbler : terme anglais qui signifie littéralement "cordonnier " . C'est une boisson froide et peu alcoolisée ; </t>
  </si>
  <si>
    <t>sous forme de tranches d'orange ou de baies de saison, par exemple. Le Sherry Cobbler est mentionné dans le Jerry Thomas Bartender Guide</t>
  </si>
  <si>
    <t>https://www.excel-exercice.com/nuances-de-couleurs-dans-excel/</t>
  </si>
  <si>
    <t xml:space="preserve">Cobbler (un) se prépare directement dans un verre rocks, avec des glaçons. Il se compose d'une eau-de-vie et de sucre et il est garni de fruits, </t>
  </si>
  <si>
    <t>Nuancier de couleurs dans Excel</t>
  </si>
  <si>
    <t>Cobbler</t>
  </si>
  <si>
    <t>Bucks : long-drink à base de boisson gazeuse, eau de Seltz,cola, ginger ale, tonic ou encore champagne.</t>
  </si>
  <si>
    <t>https://antoine-moulard.com/webmarketing/comment-trouver-code-couleur-site-internet/</t>
  </si>
  <si>
    <t>Les long drinks</t>
  </si>
  <si>
    <t>Comment trouver le code couleur d’un site internet ?</t>
  </si>
  <si>
    <t>https://www.melina-camberbet.com/2021/01/27/comment-recuperer-le-code-couleur-dune-image/</t>
  </si>
  <si>
    <t>Comment récupérer le code couleur d’une image ou d’une photo</t>
  </si>
  <si>
    <t>8. Olive + blanc + jaune moutarde.</t>
  </si>
  <si>
    <t>Et voila c'est pas compliqué , à vous d'améliorer cette fiche à votre convenance</t>
  </si>
  <si>
    <t>7. Taupe + noir + blanc + pêche. ...</t>
  </si>
  <si>
    <t>6. Sarcelle + turquoise + crème + doré ...</t>
  </si>
  <si>
    <t>5. Bleu marin + blanc + doré ...</t>
  </si>
  <si>
    <t>4. Rouge + blanc + gris ardoise. ...</t>
  </si>
  <si>
    <t>3. Rose millénaire + blanc + gris. ...</t>
  </si>
  <si>
    <t>2. Vert foncé + cognac. ...</t>
  </si>
  <si>
    <t>1. Bleu marine + rose millénaire. ...</t>
  </si>
  <si>
    <t>11 &amp; 25, 5 &amp; 32, 14 &amp; 31, 8 et 28, 9 &amp; 30, 13 &amp; 29, 18 &amp; 54, 20 &amp; 34, 7 &amp; 26, et 6 et 27.</t>
  </si>
  <si>
    <t>Les paires de couleurs suivantes sont de la même couleur </t>
  </si>
  <si>
    <t>Parmi les 56 couleurs seulement 40 couleurs apparaissent sur la palette.Les 40 noms de couleurs indiquées sur la palette de couleurs Excel sont à des fins descriptives seulement.</t>
  </si>
  <si>
    <t>Excel reconnaît uniquement les noms de couleur de 1 à 8 (Noir, Blanc, Rouge, Vert, Bleu, Jaune, Magenta et Cyan). Les couleurs 1-16 sont largement compris les noms de couleur dans la palette de couleur VGA. </t>
  </si>
  <si>
    <t>[Couleur 34]</t>
  </si>
  <si>
    <t># CCFFFF</t>
  </si>
  <si>
    <t>[Couleur 33]</t>
  </si>
  <si>
    <t># 00CCFF</t>
  </si>
  <si>
    <t>[Couleur 32]</t>
  </si>
  <si>
    <t># 0000FF</t>
  </si>
  <si>
    <t>⑥ Poids/Volume</t>
  </si>
  <si>
    <t>[Couleur 31]</t>
  </si>
  <si>
    <t># 008080</t>
  </si>
  <si>
    <t>[Couleur 30]</t>
  </si>
  <si>
    <t># 800000</t>
  </si>
  <si>
    <t>[Couleur 29]</t>
  </si>
  <si>
    <t># 800080</t>
  </si>
  <si>
    <t>[Couleur 28]</t>
  </si>
  <si>
    <t># 00FFFF</t>
  </si>
  <si>
    <t>[Couleur 27]</t>
  </si>
  <si>
    <t># FFFF00</t>
  </si>
  <si>
    <t>[Couleur 26]</t>
  </si>
  <si>
    <t># FF00FF</t>
  </si>
  <si>
    <t>QS = quantité suffisante - PM = pour mémoire - plaques gastro 1/1 - louches...etc</t>
  </si>
  <si>
    <t>[Couleur 25]</t>
  </si>
  <si>
    <t># 000080</t>
  </si>
  <si>
    <t>En saisissant la densité vous adaptez le poids correspondant</t>
  </si>
  <si>
    <t xml:space="preserve">CC = cuillère à café - CT = cuillère à thé -CP = cuillère à potage - </t>
  </si>
  <si>
    <t>[Couleur 24]</t>
  </si>
  <si>
    <t># CCCCFF</t>
  </si>
  <si>
    <t>mais vous pouvez saisir la densité de votre sirop ou de l'alcool utilisé .</t>
  </si>
  <si>
    <t xml:space="preserve">parts  ou - CB = cuillère de bar -BS =Barspoon - </t>
  </si>
  <si>
    <t>[Couleur 23]</t>
  </si>
  <si>
    <t># 0066CC</t>
  </si>
  <si>
    <t>[Couleur 22]</t>
  </si>
  <si>
    <t># FF8080</t>
  </si>
  <si>
    <t>[Couleur 21]</t>
  </si>
  <si>
    <t># 660066</t>
  </si>
  <si>
    <t>[Couleur 20]</t>
  </si>
  <si>
    <t>[Couleur 18]</t>
  </si>
  <si>
    <t># 993366</t>
  </si>
  <si>
    <t>[Couleur 17]</t>
  </si>
  <si>
    <t># 9999FF</t>
  </si>
  <si>
    <t>[Couleur 16]</t>
  </si>
  <si>
    <t># 808080</t>
  </si>
  <si>
    <t>verres</t>
  </si>
  <si>
    <t>[Couleur 15]</t>
  </si>
  <si>
    <t># C0C0C0</t>
  </si>
  <si>
    <t>[Couleur 14]</t>
  </si>
  <si>
    <t>▼Unités ⑤</t>
  </si>
  <si>
    <t>[Couleur 13]</t>
  </si>
  <si>
    <t>[Couleur 12]</t>
  </si>
  <si>
    <t># 808000</t>
  </si>
  <si>
    <t>ne rien saisir dans les colonnes</t>
  </si>
  <si>
    <t>[Couleur 11]</t>
  </si>
  <si>
    <t>[Couleur 10]</t>
  </si>
  <si>
    <t># 008000</t>
  </si>
  <si>
    <t>[Couleur 9]</t>
  </si>
  <si>
    <t>Albert de la Motte</t>
  </si>
  <si>
    <t>③ l' AUTEUR :</t>
  </si>
  <si>
    <t>[Cyan]</t>
  </si>
  <si>
    <t>[Couleur 8]</t>
  </si>
  <si>
    <t>Cyan</t>
  </si>
  <si>
    <t>[Magenta]</t>
  </si>
  <si>
    <t>[Couleur 7]</t>
  </si>
  <si>
    <t>Magenta</t>
  </si>
  <si>
    <t>⑥</t>
  </si>
  <si>
    <t>[Jaune]</t>
  </si>
  <si>
    <t>[Couleur 6]</t>
  </si>
  <si>
    <t>Jaune</t>
  </si>
  <si>
    <t>[Bleu]</t>
  </si>
  <si>
    <t>[Couleur 5]</t>
  </si>
  <si>
    <t>Bleu</t>
  </si>
  <si>
    <t>① le NOM DE LA RECETTE</t>
  </si>
  <si>
    <t>[Vert]</t>
  </si>
  <si>
    <t># 00FF00</t>
  </si>
  <si>
    <t>[Couleur 4]</t>
  </si>
  <si>
    <t>Vert</t>
  </si>
  <si>
    <t>[Rouge]</t>
  </si>
  <si>
    <t># FF0000</t>
  </si>
  <si>
    <t>[Couleur 3]</t>
  </si>
  <si>
    <t>Rouge</t>
  </si>
  <si>
    <t>[Blanc]</t>
  </si>
  <si>
    <t># FFFFFF</t>
  </si>
  <si>
    <t>[Couleur 2]</t>
  </si>
  <si>
    <t>Blanc</t>
  </si>
  <si>
    <t>[Noir]</t>
  </si>
  <si>
    <t># 000000</t>
  </si>
  <si>
    <t>[Couleur 1]</t>
  </si>
  <si>
    <t>Noire</t>
  </si>
  <si>
    <t>Couleur</t>
  </si>
  <si>
    <t xml:space="preserve">Rouge </t>
  </si>
  <si>
    <t>bgcolor =</t>
  </si>
  <si>
    <t>HTML</t>
  </si>
  <si>
    <t>police</t>
  </si>
  <si>
    <t>Intérieur</t>
  </si>
  <si>
    <t>PALETTE DE COULEURS EXCEL POUR COLORISER VOS FICHES</t>
  </si>
  <si>
    <t>Excel n'aime pas les cellules vides j'ai donc saisi des valeurs 1 dans certaines cellules</t>
  </si>
  <si>
    <t>Mode d'emploi  de la fiche recette</t>
  </si>
  <si>
    <t>cliquez sur la colonne  C et sélectionnez dans la barre de formule le numéro ou la lettre qui vous intéresse choisissez la police de caractères et la couleur qui vous conviennent</t>
  </si>
  <si>
    <t>Ⓐ Ⓑ Ⓒ Ⓓ Ⓔ Ⓕ Ⓖ Ⓗ Ⓘ Ⓙ Ⓚ Ⓛ Ⓜ Ⓝ Ⓞ Ⓟ Ⓠ Ⓡ Ⓢ Ⓣ Ⓤ Ⓥ Ⓦ Ⓧ Ⓧ Ⓩ MAJUSCULES</t>
  </si>
  <si>
    <t>ⓐ ⓑ ⓒ ⓓ ⓔ ⓕ ⓕ ⓗ ⓗ ⓘ ⓙ ⓚ ⓛ ⓜ ⓝ ⓞ ⓟ ⓠ ⓡ ⓡ ⓣ ⓤ ⓥ ⓦ ⓧ ⓨ ⓩ minuscules</t>
  </si>
  <si>
    <t>🅐🅑🅒🅓🅔🅕🅖🅗🅘🅙🅚🅛🅜🅝🅞🅟🅠🅡🅢🅣🅤🅥🅦🅧🅨🅩</t>
  </si>
  <si>
    <t>🅰🅱🅲🅳🅴🅵🅶🅷🅸🅹🅺🅻🅼🅽🅾🅿🆀🆁🆂🆃🆄🆅🆆🆇🆈🆉</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</si>
  <si>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</si>
  <si>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</si>
  <si>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</si>
  <si>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</si>
  <si>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</si>
  <si>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</si>
  <si>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</si>
  <si>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Fonction UNICAR(HEXDEC("1F414"))</t>
  </si>
  <si>
    <t xml:space="preserve">en changeant les chiffres </t>
  </si>
  <si>
    <t>vous obtenez des représentations différentes</t>
  </si>
  <si>
    <t>Transmettez votre savoir et votre savoir faire  peu importe qui le récupère; pourvu qu'un plus grand nombre puisse en bénéficier.</t>
  </si>
  <si>
    <t>Joël LEBOUCHER …Octobre 2015</t>
  </si>
  <si>
    <t>ffR pour fiche de fabrication restauration</t>
  </si>
  <si>
    <t>ffC pour fiche de fabrication collectivité</t>
  </si>
  <si>
    <t xml:space="preserve">FP = Fiche de type "Postit" </t>
  </si>
  <si>
    <t>1 - Données &gt; Filtre</t>
  </si>
  <si>
    <t>J'ai aussi ajouté une Mise en forme Conditionnelle lorsque vous saisissez une valeur différente de 0</t>
  </si>
  <si>
    <t xml:space="preserve"> Choisissez des valeurs spécifiques : Décochez (Sélectionner tout) pour décocher toutes les cases, </t>
  </si>
  <si>
    <t>Puis cochez A pour selectionner les lignes à afficher</t>
  </si>
  <si>
    <t>Pour l'affichage de toutes les lignes faites l'inverse cochez (Sélectionner tout)</t>
  </si>
  <si>
    <t>Les différents cocktails</t>
  </si>
  <si>
    <t>la Masse volumique</t>
  </si>
  <si>
    <t>NOUVELLE VERSION A</t>
  </si>
  <si>
    <t>Nethèque et Bibliographie : soyez curieux enrichissez vos connaissances</t>
  </si>
  <si>
    <t>mise à jour : 21 Avril 2022</t>
  </si>
  <si>
    <t xml:space="preserve">LA CUISINE DE COLLECTIVITÉ éditions BPI  </t>
  </si>
  <si>
    <t>https://www.editions-bpi.fr/collection/2/restauration</t>
  </si>
  <si>
    <t>Voici quelques photos pour aider à estimer les quantités</t>
  </si>
  <si>
    <t>Visuellement, ça représente quoi 100 calories ?</t>
  </si>
  <si>
    <t xml:space="preserve">Modernist Cuisine - </t>
  </si>
  <si>
    <t>https://www.youtube.com/user/ModernistCuisine/videos</t>
  </si>
  <si>
    <t xml:space="preserve">Modernist Cuisine Trailer  </t>
  </si>
  <si>
    <t>https://www.youtube.com/watch?v=mEmtg0CCg_A</t>
  </si>
  <si>
    <t xml:space="preserve">Moderniste Cuisine, Art et Science Culinaires </t>
  </si>
  <si>
    <t>https://innovation-culinaire.com/tag/modernist-cuisine/</t>
  </si>
  <si>
    <t>Modernist Cuisine at Home éditions Taschen</t>
  </si>
  <si>
    <t xml:space="preserve"> https://www.taschen.com/pages/fr/catalogue/lifestyle/all/01131/facts.modernist_cuisine_at_home.htm</t>
  </si>
  <si>
    <t>Ressources Open-Sankoré Pro &amp; OpenBoard</t>
  </si>
  <si>
    <t>https://www.hotellerie-restauration.ac-versailles.fr/spip.php?rubrique437</t>
  </si>
  <si>
    <t>357 Fiches techniques interactives</t>
  </si>
  <si>
    <t>https://fiches.hotellerie-restauration.ac-versailles.fr/</t>
  </si>
  <si>
    <t>un chimiste en cuisine</t>
  </si>
  <si>
    <t>https://www.google.com/search?q=un+chimiste+en+cuisine&amp;rlz=1C1FKPE_frFR968FR968&amp;sxsrf=APq-WBs-r7zyvuHp_jtD_XKjKAvRJvV5GA:1648934408231&amp;source=lnms&amp;tbm=vid&amp;sa=X&amp;ved=2ahUKEwjrgqStp_b2AhVFyhoKHT5aCykQ_AUoA3oECAIQBQ&amp;biw=1920&amp;bih=937&amp;dpr=1</t>
  </si>
  <si>
    <t>Yves Cinotti</t>
  </si>
  <si>
    <t>http://mcinotti.free.fr/</t>
  </si>
  <si>
    <t>L’importance de la rigueur scientifique dans l’enseignement culinaire » Clément Voisin</t>
  </si>
  <si>
    <t>http://mcinotti.free.fr/index_htm_files/VOISIN_CLEMENT_M1_PIC.pdf</t>
  </si>
  <si>
    <t xml:space="preserve">Stylique culinaire 2005/2006. Le suivi de l’atelier  </t>
  </si>
  <si>
    <t>https://www.hotellerie-restauration.ac-versailles.fr/spip.php?rubrique216</t>
  </si>
  <si>
    <t xml:space="preserve">LES NOUVELLES INFLUENCES dans les métiers de la Restauration Réactualisation : </t>
  </si>
  <si>
    <t>octobre 2011  © GROUPE DE TRAVAIL ACADEMIQUE AIX MARSEILLE - 2011</t>
  </si>
  <si>
    <t>https://www.hotellerie-restauration.ac-versailles.fr/IMG/pdf/4_TRAITE_scientifique_HR.pdf</t>
  </si>
  <si>
    <t xml:space="preserve">CAHIER de découverte &amp; d expérimentations Denis HERRERO DOCPLAYER  </t>
  </si>
  <si>
    <t>https://docplayer.fr/13671256-Cahier-de-decouverte-d-experimentations-denis-herrero-cahier-en-cours-de-construction-2009-2010.html</t>
  </si>
  <si>
    <t xml:space="preserve">TRAITÉ SCIENTIFIQUE de cuisine et de pâtisserie  Réactualisation : juin 2013 </t>
  </si>
  <si>
    <t>https://fr.scribd.com/document/432996876/traite-scientifique-cuisine-patisserie-pdf</t>
  </si>
  <si>
    <t xml:space="preserve">Editions du Chêne  </t>
  </si>
  <si>
    <t>https://www.editionsduchene.fr/chene/cuisine-et-vins</t>
  </si>
  <si>
    <t xml:space="preserve">Librairie du Compagnonnage </t>
  </si>
  <si>
    <t>https://www.librairie-compagnons.com/181-gastronomie-et-cuisine.html</t>
  </si>
  <si>
    <t xml:space="preserve">Éditions Delagrave </t>
  </si>
  <si>
    <t>https://www.editions-delagrave.fr/catalogue/hotellerie-restauration</t>
  </si>
  <si>
    <t xml:space="preserve">Éditions de La Martinière </t>
  </si>
  <si>
    <t>https://www.editionsdelamartiniere.fr/cuisine/</t>
  </si>
  <si>
    <t xml:space="preserve">Librairie Eyrolles </t>
  </si>
  <si>
    <t>https://www.eyrolles.com/Loisirs/Collection/16085/meilleur-ouvrier-de-france/</t>
  </si>
  <si>
    <t xml:space="preserve">Les Editions Lacour-Ollé, 1er éditeur régionaliste de France </t>
  </si>
  <si>
    <t>https://www.editions-lacour.com/cuisine-8-99.php</t>
  </si>
  <si>
    <t>BNF Gallica Métiers et savoir-faire : cuisine, boucherie, boulangerie, pâtisserie…</t>
  </si>
  <si>
    <t>https://gallica.bnf.fr/html/und/arts-loisirs-sports/metiers-et-savoir-faire?mode=desktop</t>
  </si>
  <si>
    <t xml:space="preserve">Sur Gallica, découvrez les repas, banquets et festins </t>
  </si>
  <si>
    <t>https://gallica.bnf.fr/conseils/content/repas</t>
  </si>
  <si>
    <t xml:space="preserve">L’organisation des repas a évolué au cours des siècles </t>
  </si>
  <si>
    <t>https://gallica.bnf.fr/conseils/content/menus</t>
  </si>
  <si>
    <t xml:space="preserve">Découvrez la pâtisserie sur Gallica </t>
  </si>
  <si>
    <t>https://gallica.bnf.fr/conseils/content/p%C3%A2tisserie</t>
  </si>
  <si>
    <t xml:space="preserve">Gallica vous propose un choix de documents sur le pain </t>
  </si>
  <si>
    <t>https://gallica.bnf.fr/conseils/content/pain</t>
  </si>
  <si>
    <t xml:space="preserve">Les Sélections "Patrimoine gourmand" de Gallica </t>
  </si>
  <si>
    <t>https://gallica.bnf.fr/conseils/content/gastronomie</t>
  </si>
  <si>
    <t xml:space="preserve">Livre de recettes anciennes et modernes  </t>
  </si>
  <si>
    <t>https://gallica.bnf.fr/conseils/content/cuisine</t>
  </si>
  <si>
    <t xml:space="preserve">Essentiels de la gastronomie </t>
  </si>
  <si>
    <t>https://gallica.bnf.fr/html/und/arts-loisirs-sports/essentiels-de-la-gastronomie?mode=desktop</t>
  </si>
  <si>
    <t>EXCEL - MASQUER DES ÉLÉMENTS</t>
  </si>
  <si>
    <t>https://www.youtube.com/watch?v=8NMinBfc9EU</t>
  </si>
  <si>
    <t>Demandez à Google  Trier avec Excel : toutes les méthodes de tri de données</t>
  </si>
  <si>
    <t>et sélectionnez vidéos</t>
  </si>
  <si>
    <t>Convertisser vos  g.ml.cl.dl  en Kg</t>
  </si>
  <si>
    <t>Poids ou Volume</t>
  </si>
  <si>
    <t xml:space="preserve"> g.ml.cl.dl</t>
  </si>
  <si>
    <t>Fiche de fabrication  en 4 parties MODÈLE AU POIDS avec % de pertes</t>
  </si>
  <si>
    <t>Cuisiniers : PESEZ …..Evitez les volumes , n'utilisez que les poids comme les pâtissiers</t>
  </si>
  <si>
    <t>?</t>
  </si>
  <si>
    <t>AVANT de saisir quoique ce soit dans une cellule vérifiez bien qu'il n'y ait pas de formule en cliquant dessus</t>
  </si>
  <si>
    <t>cuillères</t>
  </si>
  <si>
    <t>Températures des appareils de cuisson :</t>
  </si>
  <si>
    <t>jaunes</t>
  </si>
  <si>
    <t>②</t>
  </si>
  <si>
    <t>Poids Brut</t>
  </si>
  <si>
    <t xml:space="preserve">Convertissez  les volumes en poids sur la base de 1L = 1Kg </t>
  </si>
  <si>
    <r>
      <t xml:space="preserve">sauf cas exeptionnel pour recettes </t>
    </r>
    <r>
      <rPr>
        <b/>
        <sz val="14"/>
        <rFont val="Calibri"/>
        <family val="2"/>
        <scheme val="minor"/>
      </rPr>
      <t xml:space="preserve">de précision </t>
    </r>
  </si>
  <si>
    <t xml:space="preserve">Pour le lait entier, la densité donnée habituellement est de 1,03 par rapport à l'eau qui est de 1. </t>
  </si>
  <si>
    <t xml:space="preserve">On peut donc considérer que les 0,03 corespondent à la graisse du lait entier. </t>
  </si>
  <si>
    <t xml:space="preserve">Pour le lait demi-écrémé, la graisse ne devrait représenter que 0,03/2, donc 0,015. </t>
  </si>
  <si>
    <t>Donc la masse d'un litre de lait demi-écrémé doit être de 1,015 Kg (1015 g).</t>
  </si>
  <si>
    <t>Saisissez votre Volume (encre rouge)</t>
  </si>
  <si>
    <t>Équivalence Poids</t>
  </si>
  <si>
    <t>Saisissez votre Nb d'unités (encre rouge)</t>
  </si>
  <si>
    <t>Estimation litres en liquide</t>
  </si>
  <si>
    <t>modifier si besoin le poids unitaire (encre bleue)</t>
  </si>
  <si>
    <t>1 Hectolitre (hl) 100L</t>
  </si>
  <si>
    <t>Litre L</t>
  </si>
  <si>
    <t>Centilitre cl</t>
  </si>
  <si>
    <t>décilitre dl</t>
  </si>
  <si>
    <t>denrées</t>
  </si>
  <si>
    <t>Nb d'unités</t>
  </si>
  <si>
    <t>Poids unitaire</t>
  </si>
  <si>
    <t>1 Décalite (dal) 10 L</t>
  </si>
  <si>
    <t>1 litre</t>
  </si>
  <si>
    <t>1 kg (eau)</t>
  </si>
  <si>
    <t>Œufs entiers</t>
  </si>
  <si>
    <t>1 Litre (L) 1L</t>
  </si>
  <si>
    <t>500 g (eau)</t>
  </si>
  <si>
    <t>Jaunes d'oeufs</t>
  </si>
  <si>
    <t>1 décilitre (dl) 0.1L</t>
  </si>
  <si>
    <t>2.5 dl</t>
  </si>
  <si>
    <t>250 g (eau)</t>
  </si>
  <si>
    <t>Blanc d'oeufs</t>
  </si>
  <si>
    <t>1 Milligramme (mg) 0.001g</t>
  </si>
  <si>
    <t>1 décagramme (dag) 10g</t>
  </si>
  <si>
    <t>1 centilitre (cl) 0.01L</t>
  </si>
  <si>
    <t>12.5 cl</t>
  </si>
  <si>
    <t>1.25 dl</t>
  </si>
  <si>
    <t>125 g (eau)</t>
  </si>
  <si>
    <t>1douzaine œufs</t>
  </si>
  <si>
    <t>1 Centigramme (cg) 0.01g</t>
  </si>
  <si>
    <t>1 hectogramme (hg) 100g</t>
  </si>
  <si>
    <t>1 millilitre (ml) 0.001L</t>
  </si>
  <si>
    <t>Baton de vanille</t>
  </si>
  <si>
    <t>1 Décigramme (dg) 0.1g</t>
  </si>
  <si>
    <t>1 kilogramme (kg) 1000g</t>
  </si>
  <si>
    <t>1 gramme (g) 1g</t>
  </si>
  <si>
    <t>1 quintal (q) 100kg</t>
  </si>
  <si>
    <t>Comment peser sans balance ?</t>
  </si>
  <si>
    <t>Pour estimer le poids des ingrédients, quelles équivalences utiles :</t>
  </si>
  <si>
    <t>1 cuil. à café</t>
  </si>
  <si>
    <t>1 bol</t>
  </si>
  <si>
    <t>1 cuillère à café = 0,5 cl = 5 g</t>
  </si>
  <si>
    <t>1 œuf pèse 50 / 60 g</t>
  </si>
  <si>
    <t>3 g de fécule</t>
  </si>
  <si>
    <t>225 g de farine</t>
  </si>
  <si>
    <t>1 cuillère à soupe = 1,5 cl = 15 g</t>
  </si>
  <si>
    <t>1 morceau de sucre pèse 5 g</t>
  </si>
  <si>
    <t>5 g de sel, de sucre en poudre et de tapioca</t>
  </si>
  <si>
    <t>300 g de riz</t>
  </si>
  <si>
    <t>Largeurs de colonnes figées pour mémoire  et  Largeurs de colonnes formule pourquoi ?</t>
  </si>
  <si>
    <t>1 tasse à café = 10 cl = 100 g</t>
  </si>
  <si>
    <t>1 gousse d'ail pèse 5 g</t>
  </si>
  <si>
    <t>1 cuil. à soupe</t>
  </si>
  <si>
    <t>320 g de sucre en poudre</t>
  </si>
  <si>
    <t xml:space="preserve">Lorsque vous Copiez/Collez un document dans une nouvelle feuille </t>
  </si>
  <si>
    <t>1 tasse à thé = 12 à 15 cl = 125 à 150 g</t>
  </si>
  <si>
    <t>1 noisette de beurre pèse 4 g</t>
  </si>
  <si>
    <t>8 g de café, de chapelure</t>
  </si>
  <si>
    <t>1 grand verre d'eau</t>
  </si>
  <si>
    <t>vous n'obtenez pas toujours le même écartement de colonnes pour la taille de police.</t>
  </si>
  <si>
    <t>1 bol = 35 cl = 350 g</t>
  </si>
  <si>
    <t>1 noix de beurre pèse 15 g soit 1 cuillère à soupe</t>
  </si>
  <si>
    <t>12 g de farine de riz, de semoule, de crème fraiche, d'huile</t>
  </si>
  <si>
    <t>150 g de farine</t>
  </si>
  <si>
    <t>les formules vous indiquent les nouvelles largeurs et les largeurs figées les corrections à apporter</t>
  </si>
  <si>
    <t>1 grand verre d'eau = 25 cl = 250 g</t>
  </si>
  <si>
    <t>1 pincée vaut 3 à 5 g</t>
  </si>
  <si>
    <t>15 g de sucre en poudre, de sel fin, de beurre</t>
  </si>
  <si>
    <t>190 g de semoule</t>
  </si>
  <si>
    <t>200 g de riz</t>
  </si>
  <si>
    <t>Quelques équivalences d'ingrédients secs :</t>
  </si>
  <si>
    <t>Levure sèche : 1 sachet = 2 ¼ cuillères à thé = 7 g</t>
  </si>
  <si>
    <t>220 g de sucre en poudre</t>
  </si>
  <si>
    <t>Beurre : 1 tasse = 8 oz = 225 g</t>
  </si>
  <si>
    <t>Raisins secs : 1 tasse = 5.25 oz = 147 g</t>
  </si>
  <si>
    <t xml:space="preserve">Cuisine à la Française Poids et mesures </t>
  </si>
  <si>
    <t>Cacao en poudre : ¼ tasse= 1 oz = 30 g</t>
  </si>
  <si>
    <t>Sel : 1 cuillère à thé = 1/6 oz = 4,7 g</t>
  </si>
  <si>
    <t xml:space="preserve"> https://www.cuisinealafrancaise.com/fr/sitemap</t>
  </si>
  <si>
    <t>Farine à pâtisserie : 1 tasse = 3.75 oz = 105 g</t>
  </si>
  <si>
    <t>Sucre : 1 cuillères à thé = 4 g / 1 tasse = 7 oz = 200 g</t>
  </si>
  <si>
    <t>Livre de cuisine de l'école de cuisine de Boston</t>
  </si>
  <si>
    <t>Lait en poudre : 1 tasse = 3.5 oz = 101 g</t>
  </si>
  <si>
    <t>Une pincée = 1/8 cuillère à th</t>
  </si>
  <si>
    <t>https://en.wikisource.org/wiki/Boston_Cooking-School_Cook_Book</t>
  </si>
  <si>
    <t>https://www.gutenberg.org/files/65061/65061-h/65061-h.htm</t>
  </si>
  <si>
    <t>Gastronomie pratique : études culinaires ; suivies du Traitement de l'obésité des gourmands (3e édition, entièrement refondue) / Ali-Bab</t>
  </si>
  <si>
    <t>https://gallica.bnf.fr/ark:/12148/bpt6k34113057/f13.item</t>
  </si>
  <si>
    <t>Henri Babinski</t>
  </si>
  <si>
    <t>https://fr.wikipedia.org/wiki/Henri_Babinski</t>
  </si>
  <si>
    <t>BNF.Gastronomie</t>
  </si>
  <si>
    <t>https://www.bnf.fr/fr/gastronomie</t>
  </si>
  <si>
    <t>INFO</t>
  </si>
  <si>
    <t xml:space="preserve">Pour l'identification de vos fiches vous avez le choix </t>
  </si>
  <si>
    <t>Equivalence litre / Kg</t>
  </si>
  <si>
    <t>Saisissez vos valeurs</t>
  </si>
  <si>
    <t>0</t>
  </si>
  <si>
    <t>FIN</t>
  </si>
  <si>
    <t>POURCENTAGES  2  - à vous de choisir le lien qui vous intéresse</t>
  </si>
  <si>
    <t>https://www.google.com/search?client=firefox-b-d&amp;sca_esv=564255901&amp;sxsrf=AB5stBihJ69cL1ng1vQDYXKmUFWjQYd6jQ:1694407722726&amp;q=dgccrf+Poids+brut+ou+poids+net+?+Ne+payer+pas+l%27emballage+!&amp;spell=1&amp;sa=X&amp;ved=2ahUKEwjRtKvT4KGBAxVJWqQEHb3mCrcQBSgAegQICBAB&amp;biw=1564&amp;bih=722&amp;dpr=1.2</t>
  </si>
  <si>
    <t>POURCENTAGES  et autre  - je vous invite à naviguer sur les différentes pages de ces sites</t>
  </si>
  <si>
    <t>Arrêt du service Pages perso</t>
  </si>
  <si>
    <t>Convertisser vos ml cl dl  g  L   '/10     /4  ou  /2  en Kg  - g - L - cl     -    18 colonnes</t>
  </si>
  <si>
    <t xml:space="preserve"> Collez au choix dans la colonne ❷</t>
  </si>
  <si>
    <t>/4</t>
  </si>
  <si>
    <t>/2</t>
  </si>
  <si>
    <t>Saisie en g.kg.L.dl.cl.ml. x/10. x/4. x/2 - ( en fonction de ce que vous collez en ② ) résultats en gr ou cl   si inférieur à 1  sinon résultat en Kg ou en Litre</t>
  </si>
  <si>
    <t xml:space="preserve">❷ saisissez g.kg.L.dl.cl.ml ou collez au choix  &gt;  </t>
  </si>
  <si>
    <t>Unités ③</t>
  </si>
  <si>
    <t xml:space="preserve">④ Quoi </t>
  </si>
  <si>
    <t>❶ Poids ou Volume</t>
  </si>
  <si>
    <t>❷ au choix</t>
  </si>
  <si>
    <t>⑤ Densité</t>
  </si>
  <si>
    <t>❷équivalence</t>
  </si>
  <si>
    <t>❶x③X⑤</t>
  </si>
  <si>
    <t>❷ Collez g.dl.cl.'/10./4./2 etc</t>
  </si>
  <si>
    <t>K</t>
  </si>
  <si>
    <t>M</t>
  </si>
  <si>
    <t>Brut</t>
  </si>
  <si>
    <t>⑦ Prix</t>
  </si>
  <si>
    <t>volumes</t>
  </si>
  <si>
    <t>❷ saisissez au choix &gt; ml cl dl g L pour obtenir le poids en Kg si supérieur à 1 sinon en gr</t>
  </si>
  <si>
    <t>Vous avez la liberté de saisir comme vous le souhaitez par exemple vous pourriez même saisir     2 Unités ③ de 5 /4        ( 2 X 5 quarts ) ce qui donnerait 2.5 Kg            3 fois 2 /2 -   ( 3 X 2 demi ) = 3 Kg etc…</t>
  </si>
  <si>
    <t xml:space="preserve">❷ si vous collez au choix  '/10     /4  ou  /2 indiquez combien colonne ⑥ </t>
  </si>
  <si>
    <t>vous pouvez augmenter les quantités en saisissant en plus une valeur colonne ③</t>
  </si>
  <si>
    <t xml:space="preserve">N'oubliez pas d'ajuster les décimales (+ ou - de 0 ) colonnes  ❶ </t>
  </si>
  <si>
    <t>❷ Collez des g.kg.L.dl.cl.ml mais aussi coller des '/10 dixièmes des /4 quarts et des /2 demi il suffit ensuite de saisir la quantité dans la colonne ❶ Poids ou Volume</t>
  </si>
  <si>
    <t xml:space="preserve">Facultatif  par défaut densité de l'eau 1 mais vous pouvez saisir la densité </t>
  </si>
  <si>
    <t>de votre sirop ou de l'alcool utilisé .En saisissant la densité le poids correspondant s'adaptera</t>
  </si>
  <si>
    <t>ces valeurs peuvent être multipliées lorsque vous saisissez aussi une quantité dans la colonne  ③ Unités</t>
  </si>
  <si>
    <t>Vous pouvez détourner l'utilisation de la colonne densité en augmentant ou  diminuant pour faire varier le poids d'un aliment sans recommencer une nouvelle fiche</t>
  </si>
  <si>
    <t>Cette colonne ③ Unités peut être utilisée seule sans valeurs de poids Exemple 2 oranges pour le calcul d'un prix</t>
  </si>
  <si>
    <t>dans ce cas tenez compte du prix qui se calcule à la pièce et non au Kg</t>
  </si>
  <si>
    <t>Vous pouvez également saisir la valeur 0 zéro pour un aliment allergène selon convives ou supprimer un ingrédient citron jaune par exemple sur demande du client</t>
  </si>
  <si>
    <t>④ Quoi ?</t>
  </si>
  <si>
    <t>parts  ou - CB = cuillère de bar -BS =Barspoon - CC = cuillère à café - CT = cuillère à thé -CP = cuillère à potage -  plaques gastro 1/1 - louches...etc</t>
  </si>
  <si>
    <t>Largeurs de colonnes conseillées</t>
  </si>
  <si>
    <t>Facultatifpar défaut densité de l'eau 1 mais vous pouvez saisir la densité de votre sirop ou de l'alcool utilisé .</t>
  </si>
  <si>
    <t>En saisissant la densité  le poids correspondant s'adapte</t>
  </si>
  <si>
    <t>⑥ Facultatif % Perte</t>
  </si>
  <si>
    <t>1 Kg de produit que vous utilisez perdra combien à l'épluchage, ou en cuisson ou au tranchage ou au conditionnement ET/OU tout cumulé OU il ne perdra rien soit : 0</t>
  </si>
  <si>
    <t>ne confondez pas prix au Kg et prix à la pièce</t>
  </si>
  <si>
    <t>lorsque vous saisissez des unités exemple 1 jaune d'oeuf et que vous indiquez son poids 20 g    "de"   s'affiche dans la colonne grise</t>
  </si>
  <si>
    <t>largeur de colonne 1 ►</t>
  </si>
  <si>
    <t>◄ largeur de colonne 1</t>
  </si>
  <si>
    <t>largeurs 0.5 ►</t>
  </si>
  <si>
    <t>◄ largeur de colonne 0.5</t>
  </si>
  <si>
    <t>Largeurs réelles avec formules @CELLULE("largeur";AJ69)</t>
  </si>
  <si>
    <t>A = Afficher</t>
  </si>
  <si>
    <t>Pour masquer les lignes non utilisées ►</t>
  </si>
  <si>
    <t xml:space="preserve">Réduisez ou d'augmentez les décimales  (+ ou - de 0 ) dans la colonne ⑥ </t>
  </si>
  <si>
    <t>Poids ou Volume 50 g c'est plus facile  à lire que 50.00 g</t>
  </si>
  <si>
    <t>Fin du document cellule &gt;</t>
  </si>
  <si>
    <t>Affichage Zoom 90%</t>
  </si>
  <si>
    <t>ou  100%</t>
  </si>
  <si>
    <t>①le/la &gt;</t>
  </si>
  <si>
    <t>Total</t>
  </si>
  <si>
    <t>Colonnes Visibles</t>
  </si>
  <si>
    <t>Mode d'emploi  en bref</t>
  </si>
  <si>
    <t>2 colonnes</t>
  </si>
  <si>
    <t>Barman - Barmaid : PESEZ …..Evitez les volumes , n'utilisez que les poids comme les pâtissiers</t>
  </si>
  <si>
    <t>❾ votre référence &gt;</t>
  </si>
  <si>
    <t>pour la photo faites un imprim'écran</t>
  </si>
  <si>
    <t>Que pouvez vous faire avec ce modèle de fiche :</t>
  </si>
  <si>
    <t>❾ Volume de votre verre en cl &gt;</t>
  </si>
  <si>
    <t>❿ Dupliquée pour</t>
  </si>
  <si>
    <t>Colonnes masquées</t>
  </si>
  <si>
    <t xml:space="preserve"> Famille</t>
  </si>
  <si>
    <t>⑦ saisir des g.kg.L.dl.cl.ml mais aussi coller des '/10 dixièmes des /4 quarts et des /2 demi il suffit ensuite de saisir la quantité dans la colonne ⑥ Poids ou Volume</t>
  </si>
  <si>
    <t>❽ référence Auteur &gt;</t>
  </si>
  <si>
    <t>Total colonnes</t>
  </si>
  <si>
    <t xml:space="preserve"> le Code est automatique avec la formule GAUCHE(K11;1)</t>
  </si>
  <si>
    <t>Unités ⑤</t>
  </si>
  <si>
    <t xml:space="preserve">⑤ Quoi </t>
  </si>
  <si>
    <t>⑦ Collez g.kg.L.dl.cl.ml.'/10./4./2</t>
  </si>
  <si>
    <t>⑫ Densité</t>
  </si>
  <si>
    <t xml:space="preserve">⑭ pour </t>
  </si>
  <si>
    <t>par personne &gt;</t>
  </si>
  <si>
    <t>&gt;     &gt;</t>
  </si>
  <si>
    <t>Total lignes</t>
  </si>
  <si>
    <t>ces valeurs peuvent être multipliées lorsque vous saisissez aussi une quantité dans la colonne  ⑤ Unités</t>
  </si>
  <si>
    <t xml:space="preserve">❹ COMPOSITION </t>
  </si>
  <si>
    <t xml:space="preserve"> Quoi</t>
  </si>
  <si>
    <t>⑮ Prix</t>
  </si>
  <si>
    <t>Inc %</t>
  </si>
  <si>
    <t>lorsque vous avez masqué des colonnes cliquez sur enregistrer pour qu'excel en tienne compte puis</t>
  </si>
  <si>
    <t>③  Auteur</t>
  </si>
  <si>
    <t>Cette colonne ⑤ Unités peut être utilisée seule sans valeurs de poids Exemple 2 oranges</t>
  </si>
  <si>
    <t xml:space="preserve">Convertissez tout de suite les volumes en poids sur la base de 1L = 1Kg </t>
  </si>
  <si>
    <t>les ¼ de fruits en 0,25</t>
  </si>
  <si>
    <t xml:space="preserve">⑤ Quantités Auteur Unités et Quoi </t>
  </si>
  <si>
    <t>Vous avez la liberté de saisir comme vous le souhaitez par exemple vous pourriez même saisir     2 Unités ⑤ de 5 /4        ( 2 X 5 quarts ) ce qui donnerait 2.5 Kg            3 fois 2 /2 -   ( 3 X 2 demi ) = 3 Kg etc…</t>
  </si>
  <si>
    <t>⑯ TECHNIQUES DE RÉALISATION</t>
  </si>
  <si>
    <t>Enfoncer la touche F9 du clavier pour forcer le recalcul de toutes les fonctions</t>
  </si>
  <si>
    <t xml:space="preserve">sauf cas exeptionnel pour recettes de précision </t>
  </si>
  <si>
    <t>Comment masquer les lignes</t>
  </si>
  <si>
    <t>Vous pouvez calculer la recette pour 500g (0.5 L) de jus de fruits du Brandy Flip pour 2 jaunes d'œufs etc…</t>
  </si>
  <si>
    <t>inutiles</t>
  </si>
  <si>
    <t>La recette est aussi calculée pour 1 Kg ( 1 L ) mais vous pouvez saisir pour le poids que vous voulez</t>
  </si>
  <si>
    <t>lien ►</t>
  </si>
  <si>
    <t>⑧  référence Auteur</t>
  </si>
  <si>
    <t>❾   votre référence</t>
  </si>
  <si>
    <t>❾ IMPORTANT Volume de votre verre en cl</t>
  </si>
  <si>
    <t>https://www.tomsguide.fr/chatgpt-comment-lutiliser-avec-exel-pour-devenir-un-pro-des-formules/</t>
  </si>
  <si>
    <t>2 - Données &gt; Filtrer</t>
  </si>
  <si>
    <t>❿  Dupliquer pour</t>
  </si>
  <si>
    <t>https://www.blogdumoderateur.com/comment-utiliser-chatgpt-pour-excel/</t>
  </si>
  <si>
    <t>⓫ Poids Auteur</t>
  </si>
  <si>
    <t xml:space="preserve">3 - Cliquez sur la flèche de tri qui apparait sur la première cellule A </t>
  </si>
  <si>
    <t>⑫ Densité  Facultatif par défaut densité de l'eau 1</t>
  </si>
  <si>
    <t>Recherche X</t>
  </si>
  <si>
    <t>Voila pour l'essentiel !</t>
  </si>
  <si>
    <t>https://www.youtube.com/watch?v=Ao-DmleiexA</t>
  </si>
  <si>
    <t xml:space="preserve"> Info   Erreurs de saisie si vous utilisez les colonnes ⑥ et ⑦</t>
  </si>
  <si>
    <t>https://www.youtube.com/watch?v=3hJP9SRlM9s</t>
  </si>
  <si>
    <t>① FAMILLE</t>
  </si>
  <si>
    <t>① Code</t>
  </si>
  <si>
    <t>https://www.youtube.com/watch?v=odM3NzJUef0</t>
  </si>
  <si>
    <t>https://www.youtube.com/watch?v=PHx2Xc4V2dc&amp;list=PLhUJgyAV6lT4E_IQXpFV74WJ7fS_YZd_M</t>
  </si>
  <si>
    <t>si vous n'utilisez que la colonne ⑤ Unités ne tenez pas compte de cette info</t>
  </si>
  <si>
    <t>② Constituant de quelle préparation : ? Complément ou légume d'accompagnement</t>
  </si>
  <si>
    <t>PHASES ESSENTIELLES DE PROGRESSION Exemple</t>
  </si>
  <si>
    <t>⑮ Prix ne confondez pas prix au Kg et prix à la pièce</t>
  </si>
  <si>
    <t>⑯ TECHNIQUES DE RÉALISATION  faire court &gt; 1 verbe = 1 action</t>
  </si>
  <si>
    <t xml:space="preserve"> FORMULE "de"</t>
  </si>
  <si>
    <t>⑥Poids</t>
  </si>
  <si>
    <t>⑦g.kg.L.dl.cl.ml ▼</t>
  </si>
  <si>
    <t xml:space="preserve">   Mise en œuvre</t>
  </si>
  <si>
    <t>utilisez le vocabulaire professionnel</t>
  </si>
  <si>
    <t>Recette Sangria</t>
  </si>
  <si>
    <t>Volume ▼</t>
  </si>
  <si>
    <t>Vérifier : poids - température - DLC</t>
  </si>
  <si>
    <t>Rhum blanc 40°</t>
  </si>
  <si>
    <t>Respecter le protocole de dessouvidage</t>
  </si>
  <si>
    <t>Exemple</t>
  </si>
  <si>
    <t>Sirop de canne</t>
  </si>
  <si>
    <t>C/c</t>
  </si>
  <si>
    <t>Dans un grand récipient type saladier ou pichet, mélangez le vin rouge, le rhum blanc 40° Old Nick, le jus d’orange et le sirop de sucre de canne Canadou.</t>
  </si>
  <si>
    <t xml:space="preserve"> Vin rouge</t>
  </si>
  <si>
    <t>Remuez bien à l’aide d’une grosse cuillère.</t>
  </si>
  <si>
    <t>⓫ Poids Auteur &gt;</t>
  </si>
  <si>
    <t>Limonade</t>
  </si>
  <si>
    <t>Orange</t>
  </si>
  <si>
    <t>orange(s)</t>
  </si>
  <si>
    <t>pour</t>
  </si>
  <si>
    <t>Citron jaune</t>
  </si>
  <si>
    <t>Ajoutez les fruits</t>
  </si>
  <si>
    <t xml:space="preserve"> difficulté </t>
  </si>
  <si>
    <t>https://www.destinationcocktails.fr/recette/recette-sangria/</t>
  </si>
  <si>
    <t>Lavez l’orange et le citron.</t>
  </si>
  <si>
    <t xml:space="preserve">n'oubliez pas de réduire ou d'augmenter les décimales  (+ ou - de 0 ) </t>
  </si>
  <si>
    <t>⑤ Quoi ?</t>
  </si>
  <si>
    <t>Découpez-les en rondelles.</t>
  </si>
  <si>
    <t>Mesures /10 - /4 - /2   ajoutez combien en colonne ⑥ (maxi 10  pour les /10)</t>
  </si>
  <si>
    <t xml:space="preserve"> Temps de mise en place pour le service</t>
  </si>
  <si>
    <t>Incorporez les rondelles de fruits à la Sangria.</t>
  </si>
  <si>
    <t>⑱ COEFFICIENT</t>
  </si>
  <si>
    <t>Temps de préparation</t>
  </si>
  <si>
    <t>Remuez de nouveau le mélange.</t>
  </si>
  <si>
    <t xml:space="preserve">lorsque vous saisissez des unités exemple 1 jaune d'oeuf et que </t>
  </si>
  <si>
    <t>vous indiquez son poids 20 g    "de"   s'affiche dans la colonne grise</t>
  </si>
  <si>
    <t>Laissez reposer</t>
  </si>
  <si>
    <t>①</t>
  </si>
  <si>
    <t xml:space="preserve">Couvrez le récipient et mettez-le au réfrigérateur pour avoir une boisson bien fraîche, </t>
  </si>
  <si>
    <t>Colonnes visibles</t>
  </si>
  <si>
    <t xml:space="preserve">et afin que toutes les saveurs des agrumes se diffusent. </t>
  </si>
  <si>
    <t>Laissez la sangria reposer pendant quelques heures, l’idéal étant d’attendre toute une nuit.</t>
  </si>
  <si>
    <t>Ajoutez la limonade</t>
  </si>
  <si>
    <t>⑤</t>
  </si>
  <si>
    <t xml:space="preserve">précisez . </t>
  </si>
  <si>
    <t>Servez le cocktail</t>
  </si>
  <si>
    <t xml:space="preserve"> saisir g.kg.L.dl.cl.ml ou collez une des Mesures /10 - /4 - /2  </t>
  </si>
  <si>
    <t xml:space="preserve"> Mesures  x/10 (dixièmes) pour les liquide surtout utilisé pour les boissons (cocktails et autres)</t>
  </si>
  <si>
    <t>Mesures d'Hygiène</t>
  </si>
  <si>
    <t xml:space="preserve"> Mesures  x/4 (quarts) de litre  ou   x/2  (demi) litres</t>
  </si>
  <si>
    <t>tenue professionnelle de circonstance (charlotte-masque)</t>
  </si>
  <si>
    <t>verifier - bactéricide - esssuie mains - sacs poubelle</t>
  </si>
  <si>
    <t>❽   la Réfence de l'Auteur</t>
  </si>
  <si>
    <t>vérifier températures - locaux et chambres froides</t>
  </si>
  <si>
    <t>oranges</t>
  </si>
  <si>
    <t>se laver les mains souvent - prévoir gants</t>
  </si>
  <si>
    <t>l'Auteur à prévu sa recette pour combien de couverts ou pour quel poids</t>
  </si>
  <si>
    <t>sélectionner le matériel nécessaire</t>
  </si>
  <si>
    <t xml:space="preserve">Indication de coût </t>
  </si>
  <si>
    <t>laver et désinfecter le matériel et le poste de travail</t>
  </si>
  <si>
    <t xml:space="preserve">en fonction de vos convives vous estimez cette recette pour combien </t>
  </si>
  <si>
    <t xml:space="preserve">❾  Votre Référence </t>
  </si>
  <si>
    <t>couverts</t>
  </si>
  <si>
    <t>ORGANISATION RAISONNÉE DU TRAVAIL Exemple</t>
  </si>
  <si>
    <t>1</t>
  </si>
  <si>
    <t>controler les marchandises - qualité - quantité - températures</t>
  </si>
  <si>
    <t>ou saisissez une quantité ou un poids d'un élément de la recette exemple</t>
  </si>
  <si>
    <t>vérifier les DLC - relever les N° de lot ou conserver les étiquettes</t>
  </si>
  <si>
    <t>désinfecter les sachets - poches - barquettes - boites avant ouverture</t>
  </si>
  <si>
    <t>laver les fruits avant utilisation</t>
  </si>
  <si>
    <t>les calculs se font aussi avec cette information</t>
  </si>
  <si>
    <t>égoutter en bacs perforées si besoin</t>
  </si>
  <si>
    <t xml:space="preserve">C'e sont ces valeurs saisies dans ces cellules qu'Excel va utiliser pour </t>
  </si>
  <si>
    <t>décongeler en bacs perforés + étiquette date de décongélation</t>
  </si>
  <si>
    <t>P</t>
  </si>
  <si>
    <t>refroidir en cellule avant assemblage</t>
  </si>
  <si>
    <t>dupliquer la recette avec la valeur saisie en ❿</t>
  </si>
  <si>
    <t>trancher - découper -en respectant les protocoles</t>
  </si>
  <si>
    <t>assembler</t>
  </si>
  <si>
    <t xml:space="preserve"> A dupliquer pour</t>
  </si>
  <si>
    <t>gouter et vérifier - dresser</t>
  </si>
  <si>
    <t xml:space="preserve"> décorer  </t>
  </si>
  <si>
    <t>conditionner et étiqueter DLC</t>
  </si>
  <si>
    <t>garder un verre témoin</t>
  </si>
  <si>
    <t>stocker en chambre froide</t>
  </si>
  <si>
    <t>pour dupliquer les quantités de l'Auteur saisir en ❾ la valeur de la cellule ⑧ ou de la cellule ⓬</t>
  </si>
  <si>
    <t>Facultatifpar défaut densité de l'eau 1</t>
  </si>
  <si>
    <t>Pour vérification : cocher - entourer - ou surligner les produits ou actions concernées</t>
  </si>
  <si>
    <t xml:space="preserve">Si vous manquez de place pour les codes barres traçabilité </t>
  </si>
  <si>
    <t>collez les au dos de cette feuille en indiquant le N° de ligne produit</t>
  </si>
  <si>
    <t>L'utilisation professionnelle des recettes vous engage à connaître la réglementation en matière d'hygiène et HACCP.</t>
  </si>
  <si>
    <t xml:space="preserve">Traçabilité : collez les étiquettes produits sur une feuille imprimée ou scannez/photographiez les étiquettes pour les dater et les archiver sur PC </t>
  </si>
  <si>
    <t>Adaptation : Joël Leboucher</t>
  </si>
  <si>
    <t>Lorsque vous avez des liens pour naviguer sur le net. Soyez curieux visitez le site de l'Auteur en cliquant sur son nom ou avatar sous la vidéo</t>
  </si>
  <si>
    <t xml:space="preserve">  Quelques infos utilitaires</t>
  </si>
  <si>
    <t xml:space="preserve"> n'oubliez pas de réduire ou d'augmenter les décimales  (+ ou - de 0 ) </t>
  </si>
  <si>
    <t>dans la colonne ⑥ Poids ou Volume - 50 g c'est plus facile  à lire que 50.000 g</t>
  </si>
  <si>
    <t>COEFFICIENT</t>
  </si>
  <si>
    <t>Saisissez le coefficient qui vous convient</t>
  </si>
  <si>
    <t xml:space="preserve"> Indication de coût 1* économique - 4**** luxe</t>
  </si>
  <si>
    <t>*</t>
  </si>
  <si>
    <t>à vous d'ajouter des *</t>
  </si>
  <si>
    <t>le masquage des lignes inutilisées se fait avec la fonction Filtre dans l'onglet Données</t>
  </si>
  <si>
    <t>avec cette formule SI(N99&lt;&gt;"";"A";SI(AJ99&lt;&gt;"";"A";SI(AK99&lt;&gt;"";"A";SI(AL99&lt;&gt;"";"A";"►"))))</t>
  </si>
  <si>
    <t xml:space="preserve">en clair si la ou les lignes(s) sont vides "affiche une ►" </t>
  </si>
  <si>
    <t>sinon affiche un A</t>
  </si>
  <si>
    <t>2 - Cliquez sur la flèche Filtre de la cellule A rouge</t>
  </si>
  <si>
    <t>Lorsque vous avez masqué les lignes inutilisées (vides) et que votre tableau vous parait "tassé - compact" aérez le en saisissant UNE lettre dans la colonne ④ Compositon ce qui aura pour effet de modifiez la flèche ► en A pour afficher</t>
  </si>
  <si>
    <t>puis recommencez le filtrage pour afficher la nouvelle présentation</t>
  </si>
  <si>
    <t>Comment futiliser la fonction CELLULE("largeur"</t>
  </si>
  <si>
    <t>Pour l'affichage des colonnes masquées c'est simple : utilisez la fonction CELLULE("largeur";B1) et indiquez la lettre de la colonne. Il faut ajouter un chiffre après le point virgule</t>
  </si>
  <si>
    <t>ce chiffre n'a aucune incidence pour une saisie "propre" je me suis calé sur 1 la première ligne</t>
  </si>
  <si>
    <t>Lorsque la colonne est masquée sa largeur est de 0 zéro . Il ne reste plus que d'ajouter dans votre tableau une formule qui compte les zéros  NB.SI(AN29:AN62;0)</t>
  </si>
  <si>
    <t>Je remercie les internautes qui trouvent des solutions à tout</t>
  </si>
  <si>
    <t>Champ d’application ou circuit - 1 Archivage - 2 Maître d'Hotel - 3 Responsable qualité - 4 Directeur - 5 Barman - Barmaid - 6 Magasinier</t>
  </si>
  <si>
    <t>#1 Faire un tableau de bord des Stocks : Mise en forme</t>
  </si>
  <si>
    <t>https://www.youtube.com/watch?v=LLjAZwX4Xk8&amp;list=PL7FTGXf2TlC3TRy5_iEROu9bw9FaLg3f6&amp;index=8</t>
  </si>
  <si>
    <t>#1 Tableau de bord des stocks (FIFO) : mise en forme</t>
  </si>
  <si>
    <t>https://www.youtube.com/watch?v=-vZEZ900R3s&amp;list=PL7FTGXf2TlC3TRy5_iEROu9bw9FaLg3f6&amp;index=14</t>
  </si>
  <si>
    <t>#2 Faire un tableau de bord des Stocks : Les formules</t>
  </si>
  <si>
    <t>https://www.youtube.com/watch?v=14zIvSLubKI&amp;list=PL7FTGXf2TlC3TRy5_iEROu9bw9FaLg3f6&amp;index=9</t>
  </si>
  <si>
    <t>#2 Tableau de bord des stocks (FIFO) : les formules</t>
  </si>
  <si>
    <t>https://www.youtube.com/watch?v=hsgRq9c9Hpg</t>
  </si>
  <si>
    <t>#3 Faire un tableau de bord des Stocks : Les graphiques</t>
  </si>
  <si>
    <t>https://www.youtube.com/watch?v=KB-prKJdLJ0&amp;list=PL7FTGXf2TlC3TRy5_iEROu9bw9FaLg3f6&amp;index=10</t>
  </si>
  <si>
    <t>#3 Tableau de bord des stocks (FIFO) : les graphiques</t>
  </si>
  <si>
    <t>https://www.youtube.com/watch?v=uimsmTQibXY</t>
  </si>
  <si>
    <t>https://www.youtube.com/watch?v=NZ5goJVWzN8&amp;list=PL7FTGXf2TlC0YUCee4T4sIX7ycBNIXnF2&amp;index=19</t>
  </si>
  <si>
    <t>Les indicateurs de stocks !</t>
  </si>
  <si>
    <t>https://www.youtube.com/watch?v=6wmopvGkrJ8</t>
  </si>
  <si>
    <t>#1 Business plan pour micro-entreprise : le plan de financement</t>
  </si>
  <si>
    <t>https://www.youtube.com/watch?v=WcOVZVavihs</t>
  </si>
  <si>
    <t>#2 Business plan pour micro-entreprise : la trésorerie</t>
  </si>
  <si>
    <t>https://www.youtube.com/watch?v=cGqXnP8R1mA&amp;t=12s</t>
  </si>
  <si>
    <t>#3 Business plan pour micro-entreprise : tableaux d'amortissements</t>
  </si>
  <si>
    <t>https://www.youtube.com/watch?v=BgevNxeaZF8&amp;t=9s</t>
  </si>
  <si>
    <t>Top 10 des normes de sécurité HACCP pour un bar ou restaurant</t>
  </si>
  <si>
    <t>https://www.joy.io/post/top-10-des-normes-de-securite-haccp-pour-un-bar-ou-restaurant</t>
  </si>
  <si>
    <t>Les formations obligatoires</t>
  </si>
  <si>
    <t>https://umih.fr/fr/solutions-pro/entreprendre/les-formations-obligatoires/</t>
  </si>
  <si>
    <t>Bars et restaurants : 4 astuces pour avoir une équipe efficace</t>
  </si>
  <si>
    <t>https://www.joy.io/post/bars-et-restaurants-4-astuces-pour-avoir-une-equipe-efficace</t>
  </si>
  <si>
    <t>Quelle est la réglementation pour les Happy Hours ?</t>
  </si>
  <si>
    <t>https://www.jdc.fr/blog/reglementation-happy-hour</t>
  </si>
  <si>
    <t>La gestion de vos alcools, bières et vins</t>
  </si>
  <si>
    <t>https://www.jdc.fr/gestion-de-boisson-alcools</t>
  </si>
  <si>
    <t>Quels « modèles » de création et de fonctionnement des cafés associatifs?</t>
  </si>
  <si>
    <t>https://www.reseaurural.fr/sites/default/files/documents/fichiers/2018-06/Etude_fonctionnement_cafes_associatifs_2014.pdf</t>
  </si>
  <si>
    <t>barman barmaid dans un palace</t>
  </si>
  <si>
    <t>https://www.google.com/search?client=firefox-b-d&amp;sca_esv=595044018&amp;sxsrf=AM9HkKnE8HianWTiTHftAaD4AucgoYr0Ww:1704189749706&amp;q=barman+dans+un+palace&amp;tbm=vid&amp;source=lnms&amp;sa=X&amp;ved=2ahUKEwjlz6TFub6DAxWDQ6QEHYXSAPMQ0pQJegQICxAB&amp;biw=1920&amp;bih=947&amp;dpr=1</t>
  </si>
  <si>
    <t>barman barmaid dans une discotheque</t>
  </si>
  <si>
    <t>https://www.google.com/search?q=barman+dans+une+discotheque&amp;client=firefox-b-d&amp;sca_esv=595044018&amp;biw=1920&amp;bih=947&amp;tbm=vid&amp;sxsrf=AM9HkKl28i5qPkap_kvSI68isEdc6rjBXQ%3A1704189798712&amp;ei=Zt-TZZz9KtSfkdUP6-i7-AQ&amp;oq=barman+dans+une+discotheque&amp;gs_lp=Eg1nd3Mtd2l6LXZpZGVvIhtiYXJtYW4gZGFucyB1bmUgZGlzY290aGVxdWUqAggAMgUQIRifBUi1dlCOLViWZHABeACQAQCYAUqgAYMHqgECMTS4AQHIAQD4AQHCAgQQIxgnwgIGEAAYFhgewgIIEAAYFhgeGAqIBgE&amp;sclient=gws-wiz-video</t>
  </si>
  <si>
    <t>GUIDE DES DÉBITS DE BOISSONS</t>
  </si>
  <si>
    <t>file:///D:/T%C3%A9l%C3%A9chargement/2018-12-Guide-des-Debits-de-Boissons.pdf</t>
  </si>
  <si>
    <t>https://www.zenchef.com/guide/gerer-plannings-restaurant</t>
  </si>
  <si>
    <t>https://www.banket.fr/articles/ouvrir-un-bar-a-jus-guide-complet-2023</t>
  </si>
  <si>
    <t>Les Franchises Bar : votre guide complet</t>
  </si>
  <si>
    <t>https://www.rencontres-digitales-franchise.fr/toutes-actualites/franchise-bar-votre-guide-complet/</t>
  </si>
  <si>
    <t>Guide pour une ouverture de bar</t>
  </si>
  <si>
    <t>https://www.b2b-infos.com/17029/guide-pour-une-ouverture-de-bar/</t>
  </si>
  <si>
    <t>Les réglementations pour la tenue d’un bar</t>
  </si>
  <si>
    <t>https://www.permis-de-exploitation.fr/guides/permis-dexploitation/942-l-reglementations-tenue-d-bar.html</t>
  </si>
  <si>
    <t>Comment ouvrir un bar ?</t>
  </si>
  <si>
    <t>https://www.captaincontrat.com/exercer-un-metier/hotellerie-restauration/ouvrir-bar</t>
  </si>
  <si>
    <t>Maîtriser les coûts d'exploitation des bars</t>
  </si>
  <si>
    <t>https://finmodelslab.com/fr/blogs/operating-costs/bar-operating-costs</t>
  </si>
  <si>
    <t>La comptabilité d’un bar : guide du débutant</t>
  </si>
  <si>
    <t>https://blog.monouso.fr/comptabilite-pour-un-bar-guide-du-debutant/</t>
  </si>
  <si>
    <t>https://propulsebyca.fr/idees-business/debit-de-boissons</t>
  </si>
  <si>
    <t>Guide pratique lors d'une location d'un bar</t>
  </si>
  <si>
    <t>https://www.pointdevente.fr/fr/actualites/guide-pratique-lors-d-une-location-d-un-bar-a277</t>
  </si>
  <si>
    <t>Comment concevoir son Journal de Caisse sur Excel</t>
  </si>
  <si>
    <t>https://www.youtube.com/watch?v=bUBxP5zWvHY&amp;list=PL-uWG0fLsMHYIIMvzjieTiM7CBJPaZpmK&amp;index=8</t>
  </si>
  <si>
    <t xml:space="preserve">Gérer ses stocks sur Excel </t>
  </si>
  <si>
    <t>https://www.youtube.com/watch?v=NZ5goJVWzN8</t>
  </si>
  <si>
    <t>https://www.youtube.com/watch?v=wjCRBrac1kI&amp;t=798s</t>
  </si>
  <si>
    <t>https://www.youtube.com/watch?v=oajJ-F1hF2c&amp;t=365s</t>
  </si>
  <si>
    <t>https://www.youtube.com/watch?v=FghlyCQFEnM&amp;list=PLozmtcO5OqdqcgtdTKMXMxh5jGkcMkqdW</t>
  </si>
  <si>
    <t>https://www.youtube.com/watch?v=ohhfQMX6UiM</t>
  </si>
  <si>
    <t>Gérer ses stocks (méthode CUMP) sur Excel</t>
  </si>
  <si>
    <t>https://www.youtube.com/watch?v=D3HZ4yFykbU</t>
  </si>
  <si>
    <t>Elaborer une base de données en Excel : Gestion des Stocks</t>
  </si>
  <si>
    <t>https://www.youtube.com/watch?v=ieZLt6Xqz00</t>
  </si>
  <si>
    <t>Les différences d'inventaire</t>
  </si>
  <si>
    <t>https://www.youtube.com/watch?v=x-iEvCTbWqw</t>
  </si>
  <si>
    <t>Faire une feuille d'inventaire sur Excel</t>
  </si>
  <si>
    <t>https://www.youtube.com/watch?v=jvhgNLoeDxc</t>
  </si>
  <si>
    <t>Ajuster dynamiquement les plages de calculs</t>
  </si>
  <si>
    <t>https://www.bonbache.fr/ajuster-dynamiquement-la-plage-du-calcul-avec-excel-578.html</t>
  </si>
  <si>
    <t>https://www.youtube.com/watch?v=r_xC58OmirY</t>
  </si>
  <si>
    <t>https://www.youtube.com/watch?v=xwTfpLb-jlA</t>
  </si>
  <si>
    <t>https://www.youtube.com/watch?v=rTJjpif_nZ4</t>
  </si>
  <si>
    <t>#1 Faire un tableau de bord Marketing : La mise en forme</t>
  </si>
  <si>
    <t>https://www.youtube.com/watch?v=5JuigxvNxMo</t>
  </si>
  <si>
    <t>#2 Faire un tableau de bord Marketing : Les formules</t>
  </si>
  <si>
    <t>https://www.youtube.com/watch?v=lIDWqrVfXK0&amp;t=43s</t>
  </si>
  <si>
    <t>#3 Faire un tableau de bord Marketing : Les graphiques</t>
  </si>
  <si>
    <t>https://www.youtube.com/watch?v=sHhE9m_L3ag</t>
  </si>
  <si>
    <t>Calculer le seuil de rentabilité sur Excel</t>
  </si>
  <si>
    <t>https://www.youtube.com/watch?v=DgO2bq9c57Q</t>
  </si>
  <si>
    <t>Calculer un prévisionnel sur Excel</t>
  </si>
  <si>
    <t>https://www.youtube.com/watch?v=coGOZmw0x0U</t>
  </si>
  <si>
    <t>Gérer les réclamations clients sur Excel</t>
  </si>
  <si>
    <t>https://www.youtube.com/watch?v=awxiEoxE0BI</t>
  </si>
  <si>
    <t>Cours de comptabilité de gestion / calcul de coûts</t>
  </si>
  <si>
    <t>https://www.youtube.com/@Revizaide512/playlists</t>
  </si>
  <si>
    <t>#1 Gérer son auto-entreprise sur Excel (+ tableau de bord)</t>
  </si>
  <si>
    <t>https://www.youtube.com/watch?v=mjYoxIK0g-Q</t>
  </si>
  <si>
    <t>#2 Gérer son auto-entreprise sur Excel (+ tableau de bord)</t>
  </si>
  <si>
    <t>https://www.youtube.com/watch?v=NDUf-k8WLgU</t>
  </si>
  <si>
    <t>#3 Gérer son auto-entreprise sur Excel (+ tableau de bord)</t>
  </si>
  <si>
    <t>https://www.youtube.com/watch?v=Sa-v34NonsU</t>
  </si>
  <si>
    <t>Qu'est-ce que Kutool ?</t>
  </si>
  <si>
    <t>https://commentouvrir.com/sujet/955/qu-est-ce-que-kutool</t>
  </si>
  <si>
    <t>https://excel-dashboards.com/fr/blogs/blog/excel-tutorial-get-kutools-in-excel</t>
  </si>
  <si>
    <t>https://www.trucnet.com/kutools-for-excel/</t>
  </si>
  <si>
    <t>https://www.youtube.com/watch?v=MmCaPJJjcDs</t>
  </si>
  <si>
    <t>https://www.youtube.com/watch?v=voikUgYO8sk&amp;list=PLhu6q4KF55fjY_ocNmLCs4_MTCGfJ9gcf</t>
  </si>
  <si>
    <t>https://www.youtube.com/watch?v=aYYAjW0ARI0&amp;list=PLhu6q4KF55fiF9mjpE1cmxcszjmH6IhE2&amp;index=4</t>
  </si>
  <si>
    <t>https://www.youtube.com/watch?v=kNDZq31xamg</t>
  </si>
  <si>
    <t>https://www.youtube.com/watch?v=aUPGk_TLM-Q</t>
  </si>
  <si>
    <t>https://www.youtube.com/@Astuces_Excel/videos</t>
  </si>
  <si>
    <t>https://www.youtube.com/watch?v=HYGsegjX8bc</t>
  </si>
  <si>
    <t>https://www.youtube.com/watch?v=S9LDhtfSpu0&amp;list=PLEpuWBntwS_E9jdWCl4jMILLsNQKuTGAi&amp;index=4</t>
  </si>
  <si>
    <t>https://www.youtube.com/watch?v=qmtz5QxYIek&amp;list=PLEpuWBntwS_E9jdWCl4jMILLsNQKuTGAi&amp;index=13</t>
  </si>
  <si>
    <t>https://www.youtube.com/watch?v=kY_vb_a4-fo&amp;list=PLEpuWBntwS_E9jdWCl4jMILLsNQKuTGAi&amp;index=25</t>
  </si>
  <si>
    <t>https://www.youtube.com/watch?v=HdrU9Bc960A&amp;list=PLEpuWBntwS_E9jdWCl4jMILLsNQKuTGAi&amp;index=26</t>
  </si>
  <si>
    <t>https://www.youtube.com/watch?v=uqnvYZz3R-U</t>
  </si>
  <si>
    <t>https://www.youtube.com/watch?v=Nm5w7kwoKUg</t>
  </si>
  <si>
    <t>https://excel-dashboards.com/fr/collections/all</t>
  </si>
  <si>
    <t>https://www.youtube.com/@Learnaccess/videos</t>
  </si>
  <si>
    <t>EXCEL - UTILISER LA FORMULE BDLIRE</t>
  </si>
  <si>
    <t>https://www.youtube.com/watch?v=hdbpnnr_tQA</t>
  </si>
  <si>
    <t>https://www.youtube.com/watch?v=1EH0B-vDh1E</t>
  </si>
  <si>
    <t>https://www.youtube.com/watch?v=-IrBU45jl8Y</t>
  </si>
  <si>
    <t>https://excel.quebec/excel-formules-et-fonctions/excel-fonction-base-de-donnees/fonction-bdlire/</t>
  </si>
  <si>
    <t>https://excel-en-ligne.fr/formule-bdlire/</t>
  </si>
  <si>
    <t>Faire une grille d'évaluation professionnelle sur Excel</t>
  </si>
  <si>
    <t>https://www.youtube.com/watch?v=ImvnUR_jAzY</t>
  </si>
  <si>
    <t>Faire un planning Journalier/Hebdomadaire sur Excel</t>
  </si>
  <si>
    <t>https://www.youtube.com/watch?v=UjUXEP_2-4k</t>
  </si>
  <si>
    <t>https://www.youtube.com/@tutortube/playlists</t>
  </si>
  <si>
    <t>les ¼ de botte de fines herbes en 0,25</t>
  </si>
  <si>
    <t>Exemple de tableau pour calculer poids et coûts</t>
  </si>
  <si>
    <t>Famille de convives</t>
  </si>
  <si>
    <t>A +</t>
  </si>
  <si>
    <t>PAM</t>
  </si>
  <si>
    <t>PAS</t>
  </si>
  <si>
    <t xml:space="preserve">Total Effectif </t>
  </si>
  <si>
    <t>❿  Saisissez vos Effectifs</t>
  </si>
  <si>
    <t>❾ Saisissez vos grammages</t>
  </si>
  <si>
    <t>Poids Total</t>
  </si>
  <si>
    <t>Poids NET pour l'effectif</t>
  </si>
  <si>
    <t>Coût matière portion HT</t>
  </si>
  <si>
    <t>1 Kg ou litre pour :</t>
  </si>
  <si>
    <t xml:space="preserve"> Somme fictive pour test  ▲</t>
  </si>
  <si>
    <t>Albert De Lamotte</t>
  </si>
  <si>
    <t>② Auteur &gt;</t>
  </si>
  <si>
    <t>Tableau dynamique</t>
  </si>
  <si>
    <t>https://excel-exercice.com/tableau-dynamique/</t>
  </si>
  <si>
    <t>Traducteur de formules Excel</t>
  </si>
  <si>
    <t>https://excel-exercice.com/traducteur-de-formules-excel/</t>
  </si>
  <si>
    <t>Trouver les liens cassés dans Excel</t>
  </si>
  <si>
    <t>https://excel-exercice.com/trouver-les-liens-casses-dans-excel/</t>
  </si>
  <si>
    <t>https://excel-exercice.com/lintelligence-artificielle-dans-excel/</t>
  </si>
  <si>
    <t>https://excel-exercice.com/tcd/</t>
  </si>
  <si>
    <t>https://excel-exercice.com/decouper-un-tcd-en-plusieurs-sous-rapport/</t>
  </si>
  <si>
    <t>https://excel-exercice.com/presentation-dun-tableau-croise-dynamique/</t>
  </si>
  <si>
    <t>https://excel-exercice.com/hierarchie-dans-un-tableau-croise-dynamique/</t>
  </si>
  <si>
    <t>https://excel-exercice.com/regles-de-construction-dun-tableau-croise-dynamique/</t>
  </si>
  <si>
    <t>Frédéric LE GUEN</t>
  </si>
  <si>
    <t>https://excel-exercice.com/qui-sommes-nous/</t>
  </si>
  <si>
    <t>https://www.facebook.com/excelexercice</t>
  </si>
  <si>
    <t>https://www.youtube.com/user/ExcelExercice</t>
  </si>
  <si>
    <t>https://www.bonbache.fr/livres-excel-pdf.php#livre-excel-ex</t>
  </si>
  <si>
    <t>Copies de sauvegarde automatisées avec Windows</t>
  </si>
  <si>
    <t>https://www.bonbache.fr/sauvegardes-automatisees-et-periodiques-avec-windows-289.html</t>
  </si>
  <si>
    <t>https://www.bonbache.fr/nettoyer-un-ordinateur-sous-windows-324.html</t>
  </si>
  <si>
    <t>Améliorer les performances du Pc sous Windows</t>
  </si>
  <si>
    <t>https://www.youtube.com/playlist?list=PLpQBnWleLAauNEFq-J2OW8zhlU0uOAUiL</t>
  </si>
  <si>
    <t>https://www.youtube.com/playlist?list=PLpQBnWleLAauZdFNIw8wNo0AEX1blBtbv</t>
  </si>
  <si>
    <t>https://www.youtube.com/playlist?list=PLpQBnWleLAauMdkTWq17kcd4kFRpTKcDC</t>
  </si>
  <si>
    <t>https://www.youtube.com/channel/UCW-_iHbGuZG9nsE8D76lpIQ</t>
  </si>
  <si>
    <t>https://www.youtube.com/watch?v=VMQY_yuku7w</t>
  </si>
  <si>
    <t>https://www.youtube.com/watch?v=lhKG0LaSpws</t>
  </si>
  <si>
    <t>https://www.youtube.com/watch?v=O0dM4SayB_A</t>
  </si>
  <si>
    <t>https://www.youtube.com/hashtag/gestionpersonnel</t>
  </si>
  <si>
    <t>https://www.youtube.com/hashtag/apprendreexcel</t>
  </si>
  <si>
    <t>https://www.youtube.com/hashtag/formationexcel</t>
  </si>
  <si>
    <t>https://www.facebook.com/reel/618403100502884</t>
  </si>
  <si>
    <t>https://excel-exercice.com/</t>
  </si>
  <si>
    <t>https://excel-exercice.com/les-10-fonctions-les-plus-utilisees-dans-excel/</t>
  </si>
  <si>
    <t>Equivalence Volume</t>
  </si>
  <si>
    <t xml:space="preserve">Perte Poids </t>
  </si>
  <si>
    <t>Joël LEBOUCHER …Octobre 2015 actualisé en Janvier 2024</t>
  </si>
  <si>
    <t>Photo ICI ou QR Code</t>
  </si>
  <si>
    <t>Lignes masquées</t>
  </si>
  <si>
    <t>Lignes affichées</t>
  </si>
  <si>
    <t>❷ visibles</t>
  </si>
  <si>
    <t>Faites des copies des modèles de fiches et saisissez vos recettes</t>
  </si>
  <si>
    <t>NOUVELLE VERSION D</t>
  </si>
  <si>
    <t>Quelques liens utiles : soyez curieux enrichissez vos connaissances</t>
  </si>
  <si>
    <t>mise à jour : 8 Janvier 2024</t>
  </si>
  <si>
    <t>Net-thèque - Webthèque ou Web-thèque comme vous voulez mais ce n'est plus tout à fait une Bibliothèque</t>
  </si>
  <si>
    <t>Un lien rompu ou obsolète…ce n'est pas grave votre moteur de recherche saura vous retrouver une documentation actualisée</t>
  </si>
  <si>
    <t>Cliquez sur les cellules pour récupérer formules et formats pour créer vos documents</t>
  </si>
  <si>
    <t>Afficher les relations entre formules et cellules</t>
  </si>
  <si>
    <t>https://support.microsoft.com/fr-fr/office/afficher-les-relations-entre-formules-et-cellules-a59bef2b-3701-46bf-8ff1-d3518771d507</t>
  </si>
  <si>
    <t>Afficher les formules sur Excel</t>
  </si>
  <si>
    <t>https://www.youtube.com/watch?v=Zmyy7IVzwSU</t>
  </si>
  <si>
    <t>https://www.youtube.com/watch?v=wypW8d3QLMA&amp;list=PLi1inEC75RnZ05rFfOE-4b0sGuY1iSpUi&amp;index=3</t>
  </si>
  <si>
    <t>Utiliser ChatGPT avec Excel</t>
  </si>
  <si>
    <t>https://www.youtube.com/watch?v=idinJpqXnN0</t>
  </si>
  <si>
    <t>comment utiliser une feuille de calcul</t>
  </si>
  <si>
    <t>https://compnum.univ-littoral.fr/videos/TA_Feuille_De_Calcul.mp4</t>
  </si>
  <si>
    <t>Excel a une gomme! mais vous le saviez non?</t>
  </si>
  <si>
    <t>https://www.youtube.com/watch?v=lzGWoVDZNgk&amp;list=PLezFfxrY5Gvftj22hfmi2TnSNncA8iXb9&amp;index=13</t>
  </si>
  <si>
    <t>EXCEL : SACHEZ UTILISER DE LA BARRE D'OUTILS ACCÈS RAPIDE</t>
  </si>
  <si>
    <t>https://www.youtube.com/watch?v=K3SOpfsz648</t>
  </si>
  <si>
    <t>le secret de la poignée de recopie</t>
  </si>
  <si>
    <t>https://www.youtube.com/shorts/7rDv8S8CA1Y?feature=share</t>
  </si>
  <si>
    <t>Excel n'apprécie pas les cellules vides j'ai donc saisi des valeurs 1 dans quelques cellule inutilisés</t>
  </si>
  <si>
    <t>https://excel-dashboards.com/fr/blogs/blog/empty-cells-triggers-error-excel</t>
  </si>
  <si>
    <t>format personnalisé pour ne plus avoir de valeurs 0 Zéro dans les graphiques   * # ##0.000 "Kg";* # ##0.000 "Kg";""* ""?? ;""@""</t>
  </si>
  <si>
    <t>https://www.lecfomasque.com/excel-supprimer-les-etiquettes-a-zero-dans-vos-graphiques/</t>
  </si>
  <si>
    <t>https://www.youtube.com/watch?v=Wc_6nbxOPuw</t>
  </si>
  <si>
    <t>Excel décoration (le cours complet)</t>
  </si>
  <si>
    <t>https://www.youtube.com/watch?v=84Bxh4bBd0w&amp;list=PLVMu3u7A7H5x41x3sCcURsE9mX7onDcyJ&amp;index=11</t>
  </si>
  <si>
    <t>Excel Liens Réseaux Sociaux</t>
  </si>
  <si>
    <t>https://www.youtube.com/watch?v=3vOkLK2Szwg</t>
  </si>
  <si>
    <t>Excel liens vers site web</t>
  </si>
  <si>
    <t>https://www.youtube.com/watch?v=nkudszL9jso</t>
  </si>
  <si>
    <t>Excel ASSEMB.H + Texte Avant + Danscol + Let + Trier (nouvelles formules 365)</t>
  </si>
  <si>
    <t>https://www.youtube.com/watch?v=weL_jt9krmo</t>
  </si>
  <si>
    <t>LAISSEZ EXCEL VOUS PROPOSER AUTOMATIQUEMENT GRAPHIQUES, MISES EN FORME</t>
  </si>
  <si>
    <t>https://www.youtube.com/watch?v=ZlqXSTNqeUI</t>
  </si>
  <si>
    <t>Comment reprendre efficacement une feuille Excel que l'on ne connait pas?</t>
  </si>
  <si>
    <t>https://www.youtube.com/watch?v=14KDd_qn8eA&amp;list=PLezFfxrY5Gvftj22hfmi2TnSNncA8iXb9&amp;index=10</t>
  </si>
  <si>
    <t>Outils de sélection dans Excel que vous n'utilisez pas mais qui fait gagner du temps.</t>
  </si>
  <si>
    <t>https://www.youtube.com/watch?v=PUyamWtBIcM&amp;list=PLezFfxrY5Gvftj22hfmi2TnSNncA8iXb9&amp;index=12</t>
  </si>
  <si>
    <t>Liste personnalisée dans Excel</t>
  </si>
  <si>
    <t>https://www.youtube.com/watch?v=7tbxo9MmLho&amp;list=PLezFfxrY5Gvftj22hfmi2TnSNncA8iXb9&amp;index=17</t>
  </si>
  <si>
    <t>50 Raccourcis Excel pour vous faire gagner du temps</t>
  </si>
  <si>
    <t>https://www.youtube.com/watch?v=CpCt_joTgE4&amp;list=PLezFfxrY5Gvftj22hfmi2TnSNncA8iXb9&amp;index=34</t>
  </si>
  <si>
    <t>utilisateurs Excel d'élite</t>
  </si>
  <si>
    <t>https://www.youtube.com/watch?v=-G3mhyZGFdk&amp;list=PLezFfxrY5GvcpAQwOcUcdB7_w9Tl59r0o&amp;index=41</t>
  </si>
  <si>
    <t>Comment créer des menus et sous menus sur excel</t>
  </si>
  <si>
    <t>https://www.youtube.com/watch?v=lXfgLJD6glA</t>
  </si>
  <si>
    <t>CONSERVEZ LA LARGEUR DE VOS COLONNES QUAND VOUS COLLEZ UN TABLEAU</t>
  </si>
  <si>
    <t>https://www.youtube.com/watch?v=9lDHNkjHcpQ</t>
  </si>
  <si>
    <t>https://www.youtube.com/watch?v=5CBN2_QsQxU&amp;list=PLpQBnWleLAauEf_xMDiuo8rfajhNVIVbY&amp;index=25</t>
  </si>
  <si>
    <t>Excel Décroiser un tableau UNPIVOT</t>
  </si>
  <si>
    <t>https://www.youtube.com/watch?v=C4IuXIxJ7Hw&amp;list=PLVMu3u7A7H5wZZMkRVsSnArhIGXTyBVN4</t>
  </si>
  <si>
    <t>EXCEL : DANS UNE CELLULE, ÉCRIVEZ DU TEXTE SUR PLUSIEURS LIGNES</t>
  </si>
  <si>
    <t>https://www.youtube.com/watch?v=NWNn040TvKU&amp;t=120s</t>
  </si>
  <si>
    <t>Astuce Excel - Remplir les cellules vides</t>
  </si>
  <si>
    <t>https://www.youtube.com/watch?v=hZZHpk6QTls&amp;list=PLvGH1Mqd1Cla2JWRORAmlYPIpY5pzWodI&amp;index=8</t>
  </si>
  <si>
    <t xml:space="preserve">Comment masquer les lignes </t>
  </si>
  <si>
    <t>Copier-Coller dans Excel (raccourcis, poignée de recopie, ...)</t>
  </si>
  <si>
    <t>https://www.youtube.com/watch?v=expHJ3wlxSo</t>
  </si>
  <si>
    <t>https://www.youtube.com/watch?v=qQzQ0NuOx3c</t>
  </si>
  <si>
    <t>Astuce Excel : Afficher une image en survolant une cellule (coller une image dans commentaires)</t>
  </si>
  <si>
    <t>https://www.youtube.com/shorts/eFGsqU5y9mA</t>
  </si>
  <si>
    <t>Arrête d'utiliser les filtres comme ça sur Excel !</t>
  </si>
  <si>
    <t>https://www.youtube.com/shorts/0_9z2Iw4Hrc</t>
  </si>
  <si>
    <t>CTRL E : Le plus intelligent des raccourcis clavier d'Excel</t>
  </si>
  <si>
    <t>https://www.youtube.com/watch?v=dZ8zKdoltjg</t>
  </si>
  <si>
    <t>Excel Correction des vins et des couleurs mai 2023</t>
  </si>
  <si>
    <t>https://www.youtube.com/watch?v=0b5zSw8tuYY&amp;t=1217s</t>
  </si>
  <si>
    <t xml:space="preserve">Excel Cas Igloo : les attentes Ce que l'on attend sur un calcul de coûts </t>
  </si>
  <si>
    <t>https://www.youtube.com/watch?v=pnTG0g9V0SQ</t>
  </si>
  <si>
    <t>Excel mettre sous forme de tableau (cours complet)</t>
  </si>
  <si>
    <t>https://www.youtube.com/watch?v=oIgHLJuvEc8&amp;list=PLVMu3u7A7H5x41x3sCcURsE9mX7onDcyJ&amp;index=28</t>
  </si>
  <si>
    <t>rendre un tableau [vraiment] dynamique avec les fonction FILTRE et CHOISIRCOLS</t>
  </si>
  <si>
    <t>https://www.youtube.com/shorts/09i8fPrtgtc?feature=share</t>
  </si>
  <si>
    <t>Excel réussir ses tableaux</t>
  </si>
  <si>
    <t>https://www.youtube.com/watch?v=JtYD7A2fHf4&amp;list=PLVMu3u7A7H5x41x3sCcURsE9mX7onDcyJ</t>
  </si>
  <si>
    <t>Astuce Excel - Supprimer la Mise en Forme d'un Tableau en 1 clic</t>
  </si>
  <si>
    <t>https://www.youtube.com/watch?v=UOY23qEo6VU&amp;list=PLvGH1Mqd1Cla2JWRORAmlYPIpY5pzWodI&amp;index=8</t>
  </si>
  <si>
    <t>Convertir un tableau en plage de données dans un classeur Excel</t>
  </si>
  <si>
    <t>https://www.youtube.com/watch?v=ZQ5EYIApttA</t>
  </si>
  <si>
    <t>FAITES QUAND MÊME TENIR UN GRAND TABLEAU SUR UNE PAGE A L'IMPRESSION</t>
  </si>
  <si>
    <t>https://www.youtube.com/watch?v=u6JW2EE_lXo</t>
  </si>
  <si>
    <t>Astuces impresssion</t>
  </si>
  <si>
    <t>https://www.youtube.com/watch?v=sM42gxA5npU</t>
  </si>
  <si>
    <t>Différence entre une la liste au tableau de donnée dans Excel</t>
  </si>
  <si>
    <t>https://excelcorpo.com/difference-entre-une-la-liste-au-tableau-de-donnee-dans-excel/</t>
  </si>
  <si>
    <t>Créer ses propres fichiers de données</t>
  </si>
  <si>
    <t>https://www.youtube.com/watch?v=BvzZBuBFcNM&amp;list=PLVMu3u7A7H5x41x3sCcURsE9mX7onDcyJ&amp;index=23</t>
  </si>
  <si>
    <t>trier les données dans une seule cellule</t>
  </si>
  <si>
    <t>https://www.youtube.com/shorts/wQd0Y_BTx-s?feature=share</t>
  </si>
  <si>
    <t>cacher des données</t>
  </si>
  <si>
    <t>https://www.youtube.com/shorts/85CFZ6cOC68</t>
  </si>
  <si>
    <t>3 HACKS Excel que tes collègues ne connaissent pas !</t>
  </si>
  <si>
    <t>https://www.youtube.com/shorts/H1G0QpFWm6A?feature=share</t>
  </si>
  <si>
    <t>diagramme de gantt</t>
  </si>
  <si>
    <t>https://www.youtube.com/shorts/kCVSCFym6AM</t>
  </si>
  <si>
    <t>Excel 2016 - Ajouter ou supprimer des éléments d'un graphique</t>
  </si>
  <si>
    <t>https://www.youtube.com/watch?v=62vf44X5FZs</t>
  </si>
  <si>
    <t>Excel - les graphiques - histogramme présentation</t>
  </si>
  <si>
    <t>https://www.youtube.com/watch?v=ymu7yj-U5go</t>
  </si>
  <si>
    <t>Lister les onglets Excel et créer un sommaire dynamique avec des liens hypertextes</t>
  </si>
  <si>
    <t>https://www.youtube.com/watch?v=paGN1SIlmFE&amp;list=PL0inLf542qwyyCmp9A_T2Ran-JMw46Z_F&amp;index=72</t>
  </si>
  <si>
    <t>FONCTIONS - FORMULES</t>
  </si>
  <si>
    <t>Comment corriger une erreur PROPAGATION ?</t>
  </si>
  <si>
    <t>https://www.excel-exercice.com/cest-quoi-lerreur-propagation/</t>
  </si>
  <si>
    <t>https://excel-exercice.com/cest-quoi-les-plages-propagees-dexcel-365/</t>
  </si>
  <si>
    <t>La fonction Filtre d'Excel</t>
  </si>
  <si>
    <t>https://www.youtube.com/watch?v=za0HXnQxyLs&amp;list=PLezFfxrY5Gvftj22hfmi2TnSNncA8iXb9&amp;index=18</t>
  </si>
  <si>
    <t>transpose</t>
  </si>
  <si>
    <t>https://www.youtube.com/shorts/AEHW0r2SxYU</t>
  </si>
  <si>
    <t>INDEX et EQUIV sur Excel</t>
  </si>
  <si>
    <t>https://www.youtube.com/watch?v=hlQPngU6kOQ</t>
  </si>
  <si>
    <t>https://www.excel-pratique.com/fr/fonctions/index_equiv</t>
  </si>
  <si>
    <t>https://compnum.univ-littoral.fr/fiches/TA_Comment_utiliser_equiv_et_index.pdf</t>
  </si>
  <si>
    <t>https://www.youtube.com/shorts/dEqPwJ7XCIY</t>
  </si>
  <si>
    <t>[EXCEL] Fonctions logique SI, SI imbriqués et RECHERCHEV</t>
  </si>
  <si>
    <t>https://clarisse-tutoriels-informatiques.fr/suite-bureautique-microsoft-office/microsoft-excel/excel-fonctions-logique-si-si-imbriques-et-recherchev/</t>
  </si>
  <si>
    <t>Faut-il utiliser INDEX + EQUIV à la place de RECHERCHEV ? (7 astuces Excel pour tous)</t>
  </si>
  <si>
    <t>https://www.youtube.com/watch?v=jbOhuGvvpA0</t>
  </si>
  <si>
    <t>2 formules qui rivalisent avec les Tableaux Croisés Dynamiques Grouper.Par et Croiser.Avec</t>
  </si>
  <si>
    <t>https://www.youtube.com/watch?v=oa6foXGHm0w</t>
  </si>
  <si>
    <t>Excel réussir ses fonctions SI</t>
  </si>
  <si>
    <t>https://www.youtube.com/watch?v=dJcfIrr5QPo&amp;list=PLVMu3u7A7H5x41x3sCcURsE9mX7onDcyJ&amp;index=29</t>
  </si>
  <si>
    <t>La fonction SI pour les nuls</t>
  </si>
  <si>
    <t>https://www.youtube.com/watch?v=-0AhbL9NE7s</t>
  </si>
  <si>
    <t>ECHERCHEX Partielle - Partial Text XLOOKU</t>
  </si>
  <si>
    <t>https://www.youtube.com/shorts/T6q17QcpqS8?feature=share</t>
  </si>
  <si>
    <t>Excel RechercheX concaténée</t>
  </si>
  <si>
    <t>https://www.youtube.com/watch?v=rBx5CMD6DS0</t>
  </si>
  <si>
    <t>RECHERCHEX avec un critère ET</t>
  </si>
  <si>
    <t>https://www.youtube.com/shorts/YkOkru8yX98?feature=share</t>
  </si>
  <si>
    <t>la fonction TRIERPAR pour trier selon plusieurs critères</t>
  </si>
  <si>
    <t>https://www.youtube.com/shorts/5WaPDZOlpxQ?feature=share</t>
  </si>
  <si>
    <t>Compter le nombre de caractères – Fonction NBCAR</t>
  </si>
  <si>
    <t>https://www.excel-exercice.com/nbcar/</t>
  </si>
  <si>
    <t>la fonction CHOISIRCOLS</t>
  </si>
  <si>
    <t>https://www.youtube.com/shorts/WsGeL9TZ4gU?feature=share</t>
  </si>
  <si>
    <t>ET, OU, Si.conditions, OUX (XOR)</t>
  </si>
  <si>
    <t>https://www.youtube.com/watch?v=fN4CjReEruk</t>
  </si>
  <si>
    <t>Les formules excel ET ( ) &amp; OU ( )</t>
  </si>
  <si>
    <t>https://www.youtube.com/watch?v=N93ABr9bRpg</t>
  </si>
  <si>
    <t>une autre manière d'utiliser la fonction SI</t>
  </si>
  <si>
    <t>https://www.youtube.com/shorts/Ls7Bm7aDPQ4?feature=share</t>
  </si>
  <si>
    <t>Excel quand utiliser ALEA</t>
  </si>
  <si>
    <t>https://www.youtube.com/watch?v=f0Ow0aP8CfQ</t>
  </si>
  <si>
    <t>Tu connais la fonction CONVERT? | Excel</t>
  </si>
  <si>
    <t>https://www.youtube.com/watch?v=EMXXUtlN5ew</t>
  </si>
  <si>
    <t>le secret de la fonction FILTRE</t>
  </si>
  <si>
    <t>https://www.youtube.com/shorts/sJ5UK3Jtjzk?feature=share</t>
  </si>
  <si>
    <t>Compter les colonnes visibles</t>
  </si>
  <si>
    <t>https://www.bonbache.fr/compter-les-colonnes-visibles-et-masquees-avec-excel-826.html</t>
  </si>
  <si>
    <t>DIVERS</t>
  </si>
  <si>
    <t>Méthodes pour compter des valeurs dans une feuille de calcul</t>
  </si>
  <si>
    <t>https://support.microsoft.com/fr-fr/office/m%C3%A9thodes-pour-compter-des-valeurs-dans-une-feuille-de-calcul-81335b1b-d5e8-4f42-ae72-245b948c45bd</t>
  </si>
  <si>
    <t>Compter le nombre de cellules égales à une valeur</t>
  </si>
  <si>
    <t>https://waytolearnx.com/2019/08/compter-le-nombre-de-cellules-egales-a-une-valeur-excel.html</t>
  </si>
  <si>
    <t>Expressions régulières ( 4 vidéos )  L'outil magique si on doit manipuler du texte ou nettoyer des fichiers de données.</t>
  </si>
  <si>
    <t>https://www.youtube.com/watch?v=7G2AfhToT7A&amp;list=PLVMu3u7A7H5xxpgHo5F0XGN1b0m-pA9qm</t>
  </si>
  <si>
    <t>retrouver la valeur la plus fréquente</t>
  </si>
  <si>
    <t>https://www.youtube.com/shorts/DMGGW_7p1Ek?feature=share</t>
  </si>
  <si>
    <t>F7 vérification automatique de l'orthographe</t>
  </si>
  <si>
    <t>Créer des barres de données instantanément avec ce raccourci !</t>
  </si>
  <si>
    <t>https://www.youtube.com/shorts/Y7WA30mkkUw?feature=share</t>
  </si>
  <si>
    <t>Importer un PDF sur Excel en quelques clics !</t>
  </si>
  <si>
    <t>https://www.youtube.com/shorts/C79P3RK1APQ</t>
  </si>
  <si>
    <t>https://www.youtube.com/watch?v=UF9qvUxvrW0&amp;list=PLrTSZgOvZVOBI9t5rPrQnBaLpnFNgahz_</t>
  </si>
  <si>
    <t>données à partir d'une image</t>
  </si>
  <si>
    <t>https://www.youtube.com/shorts/r27bzH0Q2PE</t>
  </si>
  <si>
    <t>Chaque image est arrondi avec ce convertisseur d’image en ligne</t>
  </si>
  <si>
    <t>https://www.topster.fr/images-rondes/</t>
  </si>
  <si>
    <t>Ajoutez des emoji dans vos fiches</t>
  </si>
  <si>
    <t>https://fr.piliapp.com/emoji/list/#tag</t>
  </si>
  <si>
    <t>Emoji réseaux sociaux et émoticônes à copier-coller</t>
  </si>
  <si>
    <t>https://www.proinfluent.com/emoji-reseaux-sociaux/</t>
  </si>
  <si>
    <t>https://pixabay.com/fr/images/search/%C3%A9motic%C3%B4ne/?order=trending</t>
  </si>
  <si>
    <t>http://dlssm.free.fr/s1.html</t>
  </si>
  <si>
    <t>https://www.gifsanimes.com/cat-cuisiniers-et-chefs-92.htm</t>
  </si>
  <si>
    <t>https://emojipedia.org/facebook/</t>
  </si>
  <si>
    <t>Top 10 des sites d'Emoji gratuits pour télécharger des Emojis en ligne</t>
  </si>
  <si>
    <t>https://filmora.wondershare.fr/animated-video/free-emoji-website-to-download-emoji.html</t>
  </si>
  <si>
    <t xml:space="preserve">Couleur du texte  Avec cet outil, vous pouvez créer des textes colorés </t>
  </si>
  <si>
    <t>https://www.topster.fr/texte/kolorieren.html</t>
  </si>
  <si>
    <r>
      <t>C</t>
    </r>
    <r>
      <rPr>
        <sz val="26"/>
        <color theme="1"/>
        <rFont val="Calibri"/>
        <family val="2"/>
        <scheme val="minor"/>
      </rPr>
      <t>om</t>
    </r>
    <r>
      <rPr>
        <sz val="26"/>
        <color rgb="FF007940"/>
        <rFont val="Calibri"/>
        <family val="2"/>
        <scheme val="minor"/>
      </rPr>
      <t>m</t>
    </r>
    <r>
      <rPr>
        <sz val="26"/>
        <color rgb="FF4040FF"/>
        <rFont val="Calibri"/>
        <family val="2"/>
        <scheme val="minor"/>
      </rPr>
      <t>e</t>
    </r>
    <r>
      <rPr>
        <sz val="26"/>
        <color rgb="FFA000C0"/>
        <rFont val="Calibri"/>
        <family val="2"/>
        <scheme val="minor"/>
      </rPr>
      <t>n</t>
    </r>
    <r>
      <rPr>
        <sz val="26"/>
        <color rgb="FFFF0000"/>
        <rFont val="Calibri"/>
        <family val="2"/>
        <scheme val="minor"/>
      </rPr>
      <t>t</t>
    </r>
    <r>
      <rPr>
        <sz val="26"/>
        <color rgb="FFFF8000"/>
        <rFont val="Calibri"/>
        <family val="2"/>
        <scheme val="minor"/>
      </rPr>
      <t xml:space="preserve"> </t>
    </r>
    <r>
      <rPr>
        <sz val="26"/>
        <color theme="1"/>
        <rFont val="Calibri"/>
        <family val="2"/>
        <scheme val="minor"/>
      </rPr>
      <t>m</t>
    </r>
    <r>
      <rPr>
        <sz val="26"/>
        <color rgb="FF007940"/>
        <rFont val="Calibri"/>
        <family val="2"/>
        <scheme val="minor"/>
      </rPr>
      <t>a</t>
    </r>
    <r>
      <rPr>
        <sz val="26"/>
        <color rgb="FF4040FF"/>
        <rFont val="Calibri"/>
        <family val="2"/>
        <scheme val="minor"/>
      </rPr>
      <t>s</t>
    </r>
    <r>
      <rPr>
        <sz val="26"/>
        <color rgb="FFA000C0"/>
        <rFont val="Calibri"/>
        <family val="2"/>
        <scheme val="minor"/>
      </rPr>
      <t>q</t>
    </r>
    <r>
      <rPr>
        <sz val="26"/>
        <color rgb="FFFF0000"/>
        <rFont val="Calibri"/>
        <family val="2"/>
        <scheme val="minor"/>
      </rPr>
      <t>u</t>
    </r>
    <r>
      <rPr>
        <sz val="26"/>
        <color rgb="FFFF8000"/>
        <rFont val="Calibri"/>
        <family val="2"/>
        <scheme val="minor"/>
      </rPr>
      <t>e</t>
    </r>
    <r>
      <rPr>
        <sz val="26"/>
        <color theme="1"/>
        <rFont val="Calibri"/>
        <family val="2"/>
        <scheme val="minor"/>
      </rPr>
      <t xml:space="preserve">r </t>
    </r>
    <r>
      <rPr>
        <sz val="26"/>
        <color rgb="FF4040FF"/>
        <rFont val="Calibri"/>
        <family val="2"/>
        <scheme val="minor"/>
      </rPr>
      <t>l</t>
    </r>
    <r>
      <rPr>
        <sz val="26"/>
        <color rgb="FFA000C0"/>
        <rFont val="Calibri"/>
        <family val="2"/>
        <scheme val="minor"/>
      </rPr>
      <t>e</t>
    </r>
    <r>
      <rPr>
        <sz val="26"/>
        <color rgb="FFFF0000"/>
        <rFont val="Calibri"/>
        <family val="2"/>
        <scheme val="minor"/>
      </rPr>
      <t>s</t>
    </r>
    <r>
      <rPr>
        <sz val="26"/>
        <color rgb="FFFF8000"/>
        <rFont val="Calibri"/>
        <family val="2"/>
        <scheme val="minor"/>
      </rPr>
      <t xml:space="preserve"> </t>
    </r>
    <r>
      <rPr>
        <sz val="26"/>
        <color theme="1"/>
        <rFont val="Calibri"/>
        <family val="2"/>
        <scheme val="minor"/>
      </rPr>
      <t>l</t>
    </r>
    <r>
      <rPr>
        <sz val="26"/>
        <color rgb="FF007940"/>
        <rFont val="Calibri"/>
        <family val="2"/>
        <scheme val="minor"/>
      </rPr>
      <t>i</t>
    </r>
    <r>
      <rPr>
        <sz val="26"/>
        <color rgb="FF4040FF"/>
        <rFont val="Calibri"/>
        <family val="2"/>
        <scheme val="minor"/>
      </rPr>
      <t>g</t>
    </r>
    <r>
      <rPr>
        <sz val="26"/>
        <color rgb="FFA000C0"/>
        <rFont val="Calibri"/>
        <family val="2"/>
        <scheme val="minor"/>
      </rPr>
      <t>n</t>
    </r>
    <r>
      <rPr>
        <sz val="26"/>
        <color rgb="FFFF0000"/>
        <rFont val="Calibri"/>
        <family val="2"/>
        <scheme val="minor"/>
      </rPr>
      <t>e</t>
    </r>
    <r>
      <rPr>
        <sz val="26"/>
        <color rgb="FFFF8000"/>
        <rFont val="Calibri"/>
        <family val="2"/>
        <scheme val="minor"/>
      </rPr>
      <t>s</t>
    </r>
    <r>
      <rPr>
        <sz val="26"/>
        <color rgb="FFFFFF00"/>
        <rFont val="Calibri"/>
        <family val="2"/>
        <scheme val="minor"/>
      </rPr>
      <t xml:space="preserve"> </t>
    </r>
    <r>
      <rPr>
        <sz val="26"/>
        <color rgb="FF007940"/>
        <rFont val="Calibri"/>
        <family val="2"/>
        <scheme val="minor"/>
      </rPr>
      <t>v</t>
    </r>
    <r>
      <rPr>
        <sz val="26"/>
        <color rgb="FF4040FF"/>
        <rFont val="Calibri"/>
        <family val="2"/>
        <scheme val="minor"/>
      </rPr>
      <t>i</t>
    </r>
    <r>
      <rPr>
        <sz val="26"/>
        <color rgb="FFA000C0"/>
        <rFont val="Calibri"/>
        <family val="2"/>
        <scheme val="minor"/>
      </rPr>
      <t>d</t>
    </r>
    <r>
      <rPr>
        <sz val="26"/>
        <color rgb="FFFF0000"/>
        <rFont val="Calibri"/>
        <family val="2"/>
        <scheme val="minor"/>
      </rPr>
      <t>e</t>
    </r>
    <r>
      <rPr>
        <sz val="26"/>
        <color rgb="FFFF8000"/>
        <rFont val="Calibri"/>
        <family val="2"/>
        <scheme val="minor"/>
      </rPr>
      <t>s</t>
    </r>
  </si>
  <si>
    <t>Nu+H173+AA178:AB202+AA178:AB194+AA1+AA178:AB200</t>
  </si>
  <si>
    <t>Mettez la collaboration au coeur de votre environnement de travail</t>
  </si>
  <si>
    <t>Comment créer une Arborescence de dossiers</t>
  </si>
  <si>
    <t>La méthode simple pour classer ses dossiers, fichiers et documents sur son ordinateur</t>
  </si>
  <si>
    <t>Comment retrouver vos dossiers</t>
  </si>
  <si>
    <t>Comment bien organiser ses documents, images, fichiers, .</t>
  </si>
  <si>
    <t>Comment bien nommer ses fichiers</t>
  </si>
  <si>
    <t>créer des noms de fichiers accessibles</t>
  </si>
  <si>
    <t>Nommer, renommer un classeur, une feuille</t>
  </si>
  <si>
    <t>Classer efficacement des documents numériques</t>
  </si>
  <si>
    <t>Comment lister les fichiers enregistrés dans un dossier et ses sous-dossiers sans VBA sur Excel ?</t>
  </si>
  <si>
    <t>COMMENT COMPTER LES LIGNES MASQUÉES dans une plage de cellules</t>
  </si>
  <si>
    <t>Quelques objets qui se déplacent en cliquant dessus vous pouvez les réduire ou les agrandir</t>
  </si>
  <si>
    <t>affichage</t>
  </si>
  <si>
    <t>formule</t>
  </si>
  <si>
    <t>format personnalisé</t>
  </si>
  <si>
    <t>LIGNES(A73:A75)</t>
  </si>
  <si>
    <t>0 "lignes masquées "</t>
  </si>
  <si>
    <t>LIGNE()+1</t>
  </si>
  <si>
    <t xml:space="preserve"> "▼ de "0</t>
  </si>
  <si>
    <t xml:space="preserve">dans la première colonne indiquez les lignes à masquer </t>
  </si>
  <si>
    <t xml:space="preserve"> en collant une flèche ►puis sélectionner le nombre de cellules avec la formule NBVAL</t>
  </si>
  <si>
    <t>le résultat jaune se colle avant et le résultat vert se colle après les cellules concernées</t>
  </si>
  <si>
    <t>LIGNE()-1</t>
  </si>
  <si>
    <t>"▲ à "0</t>
  </si>
  <si>
    <t>COMMENT RECHERCHER UN NOMBRE DE VALEURS DANS UNE PAGE</t>
  </si>
  <si>
    <t>Liens  ►</t>
  </si>
  <si>
    <t>https://fr.piliapp.com/symbol/#whatisit</t>
  </si>
  <si>
    <t>collez quelque part dans votre feuille ce qu'il faut rechercher</t>
  </si>
  <si>
    <t>https://www.messletters.com/fr/symbols/</t>
  </si>
  <si>
    <t>saisissez la formule suivante adaptée à votre page NB.SI(A81:E85;E79)</t>
  </si>
  <si>
    <t>Quelques sites pour vous former</t>
  </si>
  <si>
    <t>https://www.excel-exercice.com/frederic-le-guen/</t>
  </si>
  <si>
    <t>Stéphane ROSSETTI</t>
  </si>
  <si>
    <t>https://www.facebook.com/Sformateur</t>
  </si>
  <si>
    <t>https://www.youtube.com/channel/UCW-_iHbGuZG9nsE8D76lpIQ/videos</t>
  </si>
  <si>
    <t>https://www.bonbache.fr/</t>
  </si>
  <si>
    <t>L'Ingénieur Y</t>
  </si>
  <si>
    <t>https://www.youtube.com/@lingenieur.y/videos</t>
  </si>
  <si>
    <t>Le Professor Excel</t>
  </si>
  <si>
    <t>https://www.youtube.com/@leprofessor/shorts</t>
  </si>
  <si>
    <t>Thomas l'Exceleur</t>
  </si>
  <si>
    <t>https://www.youtube.com/@lexceleur/shorts</t>
  </si>
  <si>
    <t>Shorts Excels en vrac</t>
  </si>
  <si>
    <t>https://www.youtube.com/results?search_query=shorts+excel</t>
  </si>
  <si>
    <t>Excel Free Pour Tous</t>
  </si>
  <si>
    <t>https://www.youtube.com/@excel_free/videos</t>
  </si>
  <si>
    <t>La Tech avec Bertrand - Une chaîne Youtube pour progresser</t>
  </si>
  <si>
    <t>https://www.youtube.com/c/LaTechavecBertrand/featured</t>
  </si>
  <si>
    <t>Audrey Lafleur</t>
  </si>
  <si>
    <t>https://www.youtube.com/@audreylafleur253/videos</t>
  </si>
  <si>
    <t>Axel ROBIN</t>
  </si>
  <si>
    <t>https://www.youtube.com/@AxelROBINFormations/shorts</t>
  </si>
  <si>
    <t>Naël | Bureautique Gestion</t>
  </si>
  <si>
    <t>https://www.youtube.com/@NaelBAADACHE/shorts</t>
  </si>
  <si>
    <t>Docteur Excel</t>
  </si>
  <si>
    <t>https://www.youtube.com/@DocteurExcel/videos</t>
  </si>
  <si>
    <t>Cyril Seguenot</t>
  </si>
  <si>
    <t>https://www.youtube.com/@bureautique-efficace/videos</t>
  </si>
  <si>
    <t>https://bureautique-efficace.com/blog/</t>
  </si>
  <si>
    <t>AGNES Tutos et Formations</t>
  </si>
  <si>
    <t>https://www.youtube.com/@AGNESTutosFormations/playlists</t>
  </si>
  <si>
    <t>Excel x Solpedinn</t>
  </si>
  <si>
    <t>https://www.youtube.com/@Solpedinn/shorts</t>
  </si>
  <si>
    <t xml:space="preserve">Lecompagnon  </t>
  </si>
  <si>
    <t>https://www.youtube.com/@lecompagnoninfo/videos</t>
  </si>
  <si>
    <t>Formations express - replays</t>
  </si>
  <si>
    <t>https://www.youtube.com/playlist?list=PLoeG40YJ6XVTVHLRrgzWfhxxjuv3xAUsL</t>
  </si>
  <si>
    <t>Opérateurs arithmétiques</t>
  </si>
  <si>
    <t>https://support.microsoft.com/fr-fr/office/utilisation-d-op%C3%A9rateurs-de-calcul-dans-les-formules-excel-78be92ad-563c-4d62-b081-ae6da5c2ca69</t>
  </si>
  <si>
    <t>Excel comprendre enfin les symboles bizarres</t>
  </si>
  <si>
    <t>https://www.youtube.com/watch?v=ti9a06_pj3k</t>
  </si>
  <si>
    <t>Pour effectuer des opérations mathématiques de base, telles que l’addition, la soustraction, la multiplication ou la division, mais aussi combiner des nombres et produire des résultats numériques, utilisez les opérateurs arithmétiques suivants :</t>
  </si>
  <si>
    <t xml:space="preserve">Opérateur arithmétique </t>
  </si>
  <si>
    <t>Signification</t>
  </si>
  <si>
    <t>+ (signe plus)</t>
  </si>
  <si>
    <t>Addition</t>
  </si>
  <si>
    <t>– (signe moins)</t>
  </si>
  <si>
    <t>Soustraction</t>
  </si>
  <si>
    <t>= 3 – 3</t>
  </si>
  <si>
    <t>Négation</t>
  </si>
  <si>
    <t>* (astérisque)</t>
  </si>
  <si>
    <t>Multiplication</t>
  </si>
  <si>
    <t>/ (barre oblique)</t>
  </si>
  <si>
    <t>Division</t>
  </si>
  <si>
    <t>% (signe pourcentage)</t>
  </si>
  <si>
    <t>Pourcentage</t>
  </si>
  <si>
    <t>trente</t>
  </si>
  <si>
    <t>^ (signe insertion)</t>
  </si>
  <si>
    <t>Exposant</t>
  </si>
  <si>
    <t>Opérateurs de comparaison</t>
  </si>
  <si>
    <t>Vous pouvez comparer deux valeurs avec les opérateurs ci-dessous. Le résultat obtenu est une valeur logique : VRAI ou FAUX.</t>
  </si>
  <si>
    <t>Opérateur de comparaison</t>
  </si>
  <si>
    <t xml:space="preserve">Signification </t>
  </si>
  <si>
    <t>= (signe égal)</t>
  </si>
  <si>
    <t>Égal à</t>
  </si>
  <si>
    <t xml:space="preserve"> A1  B1</t>
  </si>
  <si>
    <t>&gt; (signe supérieur à)</t>
  </si>
  <si>
    <t>Supérieur à</t>
  </si>
  <si>
    <t xml:space="preserve"> A1&gt;B1</t>
  </si>
  <si>
    <t>&lt; (signe inférieur à)</t>
  </si>
  <si>
    <t>Inférieur à</t>
  </si>
  <si>
    <t xml:space="preserve"> A1&lt;B1</t>
  </si>
  <si>
    <t>&gt;= (signe supérieur ou égal à)</t>
  </si>
  <si>
    <t>Supérieur ou égal à</t>
  </si>
  <si>
    <t xml:space="preserve"> A1&gt; B1</t>
  </si>
  <si>
    <t>&lt;= (signe inférieur ou égal à)</t>
  </si>
  <si>
    <t>Inférieur ou égal à</t>
  </si>
  <si>
    <t xml:space="preserve"> A1&lt; B1</t>
  </si>
  <si>
    <t>&lt;&gt; (signe différent)</t>
  </si>
  <si>
    <t>Différent de</t>
  </si>
  <si>
    <t xml:space="preserve"> A1&lt;&gt;B1</t>
  </si>
  <si>
    <t>Opérateur de concaténation de texte</t>
  </si>
  <si>
    <r>
      <t xml:space="preserve">Utilisez le signe </t>
    </r>
    <r>
      <rPr>
        <b/>
        <sz val="16"/>
        <color theme="1"/>
        <rFont val="Verdana"/>
        <family val="2"/>
      </rPr>
      <t> &amp; </t>
    </r>
    <r>
      <rPr>
        <sz val="16"/>
        <color theme="1"/>
        <rFont val="Verdana"/>
        <family val="2"/>
      </rPr>
      <t xml:space="preserve"> pour concaténer (joindre) une ou plusieurs chaînes de texte afin d’obtenir un seul élément de texte.</t>
    </r>
  </si>
  <si>
    <t>Opérateur de texte</t>
  </si>
  <si>
    <t>&amp; (et commercial)</t>
  </si>
  <si>
    <t>Lie, ou concatène, deux valeurs pour produire une valeur de texte continu</t>
  </si>
  <si>
    <t>= "Nord" &amp; "vent" a pour résultat « Northwind ».</t>
  </si>
  <si>
    <t>Lorsque a1 contient « nom » et B1 contient « prénom », = a1&amp; "," &amp;B1 a pour résultat « nom, prénom ».</t>
  </si>
  <si>
    <t>Opérateurs de référence</t>
  </si>
  <si>
    <t>Combinez des plages de cellules pour effectuer des calculs à l’aide des opérateurs suivants :</t>
  </si>
  <si>
    <t>: (deux-points)</t>
  </si>
  <si>
    <t>Opérateur de plage qui produit une référence à toutes les cellules comprises entre deux références, ces deux références étant incluses</t>
  </si>
  <si>
    <t>B5:B15</t>
  </si>
  <si>
    <t>, (virgule)</t>
  </si>
  <si>
    <t>Opérateur d’union qui combine plusieurs références en une seule</t>
  </si>
  <si>
    <t>= SOMME (B5 : B15, D5 : D15)</t>
  </si>
  <si>
    <t>(espace)</t>
  </si>
  <si>
    <t>Opérateur d’intersection qui produit une référence aux cellules qui sont communes à deux références</t>
  </si>
  <si>
    <t>B7:D7 C6:C8</t>
  </si>
  <si>
    <t>4 étapes pour bien gérer les plannings de son restaurant</t>
  </si>
  <si>
    <t>Ouvrir un bar à jus : Guide complet 2022</t>
  </si>
  <si>
    <t>Zoom 130%</t>
  </si>
  <si>
    <t>saisir les colonnes pour formule ❷ - ❸ et ❹</t>
  </si>
  <si>
    <t>N° de</t>
  </si>
  <si>
    <t>largeurs de colonnes</t>
  </si>
  <si>
    <t>lignes</t>
  </si>
  <si>
    <t>Colonne Excel  obligatoire pour éviter l'erreur  "Propagation"</t>
  </si>
  <si>
    <t>① colonnes</t>
  </si>
  <si>
    <t>❸ masquées</t>
  </si>
  <si>
    <t>Total recette Auteur</t>
  </si>
  <si>
    <t>portions</t>
  </si>
  <si>
    <t>Erreurs</t>
  </si>
  <si>
    <t>recherche poids</t>
  </si>
  <si>
    <t xml:space="preserve">calcul poids </t>
  </si>
  <si>
    <t>recherche volumes</t>
  </si>
  <si>
    <t>equivalence volumes</t>
  </si>
  <si>
    <t>calcul volume</t>
  </si>
  <si>
    <t>conversion</t>
  </si>
  <si>
    <t>de saisie</t>
  </si>
  <si>
    <t>O et U en poids</t>
  </si>
  <si>
    <t>Totaux B ►</t>
  </si>
  <si>
    <t xml:space="preserve">ne saisissez pas les Mesures /10 - /4 - /2  collez les mesures dans la cellule correspondante j'ai saisi un apostrophe ' avant pour qu'excel considère cela comme du texte </t>
  </si>
  <si>
    <t>largeur de colonne 0.2 ►</t>
  </si>
  <si>
    <t xml:space="preserve">◄ largeurs de colonnes 0.2 </t>
  </si>
  <si>
    <t xml:space="preserve">① COMPOSITION </t>
  </si>
  <si>
    <t xml:space="preserve">① COMPOSITION  </t>
  </si>
  <si>
    <t xml:space="preserve">② Quantités Auteur Unités et Quoi </t>
  </si>
  <si>
    <t>Unités ②</t>
  </si>
  <si>
    <t xml:space="preserve">② Quoi </t>
  </si>
  <si>
    <t>n'oubliez pas de réduire ou d'augmenter les décimales  (+ ou - de 0 ) dans la colonne ③ Poids ou Volume - 50 g c'est plus facile   à lire que 50.000 g</t>
  </si>
  <si>
    <t>❹ Collez g.kg.L.dl.cl.ml.'/10./4./2</t>
  </si>
  <si>
    <t xml:space="preserve"> Collez au choix dans la colonne ❹</t>
  </si>
  <si>
    <t xml:space="preserve">Mesures /10 - /4 - /2   ajoutez combien en colonne ③ (maxi 10  pour les /10) </t>
  </si>
  <si>
    <t>⑤ référence Auteur &gt;</t>
  </si>
  <si>
    <t>⑤  référence Auteur</t>
  </si>
  <si>
    <t>⑧ Poids Auteur</t>
  </si>
  <si>
    <t>⑧ Poids Auteur &gt;</t>
  </si>
  <si>
    <t>pour dupliquer les quantités de l'Auteur saisir en ⑦ la valeur de la cellule ⑥ ou de la cellule ⑧</t>
  </si>
  <si>
    <t>SI(ET(G18="";H18="");0;SI(ET(G18&lt;&gt;"";H18="");"saisir ❹";SI(ET(G18="";H18&lt;&gt;"");"saisir ③";SI(ET(H18=H13;G18&gt;10);"Trop de'/10";0))))</t>
  </si>
  <si>
    <t xml:space="preserve"> Info   Erreurs de saisie si vous utilisez les colonnes ③ et ❹</t>
  </si>
  <si>
    <t xml:space="preserve">⓫ pour 1 Kg tous les ingrédients de la recette sont calculés pour un total de  1 Kg </t>
  </si>
  <si>
    <t xml:space="preserve">⓫ pour </t>
  </si>
  <si>
    <t>⑫ Prix ne confondez pas prix au Kg et prix à la pièce</t>
  </si>
  <si>
    <t>⑫ Prix</t>
  </si>
  <si>
    <t>⑬ COEFFICIENT de vente</t>
  </si>
  <si>
    <t>❼  Dupliquer pour</t>
  </si>
  <si>
    <t>❼ Dupliquée pour</t>
  </si>
  <si>
    <t>❻ votre référence &gt;</t>
  </si>
  <si>
    <t>❻   votre référence</t>
  </si>
  <si>
    <t>⑨ Densité  Facultatif par défaut densité de l'eau 1</t>
  </si>
  <si>
    <t>⑨ Densité</t>
  </si>
  <si>
    <t>⑩ Facultatif % Perte</t>
  </si>
  <si>
    <t>⑩</t>
  </si>
  <si>
    <t>❸ Poids ou Volume</t>
  </si>
  <si>
    <t xml:space="preserve"> Collez dans la colonne ❹</t>
  </si>
  <si>
    <t>⑨ Prix</t>
  </si>
  <si>
    <t>⑨ Prix ne confondez pas prix au Kg et prix à la pièce</t>
  </si>
  <si>
    <t>⑩ COEFFICIENT de vente</t>
  </si>
  <si>
    <t>dans la colonne ③ Poids ou Volume - 50 g c'est plus facile   à lire que 50.000 g</t>
  </si>
  <si>
    <t>◄ largeur de colonne 0.2</t>
  </si>
  <si>
    <t xml:space="preserve">Collez les les Mesures /10 - /4 - /2  dans les cellules correspondante j'ai saisi un apostrophe ' avant pour qu'excel considère cela comme du texte </t>
  </si>
  <si>
    <t>① Poids ou Volume</t>
  </si>
  <si>
    <t>② Collez g.kg.L.dl.cl.ml.'/10./4./2</t>
  </si>
  <si>
    <t xml:space="preserve"> Collez dans la colonne ②</t>
  </si>
  <si>
    <t xml:space="preserve">③ Unités </t>
  </si>
  <si>
    <t>SI(ET(G9="";H9="");0;SI(ET(G9&lt;&gt;"";H9="");"saisir ②";SI(ET(G9="";H9&lt;&gt;"");"saisir ①";SI(ET(H9=G5;G9&gt;10);"Trop de'/10";0))))</t>
  </si>
  <si>
    <t xml:space="preserve"> Info   Erreurs de saisie pour les colonnes ① et ②</t>
  </si>
  <si>
    <t>vous indiquez son poids 20 g    "de"   s'affiche dans la colonne violette</t>
  </si>
  <si>
    <t>combien</t>
  </si>
  <si>
    <t>◄ largeur 1</t>
  </si>
  <si>
    <t>◄ largeurs 0.2</t>
  </si>
  <si>
    <t>largeurs de colonnes 0.2 ►</t>
  </si>
  <si>
    <t xml:space="preserve">② Unités </t>
  </si>
  <si>
    <t>② Quoi ?</t>
  </si>
  <si>
    <t xml:space="preserve">❹ saisir g.kg.L.dl.cl.ml ou Mesures à coller /10 - /4 - /2  </t>
  </si>
  <si>
    <t xml:space="preserve">❹ saisir g.kg.L.dl.cl.ml  ou Mesures à coller /10 - /4 - /2  </t>
  </si>
  <si>
    <t xml:space="preserve"> Info   Erreurs de saisie si vous utilisez les colonnes ③ et ❹  SI(ET(G18="";H18="");0;SI(ET(G18&lt;&gt;"";H18="");"saisir ❹";SI(ET(G18="";H18&lt;&gt;"");"saisir ③";SI(ET(H18=H13;G18&gt;10);"Trop de'/10";0))))</t>
  </si>
  <si>
    <t>lorsque vous saisissez des unités exemple 1 jaune d'oeuf et que vous indiquez son poids 20 g    "de"   s'affiche dans la colonne violette</t>
  </si>
  <si>
    <t xml:space="preserve"> Info   Erreurs de saisie si vous utilisez les colonnes ③ et ❹ </t>
  </si>
  <si>
    <t>Les colonnes masquées ont une largeur de 0</t>
  </si>
  <si>
    <t>https://www.youtube.com/watch?v=6PZQ1f34EZo</t>
  </si>
  <si>
    <t>https://www.clubic.com/chatgpt/tutoriel-479524-comment-ameliorer-son-utilisation-d-excel-grace-a-chatgpt.html</t>
  </si>
  <si>
    <t>le résultat que vous voulez obtenir. N'ayez pas peur il ne va pas s'énerver   😁   👍</t>
  </si>
  <si>
    <t xml:space="preserve">Attention faites des essais copiez /collez les réponses dans votre feuille vous constaterez qu'il faudra s'y reprendre  </t>
  </si>
  <si>
    <t xml:space="preserve">Date de révision </t>
  </si>
  <si>
    <t>② Auteur</t>
  </si>
  <si>
    <t>https://www.youtube.com/watch?v=EChKYgiZS80</t>
  </si>
  <si>
    <t>UTILISEZ LE ZOOM DE FAÇON EFFICACE</t>
  </si>
  <si>
    <t>poids Brut</t>
  </si>
  <si>
    <t>Volume brut</t>
  </si>
  <si>
    <t>② Description succinte</t>
  </si>
  <si>
    <t xml:space="preserve">à plusieurs fois pour avoir la bonne réponse n'hésitez pas à lui recoller sa formule en ré-expliquant  </t>
  </si>
  <si>
    <t>un conseil ré-écrivez la formule proposée si cela ne fonctionne pas il arrive que des points virgules ; soient remplacés par des virgules ,</t>
  </si>
  <si>
    <t>Shot(s)</t>
  </si>
  <si>
    <t>Once-OZ</t>
  </si>
  <si>
    <t>fond gris</t>
  </si>
  <si>
    <t>Vous devez saisir les informations suivantes (exemple) voyez le mode d'emploi</t>
  </si>
  <si>
    <t>Vous avez un compteur de colonnes et lignes masquées</t>
  </si>
  <si>
    <t>Comment masquer les lignes inutiles</t>
  </si>
  <si>
    <t>(❽ juste pour vous en souvenir) cela n'a aucune incidence pour la fiche</t>
  </si>
  <si>
    <t>Vous pouvez détourner l'utilisation de la colonne densité en augmentant ou  diminuant pour faire varier le poids d'un ingrédient sans recommencer une nouvelle fiche</t>
  </si>
  <si>
    <t>Vous pouvez également saisir la valeur 0 zéro pour un ingrédient allergène selon convives ou supprimer un ingrédient citron  par exemple sur demande du client</t>
  </si>
  <si>
    <t xml:space="preserve">ChatGPT est votre ami </t>
  </si>
  <si>
    <t xml:space="preserve">Mais attention faites des essais copiez /collez les réponses dans votre feuille vous constaterez qu'il faudra s'y reprendre  </t>
  </si>
  <si>
    <t>http://technoresto.org/tp/ta_cocktail/ta_fp.pdf</t>
  </si>
  <si>
    <t>https://www.google.com/search?client=firefox-b-d&amp;q=T+E+C+H+N+O+R+E+S+T+O+.+O+R+G+++LA+R%C3%89ALISATION+DES+COCKTAILS+%3A+COURS+COMPLET+</t>
  </si>
  <si>
    <t>https://www.google.com/search?client=firefox-b-d&amp;q=CARNET+DE+COCKTAILS+CONTEMPORAINS+</t>
  </si>
  <si>
    <t>https://www.google.com/search?client=firefox-b-d&amp;q=livret-cocktails-sam-BD.pdf++volumes+en+cl</t>
  </si>
  <si>
    <t>Erreurs de saisie</t>
  </si>
  <si>
    <t>cup</t>
  </si>
  <si>
    <t>0.5 cl</t>
  </si>
  <si>
    <t>1.5 cl</t>
  </si>
  <si>
    <t>https://blog.planete-gateau.com/tables-de-conversion/</t>
  </si>
  <si>
    <t>Splash</t>
  </si>
  <si>
    <t>5,9 ml</t>
  </si>
  <si>
    <t>Dash</t>
  </si>
  <si>
    <t>2,5ml</t>
  </si>
  <si>
    <t>pony</t>
  </si>
  <si>
    <t>30 ml</t>
  </si>
  <si>
    <t>jigger</t>
  </si>
  <si>
    <t>45 ml</t>
  </si>
  <si>
    <t>glass</t>
  </si>
  <si>
    <t>150 ml</t>
  </si>
  <si>
    <t>pint (US)</t>
  </si>
  <si>
    <t>470 ml</t>
  </si>
  <si>
    <t>pint (UK)</t>
  </si>
  <si>
    <t>570 ml</t>
  </si>
  <si>
    <t>https://www.cocktail7.com/mesures-de-bar-pour-cocktail-accessoires.htm</t>
  </si>
  <si>
    <t>⑤ Unités</t>
  </si>
  <si>
    <t>Les unités de mesure de cocktail</t>
  </si>
  <si>
    <t xml:space="preserve"> Poids équivalence</t>
  </si>
  <si>
    <t>Les unités de volume et leurs équivalences</t>
  </si>
  <si>
    <t>Nom français</t>
  </si>
  <si>
    <t>Équivalence en gallon liquide US</t>
  </si>
  <si>
    <t>1 gille liquide (US)</t>
  </si>
  <si>
    <t>0,1183</t>
  </si>
  <si>
    <t>1 gille (UK)</t>
  </si>
  <si>
    <t>0,1420</t>
  </si>
  <si>
    <t>1 pinte liquide (US)</t>
  </si>
  <si>
    <t>0,4732</t>
  </si>
  <si>
    <t>1 pinte sèche (US)</t>
  </si>
  <si>
    <t>0,5506</t>
  </si>
  <si>
    <t>1 pinte (UK)</t>
  </si>
  <si>
    <t>0,5678</t>
  </si>
  <si>
    <t>1 quart liquide (US)</t>
  </si>
  <si>
    <t>0,9464</t>
  </si>
  <si>
    <t>1 quart sec (US)</t>
  </si>
  <si>
    <t>1,1012</t>
  </si>
  <si>
    <t>1 quart (UK)</t>
  </si>
  <si>
    <t>1,1356</t>
  </si>
  <si>
    <t>1 gallon liquide (US)</t>
  </si>
  <si>
    <t>3,7854</t>
  </si>
  <si>
    <t>1 US gallon sec (US)</t>
  </si>
  <si>
    <t>4,4048</t>
  </si>
  <si>
    <t>1 gallon (UK)</t>
  </si>
  <si>
    <t>4,5425</t>
  </si>
  <si>
    <t>1 Peck (US)</t>
  </si>
  <si>
    <t>8,8097</t>
  </si>
  <si>
    <t>1 pelletée (UK)</t>
  </si>
  <si>
    <t>9,0850</t>
  </si>
  <si>
    <t>1 boisseau (US)</t>
  </si>
  <si>
    <t>35,2389</t>
  </si>
  <si>
    <t>1 boisseau (UK)</t>
  </si>
  <si>
    <t>36,3340</t>
  </si>
  <si>
    <t>1 barrique (ou baril) (US)</t>
  </si>
  <si>
    <t>119,2405</t>
  </si>
  <si>
    <t>1 barrique de pétrole (US)</t>
  </si>
  <si>
    <t>158,9843</t>
  </si>
  <si>
    <t>1 barrique (UK)</t>
  </si>
  <si>
    <t>163,5298</t>
  </si>
  <si>
    <t>.1/8</t>
  </si>
  <si>
    <t>.1/4</t>
  </si>
  <si>
    <t>.1/32</t>
  </si>
  <si>
    <t>.1</t>
  </si>
  <si>
    <t>.2</t>
  </si>
  <si>
    <t>.8</t>
  </si>
  <si>
    <t>.42(US)</t>
  </si>
  <si>
    <t>.36(UK)</t>
  </si>
  <si>
    <t>.31.5(US)</t>
  </si>
  <si>
    <t>.3/80</t>
  </si>
  <si>
    <t>.8/55</t>
  </si>
  <si>
    <t>.3/20</t>
  </si>
  <si>
    <t>.16/55</t>
  </si>
  <si>
    <t>.3/10</t>
  </si>
  <si>
    <t>.64/55</t>
  </si>
  <si>
    <t>.6/5</t>
  </si>
  <si>
    <t>.128/55</t>
  </si>
  <si>
    <t>.12/5</t>
  </si>
  <si>
    <t>.48/5</t>
  </si>
  <si>
    <t>.512/55</t>
  </si>
  <si>
    <t>.63/2</t>
  </si>
  <si>
    <t>.42/1</t>
  </si>
  <si>
    <t>.216/5</t>
  </si>
  <si>
    <t>Équivalence relative en gallons</t>
  </si>
  <si>
    <t>Équivalence en litres / Kg  base 1L=1Kg</t>
  </si>
  <si>
    <t>https://fr.wikipedia.org/wiki/Unit%C3%A9s_de_mesure_anglo-saxonnes</t>
  </si>
  <si>
    <t>https://correcteurorthographe.fr/general/combien-donces-y-a-t-il-dans-une-tasse-oz-aux-tasses-et-cuilleres-a-soupe-aux-tasses-conversions-liquides-et-secs/</t>
  </si>
  <si>
    <t>Combien d’onces y a-t-il dans une tasse?</t>
  </si>
  <si>
    <t>https://www.ijoobi.com/fr/math/conversion/weight/ounce-to-gram</t>
  </si>
  <si>
    <t>https://speakup-englishcoaching.com/mesure-anglaise/</t>
  </si>
  <si>
    <t>US cup (cp) = 236,58 ml</t>
  </si>
  <si>
    <t>En revanche, attention, la US cup est plus petite que notre tasse à café dont la contenance est établie à 250 ml.</t>
  </si>
  <si>
    <t>https://www.antidote.info/fr/blogue/enquetes/pour-bien-jouer-des-cuilleres</t>
  </si>
  <si>
    <t>La teaspoon, littéralement « la cuillère à thé » est l’équivalent de notre cuillère à café, soit 5 ml.</t>
  </si>
  <si>
    <t>Conversion</t>
  </si>
  <si>
    <t>Table de correspondance</t>
  </si>
  <si>
    <t>A coller &gt;</t>
  </si>
  <si>
    <t>Unité A</t>
  </si>
  <si>
    <t>Unité B</t>
  </si>
  <si>
    <t>Quantité</t>
  </si>
  <si>
    <t xml:space="preserve"> Densité</t>
  </si>
  <si>
    <t>Poids ou Volume &gt;</t>
  </si>
  <si>
    <t>7 modèles de convertisseurs au choix  - collez dans vos documents celui qui vous convient</t>
  </si>
  <si>
    <t>Convertisser vos ml cl dl  g  L   '/10     /4  ou  /2  en Kg  - g - L - cl     -  13 colonnes</t>
  </si>
  <si>
    <t>Convertisser vos ml cl dl  g  L   '/10     /4  ou  /2  en Kg  - g - L - cl     -    19 colonnes</t>
  </si>
  <si>
    <t>Convertisser vos ml cl dl  g  L   '/10     /4  ou  /2  en Kg  - g - L - cl     -    22 colonnes</t>
  </si>
  <si>
    <t>Convertisser vos ml cl dl  g  L   '/10     /4  ou  /2  en Kg  - g - L - cl     -    29 colonnes</t>
  </si>
  <si>
    <t>Convertisser vos ml cl dl  g  L   '/10     /4  ou  /2  en Kg   ou g    -   9 colonnes</t>
  </si>
  <si>
    <t>NOUVEAUTÉ 2024</t>
  </si>
  <si>
    <t>Quantité saisissez la valeur que vous voulez</t>
  </si>
  <si>
    <t>Unité A collez une unité au choix</t>
  </si>
  <si>
    <t xml:space="preserve"> Densité de l'eau = 1 le lait 0.900 les alcools demandez à Google</t>
  </si>
  <si>
    <t>Unité B collez une autre unité au choix</t>
  </si>
  <si>
    <t xml:space="preserve">US fluid ounce (fl oz) = 29,57 ml </t>
  </si>
  <si>
    <t xml:space="preserve">US pint (pt) 473,17 ml </t>
  </si>
  <si>
    <t xml:space="preserve">US quart (qt)  = 0,946 L </t>
  </si>
  <si>
    <t>US gallon (gal) = 3,785 L</t>
  </si>
  <si>
    <t>cuillère à café c. c. 5 ml</t>
  </si>
  <si>
    <t>cuillère à thé c. thé 5 ml</t>
  </si>
  <si>
    <t>cuillère à dessert c. d.10 ml</t>
  </si>
  <si>
    <t>cuillère à soupe c. s.  15 ml</t>
  </si>
  <si>
    <t>cuillère à table c. t.  15 ml</t>
  </si>
  <si>
    <t xml:space="preserve"> Tandis que la tablespoon cuillère à soupe   0.015 Kg (Tbsp)14,78 ml est l’équivalent de notre cuillère à soupe, soit 15 ml.</t>
  </si>
  <si>
    <t>Collez une Unité  A   ml cl dl  L Kg  g pour la convertir au choix en Unité B</t>
  </si>
  <si>
    <t>US fluid ounce (fl oz) = 29,57 ml  = 0.02957 kg</t>
  </si>
  <si>
    <t>US cup (cp) = 236,58 ml = 0.23658 kg</t>
  </si>
  <si>
    <t>US pint (pt) 473,17 ml = 0.47317 kg</t>
  </si>
  <si>
    <t>US quart (qt)  = 0,946 L = 0.946 Kg</t>
  </si>
  <si>
    <t>US gallon (gal) = 3,785 L = 3.785 Kg</t>
  </si>
  <si>
    <t>0.015 kg</t>
  </si>
  <si>
    <t>cuillère à café C.c. 5 ml = 0.005 kg</t>
  </si>
  <si>
    <t>cuillère à dessert C.d. 10 ml = 0.01 kg</t>
  </si>
  <si>
    <t>cuillère à soupe C.s. 15 ml = 0.015 kg</t>
  </si>
  <si>
    <t>cuillère à thé C.thé  5 ml = 0.005 kg</t>
  </si>
  <si>
    <t>cuillère à table C.t. 15 ml = 0.015 kg</t>
  </si>
  <si>
    <t>US(cp)</t>
  </si>
  <si>
    <t>C.d.</t>
  </si>
  <si>
    <t xml:space="preserve">C.thé </t>
  </si>
  <si>
    <t>C.t.</t>
  </si>
  <si>
    <t xml:space="preserve">US(floz) </t>
  </si>
  <si>
    <t>0.00493 kg</t>
  </si>
  <si>
    <t>tsp cuillère thé 4.93 ml</t>
  </si>
  <si>
    <t xml:space="preserve">1.C.b. </t>
  </si>
  <si>
    <t xml:space="preserve">2.C.b. </t>
  </si>
  <si>
    <t xml:space="preserve">Tbsp C.s cuillère soupe 14.79 ml </t>
  </si>
  <si>
    <t>C.S</t>
  </si>
  <si>
    <t>C.c.</t>
  </si>
  <si>
    <t>C.c.Cuillère café 4.93 ml</t>
  </si>
  <si>
    <t>pint(UK)</t>
  </si>
  <si>
    <t>pint(US)</t>
  </si>
  <si>
    <t>1.C.b.cuillère Bar 4.93 ml</t>
  </si>
  <si>
    <t>2.C.b.cuillère Bar 5 ml</t>
  </si>
  <si>
    <t>Lorsque vous posez une question a ChatGpt fournissez lui des numéros de cellules (exemple tableau c-dessous) sur une feuille vierge positionnez vos cellules comme vous le souhaitez et collez des fonctions =ADRESSE(LIGNE();COLONNE();4) et expliquez lui ce que vous voulez avec ces N° de colonnes et de lignes</t>
  </si>
  <si>
    <t>Valeur recherchée</t>
  </si>
  <si>
    <t>Correspondance</t>
  </si>
  <si>
    <t xml:space="preserve">C.d.cuillère dessert 10 ml </t>
  </si>
  <si>
    <t>C.t.cuillère table 15 ml</t>
  </si>
  <si>
    <t>Tbsp</t>
  </si>
  <si>
    <t>C.s</t>
  </si>
  <si>
    <t>4.93 ml</t>
  </si>
  <si>
    <t>10 ml</t>
  </si>
  <si>
    <t>0.01 kg</t>
  </si>
  <si>
    <t>14.79 ml</t>
  </si>
  <si>
    <t>0.01479 kg</t>
  </si>
  <si>
    <t>15 ml</t>
  </si>
  <si>
    <t>5 ml</t>
  </si>
  <si>
    <t>0.005 kg</t>
  </si>
  <si>
    <t>0.59 cl</t>
  </si>
  <si>
    <t>0.25 cl</t>
  </si>
  <si>
    <t>4.5 cl</t>
  </si>
  <si>
    <t>47 cl</t>
  </si>
  <si>
    <t>57 cl</t>
  </si>
  <si>
    <t>49.3 cl</t>
  </si>
  <si>
    <t>1.479 cl</t>
  </si>
  <si>
    <t>0.493 cl</t>
  </si>
  <si>
    <t>Equivalences</t>
  </si>
  <si>
    <t>Choisissez une unité cellules fond jaune et collez cette unité dans la cellule Valeurs recherchée</t>
  </si>
  <si>
    <t>Conversion en Kg</t>
  </si>
  <si>
    <t xml:space="preserve">        ▼ collez une mesure au choix</t>
  </si>
  <si>
    <t xml:space="preserve">collez une mesure au choix ▼       </t>
  </si>
  <si>
    <t>densité de l'eau 1 du lait 0.9</t>
  </si>
  <si>
    <t xml:space="preserve">        Combien ▼       </t>
  </si>
  <si>
    <t xml:space="preserve">        Combien ▲       </t>
  </si>
  <si>
    <t>Formule utilisée pour la correspondance</t>
  </si>
  <si>
    <t>N° de ligne</t>
  </si>
  <si>
    <t>N° de colonne</t>
  </si>
  <si>
    <t>Largeur de colonne</t>
  </si>
  <si>
    <t>Adresse de cellule</t>
  </si>
  <si>
    <t>Fonction : Adresse colonne</t>
  </si>
  <si>
    <t>Fonction N° de colonne Alpha =</t>
  </si>
  <si>
    <t>Format personnalisé Col.0</t>
  </si>
  <si>
    <t>1 - cliquez sur les 2 cellules A rouge</t>
  </si>
  <si>
    <t xml:space="preserve"> et flèche ►sur fond bleu </t>
  </si>
  <si>
    <t>En principe le volume ne devrait pas changer avec une densité différente de 1 puisque c'est le poids qui est modifié dans un volume</t>
  </si>
  <si>
    <t>mais par simplification je n'ai pas voulu ajouter une autre colonne pour des calcus tordus et je me contente de cette erreur</t>
  </si>
  <si>
    <t>Excel n'est pas compliqué</t>
  </si>
  <si>
    <t>1 - c'est comme la bataille navale, Excel calcule combien de lignes et de colonnes le séparent de la cellule à atteindre</t>
  </si>
  <si>
    <t>2 - c'est une calculette capable d'effectuer une variété de calculs et de manipulations de données.</t>
  </si>
  <si>
    <t>3 - ce qui fait dire qu'excel est compliqué ,c'est que le tableur est capable de combiner plusieurs conditions</t>
  </si>
  <si>
    <t xml:space="preserve"> (mêmes les plus farfelues) et c'est la que l'on a besoin d'aide</t>
  </si>
  <si>
    <t>si vous n'êtes pas passionnés par les maths exposez votre problème à Google</t>
  </si>
  <si>
    <t xml:space="preserve">il y aura forcément un internaute qui aura eu le même soucis que vous </t>
  </si>
  <si>
    <t>et vous trouverez de l'entr'aide ou une réponse dans un forum</t>
  </si>
  <si>
    <t>expliquer clairement ce que l'on voudrait obtenir …..c'est un combat "violent" avec soi même</t>
  </si>
  <si>
    <t>4 - c'est vous l'artiste mises en formes  tailles de polices couleurs etc.. Bordures pas bordures vous allez y passer du temps</t>
  </si>
  <si>
    <t>et vous arracher les cheveux mais vous avez pour vous aider la mise en forme automatique de tableaux</t>
  </si>
  <si>
    <t>attention tout de même ce qui parait "beau" à l'écran peut être illisible à l'impression papier</t>
  </si>
  <si>
    <t xml:space="preserve">parce que l'on a pas vérifié les "sauts de page" ..Oh!! Joie quand on a réussit après avoir usé une ramette de papier </t>
  </si>
  <si>
    <t>Je rigole…quoique !!!</t>
  </si>
  <si>
    <t xml:space="preserve">5 - et après tout ça il faut imprimer  largeurs hauteurs marges…1 page ..10 pages </t>
  </si>
  <si>
    <t>Mais peu importe des heures de "bonheur" vous attendent…</t>
  </si>
  <si>
    <t>c'est maintenant ouvrez une feuille vierge et lancez vous</t>
  </si>
  <si>
    <t xml:space="preserve">et puis transmettez votre savoir et vos savoir faire </t>
  </si>
  <si>
    <t>E15</t>
  </si>
  <si>
    <t xml:space="preserve">V.liqueur.de.3 cl </t>
  </si>
  <si>
    <t xml:space="preserve">cuil.= cuillère </t>
  </si>
  <si>
    <t>cuil.Café.de.5 ml</t>
  </si>
  <si>
    <t>Nb de caractères</t>
  </si>
  <si>
    <t>10 lettres pour concatener ou fonction gauche</t>
  </si>
  <si>
    <t xml:space="preserve">cuil.Soupe.de.10 ml </t>
  </si>
  <si>
    <t>cuil.Café.</t>
  </si>
  <si>
    <t>cuil.Café.  = à Café</t>
  </si>
  <si>
    <t>Verre(s).de.225g</t>
  </si>
  <si>
    <t>cuil.C.ras.</t>
  </si>
  <si>
    <t>cuil.C.ras = cuilère à Café rase</t>
  </si>
  <si>
    <t>cuil.Thé.de.4.93ml</t>
  </si>
  <si>
    <t>cuil.C.bom.</t>
  </si>
  <si>
    <t>cuil.C.bom. = cuilère à Café bombée</t>
  </si>
  <si>
    <t xml:space="preserve">tasse(s).Thé.de.15 cl </t>
  </si>
  <si>
    <t>cuil.Soup.</t>
  </si>
  <si>
    <t>cuil.Soup. = à Soupe</t>
  </si>
  <si>
    <t>Bol(s).de.350g</t>
  </si>
  <si>
    <t>cuil.S.ras.</t>
  </si>
  <si>
    <t>cuil.S.ras = cuilère à Soupe.rase</t>
  </si>
  <si>
    <t>Splash(s).de.5.9ml</t>
  </si>
  <si>
    <t>cuil.S.bom.</t>
  </si>
  <si>
    <t>cuil.S.bom = cuilère à Soupe.bombée</t>
  </si>
  <si>
    <t>Pony(s).de.3cl</t>
  </si>
  <si>
    <t>cuil.Mout.</t>
  </si>
  <si>
    <t>cuil.Mout.= à Moutarde</t>
  </si>
  <si>
    <t>jigger(s).de.4.5cl</t>
  </si>
  <si>
    <t>cuil.M.ras.</t>
  </si>
  <si>
    <t>cuil.M.ras.= cuillère à Moutarde rase</t>
  </si>
  <si>
    <t>glass.de.15cl</t>
  </si>
  <si>
    <t>cuil.M..bom.</t>
  </si>
  <si>
    <t>cuil.M.bom.= cuillère à Moutarde bombée</t>
  </si>
  <si>
    <t>Cup(s).de.24cl</t>
  </si>
  <si>
    <t>cuil.Pota.</t>
  </si>
  <si>
    <t>cuil.Pota. = à Potage</t>
  </si>
  <si>
    <t>US(cp).de.23.658 cl</t>
  </si>
  <si>
    <t>cuil.P.ras.</t>
  </si>
  <si>
    <t>cuil.P.ras = cuilère à Potage rase</t>
  </si>
  <si>
    <t>US(floz).de.29.57ml</t>
  </si>
  <si>
    <t>cuil.P.bom.</t>
  </si>
  <si>
    <t>cuil.P.bom = cuilère à Potage bombée</t>
  </si>
  <si>
    <t>pint(US).de.47cl</t>
  </si>
  <si>
    <t>Teaspoon</t>
  </si>
  <si>
    <t>Teaspoon = tasse à thé</t>
  </si>
  <si>
    <t>pint(UK).de.57cl</t>
  </si>
  <si>
    <t>teasp.ras.</t>
  </si>
  <si>
    <t>teasp.ras.= Teaspoon rase</t>
  </si>
  <si>
    <t>Dash(s).de.2.5ml</t>
  </si>
  <si>
    <t>teasp.bom.</t>
  </si>
  <si>
    <t>teasp.bom= Teaspoon bombée</t>
  </si>
  <si>
    <t>shot(s).de.25ml</t>
  </si>
  <si>
    <t xml:space="preserve">t a s s e. </t>
  </si>
  <si>
    <t>t a s s e. 10 lettres avec les espaces</t>
  </si>
  <si>
    <t>Once-OZ.de.28.3ml</t>
  </si>
  <si>
    <t>tasse.ras.</t>
  </si>
  <si>
    <t>tasse.ras.= tasse rase</t>
  </si>
  <si>
    <t>tasse.bom.</t>
  </si>
  <si>
    <t>tasse.bom. = tasse bombée</t>
  </si>
  <si>
    <t>/2 - 0.5</t>
  </si>
  <si>
    <t xml:space="preserve">tasse.Mug. </t>
  </si>
  <si>
    <t>tasse.Mug. = tasse Mug</t>
  </si>
  <si>
    <t>/4 - 0.25</t>
  </si>
  <si>
    <t xml:space="preserve">v e r r e. </t>
  </si>
  <si>
    <t>v e r r e.  10 lettres avec les espaces</t>
  </si>
  <si>
    <t>ve r r e.M</t>
  </si>
  <si>
    <t>ve r r e.M = verre à Moutarde</t>
  </si>
  <si>
    <t>verreM.ras.</t>
  </si>
  <si>
    <t>verreM.ras =  verre à Moutarde ras 10 lettres avec les espaces</t>
  </si>
  <si>
    <t>verreM.bom.</t>
  </si>
  <si>
    <t>verreM.bom =  verre à Moutarde bombé 10 lettres avec les espaces</t>
  </si>
  <si>
    <t>L.ou.ches.</t>
  </si>
  <si>
    <t>Louches 10 lettres avec les points</t>
  </si>
  <si>
    <t>louch.ras.</t>
  </si>
  <si>
    <t>louch.ras. = louche rase</t>
  </si>
  <si>
    <t>louch.bom.</t>
  </si>
  <si>
    <t>louch.bom. = louche bombée</t>
  </si>
  <si>
    <t>pot.yaourt</t>
  </si>
  <si>
    <t>pot à yaourt</t>
  </si>
  <si>
    <t>pot.ya.ras.</t>
  </si>
  <si>
    <t>pot à yaourt ras</t>
  </si>
  <si>
    <t>pot.ya.bom.</t>
  </si>
  <si>
    <t>pot à yaourt bombé</t>
  </si>
  <si>
    <t>bol.moyen.</t>
  </si>
  <si>
    <t>bol moyen</t>
  </si>
  <si>
    <t>bol.moy.ras.</t>
  </si>
  <si>
    <t>bol moyen ras</t>
  </si>
  <si>
    <t>bol.moy.bom.</t>
  </si>
  <si>
    <t>bol moyen bombé</t>
  </si>
  <si>
    <t>m ..u. .g.</t>
  </si>
  <si>
    <t>Mug 10 lettres avec les points</t>
  </si>
  <si>
    <t>mug...ras.</t>
  </si>
  <si>
    <t>Mug.ras.10 lettres avec les points</t>
  </si>
  <si>
    <t>mug...bom.</t>
  </si>
  <si>
    <t>Mug.bombé.10 lettres avec les points</t>
  </si>
  <si>
    <t>noisette</t>
  </si>
  <si>
    <t>noi..sette</t>
  </si>
  <si>
    <t>noi..sette=10 lettres avec les points</t>
  </si>
  <si>
    <t>n..o..i..x</t>
  </si>
  <si>
    <t>n..o..i..x =10 lettres avec les points</t>
  </si>
  <si>
    <t xml:space="preserve">Masquer une ligne ou une colonne sur Excel </t>
  </si>
  <si>
    <t>IMPRIMER LES FORMULES (Afficher et imprimer les formules)</t>
  </si>
  <si>
    <t>https://www.youtube.com/watch?v=q-52-9FshWw</t>
  </si>
  <si>
    <t>https://www.youtube.com/watch?v=iZeyRLjfgKM</t>
  </si>
  <si>
    <t>Comment utiliser ChatGPT pour Excel : exemples et conseils à suivre</t>
  </si>
  <si>
    <t>Astuces Excel</t>
  </si>
  <si>
    <t>https://excelcorpo.com/afficher-les-formules-au-lieu-des-resultats-dans-excel/</t>
  </si>
  <si>
    <t>2 - Cliquez sur la flèche Filtre de la cellule A rouge B6</t>
  </si>
  <si>
    <t>&lt;  VOUS POUVEZ MASQUER LES 8 COLONNES  (de C à J les colonnes (de M à U ) ont une largeur de 0.2 pour être comptabilisées dans le nombre de colonnes masquées -pour les afficher saisissez une largeur de 12</t>
  </si>
  <si>
    <t>&lt;  VOUS POUVEZ MASQUER CES 4 COLONNES</t>
  </si>
  <si>
    <t>STORMY</t>
  </si>
  <si>
    <t>1 ligne</t>
  </si>
  <si>
    <t>entre colonne AC et AH</t>
  </si>
  <si>
    <t>③ Auteur</t>
  </si>
  <si>
    <t>Total Col. masquées</t>
  </si>
  <si>
    <t xml:space="preserve">Voir compteur </t>
  </si>
  <si>
    <t>②  Accompagnement ou Constituant de quelle préparation ou Description succinte</t>
  </si>
  <si>
    <t>colonne</t>
  </si>
  <si>
    <t>Recherche poids brut</t>
  </si>
  <si>
    <t>Calcul poids brut</t>
  </si>
  <si>
    <t>Volume équivalence</t>
  </si>
  <si>
    <t>Recherche volume Brut</t>
  </si>
  <si>
    <t>Calcul volume brut</t>
  </si>
  <si>
    <t>total poids + volumes bruts</t>
  </si>
  <si>
    <t xml:space="preserve">Version </t>
  </si>
  <si>
    <t>✅</t>
  </si>
  <si>
    <t>⑦</t>
  </si>
  <si>
    <t>⑥x④</t>
  </si>
  <si>
    <t>(⑥/❾)*❿</t>
  </si>
  <si>
    <t>jus de citron vert</t>
  </si>
  <si>
    <t>lorsque vous collez une cellule - V.liqueur.de.3 cl  - glass.de.15cl - /4 - 0.25 - kg ou aute colonne ⑦ indiquez combien colonne ⑥</t>
  </si>
  <si>
    <t>angostura bitters</t>
  </si>
  <si>
    <t>⑦ collez g.kg.L.dl.cl.ml ou une autre cellule formatée dans cette colonne -</t>
  </si>
  <si>
    <t>cellules B6 et C6 ou K6</t>
  </si>
  <si>
    <t xml:space="preserve"> les cellules fond bleu vous permettent de saisir une recette si vous n'avez pas de balance </t>
  </si>
  <si>
    <t xml:space="preserve">les cellules fond vert sont utilisées par les Barmaids et Barmans </t>
  </si>
  <si>
    <t xml:space="preserve">et les cellules fond jaune sont d'une utilisation classique </t>
  </si>
  <si>
    <t>pour métiers de bouche</t>
  </si>
  <si>
    <t>Attention les cellules formatées bleues et vertes saisissent automatiquement le volume indiqué</t>
  </si>
  <si>
    <t>incorporer les ingrédients dans un shaker et verser sur des glaçons</t>
  </si>
  <si>
    <t>dans un verre de votre choix</t>
  </si>
  <si>
    <t>intensité</t>
  </si>
  <si>
    <t>garnir de soda au gingembre (ginger beer)</t>
  </si>
  <si>
    <t>formule SI(ET(G17="";H17="");0;SI(ET(G17&lt;&gt;"";H17="");"saisir ⑦";SI(ET(G17="";H17&lt;&gt;"");"saisir ⑥";SI(ET(H17=H8;G17&gt;10);"Trop de'/10";0))))</t>
  </si>
  <si>
    <t>⑭ pour 1 Kg tous les ingrédients de la recette sont calculés pour un total de  1 Kg mais vous povez saisir un autre poids</t>
  </si>
  <si>
    <t xml:space="preserve">Champ d’application ou circuit </t>
  </si>
  <si>
    <t xml:space="preserve"> Quelques infos utilitaires à vous de modifier le Nombre d'étoiles</t>
  </si>
  <si>
    <t>lorsque vous saisissez des unités  saisissez le poids unitaire du produit</t>
  </si>
  <si>
    <t>Indication de coût *</t>
  </si>
  <si>
    <t xml:space="preserve"> difficulté **</t>
  </si>
  <si>
    <t>intensité*</t>
  </si>
  <si>
    <t xml:space="preserve">Verre </t>
  </si>
  <si>
    <t xml:space="preserve">Décoration </t>
  </si>
  <si>
    <t>Infos</t>
  </si>
  <si>
    <t>Temps de mise en place pour le service</t>
  </si>
  <si>
    <t>les recherches somme se font sur le tableau G83 : U86</t>
  </si>
  <si>
    <t>Ne pas supprimer ce tableau de recherche</t>
  </si>
  <si>
    <t>vous pouvez adapter ce tableau à votre convenance en saisissant d'autres valeurs - première ligne : ce que vous recherchez</t>
  </si>
  <si>
    <t>deuxième ligne correspondance en poids (kg) exemple 1 cl = 0.01 kg</t>
  </si>
  <si>
    <t>avec ces fonctions SIERREUR(SOMME.SI(G85:H85; H17; G86:H86); 0)</t>
  </si>
  <si>
    <t>Largeurs de colonnes formule</t>
  </si>
  <si>
    <t>SIERREUR(SOMME.SI(I83:U83; H17; I84:U84); 0) + SIERREUR(SOMME.SI(I85:U85; H17; I86:U86); 0)</t>
  </si>
  <si>
    <t>les colonnes de largeurs inférieures à 0.5 sont considérées comme masquées c'est le cas des colonnes de N à U pour les afficher saisissez une largeur de 12</t>
  </si>
  <si>
    <t>⑭ pour 1 Kg       tous les ingrédients de la recette sont calculés pour un total de  1 Kg  ( 1 L ) mais vous pouvez saisir un autre poids /volume</t>
  </si>
  <si>
    <t>le matériel du bartender</t>
  </si>
  <si>
    <t>Pour la mise en place</t>
  </si>
  <si>
    <t>Tablier</t>
  </si>
  <si>
    <t>Indispensable durant la mise en place, le tablier constitue également la tenue que</t>
  </si>
  <si>
    <t>porte le bartender lorsqu’il exécute ses cocktails.</t>
  </si>
  <si>
    <t>Planche à découper</t>
  </si>
  <si>
    <t>Elle doit mesurer environ 30 cm sur 25 cm pour faciliter la découpe des petits</t>
  </si>
  <si>
    <t>agrumes et de nombreux fruits exotiques.</t>
  </si>
  <si>
    <t>Gants</t>
  </si>
  <si>
    <t>Indispensables lorsqu 'on prépare la menthe et que l’on presse les agrumes.</t>
  </si>
  <si>
    <t>Lime squeeze</t>
  </si>
  <si>
    <t>https://www.barsolutions.fr/gb/103-manual-lime-squeezers</t>
  </si>
  <si>
    <t>Permet de presser les citrons verts + les petits citrons jaune.</t>
  </si>
  <si>
    <t>→ Indispensable pour la mise en place et pour la réalisation des cocktails.</t>
  </si>
  <si>
    <t>→ Peut servir à faire des bouteilles de jus de citron pressé.</t>
  </si>
  <si>
    <t>→ Petit lime = 2 cl environ.</t>
  </si>
  <si>
    <t>→ Citron jaune → 4 cl.</t>
  </si>
  <si>
    <t>→ Originaire du Brésil.</t>
  </si>
  <si>
    <t>→ Utilisation = Placer un demi citron, côté peau au dessus, et recueillir le jus dans</t>
  </si>
  <si>
    <t>un verre en pressant vivement.</t>
  </si>
  <si>
    <t>Store'n pour</t>
  </si>
  <si>
    <t>https://www.materielbar.fr/fr/speed-bottle-bouteille/1277-speed-bottle-avec-store-n-pour-full-couleurs-divers.html</t>
  </si>
  <si>
    <t>Permet de conserver un jus de fruit pendant plusieurs jours</t>
  </si>
  <si>
    <t>→ Facilite la verse des jus pour la réalisation (remuer la bouteille avant utilisation)</t>
  </si>
  <si>
    <t>→ Plus pratique pour le service car meilleur débit et bec verseur = plus de précision</t>
  </si>
  <si>
    <t>→ Peut servir de contenant pour le jus de citron pressé</t>
  </si>
  <si>
    <t>→ Il se stocke dans un conservateur à glaçon</t>
  </si>
  <si>
    <t>Presse agrumes</t>
  </si>
  <si>
    <t>https://la-maison-du-barman.fr/10000321-presse-agrumes</t>
  </si>
  <si>
    <t>Manuel ou électrique, il permet d’extraire le jus des oranges et des pamplemousses.</t>
  </si>
  <si>
    <t>Bouteille de 70 cl</t>
  </si>
  <si>
    <t>Pour conserver le jus de citron pressé</t>
  </si>
  <si>
    <t>Double passoire très ﬁne (Petit chinois)</t>
  </si>
  <si>
    <t>https://www.cocktail7.com/passoire-a-cocktail-chinois-acier-inoxydable.htm</t>
  </si>
  <si>
    <t>Elle permet de ﬁltrer la pulpe des jus de fruits fraîchement pressés. Lorsque le</t>
  </si>
  <si>
    <t>citron est pressé, avant d’en transvaser le jus dans une bouteille, il est important de</t>
  </si>
  <si>
    <t>le ﬁltrer avec un petit chinois (pour enlever la pulpe).</t>
  </si>
  <si>
    <t>Cuillère de bar</t>
  </si>
  <si>
    <t>https://www.bar-maison.com/materiel-de-bar/cuillere-a-cocktail/</t>
  </si>
  <si>
    <t>→ Indispensable à toutes les étapes de la réalisation d’un cocktail</t>
  </si>
  <si>
    <t>→ Mise en place = servira à goûter les préparations maison</t>
  </si>
  <si>
    <t>→ Petit pilon = extraire le jus restant dans la double passoire</t>
  </si>
  <si>
    <t>Verres à cocktails</t>
  </si>
  <si>
    <t>https://www.laboutiquedubarman.fr/fr/339-verres-a-cocktails</t>
  </si>
  <si>
    <t>https://institut-du-cocktail.fr/kit-cocktail/meilleurs-verres-cocktail/</t>
  </si>
  <si>
    <t>shakers à cocktail</t>
  </si>
  <si>
    <t>Le shaker sert d’une part à mélanger les ingrédients mais également à extraire la saveur des fruits et herbes utilisés.</t>
  </si>
  <si>
    <t>https://institut-du-cocktail.fr/kit-cocktail/meilleurs-shakers-cocktail/</t>
  </si>
  <si>
    <t>verre à cocktail pour mojito 310 mL</t>
  </si>
  <si>
    <t>Le (i)conique 240 mL</t>
  </si>
  <si>
    <t>coupe 280 mL</t>
  </si>
  <si>
    <t>coupe à Margarita 270 mL</t>
  </si>
  <si>
    <t>collection Bond.300 mL</t>
  </si>
  <si>
    <t>verre pour les Spritz et Gin Tonic 650 mL</t>
  </si>
  <si>
    <t>timbale à Moscow Mule 470 mL</t>
  </si>
  <si>
    <t>Les conversions</t>
  </si>
  <si>
    <t>Millilitres = Centilitres</t>
  </si>
  <si>
    <t>5 ml = 0,5 cl 10 ml = 1 cl 15 ml = 1,5 cl 20 ml = 2 cl … 50 ml = 5 cl</t>
  </si>
  <si>
    <t>Onces américaines (oz)</t>
  </si>
  <si>
    <t>Une once américaines (oz) équivaut à environ 30 ml et 2 onces à 60 ml.</t>
  </si>
  <si>
    <t>Onces (oz) = Millilitres</t>
  </si>
  <si>
    <t>2 oz = 60 ml 1,5 oz = 45 ml 0,75 oz = 22,5 ml 0,50 oz = 15 ml 0,25 oz = 7,5 ml</t>
  </si>
  <si>
    <t>Mesures</t>
  </si>
  <si>
    <t>Une mesure équivaut à 50 ml. Elle correspond en général à l’eau-de-vie de</t>
  </si>
  <si>
    <t>base du cocktail (exemple : 50 ml de cognac dans le black sazerac).</t>
  </si>
  <si>
    <t>Une demi-mesure équivaut à 25 ml. Elle correspond le plus souvent au</t>
  </si>
  <si>
    <t>dosage du jus de citron, aux apéritifs à base de vin et à certaines liqueurs.</t>
  </si>
  <si>
    <t>Trait</t>
  </si>
  <si>
    <t xml:space="preserve">Un trait ou un dash (pour un spiritueux) équivaut environ à 7,5 ml. C’est le terme utilisée pour verser certains spiritueux au goût très prononcé, </t>
  </si>
  <si>
    <t>les liqueurs et parfois les sirops (exemples : un trait de chartreuse verte, un dash de sirop de clou de giroﬂe.</t>
  </si>
  <si>
    <t>Concernant les bitters concentrées comme l’Angostura et le Peychaud, un dash dans les livres de cocktails correspond en fait à un jet ou une goutte</t>
  </si>
  <si>
    <t>car le débit des bouteilles de bitters est en stilligoutte.</t>
  </si>
  <si>
    <t xml:space="preserve">Deux traits de liqueurs au marasquin équivalent à environ 15 ml, tandis que 2 traits d’Angostura valent 2,5 ml soit 7 fois moins. </t>
  </si>
  <si>
    <t>Le dosage en “trait” dépend du contenant utilisé : pour plus de précision, je vous conseille de transvaser vos bitters dans des dash bottles</t>
  </si>
  <si>
    <t>Pour info: 8 dashes ou 8 traits de bitter équivalent à une bar spoon soit 5 ml ou 0,5 cl.</t>
  </si>
  <si>
    <t>Les bar spoons</t>
  </si>
  <si>
    <t>1 bar spoon 5 ml</t>
  </si>
  <si>
    <t xml:space="preserve">Une bar spoon classique, une tea spoon ou une cuillère de bar équivalent à 5 ml, c’est la dose la plus utilisé pour le dosage des sirops </t>
  </si>
  <si>
    <t>(une bar spoon degrenadine…) mais aussi pour certaines liqueurs apéritives et digestives comme le Fernet-Branca.</t>
  </si>
  <si>
    <t xml:space="preserve">Le shot </t>
  </si>
  <si>
    <t>1 Shot(s) 25ml</t>
  </si>
  <si>
    <t xml:space="preserve">Le shot est très utilisé en Angleterre pour servir les highballs. Par exemple,lorsqu’un client commande un rum &amp; coke, </t>
  </si>
  <si>
    <t>le bartender devra toujours lui demander “single or double?” c’est-à-dire “un shot ou un double shot?</t>
  </si>
  <si>
    <t>Les dfférents jiggers</t>
  </si>
  <si>
    <t>Jigger Shot 44.36 ml</t>
  </si>
  <si>
    <t>Jigger Shot 1.5 oz</t>
  </si>
  <si>
    <t>https://www.laboutiqueducocktail.com/articles-cocktails/guide-ultime-du-jigger-cocktail/</t>
  </si>
  <si>
    <t>Pourquoi l’appelle-t-on “jigger” ? L’origine du nom “jigger” fait l’objet d’un débat.</t>
  </si>
  <si>
    <t>Le terme "jigger" suscite un débat quant à son origine, souvent attribuée aux marins britanniques qui nommaient leur ration d'alcool d'après les voiles de jiggermast sur leurs navires.</t>
  </si>
  <si>
    <t xml:space="preserve"> Le jiggermast, plus petit mât, laisserait entendre leur mécontentement quant à la faible quantité de boisson. </t>
  </si>
  <si>
    <t>Cet outil de bar sert à mesurer précisément les liquides dans la confection des cocktails.</t>
  </si>
  <si>
    <t>1.en cl</t>
  </si>
  <si>
    <t>4. Jigger Français :</t>
  </si>
  <si>
    <t xml:space="preserve"> Les variantes incluent le jigger français, anglais et japonais, chacun avec des caractéristiques spécifiques. </t>
  </si>
  <si>
    <t>jigger 2 cl</t>
  </si>
  <si>
    <t xml:space="preserve">1. Jigger Français /  Japonais </t>
  </si>
  <si>
    <t>1. Jigger Français :</t>
  </si>
  <si>
    <t>Les contenances varient selon le type de jigger, choisies par les barmen pour leur précision.</t>
  </si>
  <si>
    <t>jigger 4 cl</t>
  </si>
  <si>
    <t xml:space="preserve"> La conversion entre onces liquides et centilitres dépend de la densité du liquide, mais pour l'eau, une approximation commune est 1 oz ≈ 2,957 cl. </t>
  </si>
  <si>
    <t>1 oz 2.96 ml</t>
  </si>
  <si>
    <t>jigger 6 cl</t>
  </si>
  <si>
    <t>Il est recommandé de consulter des conversions spécifiques en fonction du liquide mesuré.</t>
  </si>
  <si>
    <t>jigger 12 cl</t>
  </si>
  <si>
    <t>Ces valeurs sont des approximations et peuvent varier légèrement en fonction de la densité du liquide en question.</t>
  </si>
  <si>
    <t xml:space="preserve"> Il est toujours recommandé de consulter les conversions spécifiques en fonction du type de liquide que vous mesurez, </t>
  </si>
  <si>
    <t>2.en oz</t>
  </si>
  <si>
    <t>5. Jigger Anglais (ou Anglo-Saxon) :</t>
  </si>
  <si>
    <t>car les densités peuvent varier.</t>
  </si>
  <si>
    <t>2. Jigger Anglais (ou Anglo-Saxon) / américain</t>
  </si>
  <si>
    <t>2. Jigger Anglais (ou Anglo-Saxon) :</t>
  </si>
  <si>
    <t>Par conséquent, pour 1,5 onces liquides : 1,5 oz * 2,95735 cl/oz ≈ 4,436 centilitres (cl)</t>
  </si>
  <si>
    <t>1.5 oz 4.436 cl</t>
  </si>
  <si>
    <t>jigger 15 ml</t>
  </si>
  <si>
    <t>2.Le jigger américain / Japonais</t>
  </si>
  <si>
    <t>jigger 30 ml</t>
  </si>
  <si>
    <t>jigger 45 ml</t>
  </si>
  <si>
    <t>https://www.alberoshop.it/fr/bar/jigger/</t>
  </si>
  <si>
    <t>Shot 1.5 oz</t>
  </si>
  <si>
    <t>Les dfférents Shots</t>
  </si>
  <si>
    <t>Bol(s)</t>
  </si>
  <si>
    <t>Bol(s).350g</t>
  </si>
  <si>
    <t>https://www.tireusesabiere.fr/equipement-barman-cocktail/conservation-preparation/tasse-a-mesurer-jigger-avec-graduation-interne/a-453829/</t>
  </si>
  <si>
    <t>Shot 44.36 ml</t>
  </si>
  <si>
    <t>6. Jigger Japonais :</t>
  </si>
  <si>
    <t>cuil.Café</t>
  </si>
  <si>
    <t>cuil.Café.5 ml</t>
  </si>
  <si>
    <t>Le jigger français est également constitué de 2 parties correspondant chacunes à une dose : 2 cl ( un baby) et 4 cl (une mesure “française”).</t>
  </si>
  <si>
    <t>3. Jigger Japonais :</t>
  </si>
  <si>
    <t>cuil.Soupe</t>
  </si>
  <si>
    <t xml:space="preserve">cuil.Soupe.10 ml </t>
  </si>
  <si>
    <t xml:space="preserve"> C’est le jigger le plus couramment utilisé dans les restaurants et dans les bars pour servir les digestifs  (4 cl correspond à la dose légale en France).</t>
  </si>
  <si>
    <t>3.en ml</t>
  </si>
  <si>
    <t>cuil.Thé</t>
  </si>
  <si>
    <t>cuil.Thé.4.93ml</t>
  </si>
  <si>
    <t>En revanche, il est très rarement utilisé dans les bars à cocktails modernes car il est beaucoup moins précis pour réaliser les cocktails.</t>
  </si>
  <si>
    <t>jigger 20 ml</t>
  </si>
  <si>
    <t>tasse(s).Café</t>
  </si>
  <si>
    <t xml:space="preserve">tasse(s).Café.15 cl </t>
  </si>
  <si>
    <t>Le jigger français est souvent caractérisé par une forme conique avec deux extrémités de tailles différentes.</t>
  </si>
  <si>
    <t>jigger 22.5 ml</t>
  </si>
  <si>
    <t>3.Le jigger américain</t>
  </si>
  <si>
    <t>V.liqueur</t>
  </si>
  <si>
    <t xml:space="preserve">V.liqueur.3 cl </t>
  </si>
  <si>
    <t>Les mesures sont généralement indiquées en centilitres (cl) d'un côté et en millilitres (ml) de l'autre.</t>
  </si>
  <si>
    <t>jigger 25 ml</t>
  </si>
  <si>
    <t xml:space="preserve">3.Le jigger anglo-saxon /  Japonais </t>
  </si>
  <si>
    <t>Verre(s)</t>
  </si>
  <si>
    <t>Verre(s).225g</t>
  </si>
  <si>
    <t>Ce type de jigger est couramment utilisé dans les bars en France et dans d'autres régions européennes.</t>
  </si>
  <si>
    <t>3. Jigger Anglais (ou Anglo-Saxon) / Japonais</t>
  </si>
  <si>
    <t>Cup(s)</t>
  </si>
  <si>
    <t>Cup(s).24cl</t>
  </si>
  <si>
    <t>jigger 40 ml</t>
  </si>
  <si>
    <t>Dash(s)</t>
  </si>
  <si>
    <t>Dash(s).2.5ml</t>
  </si>
  <si>
    <t>jigger 1 oz</t>
  </si>
  <si>
    <t>jigger 1.5 oz</t>
  </si>
  <si>
    <t>3. Jigger Anglais (ou Anglo-Saxon) :</t>
  </si>
  <si>
    <t>jigger 50 ml</t>
  </si>
  <si>
    <t>jigger(s)</t>
  </si>
  <si>
    <t>jigger(s).4.5cl</t>
  </si>
  <si>
    <t>https://eccegusto-shop.com/content/112-jiggers</t>
  </si>
  <si>
    <t>Once-OZ 28.3ml</t>
  </si>
  <si>
    <t>2 oz 60 ml</t>
  </si>
  <si>
    <t>7.Le jigger américain</t>
  </si>
  <si>
    <t>pint(US).47cl</t>
  </si>
  <si>
    <t>Le jigger anglais a souvent une forme en sablier avec une extrémité plus large et une extrémité plus étroite.</t>
  </si>
  <si>
    <t>Le jigger américain</t>
  </si>
  <si>
    <t>Pony(s)</t>
  </si>
  <si>
    <t>Pony(s).3cl</t>
  </si>
  <si>
    <t>Les mesures sont généralement indiquées en onces (oz) d'un côté et en millilitres (ml) de l'autre.</t>
  </si>
  <si>
    <t>shot(s)</t>
  </si>
  <si>
    <t>shot(s).25ml</t>
  </si>
  <si>
    <t>Ce type de jigger est fréquemment utilisé dans les bars au Royaume-Uni, aux États-Unis et dans d'autres pays anglo-saxons.</t>
  </si>
  <si>
    <t>1 oz 30 ml</t>
  </si>
  <si>
    <t>Splash(s)</t>
  </si>
  <si>
    <t>Splash(s).5.9ml</t>
  </si>
  <si>
    <t>Les jiggers anglais sont souvent conçus pour mesurer en onces (oz) d'un côté et en millilitres (ml) de l'autre.</t>
  </si>
  <si>
    <t>US(floz)</t>
  </si>
  <si>
    <t>US(floz).29.57ml</t>
  </si>
  <si>
    <t xml:space="preserve">Les capacités courantes pour les mesures en onces peuvent être de 1 oz d'un côté et de 1,5 oz de l'autre côté. </t>
  </si>
  <si>
    <t>1 Dash 0.625 ml</t>
  </si>
  <si>
    <t xml:space="preserve">dashes </t>
  </si>
  <si>
    <t>US(cp) 23.658 cl</t>
  </si>
  <si>
    <t>Pour les mesures en millilitres, cela peut être de 30 ml d'un côté et de 45 ml de l'autre.</t>
  </si>
  <si>
    <t>Pony Shot 29.57 ml</t>
  </si>
  <si>
    <t>8.Le jigger anglo-saxon</t>
  </si>
  <si>
    <t>glass 15cl</t>
  </si>
  <si>
    <t>Cependant, il existe différentes variations en termes de capacité.</t>
  </si>
  <si>
    <t>Pony Shot 1 oz</t>
  </si>
  <si>
    <t>Le jigger anglo-saxon</t>
  </si>
  <si>
    <t>pint(UK) 57cl</t>
  </si>
  <si>
    <t>Double Shot 88.7 ml</t>
  </si>
  <si>
    <t>Le jigger anglo-saxon est un ustensile de mesure constitué de 2 parties correspondant chacune à une dose : un shot (une demi-mesure) équivalant à</t>
  </si>
  <si>
    <t>Double Shot 2 oz</t>
  </si>
  <si>
    <t>25 ml et une mesure à 50 ml.</t>
  </si>
  <si>
    <t>Il existe 2 types de doseur: le petit de 15 ml/22,5 ml, et le classique de 1 oz/2 oz (soit 30 ml/60 ml)</t>
  </si>
  <si>
    <t>7. Jigger Anglais (ou Anglo-Saxon) / Japonais</t>
  </si>
  <si>
    <t>1. Jigger Français /  Japonais en cl</t>
  </si>
  <si>
    <t>7. Jigger Anglais (ou Anglo-Saxon) / Japonais en ml</t>
  </si>
  <si>
    <t>https://materieldebar.com/pourer-et-mesures/205-jigger-japonais-25ml-50ml.html</t>
  </si>
  <si>
    <t xml:space="preserve">Sa forme est quasiment identique à celle du jigger américain, les mesures sont en once également. </t>
  </si>
  <si>
    <t>2. Jigger Français :</t>
  </si>
  <si>
    <t>Les dfférents Shots en oz</t>
  </si>
  <si>
    <t>C’est devenu le jigger le plus couramment utilisé par les bartenders car c’est le plus maniable, c’est également le plus esthétique.</t>
  </si>
  <si>
    <t>2. Jigger Français :en cl</t>
  </si>
  <si>
    <t>Il est désormais disponible pour les mesures françaises (4 cl/2 cl) et les mesures anglaises (50 ml/ 25 ml).</t>
  </si>
  <si>
    <t>Les dfférents Shots en ml</t>
  </si>
  <si>
    <t xml:space="preserve"> Le jigger 50 ml/ 25 ml vous permettra de réaliser avec précision un grand nombre de cocktails</t>
  </si>
  <si>
    <t>Les jiggers japonais sont souvent conçus pour mesurer en millilitres (ml) avec des lignes de graduation.</t>
  </si>
  <si>
    <t>3. Jigger Anglais (ou Anglo-Saxon) / américain</t>
  </si>
  <si>
    <t>Les capacités courantes peuvent être de 15 ml d'un côté et de 30 ml de l'autre côté, ou de 20 ml d'un côté et de 40 ml de l'autre côté.</t>
  </si>
  <si>
    <t>3. Jigger Anglais (ou Anglo-Saxon) / américain en ml</t>
  </si>
  <si>
    <t>3. Jigger Anglais (ou Anglo-Saxon) :en cl</t>
  </si>
  <si>
    <t>Certains jiggers japonais peuvent avoir des capacités plus grandes pour répondre aux besoins spécifiques des cocktails japonais.</t>
  </si>
  <si>
    <t>3. Jigger Anglais (ou Anglo-Saxon) :en ml</t>
  </si>
  <si>
    <t>Il a généralement une forme cylindrique avec des mesures marquées à l'intérieur.</t>
  </si>
  <si>
    <t>Les mesures peuvent être exprimées en millilitres (ml) avec des lignes de graduation pour différentes quantités.</t>
  </si>
  <si>
    <t>4.Le jigger américain / Japonais</t>
  </si>
  <si>
    <t>Pony</t>
  </si>
  <si>
    <t>Le jigger japonais est apprécié pour son esthétique et sa précision, et il est souvent utilisé dans les bars à cocktails japonais et par des barmen exigeants dans le monde entier.</t>
  </si>
  <si>
    <t>4.Le jigger américain / Japonais en ml</t>
  </si>
  <si>
    <t>en oz</t>
  </si>
  <si>
    <t>5. Jigger Japonais :</t>
  </si>
  <si>
    <t>8 Dashes 5 ml</t>
  </si>
  <si>
    <t>5. Jigger Japonais .en ml</t>
  </si>
  <si>
    <t xml:space="preserve">bar spoon </t>
  </si>
  <si>
    <t>6.Le jigger américain</t>
  </si>
  <si>
    <t>6.Le jigger américain en ml</t>
  </si>
  <si>
    <t xml:space="preserve">collez une mesure au choix ▼ A      </t>
  </si>
  <si>
    <t xml:space="preserve">       B  ▼ collez une mesure au choix</t>
  </si>
  <si>
    <t xml:space="preserve">       ▲ densité de l'eau 1 du lait 0.9  les alcools demandez à Google</t>
  </si>
  <si>
    <t>Poids ou Volume saisissez la valeur que vous voulez</t>
  </si>
  <si>
    <t>oz once</t>
  </si>
  <si>
    <t>Bol</t>
  </si>
  <si>
    <t>Verre</t>
  </si>
  <si>
    <t>tasse.Café</t>
  </si>
  <si>
    <t xml:space="preserve">Il ne faut pas confondre l'once liquide impériale avec l'once liquide américaine : </t>
  </si>
  <si>
    <t xml:space="preserve">Au Canada, les unités de mesure sont officiellement exprimées selon le système international d'unités (SI). </t>
  </si>
  <si>
    <t>Toutefois, certaines unités de mesure impériales sont encore couramment employées.</t>
  </si>
  <si>
    <t xml:space="preserve">L’once liquide américaine représente 1/128 de gallon américain, soit exactement 29,573 529 562 5 ml </t>
  </si>
  <si>
    <t>ou environ 1,805 pouces cubes. Ce volume en eau a une masse d’environ 1,043 once.</t>
  </si>
  <si>
    <t>0,845351 once liquide américaine</t>
  </si>
  <si>
    <t>https://www.google.com/search?client=firefox-b-d&amp;q=conversion+oz+en+kg</t>
  </si>
  <si>
    <t>https://fr.wikipedia.org/wiki/Once_liquide</t>
  </si>
  <si>
    <t>Convertir des onces liquides en onces liquides (US) - fl oz en fl oz US</t>
  </si>
  <si>
    <t>http://www.the-converter.net/fr/volumes/fl%20oz/fl%20oz%20US</t>
  </si>
  <si>
    <t>Dans les deux cas, on subdivise l’once liquide en huit drachmes liquides (fluid drams ou fluidrams). Dans le système américain, quatre onces liquides donnent une roquille (gill), alors qu’il en faut cinq pour faire la roquille impériale (aussi appelée noggin, terme qui est absent du système américain).</t>
  </si>
  <si>
    <t>Différence entre les onces liquides et les onces</t>
  </si>
  <si>
    <t>https://fr.differbetween.com/article/difference_between_fluid_ounces_and_ounces</t>
  </si>
  <si>
    <t>1 once liquide impériale équivaut à environ 0,961 once liquide américaine.</t>
  </si>
  <si>
    <t xml:space="preserve">once liquide impériale Unité anglo-saxonne, utilisée au Royaume-Uni et au Canada, </t>
  </si>
  <si>
    <t>servant à mesurer le volume des liquides ou des matières sèches qui correspond à environ 28,4 millilitres.</t>
  </si>
  <si>
    <t>0,879877 once liquide impériale</t>
  </si>
  <si>
    <t xml:space="preserve">L’once liquide impériale représente 1/160 de gallon impérial, soit exactement 28,413 062 5 ml </t>
  </si>
  <si>
    <t>ou environ 1,734 pouces cubes. Ce volume en eau a une masse d’environ 1,002 once.</t>
  </si>
  <si>
    <t xml:space="preserve">Une once liquide (symbole: fl oz pour fluid ounce, au Canada français : oz liq) est une unité de volume </t>
  </si>
  <si>
    <t>utilisée dans le système impérial d'unités et dans le système américain d'unités. Cependant, les deux mesures ne sont pas les mêmes.</t>
  </si>
  <si>
    <t>Modèle pour saisies</t>
  </si>
  <si>
    <t>Vous pouvez saisir 2 recettes par feuille</t>
  </si>
  <si>
    <t>pas de panique c'est pas compliqué je vous ai facilité la saisie avec du copier / coller</t>
  </si>
  <si>
    <t>lisez le mode d'emploi colonne AQ</t>
  </si>
  <si>
    <t>Vous avez différents documents dans ce classeur</t>
  </si>
  <si>
    <t>etc…</t>
  </si>
  <si>
    <t>120 g</t>
  </si>
  <si>
    <t>45 cl</t>
  </si>
  <si>
    <t>450 g</t>
  </si>
  <si>
    <t>13.5 cl</t>
  </si>
  <si>
    <t>135 g</t>
  </si>
  <si>
    <t>71 cl</t>
  </si>
  <si>
    <t>710 g</t>
  </si>
  <si>
    <t xml:space="preserve">et obtenir les résultats </t>
  </si>
  <si>
    <t xml:space="preserve">Nouvelle version 2024 </t>
  </si>
  <si>
    <t>Récupérez des exemples de formules pour vos documents et adaptez les</t>
  </si>
  <si>
    <t>Colonnes A et Q</t>
  </si>
  <si>
    <t>SI(C37&gt;0;"A";"►")</t>
  </si>
  <si>
    <t>SI(I21&lt;&gt;"";"A";SI(AF21&lt;&gt;"";"A";SI(AG21&lt;&gt;"";"A";SI(AH21&lt;&gt;"";"A";"►"))))</t>
  </si>
  <si>
    <t>Intitulés et N° de colonnes</t>
  </si>
  <si>
    <t>Formules</t>
  </si>
  <si>
    <t>=SI(ET(C17&gt;0;G17&gt;0);"de";"")</t>
  </si>
  <si>
    <t>=SI(ET(G17="";H17="");0;SI(ET(G17&lt;&gt;"";H17="");"saisir ⑦";SI(ET(G17="";H17&lt;&gt;"");"saisir ⑥";SI(ET(H17=H8;G17&gt;10);"Trop de'/10";0))))</t>
  </si>
  <si>
    <t>=SIERREUR(SOMME.SI(G32:H32; H17; G33:H33); 0)</t>
  </si>
  <si>
    <t>=SI(C17="";M17*G17*J17;(M17*G17)*C17*J17)</t>
  </si>
  <si>
    <t>=SI(AA11="";0;(N17/AA11)*AB12)</t>
  </si>
  <si>
    <t>=SIERREUR(SOMME.SI(I30:U30; H17; I31:U31); 0) + SIERREUR(SOMME.SI(I32:U32; H17; I33:U33); 0)</t>
  </si>
  <si>
    <t>=SI(C17="";P17*G17;(P17*G17)*C17)</t>
  </si>
  <si>
    <t>=SI(AA11="";0;(Q17/AA11)*AB12)</t>
  </si>
  <si>
    <t>=SI(O17&gt;0;O17;R17)</t>
  </si>
  <si>
    <t>=SI(O17=0;0;(O17/O21)*AF15)</t>
  </si>
  <si>
    <t>=SI(Q17=0;0;(Q17/Q21)*AF15)</t>
  </si>
  <si>
    <t>=H17</t>
  </si>
  <si>
    <t>=SI(R17&gt;=1; TRONQUE(R17;2) &amp; " L"; SI(R17&gt;0; ARRONDI.SUP(R17;3)*100 &amp; " cl"; ""))</t>
  </si>
  <si>
    <t>=SI(AA11=0;0;SI(ESTVIDE(C17);0;(C17/AA11)*AB12))</t>
  </si>
  <si>
    <t>=D17</t>
  </si>
  <si>
    <t>=SI(S17=0;Z17*AD17;S17*AD17)</t>
  </si>
  <si>
    <t>=SI(ESTERREUR(AB17/AB21);0;AB17/AB21)</t>
  </si>
  <si>
    <t>=SI(T17&gt;=1; TRONQUE(T17;2) &amp; " Kg"; SI(T17&gt;0; ARRONDI.SUP(T17*1000;0) &amp; " g"; "")) &amp; SI(U17&gt;=1; TRONQUE(U17;2) &amp; " L"; SI(U17&gt;0; ARRONDI.SUP(U17;3)*100 &amp; " cl"; ""))</t>
  </si>
  <si>
    <t>=SI(AA11=0;0;SI(ESTVIDE(C17);0;(C17/AA11)*AF15))</t>
  </si>
  <si>
    <t>=SI(AG9=AG10;"Aucunes";AG10-AG9)</t>
  </si>
  <si>
    <t>=SOUS.TOTAL(103;B8:B28)</t>
  </si>
  <si>
    <t>=SI(NB.SI(AB43:AB75;0);NB.SI(AB43:AB75;0);"Aucunes")</t>
  </si>
  <si>
    <t>=SI(ESTTEXTE(AG11);COLONNES(B1:AH1);COLONNES(B1:AH1)-AG11)</t>
  </si>
  <si>
    <t>=SI(ESTTEXTE(AG11);AG12;AG12+AG11)</t>
  </si>
  <si>
    <t>=GAUCHE(W8;1)</t>
  </si>
  <si>
    <t>=SI(AB43&lt;=0;"";Y43)</t>
  </si>
  <si>
    <t>=SI(AB43&lt;=0;Y43;"")</t>
  </si>
  <si>
    <t>=CELLULE("largeur"; INDIRECT(Y43 &amp; 1))</t>
  </si>
  <si>
    <t>largeur de colonne</t>
  </si>
  <si>
    <t>=@CELLULE("largeur";I35)</t>
  </si>
  <si>
    <t>VOUS POUVEZ MASQUER CES COLONNES</t>
  </si>
  <si>
    <t>=SUBSTITUE(ADRESSE(1;COLONNE();4);"1";"")</t>
  </si>
  <si>
    <t>=SI(ESTVIDE(L23);"";GRANDE.VALEUR(K21:K22;1)+1)</t>
  </si>
  <si>
    <t>=AG11</t>
  </si>
  <si>
    <t>Ne pas supprimer ce tableau de recherche valeurs en Kg</t>
  </si>
  <si>
    <t>Valeurs de recherche en Kg - exemple Splash(s).de.5.9ml = 0.0059 (kg)</t>
  </si>
  <si>
    <t>&lt;  Largeurs de colonnes conseillée</t>
  </si>
  <si>
    <t>Excel n'aime pas les cellules vides dans un tableau j'ai donc saisi des valeurs 1 taille 8 sur fond blanc dans des cellules inutilisées</t>
  </si>
  <si>
    <t>Récupérez des exemples de formules pour vos documents et adaptez les -  ligne 44</t>
  </si>
  <si>
    <t>Formules de la colonne H</t>
  </si>
  <si>
    <t>colonne ►</t>
  </si>
  <si>
    <t>Vous pouvez créer un tableau correspondant à vos besoins, seule obligation : que les intitulés du tableau et les intitulés que vous collez dans votre colonne de recherche soient exactement identiques.Un point manquant ou un espace en plus et Excel ne reconnait pas. Donc faites du Copier / Coller</t>
  </si>
  <si>
    <t>◄ fonction tronque et arrondi</t>
  </si>
  <si>
    <t>◄ fonction NB.SI</t>
  </si>
  <si>
    <t>◄ fonction colonne</t>
  </si>
  <si>
    <t xml:space="preserve">◄ fonctions largeur et  indirect </t>
  </si>
  <si>
    <t>◄ fonctions substitue et adresse</t>
  </si>
  <si>
    <t>◄ fonctions grande valeur</t>
  </si>
  <si>
    <t>SOMME(--(AA70:AA75&lt;&gt;""))</t>
  </si>
  <si>
    <t>Exemple de réponse de ChatGPT : explication de cette formule =SOMME(--(AA70:AA75&lt;&gt;""))</t>
  </si>
  <si>
    <t>En résumé, cette formule Excel compte le nombre de cellules non vides dans la plage AA70:AA75.</t>
  </si>
  <si>
    <t xml:space="preserve">La formule que vous avez fournie semble être une formule Excel utilisant la fonction SOMME. </t>
  </si>
  <si>
    <t>Permettez-moi de la décomposer pour vous expliquer :</t>
  </si>
  <si>
    <r>
      <t>1. (AA70:AA75&lt;&gt;"")</t>
    </r>
    <r>
      <rPr>
        <sz val="11"/>
        <color theme="1"/>
        <rFont val="Calibri"/>
        <family val="2"/>
        <scheme val="minor"/>
      </rPr>
      <t xml:space="preserve"> : Cette partie de la formule crée un tableau de valeurs logiques (VRAI ou FAUX) </t>
    </r>
  </si>
  <si>
    <t>en comparant chaque cellule dans la plage AA70:AA75 avec une chaîne vide.</t>
  </si>
  <si>
    <t xml:space="preserve"> Si une cellule n'est pas vide, la condition est vraie, sinon elle est fausse.</t>
  </si>
  <si>
    <r>
      <t>2. --</t>
    </r>
    <r>
      <rPr>
        <sz val="11"/>
        <color theme="1"/>
        <rFont val="Calibri"/>
        <family val="2"/>
        <scheme val="minor"/>
      </rPr>
      <t xml:space="preserve"> : Cette partie de la formule convertit les valeurs logiques (VRAI ou FAUX) en 1 ou 0. </t>
    </r>
  </si>
  <si>
    <t>Ensemble, ils convertissent les valeurs logiques en nombres (1 pour VRAI et 0 pour FAUX).</t>
  </si>
  <si>
    <t xml:space="preserve">Le premier signe moins (-) est une opération de conversion, et le deuxième signe moins </t>
  </si>
  <si>
    <t xml:space="preserve">est également une opération de conversion. </t>
  </si>
  <si>
    <r>
      <t>3. SOMME(...)</t>
    </r>
    <r>
      <rPr>
        <sz val="11"/>
        <color theme="1"/>
        <rFont val="Calibri"/>
        <family val="2"/>
        <scheme val="minor"/>
      </rPr>
      <t xml:space="preserve"> : Enfin, la fonction SOMME additionne tous les 1 dans le tableau résultant de la comparaison. </t>
    </r>
  </si>
  <si>
    <t>Cela donne le nombre total de cellules non vides dans la plage AA70:AA75.</t>
  </si>
  <si>
    <t>◄ cette formule fait des recheches sur 2 lignes dans le tableau</t>
  </si>
  <si>
    <t>◄ cette formule fait des recheches sur 4 lignes dans le tableau</t>
  </si>
  <si>
    <t>utilisez ChatGPT pour vous aider dans vos formules - mais soyez clair - ça..c'est le plus compliqué…et testez la formule avant utilisation. Ne perdez pas courage avec un peu d'obstination et une reformulation de la question on finit par y arriver</t>
  </si>
  <si>
    <t xml:space="preserve">Une fiche recette est un mix d'opérations de base - de fonctions de recherches  et de conversions . Le plus difficile est de détailler le mode d'emploi de tout ça pour une utilisation aussi facile que possible </t>
  </si>
  <si>
    <t>✌</t>
  </si>
  <si>
    <t xml:space="preserve">Vous pouvez copier / coller vos quantités en </t>
  </si>
  <si>
    <t xml:space="preserve">③ COMPOSITION </t>
  </si>
  <si>
    <t>Unités ④</t>
  </si>
  <si>
    <t>⑧ Dupliquée pour</t>
  </si>
  <si>
    <t>NOM DE LA RECETTE</t>
  </si>
  <si>
    <t>Lien Net Auteur &gt;</t>
  </si>
  <si>
    <t xml:space="preserve"> TECHNIQUES DE RÉALISATION et Infos  - Verre  - Décoration etc..</t>
  </si>
  <si>
    <t xml:space="preserve">Verre : </t>
  </si>
  <si>
    <t>servir dans un verre de préférence de type Collins</t>
  </si>
  <si>
    <t xml:space="preserve">Décoration : </t>
  </si>
  <si>
    <t>rondelle ou zeste de citron vert, et/ou feuille de menthe</t>
  </si>
  <si>
    <t>2 - Cliquez sur la flèche Filtre de la cellule rouge</t>
  </si>
  <si>
    <t>numérotation automatique dans cette colonne</t>
  </si>
  <si>
    <t>pas de numérotation dans celle-ci</t>
  </si>
  <si>
    <t>vous n'êtes pas obligé de coller des mesures dans la colonne ⑤</t>
  </si>
  <si>
    <t>vous pouvez saisir ce que vous voulez</t>
  </si>
  <si>
    <t>Aujourd'hui 31 janvier 2024 je vous ai fais une feuille avec 4 postits imprimables</t>
  </si>
  <si>
    <t>Voyez c'est pas compliqué vous pouvez le faire…à vous de développer en fonction de vos besoins</t>
  </si>
  <si>
    <t>Vous</t>
  </si>
  <si>
    <t>⑦ Volume de votre verre en cl &gt;</t>
  </si>
  <si>
    <t>COKTAIL</t>
  </si>
  <si>
    <t>A.Poids .Auteur</t>
  </si>
  <si>
    <t>B.Volume .Auteur</t>
  </si>
  <si>
    <t>Auteur</t>
  </si>
  <si>
    <t>tasse(s).Thé</t>
  </si>
  <si>
    <t>les valeurs sont en Kg. Exemple Dash(s).de.2.5ml = 0.0025</t>
  </si>
  <si>
    <t>Vide</t>
  </si>
  <si>
    <t>Tableau de correspondance</t>
  </si>
  <si>
    <t>Vous pouvez créer un tableau correspondant à vos besoins, seule obligation : que les intitulés du tableau et les intitulés que vous collez dans votre colonne de recherche soient exactement identiques.</t>
  </si>
  <si>
    <t>Un point manquant ou un espace en plus et Excel ne reconnait pas. Donc faites du Copier / Coller</t>
  </si>
  <si>
    <t>les Valeurs de recherche sont en Kg - exemple V.liqueur.de.3 cl = 0.03 (kg)</t>
  </si>
  <si>
    <t>2 - Cliquez sur la flèche Filtre de la cellule A rouge Q6</t>
  </si>
  <si>
    <t>Lignes masquées  ►</t>
  </si>
  <si>
    <t>recherche.Poids</t>
  </si>
  <si>
    <t>recherche.Volume</t>
  </si>
  <si>
    <t>quoi ?</t>
  </si>
  <si>
    <t>jus</t>
  </si>
  <si>
    <t>cellules B6 et C6 ou N6 et O6</t>
  </si>
  <si>
    <t>Filtres intelligents dans Excel</t>
  </si>
  <si>
    <t>https://excel-exercice.com/filtres-intelligents-dans-excel/</t>
  </si>
  <si>
    <t>④  Réduisez les décimales pour les produits à la pièce 36.000 olives ou 36 olives ce n'est pas la même chose</t>
  </si>
  <si>
    <t>AVANT de saisir quoique ce soit dans une cellule  vérifiez bien qu'il n'y ait pas de formule en cliquant dessus</t>
  </si>
  <si>
    <t>SI(S68&lt;&gt;"";"A";SI(T68&lt;&gt;"";"A";SI(AA68&lt;&gt;"";"A";"►")))</t>
  </si>
  <si>
    <t>=SIERREUR(SOMME.SI(C54:D54; H17; C55:D55); 0)</t>
  </si>
  <si>
    <t>les colonnes de largeurs inférieures à 0.5 sont considérées comme masquées c'est le cas des colonnes de N à AA pour les afficher saisissez une largeur de 12</t>
  </si>
  <si>
    <t>Intitulés    et     colonnes</t>
  </si>
  <si>
    <t>FORMULETEXTE(T54)</t>
  </si>
  <si>
    <t>=SI(Z54=0; 0; SI(Z54&gt;=1; TEXTE(Z54; "0.000") &amp; " Kg"; TEXTE(Z54*1000; "0") &amp; " g"))</t>
  </si>
  <si>
    <t>=SIERREUR(SOMME.SI(C85:D85; S54; C86:D86); 0)</t>
  </si>
  <si>
    <t>=SIERREUR(SOMME.SI(E83:K83; S54; E84:K84); 0) + SIERREUR(SOMME.SI(E85:K85; S54; E86:K86); 0) + SIERREUR(SOMME.SI(E87:K87; S54; E88:K88); 0) + SIERREUR(SOMME.SI(E89:K89; S54; E90:K90); 0)</t>
  </si>
  <si>
    <t>=SI(U54*R54=0; V54*R54; U54*R54)</t>
  </si>
  <si>
    <t>=SI((W54/AA52)*AB48=0;(X54/AA52)*AB48;(W54/AA52)*AB48)</t>
  </si>
  <si>
    <t>SI(AA55&lt;&gt;"";"A";"►")</t>
  </si>
  <si>
    <t>Police Calibri 11</t>
  </si>
  <si>
    <t>Police Lucida Handwriting 11</t>
  </si>
  <si>
    <t>👪    Segoe UI Symbol</t>
  </si>
  <si>
    <t>👪 calibri</t>
  </si>
  <si>
    <t>A Copier/coller dans ⑤</t>
  </si>
  <si>
    <t>Poids Auteur</t>
  </si>
  <si>
    <t>⑥ référence Auteur &gt; ④X⑤ pour</t>
  </si>
  <si>
    <t>③ Compositon</t>
  </si>
  <si>
    <t xml:space="preserve">④ Unités </t>
  </si>
  <si>
    <t>voir tableau de correspondance en volume ligne 92 colonne C</t>
  </si>
  <si>
    <t>cup ou autre</t>
  </si>
  <si>
    <t>à vous de saisir &gt;</t>
  </si>
  <si>
    <t xml:space="preserve"> à vous d'ajouter des *</t>
  </si>
  <si>
    <t xml:space="preserve">intensité </t>
  </si>
  <si>
    <t>Les colonnes masquées sont indiquées colonne AO ligne 90</t>
  </si>
  <si>
    <t>MODE D'EMPLOI colonne AS</t>
  </si>
  <si>
    <t xml:space="preserve"> Famille à coller liste colonne AJ - AK</t>
  </si>
  <si>
    <t>⑫ Densité ρ Rhô</t>
  </si>
  <si>
    <t>A Copier/coller dans ⑦</t>
  </si>
  <si>
    <t>A.Poids .vous</t>
  </si>
  <si>
    <t>B.Volume .vous</t>
  </si>
  <si>
    <t>recherche.Mesures</t>
  </si>
  <si>
    <t>A.B.ouC.Auteur</t>
  </si>
  <si>
    <t>C.Mesures.vous</t>
  </si>
  <si>
    <t>A.B.ouC.Vous</t>
  </si>
  <si>
    <t>C.Mesures.Auteur</t>
  </si>
  <si>
    <t xml:space="preserve"> densité même volume mais poids différent </t>
  </si>
  <si>
    <t>largeur des 12 colonne 0.2 ►</t>
  </si>
  <si>
    <t>◄ largeur des 12 colonne 0.2 affichage = largeur 12</t>
  </si>
  <si>
    <t xml:space="preserve">⑦ Collez g.kg.L.dl.cl.ml.'/10./4./2 </t>
  </si>
  <si>
    <t xml:space="preserve"> Temps de mise en place</t>
  </si>
  <si>
    <t>Attention les cellules formatées saisissent automatiquement le volume indiqué voir tableau de correspondance ligne 92</t>
  </si>
  <si>
    <t>pommes etc…</t>
  </si>
  <si>
    <t xml:space="preserve">Vous pouvez  Copier/coller dans ⑤ </t>
  </si>
  <si>
    <t>mais collez surtout dans ⑦</t>
  </si>
  <si>
    <t>⑧ référence Auteur = Σ col.P</t>
  </si>
  <si>
    <t>⑧ référence Auteur</t>
  </si>
  <si>
    <t>⓫ Poids Auteur  = total de la colonne Q</t>
  </si>
  <si>
    <t>vous pouvez augmenter ou diminuer en fonction du produit</t>
  </si>
  <si>
    <t>le plus important : vous pouvez supprimer temporairement un produit en saisissant la valeur zéro</t>
  </si>
  <si>
    <t xml:space="preserve">cellules B6 et C6 </t>
  </si>
  <si>
    <t>=SI(U54=0; 0; SI(U54&gt;=1; TEXTE(U54; "0.000") &amp; " Kg"; TEXTE(U54*1000; "0") &amp; " g"))</t>
  </si>
  <si>
    <t>=SIERREUR(SOMME.SI(C85:D85; G16; C86:D86); 0)</t>
  </si>
  <si>
    <t>=SIERREUR(SOMME.SI(E83:K83; G16; E84:K84); 0)</t>
  </si>
  <si>
    <t>=SIERREUR(SOMME.SI(E85:K85; G16; E86:K86); 0) + SIERREUR(SOMME.SI(E87:K87; G16; E88:K88); 0) + SIERREUR(SOMME.SI(E89:K89; G16; E90:K90); 0)</t>
  </si>
  <si>
    <t>=SI(ESTVIDE(C16); K16*F16*X16; K16*F16*C16*X16)</t>
  </si>
  <si>
    <t>=SI(ESTVIDE(C16); L16*F16; L16*F16*C16)</t>
  </si>
  <si>
    <t>=SI(ESTVIDE(C16); M16*F16; M16*F16*C16)</t>
  </si>
  <si>
    <t>=SI(N16&gt;0;N16;SI(O16&gt;0;O16;SI(P16&gt;0;P16;0)))</t>
  </si>
  <si>
    <t>=SI(AB14=0;0;O16/AB14*AC10)</t>
  </si>
  <si>
    <t>=SI(AB14=0;0;P16/AB14*AC10)</t>
  </si>
  <si>
    <t>=SI(U16=0;0;(U16/U28)*V15)</t>
  </si>
  <si>
    <t>=SI(L16&gt;0; TRONQUE(S16;2)&amp;" L"; SI(T16&gt;0; J16; SI(ET(G16="g"; R16&gt;0); TRONQUE(R16;2)&amp;" "&amp;"Kg"; SI(R16&gt;0; TRONQUE(R16;2)&amp;" "&amp;G16; ""))))</t>
  </si>
  <si>
    <t>=SI(L16=0;0;SI(AA16&gt;0;SI(U16=0;0;SI(U16&gt;1;ARRONDI(U16;2)&amp;" Kg";ARRONDI(U16*1000;0)&amp;" g"))))</t>
  </si>
  <si>
    <t>SIERREUR(SOMME.SI remplace la fonction recherche X</t>
  </si>
  <si>
    <t>SI(D71&lt;&gt;"";"A";SI(E71&lt;&gt;"";"A";SI(F71&lt;&gt;"";"A";SI(G71&lt;&gt;"";"A";SI(H71&lt;&gt;"";"A";SI(I71&lt;&gt;"";"A";SI(J71&lt;&gt;"";"A";"►")))))))</t>
  </si>
  <si>
    <t>si les cellules sont vides afficher une ►pour les masquer sinon afficher un A</t>
  </si>
  <si>
    <t>◄ 12 colonne pour les afficher : largeur 12</t>
  </si>
  <si>
    <t>J'ai ajouté une Mise en forme Conditionnelle lorsque vous saisissez une valeur différente de 0</t>
  </si>
  <si>
    <t xml:space="preserve">deux nouveaux MODÈLE SPÉCIAL BAR AVEC COLONNE DENSITÉ  </t>
  </si>
  <si>
    <t>et colonnes "masquées" largeurs 0.2</t>
  </si>
  <si>
    <t>modèles de fiche que vous pouvez utiliser ou récupérer des formules pour vos documents</t>
  </si>
  <si>
    <t>=SI(SOMME(Q16:Q27)=0;0;SI(ESTVIDE(C16);(K16*F16*X16)/AB14*AC10;(K16*F16*C16*X16)/AB14*AC10))</t>
  </si>
  <si>
    <t>=SI(SOMME(Q16:Q27)=0;0;SI(R16&gt;0;R16;SI(S16&gt;0;S16;SI(T16&gt;0;T16;0))))</t>
  </si>
  <si>
    <t>vous pouvez masquer arbitrairement des lignes en collant des flèches dans la colonne B</t>
  </si>
  <si>
    <t>⑬ Dupliquée pour</t>
  </si>
  <si>
    <t>⑫ Volume de votre verre en cl &gt;</t>
  </si>
  <si>
    <t xml:space="preserve">❿ référence Auteur </t>
  </si>
  <si>
    <t>Net</t>
  </si>
  <si>
    <t>⑦ Collez g.kg.L…</t>
  </si>
  <si>
    <t>⑥ % Perte</t>
  </si>
  <si>
    <t>B.Volume .Auteur.brut</t>
  </si>
  <si>
    <t>A.B.ou C.Auteur brut</t>
  </si>
  <si>
    <t>A.B.ou C.Vous.Brut</t>
  </si>
  <si>
    <t>A.B.ou C.Vous.Net</t>
  </si>
  <si>
    <t>⑨ Coeff.</t>
  </si>
  <si>
    <t>brut</t>
  </si>
  <si>
    <t>Perte</t>
  </si>
  <si>
    <t xml:space="preserve">g.kg.L.dl.cl.ml ou Mesuresr /10 - /4 - /2  </t>
  </si>
  <si>
    <t>ces formats vous permettent de saisir votre recette si vous n'avez pas de balance</t>
  </si>
  <si>
    <t xml:space="preserve">voir tableau de correspondance en volume colonne C ligne 70 </t>
  </si>
  <si>
    <t>⑧ % Perte</t>
  </si>
  <si>
    <t xml:space="preserve"> Facultatif % Perte</t>
  </si>
  <si>
    <t>Pourcentage de perte:
1 Kg de produit que vous utilisez perdra combien à l'épluchage, ou en cuisson ou au tranchage ou au conditionnement ET/OU tout cumulé 
OU il ne perdra rien soit : 0</t>
  </si>
  <si>
    <t>►SI(ESTVIDE(G21);"Saisir ⑥";SI(ESTVIDE(H21);"Saisir ⑦";SI(ET(H21=H15;G21&gt;10);"Trop de'/10";0)))</t>
  </si>
  <si>
    <t>⑨ Coefficient</t>
  </si>
  <si>
    <t xml:space="preserve"> coefficient cette colonne vous permet d'augmenter / de diminuer ou de supprimer un produit</t>
  </si>
  <si>
    <t>1 = quantité identique &gt; à 1 augmentation  &lt; à 1 diminution et 0 vous n'utiliser pas ce produit dans la recette sans être obligé de le supprimer</t>
  </si>
  <si>
    <t>pas de numérotation dans les colonnes suivantes</t>
  </si>
  <si>
    <t>⓫ Poids Auteur = Σ total de la colonne T</t>
  </si>
  <si>
    <t xml:space="preserve">⑫ Volume de votre verre en cl </t>
  </si>
  <si>
    <t>⑭ pour 1 Kg tous les ingrédients de la recette sont calculés pour un total de  1 Kg mais vous pouvez saisir une autre quantité</t>
  </si>
  <si>
    <t xml:space="preserve"> Quelques infos utilitaires à vous de modifier</t>
  </si>
  <si>
    <t>a vous d'ajouter des *</t>
  </si>
  <si>
    <t>vous pouvez aussi développer</t>
  </si>
  <si>
    <t>Champ d’application ou circuit</t>
  </si>
  <si>
    <t>1 Archivage</t>
  </si>
  <si>
    <t>2 Maître d'Hotel</t>
  </si>
  <si>
    <t>3 Responsable qualité</t>
  </si>
  <si>
    <t>4 Directeur</t>
  </si>
  <si>
    <t>5 Barman - Barmaid</t>
  </si>
  <si>
    <t>6 Magasinier</t>
  </si>
  <si>
    <t>Famille de clients pour adapter les choix et volumes en fonction des forfaits</t>
  </si>
  <si>
    <t>T - Tous</t>
  </si>
  <si>
    <t>⚠️</t>
  </si>
  <si>
    <t>SA - Sans Alcool</t>
  </si>
  <si>
    <t>👪 ⛔- Sauf Mineur</t>
  </si>
  <si>
    <t>🍷</t>
  </si>
  <si>
    <t xml:space="preserve">👆 ? ► ? </t>
  </si>
  <si>
    <t>🍸</t>
  </si>
  <si>
    <t>🫗</t>
  </si>
  <si>
    <t>IL. Illimité</t>
  </si>
  <si>
    <t>F1 Forfait N° 1</t>
  </si>
  <si>
    <t>🧋</t>
  </si>
  <si>
    <t>F2 Forfait N° 2</t>
  </si>
  <si>
    <t>ID - Invitation Direction</t>
  </si>
  <si>
    <t>OF Offert</t>
  </si>
  <si>
    <t>Illustrations avec les émojis</t>
  </si>
  <si>
    <t>https://www.bonbache.fr/syntheses-graphiques-excel-avec-les-emoticones-499.html</t>
  </si>
  <si>
    <t xml:space="preserve">Poids ou Volume </t>
  </si>
  <si>
    <t>SI(D52&lt;&gt;"";"A";SI(E52&lt;&gt;"";"A";SI(E52&lt;&gt;"";"A";SI(F52&lt;&gt;"";"A";SI(G52&lt;&gt;"";"A";SI(H52&lt;&gt;"";"A";SI(I52&lt;&gt;"";"A";"►")))))))</t>
  </si>
  <si>
    <t>Unité B collez une unité au choix</t>
  </si>
  <si>
    <t>MODE D'EMPLOI colonne AR</t>
  </si>
  <si>
    <t>largeur des 4 colonne 0.2 ►</t>
  </si>
  <si>
    <t>◄ 4 colonne pour les afficher : largeur 12</t>
  </si>
  <si>
    <t>⓫ Poids Auteur = Σ col.O</t>
  </si>
  <si>
    <t>Les colonnes masquées sont indiquées colonne AN ligne 68</t>
  </si>
  <si>
    <t>◄ largeur des 4 colonne 0.2 affichage = largeur 12</t>
  </si>
  <si>
    <t>=SI(P16=0; 0; SI(P16&gt;=1; TEXTE(P16; "0.000") &amp; " Kg"; TEXTE(P16*1000; "0") &amp; " g"))</t>
  </si>
  <si>
    <t>=SI(Q16=P16;"";SI(Q16=0;0;SI(Q16&gt;=1;TEXTE(Q16;"0.000")&amp;" Kg";TEXTE(Q16*1000;"0")&amp;" g")))</t>
  </si>
  <si>
    <t>=SI(ESTVIDE(G16);0;INDIRECT(ADRESSE(MAX(($E$61:$K$68=G16)*LIGNE($E$61:$K$68))+1;MAX(($E$61:$K$68=G16)*COLONNE($E$61:$K$68))))*F16*T16*SI(ESTVIDE(C16);1;C16))</t>
  </si>
  <si>
    <t>=SI(ESTVIDE(G16); 0; INDIRECT(ADRESSE(MAX(($E$61:$K$68=G16)*LIGNE($E$61:$K$68))+1; MAX(($E$61:$K$68=G16)*COLONNE($E$61:$K$68)))) * F16 * T16 * SI(ESTVIDE(C16); 1; C16))</t>
  </si>
  <si>
    <t>=SI(ESTVIDE(G16); 0; SI(Y$14=0; 0; INDIRECT(ADRESSE(MAX(($E$61:$K$68=G16)*LIGNE($E$61:$K$68))+1; MAX(($E$61:$K$68=G16)*COLONNE($E$61:$K$68)))) * F16 * T16 * SI(ESTVIDE(C16); 1; C16) / Y$14 * AA$10))</t>
  </si>
  <si>
    <t>=MAX(0; P16 - P16 * K16)</t>
  </si>
  <si>
    <t>=SI(SIERREUR(SOMME.SI($E$61:$K$61; G16; $E$62:$K$62); 0)&gt;0;TRONQUE(R16;2)&amp;" L";SI(R16&gt;=1;TRONQUE(R16;2)&amp;" Kg";SI(R16&gt;0;ARRONDI.SUP(R16*1000;0)&amp;" g";"")))</t>
  </si>
  <si>
    <t>=SI(P16&gt;=1; TRONQUE(P16;2) &amp; " Kg"; SI(P16&gt;0; ARRONDI.SUP(P16*1000;0) &amp; " g"; ""))</t>
  </si>
  <si>
    <t>=SI(ET(P16&lt;&gt;Q16; SIERREUR(SOMME.SI($E$61:$K$61; G16; $E$62:$K$62); 0)&gt;0; X16&gt;0); SI(P16&gt;1; ARRONDI(P16;2)&amp;" Kg"; ARRONDI(P16*1000;0)&amp;" g"); 0)</t>
  </si>
  <si>
    <t>=SI(P16=Q16;0;SI(P16-Q16&gt;=1;TRONQUE(P16-Q16;3)&amp;" Kg";SI(P16-Q16&gt;0;ARRONDI.SUP((P16-Q16)*1000;0)&amp;" g";"")))</t>
  </si>
  <si>
    <t>=SI(O16&gt;=1; TRONQUE(R16;2) &amp; " Kg"; SI(O16&gt;0; ARRONDI.SUP(R16*1000;0) &amp; " g"; "")) &amp;" "&amp; SI(N16&gt;=1; TRONQUE(R16;2) &amp; " L"; SI(N16&gt;0; ARRONDI.SUP(R16;3)*100 &amp; " cl"; ""))</t>
  </si>
  <si>
    <t>le plus difficile = lui poser les bonnes questions</t>
  </si>
  <si>
    <t>contrôler ses propositions , précisez …...formules excel en Français</t>
  </si>
  <si>
    <t>vérifier les points virgules, souvent renplacés par des virgules (normal USA)</t>
  </si>
  <si>
    <t>ne pas hésiter à lui recoller sa formule en expliquant ce qui ne va pas</t>
  </si>
  <si>
    <t>ne vous inquiétez il est patient et il n'est pas susceptible</t>
  </si>
  <si>
    <t>vous avez aussi des vidéos youtube</t>
  </si>
  <si>
    <t>Bonne navigation et ne vous découragez pas trop vite</t>
  </si>
  <si>
    <t>J Leboucher …UPRT…Restau'Co</t>
  </si>
  <si>
    <t xml:space="preserve">⑧ référence Auteur </t>
  </si>
  <si>
    <t>⓫ Poids Auteur = Σ col.Q</t>
  </si>
  <si>
    <t>EXCEL - RECHERCHEV AVEC RÉSULTATS MULTIPLES (Plusieurs résultats de la valeur cherchée)</t>
  </si>
  <si>
    <t>https://www.youtube.com/watch?v=HQNriOvzSko&amp;t=406s</t>
  </si>
  <si>
    <t>EXCEL - RECHERCHE DANS UN TABLEAU AVEC UN CRITÈRE EN LIGNE ET UN CRITÈRE EN COLONNE</t>
  </si>
  <si>
    <t>https://www.youtube.com/watch?v=Au_F9U_7KiI</t>
  </si>
  <si>
    <t>EXCEL - RECHERCHEV MULTI-CRITÈRES (Faire une recherche avec plusieurs critères de recherche)</t>
  </si>
  <si>
    <t>https://www.youtube.com/watch?v=lBB6xI2GlNY&amp;t=459s</t>
  </si>
  <si>
    <t>https://www.youtube.com/shorts/9Yr8AFNJ7pM</t>
  </si>
  <si>
    <t>https://www.youtube.com/shorts/HgAFo4cFrno?feature=share</t>
  </si>
  <si>
    <t>https://www.youtube.com/shorts/M6YLt7YiRMI?feature=share</t>
  </si>
  <si>
    <t>Les Fonctions De Recherche d'Excel : BDLIRE, RECHERCHEV, INDEX &amp; EQUIV</t>
  </si>
  <si>
    <t>https://www.youtube.com/watch?v=fnZl91WLGeo</t>
  </si>
  <si>
    <t>#15 - Tu connais la fonction RECHERCHEX? | Excel</t>
  </si>
  <si>
    <t>https://www.youtube.com/watch?v=r1b0HKkcIt4</t>
  </si>
  <si>
    <t>Pas de panique ChatGPT est votre ami</t>
  </si>
  <si>
    <t>TROUVER UNE VALEUR DANS UN TABLEAU AVEC 2 CRITÈRES (Formules INDEX EQUIV EQUIV)</t>
  </si>
  <si>
    <t>https://www.youtube.com/watch?v=v4q9hrzwfFk</t>
  </si>
  <si>
    <t>N’utilise plus la fonction rechercheV mais plutôt ...</t>
  </si>
  <si>
    <t>https://www.youtube.com/watch?v=w1Ba485RLTc</t>
  </si>
  <si>
    <t>SI(O16&gt;1; ARROND(R16; 2) &amp; " Kg"; SI(O16&gt;0; ENT(ARROND.SUP(R16*1000; 0)) &amp; " g"; "")) &amp; " " &amp; SI(N16&gt;=1; ARROND(R16; 2) &amp; " L"; SI(N16&gt;0; ENT(ARROND.SUP(R16*100; 0)) &amp; " cl"; ""))</t>
  </si>
  <si>
    <t>SI(O16&gt;1; ARRONDIR(R16;2) &amp; " kg"; SI(O16&gt;0; ENT(R16*1000) &amp; " g"; ""))</t>
  </si>
  <si>
    <t>SI(O16&gt;1; ARRONDIR(R16; 2) &amp; " kg"; SI(O16&gt;0; ARRONDIR(SUPP(R16*1000);0) &amp; " g"; SI(N16&gt;=1; ARRONDIR(R16; 2) &amp; " L"; SI(N16&gt;0; ARRONDIR(SUPP(R16*1000);0) &amp; " cl"; ""))))</t>
  </si>
  <si>
    <t>SI(somme &gt; 1, "Kg", "g")</t>
  </si>
  <si>
    <t>Voici la formule simplifiée en français :</t>
  </si>
  <si>
    <t>) &amp; " " &amp; SI(N16&gt;=1; TRONQUE(R16;2) &amp; " L"; SI(N16&gt;0; ARRONDI.SUP(R16;3)*100 &amp; " cl"; ""))</t>
  </si>
  <si>
    <t>https://www.youtube.com/watch?v=JlayBSmb4GY</t>
  </si>
  <si>
    <t>Morpheus Formation</t>
  </si>
  <si>
    <t>https://www.youtube.com/playlist?list=PLoF_pPAuiD_httT0taCbSLyBkf1B8TbXX</t>
  </si>
  <si>
    <t>https://www.youtube.com/playlist?list=PLoF_pPAuiD_i0IacsbVH5mjRp1vPL0g5S</t>
  </si>
  <si>
    <t>https://www.youtube.com/playlist?list=PLoF_pPAuiD_i53gCGYh2k8C6xWNNedFtf</t>
  </si>
  <si>
    <t>https://www.youtube.com/playlist?list=PLoF_pPAuiD_hjBWUEfOBW6WISCv0dZpAF</t>
  </si>
  <si>
    <t>https://www.youtube.com/playlist?list=PLoF_pPAuiD_i5yHvFjWqSAiGhKzMHAjmt</t>
  </si>
  <si>
    <t>https://www.youtube.com/playlist?list=PLoF_pPAuiD_jvUFuVibMsVuz7PYq0H5R0</t>
  </si>
  <si>
    <t>Exemple ;</t>
  </si>
  <si>
    <t xml:space="preserve">Question : Excel en français remplacer la fonction tronque par la fonction arrondi = </t>
  </si>
  <si>
    <t xml:space="preserve">si o16 est supérieur à 1; affiche r16 et kg arrondir à 2 chiffres après la virgule;si o16  est supérieur à 0; </t>
  </si>
  <si>
    <t xml:space="preserve">affiche l'entier supérieur de r16 *1000 et g ; rien  et si n16 = ou supérieur à 1 ; </t>
  </si>
  <si>
    <t xml:space="preserve">affiche r16 avec 2 chiffres après la virgule et L ; si n16 supérieur à 0; affiche l'entier supérieur  de r16  *100 et cl; rien   </t>
  </si>
  <si>
    <t xml:space="preserve">réponse =SI(O16&gt;1;ARRONDI(R16;2)&amp;" kg";SI(O16&gt;0;ARRONDI(SI.NON.DISP(R16*1000);0)&amp;" g";SI(N16&gt;=1;ARRONDI(R16;2)&amp;" L";SI(N16&gt;0;ARRONDI(SI.NON.DISP(R16*100);0)&amp;" cl";""))) </t>
  </si>
  <si>
    <t>GPT Je m'excuse pour cela. Le problème vient probablement de la fonction SI.NON.DISP qui n'est pas nécessaire dans ce contexte. Voici une version corrigée de la formule :</t>
  </si>
  <si>
    <t>SI(O16&gt;1;ARRONDI(R16;2)&amp;" kg";SI(O16&gt;0;ARRONDI(R16*1000;0)&amp;" g";SI(N16&gt;=1;ARRONDI(R16;2)&amp;" L";SI(N16&gt;0;ARRONDI(R16*100;0)&amp;" cl";""))))</t>
  </si>
  <si>
    <t>Excel = 208 g   bonne réponse</t>
  </si>
  <si>
    <t>fonction EQUIVX sur Excel</t>
  </si>
  <si>
    <t>https://www.youtube.com/watch?v=6tc6mz-2wW8</t>
  </si>
  <si>
    <t>fonction INDIRECT sur Excel ?</t>
  </si>
  <si>
    <t>https://www.youtube.com/watch?v=fj_I_j8Y25g</t>
  </si>
  <si>
    <t>fonction UNIQUE sur Excel</t>
  </si>
  <si>
    <t>https://www.youtube.com/watch?v=Lmj3HcUmhiY</t>
  </si>
  <si>
    <t>fonction JOINDRE.TEXTE avec TRIER - FILTRE sur Excel</t>
  </si>
  <si>
    <t>https://www.youtube.com/watch?v=X5B4Wo8fhtw</t>
  </si>
  <si>
    <t>fonction FILTRE avec TRIER -  SI.VIDE et SUPERIEUR sur Excel</t>
  </si>
  <si>
    <t>https://www.youtube.com/watch?v=jGyEByXcf54</t>
  </si>
  <si>
    <t>fonction TRIERPAR  sur Excel</t>
  </si>
  <si>
    <t>https://www.youtube.com/watch?v=ph6AQaLdEt0</t>
  </si>
  <si>
    <t>fonction ADRESSE avec LIGNE et COLONNE</t>
  </si>
  <si>
    <t>https://www.youtube.com/watch?v=0MnAymkhdDo</t>
  </si>
  <si>
    <t>fonction NB.VIDE avec NB.SI.ENS</t>
  </si>
  <si>
    <t>https://www.youtubfonction NB.VIDE e.com/watch?v=zm98RhB7gUQ</t>
  </si>
  <si>
    <t>fonction COLONNE et COLONNES</t>
  </si>
  <si>
    <t>https://www.youtube.com/watch?v=kzaYWG21X_0</t>
  </si>
  <si>
    <t>fonction LIGNE et LIGNES</t>
  </si>
  <si>
    <t>https://www.youtube.com/watch?v=LM8ZNJBFbI0</t>
  </si>
  <si>
    <t>fonction REMPLACER avec RECHERCHER et SUBSTITUE</t>
  </si>
  <si>
    <t>https://www.youtube.com/watch?v=7240I4OS4ME&amp;t=12s</t>
  </si>
  <si>
    <t>fonction MOD</t>
  </si>
  <si>
    <t>https://www.youtube.com/watch?v=BLLCS-E6z6E</t>
  </si>
  <si>
    <t>fonction SOMME.SI.ENS</t>
  </si>
  <si>
    <t>https://www.youtube.com/watch?v=fwL3JfvwM1s</t>
  </si>
  <si>
    <t>la fonction INDEX avec EQUIVX et SI.NON.DISP</t>
  </si>
  <si>
    <t>https://www.youtube.com/watch?v=lj7aNaNE54c</t>
  </si>
  <si>
    <t>fonction QUOTIENT</t>
  </si>
  <si>
    <t>https://www.youtube.com/watch?v=R8b6VDowwj0</t>
  </si>
  <si>
    <t>fonction PRODUIT</t>
  </si>
  <si>
    <t>https://www.youtube.com/watch?v=mMNut87eNcM</t>
  </si>
  <si>
    <t>fonction CHOISIR</t>
  </si>
  <si>
    <t>https://www.youtube.com/watch?v=HDJ3bSGGAAQ</t>
  </si>
  <si>
    <t>fonction CNUM</t>
  </si>
  <si>
    <t>https://www.youtube.com/watch?v=rYtziQTi7TQ</t>
  </si>
  <si>
    <t>fonction CONCAT</t>
  </si>
  <si>
    <t>https://www.youtube.com/watch?v=nVoCe5roVRg</t>
  </si>
  <si>
    <t xml:space="preserve">fonction STXT avec TROUVE </t>
  </si>
  <si>
    <t>https://www.youtube.com/watch?v=uCq6HFIn_-w</t>
  </si>
  <si>
    <t>utiliser la valeur cible</t>
  </si>
  <si>
    <t>https://www.youtube.com/watch?v=rN9wBJpGcaA</t>
  </si>
  <si>
    <t>Posez lui la question :</t>
  </si>
  <si>
    <t>B - excel fonctions et formules imbriquées quelle est la meilleure IA en ce domaine</t>
  </si>
  <si>
    <t>A - IA excel fonctions et formules imbriquées apprends moi à poser les bonnes questions pour obtenir les meilleurs résultats</t>
  </si>
  <si>
    <t>Lien &gt; Comment l’IA peut améliorer tes formules Excel : Guide pratique !</t>
  </si>
  <si>
    <t>https://www.morpheus-formation.fr/blog/actualites/ia-formule-excel/</t>
  </si>
  <si>
    <t xml:space="preserve">réponse Excel =  nombre insuffisant d'arguments </t>
  </si>
  <si>
    <t>https://www.youtube.com/watch?v=X19lg02DAqk</t>
  </si>
  <si>
    <t xml:space="preserve">L'IA est incontestablement TOP mais soyez aussi un peu critique  &gt; Le Frère Codeur ChatGPT est …..... : Voici Pourquoi </t>
  </si>
  <si>
    <t>Maîtrisez l'IA d'Excel</t>
  </si>
  <si>
    <t>https://www.youtube.com/watch?v=6ddQiB7JiNg</t>
  </si>
  <si>
    <t>La minute Excel</t>
  </si>
  <si>
    <t>https://www.youtube.com/@laminuteexcel/videos</t>
  </si>
  <si>
    <t>fonction PGCD SIERREUR sur Excel</t>
  </si>
  <si>
    <t>VERSION - P</t>
  </si>
  <si>
    <t>dernière mise à jour : 11 Février 2024</t>
  </si>
  <si>
    <t>Personnaliser un thème sous Excel</t>
  </si>
  <si>
    <t>https://www.lecfomasque.com/galeries/comment-vous-servir-des-themes/</t>
  </si>
  <si>
    <t>la fonction CONVERT</t>
  </si>
  <si>
    <t>Vous allez découvrir comment convertir facilement des mesures et des valeurs,</t>
  </si>
  <si>
    <t>une alternative à Grande.valeur &gt; la fonction SEQUENCE</t>
  </si>
  <si>
    <t xml:space="preserve">comment créer des séries numériques </t>
  </si>
  <si>
    <t>https://www.youtube.com/watch?v=mIqc_1nhCko</t>
  </si>
  <si>
    <t>Créer une liste alphabétique automatiquement</t>
  </si>
  <si>
    <t>https://www.youtube.com/watch?v=WXbqoNu8_qc</t>
  </si>
  <si>
    <t>Formule extraite du site EXCEL-PRATIQUE</t>
  </si>
  <si>
    <t>https://forum.excel-pratique.com/excel/alphabet-automatique-45490</t>
  </si>
  <si>
    <t xml:space="preserve"> lettre A = A65 </t>
  </si>
  <si>
    <t>colonne AM liste alphabétique automatique</t>
  </si>
  <si>
    <t>date</t>
  </si>
  <si>
    <t>semaine</t>
  </si>
  <si>
    <t>formule 1</t>
  </si>
  <si>
    <t>formule 2</t>
  </si>
  <si>
    <t>NO.SEMAINE</t>
  </si>
  <si>
    <t>cette fonction accepte d'être intégrée dans une fonction SOMMEPROD et NO.SEMAINE</t>
  </si>
  <si>
    <t>Suite automatique de lettres au-delà de Z</t>
  </si>
  <si>
    <t xml:space="preserve">Suite automatique de lettres au-delà de Z colonne AM </t>
  </si>
  <si>
    <t>https://forum.excel-pratique.com/membre/333</t>
  </si>
  <si>
    <t>https://www.excel-pratique.com/fr/fonctions</t>
  </si>
  <si>
    <t>Exemples de formules Excel | ExtendOffice</t>
  </si>
  <si>
    <t>https://fr.extendoffice.com/excel/formulas.html</t>
  </si>
  <si>
    <t>demandez a ChatGPT de vous les traduire en Excel Français</t>
  </si>
  <si>
    <t>https://www.youtube.com/@morpheus-formation</t>
  </si>
  <si>
    <t>excel Suite automatique de lettres au-delà de Z</t>
  </si>
  <si>
    <t>&lt; tirez sur la poignée vers le bas</t>
  </si>
  <si>
    <t>Comment augmenter automatiquement la lettre d'une unité pour obtenir la lettre suivante dans Excel?</t>
  </si>
  <si>
    <t>https://fr.extendoffice.com/documents/excel/4027-excel-increase-letter-by-one.html</t>
  </si>
  <si>
    <t>Demandez à ChatGPT de vous traduire la formule en Excel français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</si>
</sst>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164" formatCode="dddd\ dd\ mmmm\ yyyy\ hh:mm"/>
    <numFmt numFmtId="165" formatCode="0.000&quot; Kg&quot;"/>
    <numFmt numFmtId="166" formatCode="0&quot; cl&quot;"/>
    <numFmt numFmtId="167" formatCode="0.000&quot; L&quot;"/>
    <numFmt numFmtId="168" formatCode="#,##0.00\ &quot;€&quot;"/>
    <numFmt numFmtId="169" formatCode="0&quot; g&quot;"/>
    <numFmt numFmtId="170" formatCode="0&quot; /10&quot;"/>
    <numFmt numFmtId="171" formatCode="0.00&quot; Kg&quot;"/>
    <numFmt numFmtId="172" formatCode="0.0&quot; L&quot;"/>
    <numFmt numFmtId="173" formatCode="0&quot; ml&quot;"/>
    <numFmt numFmtId="174" formatCode="0.000"/>
    <numFmt numFmtId="175" formatCode="0.0"/>
    <numFmt numFmtId="176" formatCode="_-* #,##0.00\ [$€-40C]_-;\-* #,##0.00\ [$€-40C]_-;_-* &quot;-&quot;??\ [$€-40C]_-;_-@_-"/>
    <numFmt numFmtId="177" formatCode="0.0%"/>
    <numFmt numFmtId="178" formatCode="0.0&quot; gr&quot;"/>
    <numFmt numFmtId="179" formatCode="0&quot; mn&quot;"/>
    <numFmt numFmtId="180" formatCode="#,##0&quot; dl&quot;"/>
    <numFmt numFmtId="181" formatCode="#,##0&quot; cl&quot;"/>
    <numFmt numFmtId="182" formatCode="#,##0.000\ &quot;€&quot;"/>
    <numFmt numFmtId="183" formatCode="_-* #,##0.00\ [$€-1]_-;\-* #,##0.00\ [$€-1]_-;_-* &quot;-&quot;??\ [$€-1]_-"/>
    <numFmt numFmtId="184" formatCode="#,##0&quot; g&quot;"/>
    <numFmt numFmtId="185" formatCode="0.0&quot; %&quot;"/>
    <numFmt numFmtId="186" formatCode="0.00\ &quot; cm³&quot;"/>
    <numFmt numFmtId="187" formatCode="[h]&quot;H&quot;mm"/>
    <numFmt numFmtId="188" formatCode="0&quot;%&quot;"/>
    <numFmt numFmtId="189" formatCode="0.00&quot;Kg&quot;"/>
    <numFmt numFmtId="190" formatCode="0.0&quot; g&quot;"/>
    <numFmt numFmtId="191" formatCode="0.000&quot;Kg&quot;"/>
    <numFmt numFmtId="192" formatCode="0&quot;Kg&quot;"/>
    <numFmt numFmtId="193" formatCode="0&quot; Kg&quot;"/>
    <numFmt numFmtId="194" formatCode="0&quot; gr&quot;"/>
    <numFmt numFmtId="195" formatCode="0.0&quot;%&quot;"/>
    <numFmt numFmtId="196" formatCode="0.000\K\g"/>
    <numFmt numFmtId="197" formatCode="#,##0.0&quot; cl&quot;"/>
    <numFmt numFmtId="198" formatCode="0\ &quot;lignes&quot;"/>
    <numFmt numFmtId="199" formatCode="0.0&quot; cl&quot;"/>
    <numFmt numFmtId="200" formatCode="0.0&quot; Kg&quot;"/>
    <numFmt numFmtId="201" formatCode="0.0000&quot; Kg&quot;"/>
    <numFmt numFmtId="202" formatCode="#,##0.000"/>
    <numFmt numFmtId="203" formatCode="#,##0.0&quot; grs&quot;"/>
    <numFmt numFmtId="204" formatCode="&quot;ligne&quot;\ 0"/>
    <numFmt numFmtId="205" formatCode="_-* #,##0.00\ &quot;€&quot;_-;\-* #,##0.00\ &quot;€&quot;_-;_-* &quot;-&quot;???\ &quot;€&quot;_-;_-@_-"/>
    <numFmt numFmtId="206" formatCode="* #,##0.000\ &quot;Kg&quot;;* #,##0.000\ &quot;Kg&quot;;&quot;&quot;* &quot;&quot;??\ ;&quot;&quot;@&quot;&quot;"/>
    <numFmt numFmtId="207" formatCode="0\ &quot;lignes masquées &quot;"/>
    <numFmt numFmtId="208" formatCode="&quot;▼ de &quot;0"/>
    <numFmt numFmtId="209" formatCode="&quot;▲ à &quot;0"/>
    <numFmt numFmtId="210" formatCode="0&quot; L&quot;"/>
    <numFmt numFmtId="211" formatCode="0.0000"/>
    <numFmt numFmtId="212" formatCode="0.0000&quot; L&quot;"/>
    <numFmt numFmtId="213" formatCode="0.000&quot; cl&quot;"/>
    <numFmt numFmtId="214" formatCode="&quot;Col.&quot;0"/>
    <numFmt numFmtId="215" formatCode="0.00&quot; L&quot;"/>
    <numFmt numFmtId="216" formatCode="&quot;Pour &quot;0"/>
    <numFmt numFmtId="217" formatCode="[$-F800]dddd\,\ mmmm\ dd\,\ yyyy"/>
  </numFmts>
  <fonts count="484">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Calibri"/>
      <family val="2"/>
      <scheme val="minor"/>
    </font>
    <font>
      <b/>
      <sz val="10"/>
      <color theme="0"/>
      <name val="Calibri"/>
      <family val="2"/>
      <scheme val="minor"/>
    </font>
    <font>
      <b/>
      <sz val="20"/>
      <color theme="9" tint="-0.249977111117893"/>
      <name val="Calibri"/>
      <family val="2"/>
      <scheme val="minor"/>
    </font>
    <font>
      <b/>
      <sz val="16"/>
      <name val="Calibri"/>
      <family val="2"/>
      <scheme val="minor"/>
    </font>
    <font>
      <b/>
      <sz val="36"/>
      <name val="Calibri"/>
      <family val="2"/>
      <scheme val="minor"/>
    </font>
    <font>
      <b/>
      <sz val="11"/>
      <color theme="9" tint="-0.249977111117893"/>
      <name val="Calibri"/>
      <family val="2"/>
      <scheme val="minor"/>
    </font>
    <font>
      <b/>
      <sz val="12"/>
      <color theme="9" tint="-0.249977111117893"/>
      <name val="Calibri"/>
      <family val="2"/>
      <scheme val="minor"/>
    </font>
    <font>
      <b/>
      <sz val="12"/>
      <color rgb="FF0000FF"/>
      <name val="Calibri"/>
      <family val="2"/>
      <scheme val="minor"/>
    </font>
    <font>
      <b/>
      <sz val="14"/>
      <color theme="9" tint="-0.249977111117893"/>
      <name val="Calibri"/>
      <family val="2"/>
      <scheme val="minor"/>
    </font>
    <font>
      <b/>
      <sz val="14"/>
      <name val="Calibri"/>
      <family val="2"/>
      <scheme val="minor"/>
    </font>
    <font>
      <sz val="11"/>
      <name val="Calibri"/>
      <family val="2"/>
      <scheme val="minor"/>
    </font>
    <font>
      <u/>
      <sz val="11"/>
      <color theme="10"/>
      <name val="Calibri"/>
      <family val="2"/>
      <scheme val="minor"/>
    </font>
    <font>
      <i/>
      <sz val="9"/>
      <name val="Calibri"/>
      <family val="2"/>
    </font>
    <font>
      <i/>
      <sz val="11"/>
      <name val="Calibri"/>
      <family val="2"/>
    </font>
    <font>
      <sz val="10"/>
      <name val="MS Sans Serif"/>
      <family val="2"/>
    </font>
    <font>
      <sz val="12"/>
      <name val="Calibri"/>
      <family val="2"/>
      <scheme val="minor"/>
    </font>
    <font>
      <b/>
      <sz val="11"/>
      <name val="Calibri"/>
      <family val="2"/>
      <scheme val="minor"/>
    </font>
    <font>
      <b/>
      <sz val="12"/>
      <color theme="1" tint="0.499984740745262"/>
      <name val="Calibri"/>
      <family val="2"/>
      <scheme val="minor"/>
    </font>
    <font>
      <b/>
      <sz val="12"/>
      <color rgb="FFFFFF00"/>
      <name val="Calibri"/>
      <family val="2"/>
      <scheme val="minor"/>
    </font>
    <font>
      <b/>
      <sz val="14"/>
      <color theme="0"/>
      <name val="Calibri"/>
      <family val="2"/>
      <scheme val="minor"/>
    </font>
    <font>
      <b/>
      <sz val="18"/>
      <color theme="0"/>
      <name val="Calibri"/>
      <family val="2"/>
      <scheme val="minor"/>
    </font>
    <font>
      <b/>
      <sz val="12"/>
      <color theme="0"/>
      <name val="Calibri"/>
      <family val="2"/>
      <scheme val="minor"/>
    </font>
    <font>
      <b/>
      <sz val="11"/>
      <color rgb="FF0033CC"/>
      <name val="Calibri"/>
      <family val="2"/>
      <scheme val="minor"/>
    </font>
    <font>
      <b/>
      <sz val="12"/>
      <color rgb="FF993300"/>
      <name val="Calibri"/>
      <family val="2"/>
      <scheme val="minor"/>
    </font>
    <font>
      <b/>
      <sz val="10"/>
      <color rgb="FF0033CC"/>
      <name val="Calibri"/>
      <family val="2"/>
      <scheme val="minor"/>
    </font>
    <font>
      <b/>
      <sz val="14"/>
      <color rgb="FFFF9933"/>
      <name val="Calibri"/>
      <family val="2"/>
      <scheme val="minor"/>
    </font>
    <font>
      <b/>
      <sz val="11"/>
      <color rgb="FFC00000"/>
      <name val="Calibri"/>
      <family val="2"/>
      <scheme val="minor"/>
    </font>
    <font>
      <b/>
      <sz val="12"/>
      <color rgb="FFC00000"/>
      <name val="Calibri"/>
      <family val="2"/>
      <scheme val="minor"/>
    </font>
    <font>
      <b/>
      <sz val="14"/>
      <color rgb="FFC00000"/>
      <name val="Calibri"/>
      <family val="2"/>
      <scheme val="minor"/>
    </font>
    <font>
      <b/>
      <sz val="10"/>
      <name val="Calibri"/>
      <family val="2"/>
      <scheme val="minor"/>
    </font>
    <font>
      <b/>
      <i/>
      <sz val="12"/>
      <name val="Calibri"/>
      <family val="2"/>
      <scheme val="minor"/>
    </font>
    <font>
      <b/>
      <sz val="10"/>
      <color rgb="FF548235"/>
      <name val="Calibri"/>
      <family val="2"/>
      <scheme val="minor"/>
    </font>
    <font>
      <sz val="12"/>
      <color theme="1"/>
      <name val="Calibri"/>
      <family val="2"/>
      <scheme val="minor"/>
    </font>
    <font>
      <sz val="12"/>
      <color rgb="FF0000FF"/>
      <name val="Calibri"/>
      <family val="2"/>
      <scheme val="minor"/>
    </font>
    <font>
      <b/>
      <sz val="10"/>
      <color theme="9" tint="-0.249977111117893"/>
      <name val="Calibri"/>
      <family val="2"/>
      <scheme val="minor"/>
    </font>
    <font>
      <sz val="9"/>
      <name val="Calibri"/>
      <family val="2"/>
      <scheme val="minor"/>
    </font>
    <font>
      <sz val="11"/>
      <color rgb="FF0033CC"/>
      <name val="Calibri"/>
      <family val="2"/>
      <scheme val="minor"/>
    </font>
    <font>
      <sz val="10"/>
      <color rgb="FFCC6600"/>
      <name val="Calibri"/>
      <family val="2"/>
      <scheme val="minor"/>
    </font>
    <font>
      <b/>
      <sz val="12"/>
      <color rgb="FF0033CC"/>
      <name val="Calibri"/>
      <family val="2"/>
      <scheme val="minor"/>
    </font>
    <font>
      <b/>
      <sz val="12"/>
      <name val="Calibri"/>
      <family val="2"/>
      <scheme val="minor"/>
    </font>
    <font>
      <sz val="10"/>
      <color theme="4"/>
      <name val="Calibri"/>
      <family val="2"/>
      <scheme val="minor"/>
    </font>
    <font>
      <i/>
      <sz val="12"/>
      <color rgb="FF0033CC"/>
      <name val="Calibri"/>
      <family val="2"/>
      <scheme val="minor"/>
    </font>
    <font>
      <sz val="10"/>
      <name val="Calibri"/>
      <family val="2"/>
    </font>
    <font>
      <sz val="9"/>
      <color theme="5" tint="-0.499984740745262"/>
      <name val="Calibri"/>
      <family val="2"/>
      <scheme val="minor"/>
    </font>
    <font>
      <sz val="9"/>
      <color theme="0"/>
      <name val="Calibri"/>
      <family val="2"/>
      <scheme val="minor"/>
    </font>
    <font>
      <sz val="9"/>
      <color rgb="FF000000"/>
      <name val="Calibri"/>
      <family val="2"/>
      <scheme val="minor"/>
    </font>
    <font>
      <b/>
      <sz val="11"/>
      <color rgb="FF993300"/>
      <name val="Calibri"/>
      <family val="2"/>
      <scheme val="minor"/>
    </font>
    <font>
      <b/>
      <sz val="10"/>
      <color rgb="FF000000"/>
      <name val="Calibri"/>
      <family val="2"/>
      <scheme val="minor"/>
    </font>
    <font>
      <sz val="12"/>
      <color rgb="FF000000"/>
      <name val="Calibri"/>
      <family val="2"/>
      <scheme val="minor"/>
    </font>
    <font>
      <b/>
      <sz val="10"/>
      <color theme="0" tint="-0.34998626667073579"/>
      <name val="Calibri"/>
      <family val="2"/>
      <scheme val="minor"/>
    </font>
    <font>
      <b/>
      <sz val="10"/>
      <color theme="5" tint="-0.249977111117893"/>
      <name val="Calibri"/>
      <family val="2"/>
      <scheme val="minor"/>
    </font>
    <font>
      <b/>
      <sz val="10"/>
      <color theme="8" tint="-0.249977111117893"/>
      <name val="Calibri"/>
      <family val="2"/>
      <scheme val="minor"/>
    </font>
    <font>
      <sz val="10"/>
      <color theme="9" tint="-0.249977111117893"/>
      <name val="Calibri"/>
      <family val="2"/>
      <scheme val="minor"/>
    </font>
    <font>
      <sz val="12"/>
      <color rgb="FF0033CC"/>
      <name val="Calibri"/>
      <family val="2"/>
      <scheme val="minor"/>
    </font>
    <font>
      <sz val="8"/>
      <color theme="1" tint="0.499984740745262"/>
      <name val="Calibri"/>
      <family val="2"/>
      <scheme val="minor"/>
    </font>
    <font>
      <sz val="9"/>
      <name val="Times New Roman"/>
      <family val="1"/>
    </font>
    <font>
      <b/>
      <sz val="10"/>
      <color theme="1" tint="0.34998626667073579"/>
      <name val="Calibri"/>
      <family val="2"/>
      <scheme val="minor"/>
    </font>
    <font>
      <sz val="10"/>
      <color theme="1" tint="0.34998626667073579"/>
      <name val="Calibri"/>
      <family val="2"/>
      <scheme val="minor"/>
    </font>
    <font>
      <sz val="11"/>
      <color theme="1" tint="0.34998626667073579"/>
      <name val="Calibri"/>
      <family val="2"/>
      <scheme val="minor"/>
    </font>
    <font>
      <sz val="11"/>
      <color rgb="FF0000FF"/>
      <name val="Calibri"/>
      <family val="2"/>
      <scheme val="minor"/>
    </font>
    <font>
      <b/>
      <sz val="14"/>
      <color rgb="FF993300"/>
      <name val="Calibri"/>
      <family val="2"/>
      <scheme val="minor"/>
    </font>
    <font>
      <sz val="8"/>
      <name val="Calibri"/>
      <family val="2"/>
      <scheme val="minor"/>
    </font>
    <font>
      <b/>
      <sz val="12"/>
      <color theme="1"/>
      <name val="Calibri"/>
      <family val="2"/>
      <scheme val="minor"/>
    </font>
    <font>
      <sz val="14"/>
      <name val="Calibri"/>
      <family val="2"/>
      <scheme val="minor"/>
    </font>
    <font>
      <i/>
      <sz val="8"/>
      <color theme="0" tint="-0.249977111117893"/>
      <name val="Calibri"/>
      <family val="2"/>
      <scheme val="minor"/>
    </font>
    <font>
      <sz val="10"/>
      <color theme="1"/>
      <name val="Calibri"/>
      <family val="2"/>
      <scheme val="minor"/>
    </font>
    <font>
      <sz val="12"/>
      <color rgb="FF993300"/>
      <name val="Calibri"/>
      <family val="2"/>
      <scheme val="minor"/>
    </font>
    <font>
      <u/>
      <sz val="10"/>
      <color indexed="12"/>
      <name val="Arial"/>
      <family val="2"/>
    </font>
    <font>
      <u/>
      <sz val="14"/>
      <color rgb="FF993300"/>
      <name val="Calibri"/>
      <family val="2"/>
      <scheme val="minor"/>
    </font>
    <font>
      <b/>
      <u/>
      <sz val="14"/>
      <color indexed="12"/>
      <name val="Calibri"/>
      <family val="2"/>
      <scheme val="minor"/>
    </font>
    <font>
      <i/>
      <sz val="11"/>
      <name val="Calibri"/>
      <family val="2"/>
      <scheme val="minor"/>
    </font>
    <font>
      <i/>
      <sz val="10"/>
      <name val="Calibri"/>
      <family val="2"/>
      <scheme val="minor"/>
    </font>
    <font>
      <sz val="9"/>
      <color rgb="FF993300"/>
      <name val="Calibri"/>
      <family val="2"/>
      <scheme val="minor"/>
    </font>
    <font>
      <sz val="10"/>
      <color theme="0"/>
      <name val="Calibri"/>
      <family val="2"/>
      <scheme val="minor"/>
    </font>
    <font>
      <sz val="12"/>
      <color theme="0"/>
      <name val="Calibri"/>
      <family val="2"/>
      <scheme val="minor"/>
    </font>
    <font>
      <sz val="14"/>
      <color rgb="FF0033CC"/>
      <name val="Calibri"/>
      <family val="2"/>
      <scheme val="minor"/>
    </font>
    <font>
      <sz val="10"/>
      <color theme="0"/>
      <name val="Arial"/>
      <family val="2"/>
    </font>
    <font>
      <b/>
      <sz val="22"/>
      <color rgb="FF92D050"/>
      <name val="Verdana"/>
      <family val="2"/>
    </font>
    <font>
      <b/>
      <sz val="28"/>
      <color rgb="FFFFFF00"/>
      <name val="Calibri"/>
      <family val="2"/>
      <scheme val="minor"/>
    </font>
    <font>
      <sz val="22"/>
      <color theme="0"/>
      <name val="Verdana"/>
      <family val="2"/>
    </font>
    <font>
      <sz val="18"/>
      <color rgb="FF7030A0"/>
      <name val="Arial"/>
      <family val="2"/>
    </font>
    <font>
      <sz val="18"/>
      <color theme="0"/>
      <name val="Arial"/>
      <family val="2"/>
    </font>
    <font>
      <b/>
      <sz val="20"/>
      <color rgb="FFFFFF00"/>
      <name val="Arial"/>
      <family val="2"/>
    </font>
    <font>
      <b/>
      <sz val="18"/>
      <color rgb="FFFFFF00"/>
      <name val="Arial"/>
      <family val="2"/>
    </font>
    <font>
      <i/>
      <sz val="14"/>
      <name val="Calibri"/>
      <family val="2"/>
    </font>
    <font>
      <i/>
      <sz val="16"/>
      <name val="Calibri"/>
      <family val="2"/>
    </font>
    <font>
      <i/>
      <sz val="14"/>
      <name val="Verdana"/>
      <family val="2"/>
    </font>
    <font>
      <sz val="18"/>
      <name val="Calibri"/>
      <family val="2"/>
      <scheme val="minor"/>
    </font>
    <font>
      <b/>
      <sz val="22"/>
      <name val="Verdana"/>
      <family val="2"/>
    </font>
    <font>
      <sz val="22"/>
      <name val="Verdana"/>
      <family val="2"/>
    </font>
    <font>
      <sz val="18"/>
      <name val="Verdana"/>
      <family val="2"/>
    </font>
    <font>
      <sz val="16"/>
      <color theme="1"/>
      <name val="Calibri"/>
      <family val="2"/>
      <scheme val="minor"/>
    </font>
    <font>
      <sz val="16"/>
      <name val="Calibri"/>
      <family val="2"/>
      <scheme val="minor"/>
    </font>
    <font>
      <sz val="18"/>
      <color theme="0"/>
      <name val="Verdana"/>
      <family val="2"/>
    </font>
    <font>
      <b/>
      <sz val="18"/>
      <name val="Calibri"/>
      <family val="2"/>
      <scheme val="minor"/>
    </font>
    <font>
      <b/>
      <sz val="14"/>
      <color rgb="FFFF0000"/>
      <name val="Calibri"/>
      <family val="2"/>
      <scheme val="minor"/>
    </font>
    <font>
      <sz val="8"/>
      <color indexed="53"/>
      <name val="Arial"/>
      <family val="2"/>
    </font>
    <font>
      <b/>
      <sz val="22"/>
      <color rgb="FF99CC00"/>
      <name val="Arial"/>
      <family val="2"/>
    </font>
    <font>
      <sz val="22"/>
      <color theme="0"/>
      <name val="Calibri"/>
      <family val="2"/>
      <scheme val="minor"/>
    </font>
    <font>
      <sz val="22"/>
      <color theme="1"/>
      <name val="Verdana"/>
      <family val="2"/>
    </font>
    <font>
      <sz val="22"/>
      <color theme="0"/>
      <name val="Arial"/>
      <family val="2"/>
    </font>
    <font>
      <sz val="22"/>
      <color theme="0"/>
      <name val="Rockwell"/>
      <family val="1"/>
    </font>
    <font>
      <b/>
      <sz val="18"/>
      <color theme="0"/>
      <name val="Calibri"/>
      <family val="2"/>
    </font>
    <font>
      <b/>
      <sz val="18"/>
      <color theme="0"/>
      <name val="Arial"/>
      <family val="2"/>
    </font>
    <font>
      <b/>
      <sz val="22"/>
      <color theme="0"/>
      <name val="Calibri"/>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10"/>
      <name val="Verdan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sz val="20"/>
      <color theme="0"/>
      <name val="Calibri"/>
      <family val="2"/>
      <scheme val="minor"/>
    </font>
    <font>
      <sz val="12"/>
      <name val="Arial"/>
      <family val="2"/>
    </font>
    <font>
      <b/>
      <sz val="26"/>
      <color theme="0"/>
      <name val="Arial"/>
      <family val="2"/>
    </font>
    <font>
      <b/>
      <sz val="16"/>
      <color theme="0"/>
      <name val="Calibri"/>
      <family val="2"/>
      <scheme val="minor"/>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8"/>
      <color theme="0"/>
      <name val="Calibri"/>
      <family val="2"/>
      <scheme val="minor"/>
    </font>
    <font>
      <u/>
      <sz val="22"/>
      <color theme="0"/>
      <name val="Arial"/>
      <family val="2"/>
    </font>
    <font>
      <b/>
      <sz val="20"/>
      <color theme="0"/>
      <name val="Calibri"/>
      <family val="2"/>
      <scheme val="minor"/>
    </font>
    <font>
      <b/>
      <u/>
      <sz val="28"/>
      <color theme="10"/>
      <name val="Calibri"/>
      <family val="2"/>
      <scheme val="minor"/>
    </font>
    <font>
      <sz val="22"/>
      <color rgb="FFFFFF00"/>
      <name val="Verdana"/>
      <family val="2"/>
    </font>
    <font>
      <i/>
      <sz val="22"/>
      <color theme="0"/>
      <name val="Verdana"/>
      <family val="2"/>
    </font>
    <font>
      <b/>
      <sz val="22"/>
      <color theme="0"/>
      <name val="Arial"/>
      <family val="2"/>
    </font>
    <font>
      <b/>
      <sz val="18"/>
      <color rgb="FFFF9933"/>
      <name val="Calibri"/>
      <family val="2"/>
      <scheme val="minor"/>
    </font>
    <font>
      <b/>
      <sz val="18"/>
      <color rgb="FF993300"/>
      <name val="Calibri"/>
      <family val="2"/>
      <scheme val="minor"/>
    </font>
    <font>
      <u/>
      <sz val="12"/>
      <color theme="10"/>
      <name val="Calibri"/>
      <family val="2"/>
      <scheme val="minor"/>
    </font>
    <font>
      <b/>
      <sz val="10"/>
      <color rgb="FFFF0000"/>
      <name val="Calibri"/>
      <family val="2"/>
      <scheme val="minor"/>
    </font>
    <font>
      <b/>
      <sz val="12"/>
      <color rgb="FF0070C0"/>
      <name val="Calibri"/>
      <family val="2"/>
      <scheme val="minor"/>
    </font>
    <font>
      <b/>
      <sz val="12"/>
      <color rgb="FFFF0000"/>
      <name val="Calibri"/>
      <family val="2"/>
      <scheme val="minor"/>
    </font>
    <font>
      <b/>
      <u/>
      <sz val="16"/>
      <color theme="10"/>
      <name val="Calibri"/>
      <family val="2"/>
      <scheme val="minor"/>
    </font>
    <font>
      <sz val="8"/>
      <name val="Arial"/>
      <family val="2"/>
    </font>
    <font>
      <i/>
      <sz val="10"/>
      <color theme="5"/>
      <name val="Calibri"/>
      <family val="2"/>
      <scheme val="minor"/>
    </font>
    <font>
      <b/>
      <sz val="12"/>
      <color indexed="10"/>
      <name val="Calibri"/>
      <family val="2"/>
      <scheme val="minor"/>
    </font>
    <font>
      <b/>
      <sz val="12"/>
      <color indexed="12"/>
      <name val="Calibri"/>
      <family val="2"/>
      <scheme val="minor"/>
    </font>
    <font>
      <b/>
      <sz val="10"/>
      <color indexed="12"/>
      <name val="Calibri"/>
      <family val="2"/>
      <scheme val="minor"/>
    </font>
    <font>
      <sz val="11"/>
      <color indexed="12"/>
      <name val="Calibri"/>
      <family val="2"/>
      <scheme val="minor"/>
    </font>
    <font>
      <b/>
      <u/>
      <sz val="14"/>
      <color theme="10"/>
      <name val="Calibri"/>
      <family val="2"/>
      <scheme val="minor"/>
    </font>
    <font>
      <b/>
      <sz val="16"/>
      <color rgb="FFFF0000"/>
      <name val="Calibri"/>
      <family val="2"/>
      <scheme val="minor"/>
    </font>
    <font>
      <b/>
      <u/>
      <sz val="18"/>
      <color theme="10"/>
      <name val="Calibri"/>
      <family val="2"/>
      <scheme val="minor"/>
    </font>
    <font>
      <b/>
      <sz val="16"/>
      <color theme="1"/>
      <name val="Calibri"/>
      <family val="2"/>
      <scheme val="minor"/>
    </font>
    <font>
      <b/>
      <sz val="16"/>
      <color rgb="FF0070C0"/>
      <name val="Calibri"/>
      <family val="2"/>
      <scheme val="minor"/>
    </font>
    <font>
      <sz val="12"/>
      <color rgb="FF008000"/>
      <name val="Calibri"/>
      <family val="2"/>
      <scheme val="minor"/>
    </font>
    <font>
      <sz val="12"/>
      <color rgb="FFFF0000"/>
      <name val="Calibri"/>
      <family val="2"/>
      <scheme val="minor"/>
    </font>
    <font>
      <sz val="11"/>
      <color rgb="FF008000"/>
      <name val="Calibri"/>
      <family val="2"/>
      <scheme val="minor"/>
    </font>
    <font>
      <sz val="10"/>
      <color rgb="FFFF0000"/>
      <name val="Calibri"/>
      <family val="2"/>
      <scheme val="minor"/>
    </font>
    <font>
      <sz val="11"/>
      <color theme="7" tint="-0.249977111117893"/>
      <name val="Calibri"/>
      <family val="2"/>
      <scheme val="minor"/>
    </font>
    <font>
      <sz val="14"/>
      <color theme="1"/>
      <name val="Calibri"/>
      <family val="2"/>
      <scheme val="minor"/>
    </font>
    <font>
      <sz val="12"/>
      <color rgb="FFC00000"/>
      <name val="Calibri"/>
      <family val="2"/>
      <scheme val="minor"/>
    </font>
    <font>
      <sz val="11"/>
      <color theme="1"/>
      <name val="Calibri"/>
      <family val="2"/>
    </font>
    <font>
      <u/>
      <sz val="10"/>
      <color theme="10"/>
      <name val="Arial"/>
      <family val="2"/>
    </font>
    <font>
      <u/>
      <sz val="18"/>
      <color theme="10"/>
      <name val="Calibri"/>
      <family val="2"/>
      <scheme val="minor"/>
    </font>
    <font>
      <b/>
      <sz val="22"/>
      <color theme="0"/>
      <name val="Calibri"/>
      <family val="2"/>
      <scheme val="minor"/>
    </font>
    <font>
      <sz val="22"/>
      <color theme="1"/>
      <name val="Calibri"/>
      <family val="2"/>
      <scheme val="minor"/>
    </font>
    <font>
      <b/>
      <sz val="14"/>
      <color theme="1"/>
      <name val="Calibri"/>
      <family val="2"/>
      <scheme val="minor"/>
    </font>
    <font>
      <i/>
      <sz val="18"/>
      <name val="Verdana"/>
      <family val="2"/>
    </font>
    <font>
      <sz val="26"/>
      <name val="Calibri"/>
      <family val="2"/>
      <scheme val="minor"/>
    </font>
    <font>
      <sz val="9"/>
      <color indexed="10"/>
      <name val="Calibri"/>
      <family val="2"/>
      <scheme val="minor"/>
    </font>
    <font>
      <sz val="9"/>
      <color indexed="12"/>
      <name val="Calibri"/>
      <family val="2"/>
      <scheme val="minor"/>
    </font>
    <font>
      <i/>
      <sz val="7"/>
      <name val="Calibri"/>
      <family val="2"/>
      <scheme val="minor"/>
    </font>
    <font>
      <b/>
      <sz val="14"/>
      <color indexed="10"/>
      <name val="Calibri"/>
      <family val="2"/>
      <scheme val="minor"/>
    </font>
    <font>
      <b/>
      <sz val="10"/>
      <color indexed="10"/>
      <name val="Calibri"/>
      <family val="2"/>
      <scheme val="minor"/>
    </font>
    <font>
      <sz val="11"/>
      <color indexed="10"/>
      <name val="Calibri"/>
      <family val="2"/>
      <scheme val="minor"/>
    </font>
    <font>
      <sz val="12"/>
      <color indexed="12"/>
      <name val="Calibri"/>
      <family val="2"/>
      <scheme val="minor"/>
    </font>
    <font>
      <b/>
      <sz val="11"/>
      <color indexed="12"/>
      <name val="Calibri"/>
      <family val="2"/>
      <scheme val="minor"/>
    </font>
    <font>
      <b/>
      <sz val="10"/>
      <color rgb="FF0000FF"/>
      <name val="Calibri"/>
      <family val="2"/>
      <scheme val="minor"/>
    </font>
    <font>
      <b/>
      <sz val="12"/>
      <color rgb="FF008000"/>
      <name val="Calibri"/>
      <family val="2"/>
      <scheme val="minor"/>
    </font>
    <font>
      <u/>
      <sz val="14"/>
      <color theme="10"/>
      <name val="Calibri"/>
      <family val="2"/>
      <scheme val="minor"/>
    </font>
    <font>
      <b/>
      <sz val="14"/>
      <color rgb="FF0033CC"/>
      <name val="Calibri"/>
      <family val="2"/>
      <scheme val="minor"/>
    </font>
    <font>
      <sz val="12"/>
      <name val="Calibri"/>
      <family val="2"/>
    </font>
    <font>
      <sz val="12"/>
      <color theme="5" tint="-0.499984740745262"/>
      <name val="Calibri"/>
      <family val="2"/>
      <scheme val="minor"/>
    </font>
    <font>
      <b/>
      <sz val="12"/>
      <color theme="0" tint="-0.34998626667073579"/>
      <name val="Calibri"/>
      <family val="2"/>
      <scheme val="minor"/>
    </font>
    <font>
      <b/>
      <sz val="12"/>
      <color theme="5" tint="-0.249977111117893"/>
      <name val="Calibri"/>
      <family val="2"/>
      <scheme val="minor"/>
    </font>
    <font>
      <b/>
      <sz val="12"/>
      <color theme="8" tint="-0.249977111117893"/>
      <name val="Calibri"/>
      <family val="2"/>
      <scheme val="minor"/>
    </font>
    <font>
      <sz val="12"/>
      <color theme="4"/>
      <name val="Calibri"/>
      <family val="2"/>
      <scheme val="minor"/>
    </font>
    <font>
      <sz val="12"/>
      <color theme="9" tint="-0.249977111117893"/>
      <name val="Calibri"/>
      <family val="2"/>
      <scheme val="minor"/>
    </font>
    <font>
      <sz val="24"/>
      <color theme="0"/>
      <name val="Arial"/>
      <family val="2"/>
    </font>
    <font>
      <b/>
      <sz val="18"/>
      <name val="Verdana"/>
      <family val="2"/>
    </font>
    <font>
      <sz val="18"/>
      <color theme="1"/>
      <name val="Verdana"/>
      <family val="2"/>
    </font>
    <font>
      <b/>
      <sz val="18"/>
      <color theme="9" tint="-0.249977111117893"/>
      <name val="Verdana"/>
      <family val="2"/>
    </font>
    <font>
      <b/>
      <sz val="18"/>
      <color theme="1"/>
      <name val="Verdana"/>
      <family val="2"/>
    </font>
    <font>
      <sz val="18"/>
      <color theme="0" tint="-0.499984740745262"/>
      <name val="Calibri"/>
      <family val="2"/>
      <scheme val="minor"/>
    </font>
    <font>
      <b/>
      <sz val="48"/>
      <color rgb="FFFFFF00"/>
      <name val="Calibri"/>
      <family val="2"/>
      <scheme val="minor"/>
    </font>
    <font>
      <b/>
      <u/>
      <sz val="22"/>
      <color rgb="FFFFFF00"/>
      <name val="Calibri"/>
      <family val="2"/>
      <scheme val="minor"/>
    </font>
    <font>
      <sz val="22"/>
      <name val="Arial"/>
      <family val="2"/>
    </font>
    <font>
      <i/>
      <sz val="22"/>
      <color theme="0"/>
      <name val="Calibri"/>
      <family val="2"/>
      <scheme val="minor"/>
    </font>
    <font>
      <sz val="22"/>
      <color rgb="FF7030A0"/>
      <name val="Arial"/>
      <family val="2"/>
    </font>
    <font>
      <sz val="22"/>
      <color rgb="FF0070C0"/>
      <name val="Verdana"/>
      <family val="2"/>
    </font>
    <font>
      <b/>
      <sz val="36"/>
      <color rgb="FFFFFF00"/>
      <name val="Calibri"/>
      <family val="2"/>
      <scheme val="minor"/>
    </font>
    <font>
      <b/>
      <sz val="16"/>
      <name val="Times New Roman"/>
      <family val="1"/>
    </font>
    <font>
      <b/>
      <sz val="16"/>
      <color rgb="FFFFFF00"/>
      <name val="Arial"/>
      <family val="2"/>
    </font>
    <font>
      <sz val="16"/>
      <name val="Arial"/>
      <family val="2"/>
    </font>
    <font>
      <sz val="12"/>
      <name val="Times New Roman"/>
      <family val="1"/>
    </font>
    <font>
      <b/>
      <sz val="12"/>
      <name val="Times New Roman"/>
      <family val="1"/>
    </font>
    <font>
      <b/>
      <sz val="13.5"/>
      <name val="Times New Roman"/>
      <family val="1"/>
    </font>
    <font>
      <sz val="8"/>
      <color theme="0" tint="-4.9989318521683403E-2"/>
      <name val="Calibri"/>
      <family val="2"/>
      <scheme val="minor"/>
    </font>
    <font>
      <sz val="13.5"/>
      <name val="Times New Roman"/>
      <family val="1"/>
    </font>
    <font>
      <sz val="14"/>
      <name val="Times New Roman"/>
      <family val="1"/>
    </font>
    <font>
      <sz val="8"/>
      <color theme="0" tint="-0.249977111117893"/>
      <name val="Calibri"/>
      <family val="2"/>
      <scheme val="minor"/>
    </font>
    <font>
      <sz val="8"/>
      <color rgb="FFBFBFBF"/>
      <name val="Calibri"/>
      <family val="2"/>
      <scheme val="minor"/>
    </font>
    <font>
      <b/>
      <u/>
      <sz val="11"/>
      <color theme="10"/>
      <name val="Calibri"/>
      <family val="2"/>
      <scheme val="minor"/>
    </font>
    <font>
      <b/>
      <sz val="11"/>
      <color rgb="FFBFBFBF"/>
      <name val="Calibri"/>
      <family val="2"/>
      <scheme val="minor"/>
    </font>
    <font>
      <b/>
      <sz val="11"/>
      <color rgb="FF0000FF"/>
      <name val="Calibri"/>
      <family val="2"/>
      <scheme val="minor"/>
    </font>
    <font>
      <sz val="8"/>
      <color theme="0" tint="-0.14999847407452621"/>
      <name val="Calibri"/>
      <family val="2"/>
      <scheme val="minor"/>
    </font>
    <font>
      <sz val="9"/>
      <color theme="1" tint="0.499984740745262"/>
      <name val="Calibri"/>
      <family val="2"/>
      <scheme val="minor"/>
    </font>
    <font>
      <b/>
      <sz val="11"/>
      <color rgb="FFFF0000"/>
      <name val="Calibri"/>
      <family val="2"/>
      <scheme val="minor"/>
    </font>
    <font>
      <b/>
      <sz val="11"/>
      <color theme="9" tint="-0.499984740745262"/>
      <name val="Calibri"/>
      <family val="2"/>
      <scheme val="minor"/>
    </font>
    <font>
      <b/>
      <sz val="10"/>
      <color theme="9" tint="-0.499984740745262"/>
      <name val="Calibri"/>
      <family val="2"/>
      <scheme val="minor"/>
    </font>
    <font>
      <b/>
      <sz val="10"/>
      <color rgb="FFFF0000"/>
      <name val="Comic Sans MS"/>
      <family val="4"/>
    </font>
    <font>
      <b/>
      <sz val="12"/>
      <color theme="9" tint="-0.499984740745262"/>
      <name val="Calibri"/>
      <family val="2"/>
      <scheme val="minor"/>
    </font>
    <font>
      <b/>
      <sz val="18"/>
      <color rgb="FFC00000"/>
      <name val="Calibri"/>
      <family val="2"/>
      <scheme val="minor"/>
    </font>
    <font>
      <sz val="16"/>
      <color theme="1"/>
      <name val="Lucida Handwriting"/>
      <family val="4"/>
    </font>
    <font>
      <sz val="16"/>
      <name val="Lucida Handwriting"/>
      <family val="4"/>
    </font>
    <font>
      <b/>
      <sz val="8"/>
      <name val="Calibri"/>
      <family val="2"/>
      <scheme val="minor"/>
    </font>
    <font>
      <sz val="14"/>
      <color theme="1"/>
      <name val="Lucida Handwriting"/>
      <family val="4"/>
    </font>
    <font>
      <b/>
      <sz val="14"/>
      <color rgb="FF0000FF"/>
      <name val="Calibri"/>
      <family val="2"/>
      <scheme val="minor"/>
    </font>
    <font>
      <sz val="11"/>
      <color indexed="8"/>
      <name val="Calibri"/>
      <family val="2"/>
    </font>
    <font>
      <b/>
      <sz val="14"/>
      <color theme="5" tint="-0.499984740745262"/>
      <name val="Calibri"/>
      <family val="2"/>
      <scheme val="minor"/>
    </font>
    <font>
      <sz val="14"/>
      <name val="Lucida Handwriting"/>
      <family val="4"/>
    </font>
    <font>
      <b/>
      <sz val="18"/>
      <color theme="1"/>
      <name val="Calibri"/>
      <family val="2"/>
      <scheme val="minor"/>
    </font>
    <font>
      <sz val="24"/>
      <color theme="0"/>
      <name val="Calibri"/>
      <family val="2"/>
      <scheme val="minor"/>
    </font>
    <font>
      <b/>
      <sz val="14"/>
      <color theme="0"/>
      <name val="Segoe UI Emoji"/>
      <family val="2"/>
    </font>
    <font>
      <sz val="22"/>
      <color theme="0"/>
      <name val="Segoe UI Emoji"/>
      <family val="2"/>
    </font>
    <font>
      <sz val="20"/>
      <name val="Calibri"/>
      <family val="2"/>
      <scheme val="minor"/>
    </font>
    <font>
      <sz val="20"/>
      <color theme="1"/>
      <name val="Calibri"/>
      <family val="2"/>
      <scheme val="minor"/>
    </font>
    <font>
      <sz val="20"/>
      <color rgb="FFC00000"/>
      <name val="Calibri"/>
      <family val="2"/>
      <scheme val="minor"/>
    </font>
    <font>
      <b/>
      <sz val="22"/>
      <color rgb="FF92D050"/>
      <name val="Arial"/>
      <family val="2"/>
    </font>
    <font>
      <sz val="11"/>
      <color theme="0" tint="-0.249977111117893"/>
      <name val="Calibri"/>
      <family val="2"/>
      <scheme val="minor"/>
    </font>
    <font>
      <b/>
      <sz val="12"/>
      <color rgb="FFFF0000"/>
      <name val="Calibri"/>
      <family val="2"/>
    </font>
    <font>
      <sz val="8"/>
      <color theme="0" tint="-0.34998626667073579"/>
      <name val="Calibri"/>
      <family val="2"/>
      <scheme val="minor"/>
    </font>
    <font>
      <u/>
      <sz val="22"/>
      <color theme="10"/>
      <name val="Verdana"/>
      <family val="2"/>
    </font>
    <font>
      <b/>
      <sz val="18"/>
      <color rgb="FF7030A0"/>
      <name val="Calibri"/>
      <family val="2"/>
      <scheme val="minor"/>
    </font>
    <font>
      <sz val="9"/>
      <color rgb="FF0066FF"/>
      <name val="Calibri"/>
      <family val="2"/>
      <scheme val="minor"/>
    </font>
    <font>
      <sz val="9"/>
      <color theme="9" tint="-0.499984740745262"/>
      <name val="Calibri"/>
      <family val="2"/>
      <scheme val="minor"/>
    </font>
    <font>
      <sz val="9"/>
      <color rgb="FFFF0000"/>
      <name val="Calibri"/>
      <family val="2"/>
      <scheme val="minor"/>
    </font>
    <font>
      <sz val="14"/>
      <color theme="1" tint="0.499984740745262"/>
      <name val="Calibri"/>
      <family val="2"/>
      <scheme val="minor"/>
    </font>
    <font>
      <b/>
      <i/>
      <sz val="16"/>
      <color rgb="FFDF4E13"/>
      <name val="Calibri"/>
      <family val="2"/>
      <scheme val="minor"/>
    </font>
    <font>
      <b/>
      <sz val="14"/>
      <color theme="8" tint="-0.499984740745262"/>
      <name val="Calibri"/>
      <family val="2"/>
      <scheme val="minor"/>
    </font>
    <font>
      <sz val="11"/>
      <color rgb="FFC00000"/>
      <name val="Calibri"/>
      <family val="2"/>
      <scheme val="minor"/>
    </font>
    <font>
      <b/>
      <sz val="14"/>
      <color theme="4" tint="-0.249977111117893"/>
      <name val="Calibri"/>
      <family val="2"/>
      <scheme val="minor"/>
    </font>
    <font>
      <sz val="14"/>
      <color theme="9" tint="-0.249977111117893"/>
      <name val="Calibri"/>
      <family val="2"/>
      <scheme val="minor"/>
    </font>
    <font>
      <b/>
      <sz val="13"/>
      <name val="Calibri"/>
      <family val="2"/>
      <scheme val="minor"/>
    </font>
    <font>
      <sz val="14"/>
      <color theme="0"/>
      <name val="Calibri"/>
      <family val="2"/>
      <scheme val="minor"/>
    </font>
    <font>
      <b/>
      <sz val="14"/>
      <color indexed="30"/>
      <name val="Calibri"/>
      <family val="2"/>
      <scheme val="minor"/>
    </font>
    <font>
      <b/>
      <sz val="14"/>
      <color indexed="60"/>
      <name val="Calibri"/>
      <family val="2"/>
      <scheme val="minor"/>
    </font>
    <font>
      <sz val="12"/>
      <color indexed="8"/>
      <name val="Calibri"/>
      <family val="2"/>
      <scheme val="minor"/>
    </font>
    <font>
      <b/>
      <sz val="10"/>
      <color rgb="FF339966"/>
      <name val="Calibri"/>
      <family val="2"/>
      <scheme val="minor"/>
    </font>
    <font>
      <b/>
      <sz val="10"/>
      <color rgb="FFC00000"/>
      <name val="Calibri"/>
      <family val="2"/>
      <scheme val="minor"/>
    </font>
    <font>
      <sz val="8"/>
      <color theme="9" tint="-0.499984740745262"/>
      <name val="Calibri"/>
      <family val="2"/>
      <scheme val="minor"/>
    </font>
    <font>
      <sz val="9"/>
      <color rgb="FFC00000"/>
      <name val="Calibri"/>
      <family val="2"/>
      <scheme val="minor"/>
    </font>
    <font>
      <sz val="10"/>
      <color rgb="FFC00000"/>
      <name val="Calibri"/>
      <family val="2"/>
      <scheme val="minor"/>
    </font>
    <font>
      <sz val="11"/>
      <color rgb="FF2F75B5"/>
      <name val="Calibri"/>
      <family val="2"/>
      <scheme val="minor"/>
    </font>
    <font>
      <b/>
      <sz val="10"/>
      <color theme="9" tint="-0.249977111117893"/>
      <name val="Comic Sans MS"/>
      <family val="4"/>
    </font>
    <font>
      <sz val="10"/>
      <color theme="9" tint="-0.499984740745262"/>
      <name val="Calibri"/>
      <family val="2"/>
      <scheme val="minor"/>
    </font>
    <font>
      <sz val="10"/>
      <color theme="1" tint="0.499984740745262"/>
      <name val="Calibri"/>
      <family val="2"/>
      <scheme val="minor"/>
    </font>
    <font>
      <b/>
      <sz val="10"/>
      <color rgb="FF0066FF"/>
      <name val="Calibri"/>
      <family val="2"/>
      <scheme val="minor"/>
    </font>
    <font>
      <sz val="10"/>
      <color rgb="FFA6A6A6"/>
      <name val="Calibri"/>
      <family val="2"/>
      <scheme val="minor"/>
    </font>
    <font>
      <b/>
      <sz val="12"/>
      <color indexed="12"/>
      <name val="Times New Roman"/>
      <family val="1"/>
    </font>
    <font>
      <sz val="8"/>
      <color theme="0"/>
      <name val="Calibri"/>
      <family val="2"/>
      <scheme val="minor"/>
    </font>
    <font>
      <b/>
      <sz val="14"/>
      <color theme="2" tint="-0.749992370372631"/>
      <name val="Calibri"/>
      <family val="2"/>
      <scheme val="minor"/>
    </font>
    <font>
      <b/>
      <sz val="12"/>
      <color rgb="FF7030A0"/>
      <name val="Calibri"/>
      <family val="2"/>
      <scheme val="minor"/>
    </font>
    <font>
      <sz val="12"/>
      <color rgb="FF7030A0"/>
      <name val="Calibri"/>
      <family val="2"/>
      <scheme val="minor"/>
    </font>
    <font>
      <b/>
      <i/>
      <sz val="24"/>
      <name val="Calibri"/>
      <family val="2"/>
      <scheme val="minor"/>
    </font>
    <font>
      <b/>
      <sz val="14"/>
      <color rgb="FF7030A0"/>
      <name val="Calibri"/>
      <family val="2"/>
      <scheme val="minor"/>
    </font>
    <font>
      <sz val="11"/>
      <color theme="9" tint="-0.249977111117893"/>
      <name val="Calibri"/>
      <family val="2"/>
      <scheme val="minor"/>
    </font>
    <font>
      <b/>
      <sz val="10"/>
      <color rgb="FF7030A0"/>
      <name val="Calibri"/>
      <family val="2"/>
      <scheme val="minor"/>
    </font>
    <font>
      <b/>
      <sz val="11"/>
      <color theme="8" tint="-0.499984740745262"/>
      <name val="Calibri"/>
      <family val="2"/>
      <scheme val="minor"/>
    </font>
    <font>
      <sz val="10"/>
      <color rgb="FF7030A0"/>
      <name val="Calibri"/>
      <family val="2"/>
      <scheme val="minor"/>
    </font>
    <font>
      <b/>
      <sz val="11"/>
      <color rgb="FF7030A0"/>
      <name val="Calibri"/>
      <family val="2"/>
      <scheme val="minor"/>
    </font>
    <font>
      <b/>
      <sz val="11"/>
      <color theme="7" tint="-0.499984740745262"/>
      <name val="Calibri"/>
      <family val="2"/>
      <scheme val="minor"/>
    </font>
    <font>
      <b/>
      <sz val="12"/>
      <color rgb="FF0066FF"/>
      <name val="Calibri"/>
      <family val="2"/>
      <scheme val="minor"/>
    </font>
    <font>
      <b/>
      <sz val="10"/>
      <color theme="4" tint="-0.249977111117893"/>
      <name val="Calibri"/>
      <family val="2"/>
      <scheme val="minor"/>
    </font>
    <font>
      <i/>
      <sz val="14"/>
      <color theme="9" tint="-0.249977111117893"/>
      <name val="Calibri"/>
      <family val="2"/>
      <scheme val="minor"/>
    </font>
    <font>
      <i/>
      <sz val="14"/>
      <name val="Calibri"/>
      <family val="2"/>
      <scheme val="minor"/>
    </font>
    <font>
      <b/>
      <sz val="11"/>
      <color rgb="FF0066FF"/>
      <name val="Calibri"/>
      <family val="2"/>
      <scheme val="minor"/>
    </font>
    <font>
      <b/>
      <sz val="12"/>
      <color theme="6" tint="-0.499984740745262"/>
      <name val="Calibri"/>
      <family val="2"/>
      <scheme val="minor"/>
    </font>
    <font>
      <sz val="10"/>
      <color theme="8" tint="-0.499984740745262"/>
      <name val="Calibri"/>
      <family val="2"/>
      <scheme val="minor"/>
    </font>
    <font>
      <sz val="9"/>
      <color theme="6" tint="-0.249977111117893"/>
      <name val="Calibri"/>
      <family val="2"/>
      <scheme val="minor"/>
    </font>
    <font>
      <sz val="8"/>
      <color theme="8" tint="-0.249977111117893"/>
      <name val="Calibri"/>
      <family val="2"/>
      <scheme val="minor"/>
    </font>
    <font>
      <sz val="9"/>
      <color theme="9" tint="-0.249977111117893"/>
      <name val="Calibri"/>
      <family val="2"/>
      <scheme val="minor"/>
    </font>
    <font>
      <sz val="11"/>
      <color rgb="FF7030A0"/>
      <name val="Calibri"/>
      <family val="2"/>
      <scheme val="minor"/>
    </font>
    <font>
      <sz val="9"/>
      <color theme="8" tint="-0.249977111117893"/>
      <name val="Calibri"/>
      <family val="2"/>
      <scheme val="minor"/>
    </font>
    <font>
      <b/>
      <sz val="14"/>
      <color theme="5"/>
      <name val="Calibri"/>
      <family val="2"/>
      <scheme val="minor"/>
    </font>
    <font>
      <sz val="9"/>
      <color theme="5"/>
      <name val="Calibri"/>
      <family val="2"/>
      <scheme val="minor"/>
    </font>
    <font>
      <b/>
      <sz val="12"/>
      <color theme="5" tint="-0.499984740745262"/>
      <name val="Calibri"/>
      <family val="2"/>
      <scheme val="minor"/>
    </font>
    <font>
      <b/>
      <sz val="14"/>
      <color rgb="FF0070C0"/>
      <name val="Calibri"/>
      <family val="2"/>
      <scheme val="minor"/>
    </font>
    <font>
      <sz val="12"/>
      <color rgb="FF0066FF"/>
      <name val="Calibri"/>
      <family val="2"/>
      <scheme val="minor"/>
    </font>
    <font>
      <sz val="10"/>
      <color theme="0" tint="-0.34998626667073579"/>
      <name val="Calibri"/>
      <family val="2"/>
      <scheme val="minor"/>
    </font>
    <font>
      <sz val="12"/>
      <color rgb="FF0066CC"/>
      <name val="Calibri"/>
      <family val="2"/>
      <scheme val="minor"/>
    </font>
    <font>
      <sz val="10"/>
      <color rgb="FF0000FF"/>
      <name val="Calibri"/>
      <family val="2"/>
      <scheme val="minor"/>
    </font>
    <font>
      <b/>
      <sz val="11"/>
      <color indexed="48"/>
      <name val="Calibri"/>
      <family val="2"/>
      <scheme val="minor"/>
    </font>
    <font>
      <b/>
      <u/>
      <sz val="12"/>
      <color theme="10"/>
      <name val="Calibri"/>
      <family val="2"/>
      <scheme val="minor"/>
    </font>
    <font>
      <sz val="14"/>
      <color rgb="FF0000FF"/>
      <name val="Calibri"/>
      <family val="2"/>
      <scheme val="minor"/>
    </font>
    <font>
      <sz val="16"/>
      <color rgb="FF0000FF"/>
      <name val="Calibri"/>
      <family val="2"/>
      <scheme val="minor"/>
    </font>
    <font>
      <b/>
      <sz val="16"/>
      <color rgb="FF0000FF"/>
      <name val="Calibri"/>
      <family val="2"/>
      <scheme val="minor"/>
    </font>
    <font>
      <sz val="16"/>
      <color rgb="FF7030A0"/>
      <name val="Calibri"/>
      <family val="2"/>
      <scheme val="minor"/>
    </font>
    <font>
      <b/>
      <sz val="16"/>
      <color rgb="FF7030A0"/>
      <name val="Calibri"/>
      <family val="2"/>
      <scheme val="minor"/>
    </font>
    <font>
      <sz val="16"/>
      <color theme="9" tint="-0.249977111117893"/>
      <name val="Calibri"/>
      <family val="2"/>
      <scheme val="minor"/>
    </font>
    <font>
      <b/>
      <sz val="16"/>
      <color theme="9" tint="-0.249977111117893"/>
      <name val="Calibri"/>
      <family val="2"/>
      <scheme val="minor"/>
    </font>
    <font>
      <sz val="20"/>
      <color theme="0"/>
      <name val="Verdana"/>
      <family val="2"/>
    </font>
    <font>
      <b/>
      <sz val="22"/>
      <color rgb="FF0000FF"/>
      <name val="Verdana"/>
      <family val="2"/>
    </font>
    <font>
      <sz val="22"/>
      <color rgb="FF0000FF"/>
      <name val="Verdana"/>
      <family val="2"/>
    </font>
    <font>
      <b/>
      <sz val="22"/>
      <color rgb="FFFF0000"/>
      <name val="Verdana"/>
      <family val="2"/>
    </font>
    <font>
      <u/>
      <sz val="22"/>
      <color theme="10"/>
      <name val="Calibri"/>
      <family val="2"/>
      <scheme val="minor"/>
    </font>
    <font>
      <sz val="22"/>
      <name val="Calibri"/>
      <family val="2"/>
      <scheme val="minor"/>
    </font>
    <font>
      <b/>
      <sz val="26"/>
      <color rgb="FFFF0000"/>
      <name val="Calibri"/>
      <family val="2"/>
      <scheme val="minor"/>
    </font>
    <font>
      <sz val="26"/>
      <color rgb="FFFF0000"/>
      <name val="Calibri"/>
      <family val="2"/>
      <scheme val="minor"/>
    </font>
    <font>
      <sz val="26"/>
      <color theme="1"/>
      <name val="Calibri"/>
      <family val="2"/>
      <scheme val="minor"/>
    </font>
    <font>
      <sz val="26"/>
      <color rgb="FF007940"/>
      <name val="Calibri"/>
      <family val="2"/>
      <scheme val="minor"/>
    </font>
    <font>
      <sz val="26"/>
      <color rgb="FF4040FF"/>
      <name val="Calibri"/>
      <family val="2"/>
      <scheme val="minor"/>
    </font>
    <font>
      <sz val="26"/>
      <color rgb="FFA000C0"/>
      <name val="Calibri"/>
      <family val="2"/>
      <scheme val="minor"/>
    </font>
    <font>
      <sz val="26"/>
      <color rgb="FFFF8000"/>
      <name val="Calibri"/>
      <family val="2"/>
      <scheme val="minor"/>
    </font>
    <font>
      <sz val="26"/>
      <color rgb="FFFFFF00"/>
      <name val="Calibri"/>
      <family val="2"/>
      <scheme val="minor"/>
    </font>
    <font>
      <b/>
      <sz val="18"/>
      <color rgb="FF0000FF"/>
      <name val="Calibri"/>
      <family val="2"/>
      <scheme val="minor"/>
    </font>
    <font>
      <sz val="18"/>
      <color theme="1"/>
      <name val="Calibri"/>
      <family val="2"/>
      <scheme val="minor"/>
    </font>
    <font>
      <sz val="18"/>
      <color theme="0" tint="-0.249977111117893"/>
      <name val="Calibri"/>
      <family val="2"/>
      <scheme val="minor"/>
    </font>
    <font>
      <sz val="18"/>
      <color rgb="FFFF0000"/>
      <name val="Calibri"/>
      <family val="2"/>
      <scheme val="minor"/>
    </font>
    <font>
      <b/>
      <sz val="22"/>
      <color rgb="FFC00000"/>
      <name val="Verdana"/>
      <family val="2"/>
    </font>
    <font>
      <b/>
      <sz val="16"/>
      <color theme="1"/>
      <name val="Verdana"/>
      <family val="2"/>
    </font>
    <font>
      <sz val="16"/>
      <color theme="1"/>
      <name val="Verdana"/>
      <family val="2"/>
    </font>
    <font>
      <u/>
      <sz val="16"/>
      <color theme="10"/>
      <name val="Verdana"/>
      <family val="2"/>
    </font>
    <font>
      <sz val="20"/>
      <name val="Arial"/>
      <family val="2"/>
    </font>
    <font>
      <u/>
      <sz val="20"/>
      <color theme="10"/>
      <name val="Calibri"/>
      <family val="2"/>
      <scheme val="minor"/>
    </font>
    <font>
      <sz val="16"/>
      <color indexed="8"/>
      <name val="Calibri"/>
      <family val="2"/>
      <scheme val="minor"/>
    </font>
    <font>
      <i/>
      <sz val="16"/>
      <color indexed="8"/>
      <name val="Calibri"/>
      <family val="2"/>
      <scheme val="minor"/>
    </font>
    <font>
      <b/>
      <sz val="16"/>
      <color indexed="10"/>
      <name val="Calibri"/>
      <family val="2"/>
      <scheme val="minor"/>
    </font>
    <font>
      <b/>
      <sz val="16"/>
      <color indexed="17"/>
      <name val="Calibri"/>
      <family val="2"/>
      <scheme val="minor"/>
    </font>
    <font>
      <b/>
      <sz val="16"/>
      <color indexed="12"/>
      <name val="Calibri"/>
      <family val="2"/>
      <scheme val="minor"/>
    </font>
    <font>
      <b/>
      <sz val="16"/>
      <color indexed="8"/>
      <name val="Calibri"/>
      <family val="2"/>
      <scheme val="minor"/>
    </font>
    <font>
      <sz val="16"/>
      <color indexed="9"/>
      <name val="Calibri"/>
      <family val="2"/>
      <scheme val="minor"/>
    </font>
    <font>
      <sz val="16"/>
      <color indexed="10"/>
      <name val="Calibri"/>
      <family val="2"/>
      <scheme val="minor"/>
    </font>
    <font>
      <sz val="16"/>
      <color indexed="11"/>
      <name val="Calibri"/>
      <family val="2"/>
      <scheme val="minor"/>
    </font>
    <font>
      <sz val="16"/>
      <color theme="0"/>
      <name val="Calibri"/>
      <family val="2"/>
      <scheme val="minor"/>
    </font>
    <font>
      <sz val="16"/>
      <color indexed="12"/>
      <name val="Calibri"/>
      <family val="2"/>
      <scheme val="minor"/>
    </font>
    <font>
      <sz val="16"/>
      <color indexed="13"/>
      <name val="Calibri"/>
      <family val="2"/>
      <scheme val="minor"/>
    </font>
    <font>
      <sz val="16"/>
      <color indexed="14"/>
      <name val="Calibri"/>
      <family val="2"/>
      <scheme val="minor"/>
    </font>
    <font>
      <sz val="16"/>
      <color indexed="15"/>
      <name val="Calibri"/>
      <family val="2"/>
      <scheme val="minor"/>
    </font>
    <font>
      <sz val="16"/>
      <color indexed="16"/>
      <name val="Calibri"/>
      <family val="2"/>
      <scheme val="minor"/>
    </font>
    <font>
      <sz val="16"/>
      <color indexed="17"/>
      <name val="Calibri"/>
      <family val="2"/>
      <scheme val="minor"/>
    </font>
    <font>
      <sz val="16"/>
      <color indexed="18"/>
      <name val="Calibri"/>
      <family val="2"/>
      <scheme val="minor"/>
    </font>
    <font>
      <sz val="16"/>
      <color indexed="19"/>
      <name val="Calibri"/>
      <family val="2"/>
      <scheme val="minor"/>
    </font>
    <font>
      <sz val="16"/>
      <color indexed="20"/>
      <name val="Calibri"/>
      <family val="2"/>
      <scheme val="minor"/>
    </font>
    <font>
      <sz val="16"/>
      <color indexed="21"/>
      <name val="Calibri"/>
      <family val="2"/>
      <scheme val="minor"/>
    </font>
    <font>
      <sz val="16"/>
      <color indexed="22"/>
      <name val="Calibri"/>
      <family val="2"/>
      <scheme val="minor"/>
    </font>
    <font>
      <sz val="16"/>
      <color indexed="23"/>
      <name val="Calibri"/>
      <family val="2"/>
      <scheme val="minor"/>
    </font>
    <font>
      <sz val="16"/>
      <color indexed="24"/>
      <name val="Calibri"/>
      <family val="2"/>
      <scheme val="minor"/>
    </font>
    <font>
      <sz val="16"/>
      <color indexed="25"/>
      <name val="Calibri"/>
      <family val="2"/>
      <scheme val="minor"/>
    </font>
    <font>
      <sz val="16"/>
      <color indexed="27"/>
      <name val="Calibri"/>
      <family val="2"/>
      <scheme val="minor"/>
    </font>
    <font>
      <sz val="16"/>
      <color indexed="28"/>
      <name val="Calibri"/>
      <family val="2"/>
      <scheme val="minor"/>
    </font>
    <font>
      <sz val="16"/>
      <color indexed="29"/>
      <name val="Calibri"/>
      <family val="2"/>
      <scheme val="minor"/>
    </font>
    <font>
      <sz val="16"/>
      <color indexed="30"/>
      <name val="Calibri"/>
      <family val="2"/>
      <scheme val="minor"/>
    </font>
    <font>
      <sz val="16"/>
      <color indexed="31"/>
      <name val="Calibri"/>
      <family val="2"/>
      <scheme val="minor"/>
    </font>
    <font>
      <sz val="16"/>
      <color indexed="40"/>
      <name val="Calibri"/>
      <family val="2"/>
      <scheme val="minor"/>
    </font>
    <font>
      <u/>
      <sz val="16"/>
      <color indexed="12"/>
      <name val="Arial"/>
      <family val="2"/>
    </font>
    <font>
      <sz val="16"/>
      <color rgb="FFBFBFBF"/>
      <name val="Calibri"/>
      <family val="2"/>
      <scheme val="minor"/>
    </font>
    <font>
      <sz val="16"/>
      <color indexed="8"/>
      <name val="Times New Roman"/>
      <family val="1"/>
    </font>
    <font>
      <sz val="16"/>
      <color theme="0" tint="-0.249977111117893"/>
      <name val="Calibri"/>
      <family val="2"/>
      <scheme val="minor"/>
    </font>
    <font>
      <sz val="12"/>
      <color rgb="FFED7D31"/>
      <name val="Calibri"/>
      <family val="2"/>
      <scheme val="minor"/>
    </font>
    <font>
      <b/>
      <sz val="12"/>
      <color theme="5"/>
      <name val="Calibri"/>
      <family val="2"/>
      <scheme val="minor"/>
    </font>
    <font>
      <sz val="11"/>
      <color theme="5" tint="-0.499984740745262"/>
      <name val="Calibri"/>
      <family val="2"/>
      <scheme val="minor"/>
    </font>
    <font>
      <b/>
      <sz val="10"/>
      <color theme="5" tint="-0.499984740745262"/>
      <name val="Calibri"/>
      <family val="2"/>
      <scheme val="minor"/>
    </font>
    <font>
      <sz val="12"/>
      <color theme="5"/>
      <name val="Calibri"/>
      <family val="2"/>
      <scheme val="minor"/>
    </font>
    <font>
      <sz val="10"/>
      <color theme="5" tint="-0.499984740745262"/>
      <name val="Calibri"/>
      <family val="2"/>
      <scheme val="minor"/>
    </font>
    <font>
      <sz val="8"/>
      <color rgb="FF7030A0"/>
      <name val="Calibri"/>
      <family val="2"/>
      <scheme val="minor"/>
    </font>
    <font>
      <sz val="8"/>
      <color rgb="FF0033CC"/>
      <name val="Calibri"/>
      <family val="2"/>
      <scheme val="minor"/>
    </font>
    <font>
      <sz val="9"/>
      <color theme="0" tint="-0.249977111117893"/>
      <name val="Calibri"/>
      <family val="2"/>
      <scheme val="minor"/>
    </font>
    <font>
      <sz val="8"/>
      <color rgb="FF000000"/>
      <name val="Calibri"/>
      <family val="2"/>
      <scheme val="minor"/>
    </font>
    <font>
      <sz val="11"/>
      <color theme="1" tint="0.249977111117893"/>
      <name val="Calibri"/>
      <family val="2"/>
      <scheme val="minor"/>
    </font>
    <font>
      <sz val="11"/>
      <color theme="0" tint="-0.34998626667073579"/>
      <name val="Calibri"/>
      <family val="2"/>
      <scheme val="minor"/>
    </font>
    <font>
      <b/>
      <sz val="20"/>
      <color rgb="FFFFFF00"/>
      <name val="Verdana"/>
      <family val="2"/>
    </font>
    <font>
      <sz val="14"/>
      <name val="Arial"/>
      <family val="2"/>
    </font>
    <font>
      <i/>
      <sz val="14"/>
      <color theme="0"/>
      <name val="Calibri"/>
      <family val="2"/>
      <scheme val="minor"/>
    </font>
    <font>
      <sz val="8"/>
      <color theme="0" tint="-0.499984740745262"/>
      <name val="Calibri"/>
      <family val="2"/>
      <scheme val="minor"/>
    </font>
    <font>
      <sz val="8"/>
      <color theme="1"/>
      <name val="Calibri"/>
      <family val="2"/>
      <scheme val="minor"/>
    </font>
    <font>
      <b/>
      <sz val="9"/>
      <color theme="0"/>
      <name val="Calibri"/>
      <family val="2"/>
      <scheme val="minor"/>
    </font>
    <font>
      <sz val="11"/>
      <color theme="1" tint="0.499984740745262"/>
      <name val="Calibri"/>
      <family val="2"/>
      <scheme val="minor"/>
    </font>
    <font>
      <b/>
      <sz val="8"/>
      <color theme="9" tint="-0.249977111117893"/>
      <name val="Calibri"/>
      <family val="2"/>
      <scheme val="minor"/>
    </font>
    <font>
      <i/>
      <sz val="10"/>
      <color theme="1" tint="0.34998626667073579"/>
      <name val="Calibri"/>
      <family val="2"/>
      <scheme val="minor"/>
    </font>
    <font>
      <sz val="8"/>
      <color theme="1" tint="0.34998626667073579"/>
      <name val="Calibri"/>
      <family val="2"/>
      <scheme val="minor"/>
    </font>
    <font>
      <b/>
      <sz val="11"/>
      <color indexed="9"/>
      <name val="Arial"/>
      <family val="2"/>
    </font>
    <font>
      <b/>
      <sz val="10"/>
      <color rgb="FF0000FF"/>
      <name val="Arial Unicode MS"/>
    </font>
    <font>
      <b/>
      <sz val="12"/>
      <color theme="0"/>
      <name val="Arial"/>
      <family val="2"/>
    </font>
    <font>
      <sz val="10"/>
      <color theme="0" tint="-4.9989318521683403E-2"/>
      <name val="Arial"/>
      <family val="2"/>
    </font>
    <font>
      <sz val="14"/>
      <color theme="0" tint="-4.9989318521683403E-2"/>
      <name val="Arial"/>
      <family val="2"/>
    </font>
    <font>
      <sz val="11"/>
      <name val="Lucida Handwriting"/>
      <family val="4"/>
    </font>
    <font>
      <b/>
      <sz val="16"/>
      <color rgb="FFC00000"/>
      <name val="Calibri"/>
      <family val="2"/>
      <scheme val="minor"/>
    </font>
    <font>
      <sz val="10"/>
      <color rgb="FF000000"/>
      <name val="Calibri"/>
      <family val="2"/>
      <scheme val="minor"/>
    </font>
    <font>
      <b/>
      <sz val="20"/>
      <name val="Verdana"/>
      <family val="2"/>
    </font>
    <font>
      <sz val="10"/>
      <color rgb="FF0033CC"/>
      <name val="Calibri"/>
      <family val="2"/>
      <scheme val="minor"/>
    </font>
    <font>
      <b/>
      <sz val="20"/>
      <name val="Calibri"/>
      <family val="2"/>
      <scheme val="minor"/>
    </font>
    <font>
      <sz val="11"/>
      <color rgb="FF000000"/>
      <name val="Calibri"/>
      <family val="2"/>
      <scheme val="minor"/>
    </font>
    <font>
      <b/>
      <sz val="11"/>
      <color rgb="FF000000"/>
      <name val="Calibri"/>
      <family val="2"/>
      <scheme val="minor"/>
    </font>
    <font>
      <b/>
      <sz val="12"/>
      <color rgb="FF000000"/>
      <name val="Calibri"/>
      <family val="2"/>
      <scheme val="minor"/>
    </font>
    <font>
      <sz val="8"/>
      <color rgb="FFFF0000"/>
      <name val="Calibri"/>
      <family val="2"/>
      <scheme val="minor"/>
    </font>
    <font>
      <sz val="8"/>
      <color theme="4"/>
      <name val="Calibri"/>
      <family val="2"/>
      <scheme val="minor"/>
    </font>
    <font>
      <sz val="11"/>
      <color theme="9" tint="-0.499984740745262"/>
      <name val="Calibri"/>
      <family val="2"/>
      <scheme val="minor"/>
    </font>
    <font>
      <b/>
      <sz val="8"/>
      <color theme="0" tint="-0.499984740745262"/>
      <name val="Calibri"/>
      <family val="2"/>
      <scheme val="minor"/>
    </font>
    <font>
      <sz val="10"/>
      <color theme="0" tint="-0.499984740745262"/>
      <name val="Calibri"/>
      <family val="2"/>
      <scheme val="minor"/>
    </font>
    <font>
      <sz val="14"/>
      <color rgb="FF7030A0"/>
      <name val="Calibri"/>
      <family val="2"/>
      <scheme val="minor"/>
    </font>
    <font>
      <b/>
      <sz val="24"/>
      <name val="Calibri"/>
      <family val="2"/>
      <scheme val="minor"/>
    </font>
    <font>
      <sz val="10"/>
      <color rgb="FF548235"/>
      <name val="Calibri"/>
      <family val="2"/>
      <scheme val="minor"/>
    </font>
    <font>
      <sz val="9"/>
      <color theme="1"/>
      <name val="Calibri"/>
      <family val="2"/>
      <scheme val="minor"/>
    </font>
    <font>
      <sz val="11"/>
      <color theme="4"/>
      <name val="Calibri"/>
      <family val="2"/>
      <scheme val="minor"/>
    </font>
    <font>
      <i/>
      <sz val="16"/>
      <name val="Calibri"/>
      <family val="2"/>
      <scheme val="minor"/>
    </font>
    <font>
      <sz val="18"/>
      <name val="Arial"/>
      <family val="2"/>
    </font>
    <font>
      <sz val="18"/>
      <color rgb="FF000000"/>
      <name val="Calibri"/>
      <family val="2"/>
      <scheme val="minor"/>
    </font>
    <font>
      <b/>
      <sz val="18"/>
      <color rgb="FF000000"/>
      <name val="Calibri"/>
      <family val="2"/>
      <scheme val="minor"/>
    </font>
    <font>
      <sz val="14"/>
      <color theme="4"/>
      <name val="Calibri"/>
      <family val="2"/>
      <scheme val="minor"/>
    </font>
    <font>
      <b/>
      <sz val="8"/>
      <color rgb="FFFF0000"/>
      <name val="Calibri"/>
      <family val="2"/>
      <scheme val="minor"/>
    </font>
    <font>
      <b/>
      <sz val="8"/>
      <color rgb="FF0000FF"/>
      <name val="Calibri"/>
      <family val="2"/>
      <scheme val="minor"/>
    </font>
    <font>
      <sz val="10"/>
      <color theme="1"/>
      <name val="Arial Unicode MS"/>
    </font>
    <font>
      <sz val="36"/>
      <color theme="0"/>
      <name val="Calibri"/>
      <family val="2"/>
      <scheme val="minor"/>
    </font>
    <font>
      <b/>
      <sz val="14"/>
      <color theme="7" tint="-0.499984740745262"/>
      <name val="Calibri"/>
      <family val="2"/>
      <scheme val="minor"/>
    </font>
    <font>
      <b/>
      <sz val="9"/>
      <name val="Calibri"/>
      <family val="2"/>
      <scheme val="minor"/>
    </font>
    <font>
      <b/>
      <sz val="9"/>
      <color rgb="FF0000FF"/>
      <name val="Calibri"/>
      <family val="2"/>
      <scheme val="minor"/>
    </font>
    <font>
      <b/>
      <sz val="14"/>
      <color rgb="FFED7D31"/>
      <name val="Calibri"/>
      <family val="2"/>
      <scheme val="minor"/>
    </font>
    <font>
      <sz val="14"/>
      <color rgb="FFC00000"/>
      <name val="Calibri"/>
      <family val="2"/>
      <scheme val="minor"/>
    </font>
    <font>
      <b/>
      <sz val="12"/>
      <color rgb="FFC00000"/>
      <name val="Lucida Handwriting"/>
      <family val="4"/>
    </font>
    <font>
      <sz val="11"/>
      <color theme="1"/>
      <name val="Lucida Handwriting"/>
      <family val="4"/>
    </font>
    <font>
      <sz val="12"/>
      <name val="Segoe UI Symbol"/>
      <family val="2"/>
    </font>
    <font>
      <b/>
      <sz val="16"/>
      <color theme="2" tint="-0.749992370372631"/>
      <name val="Calibri"/>
      <family val="2"/>
      <scheme val="minor"/>
    </font>
    <font>
      <b/>
      <sz val="16"/>
      <color rgb="FFED7D31"/>
      <name val="Calibri"/>
      <family val="2"/>
      <scheme val="minor"/>
    </font>
    <font>
      <b/>
      <sz val="20"/>
      <color rgb="FF7030A0"/>
      <name val="Calibri"/>
      <family val="2"/>
      <scheme val="minor"/>
    </font>
    <font>
      <b/>
      <sz val="22"/>
      <color rgb="FF7030A0"/>
      <name val="Calibri"/>
      <family val="2"/>
      <scheme val="minor"/>
    </font>
    <font>
      <b/>
      <sz val="16"/>
      <color theme="5" tint="-0.499984740745262"/>
      <name val="Calibri"/>
      <family val="2"/>
      <scheme val="minor"/>
    </font>
    <font>
      <b/>
      <sz val="18"/>
      <color theme="9" tint="-0.249977111117893"/>
      <name val="Calibri"/>
      <family val="2"/>
      <scheme val="minor"/>
    </font>
    <font>
      <sz val="12"/>
      <color theme="0" tint="-0.34998626667073579"/>
      <name val="Calibri"/>
      <family val="2"/>
      <scheme val="minor"/>
    </font>
    <font>
      <sz val="16"/>
      <color theme="9" tint="-0.499984740745262"/>
      <name val="Calibri"/>
      <family val="2"/>
      <scheme val="minor"/>
    </font>
    <font>
      <sz val="14"/>
      <color theme="0" tint="-0.14999847407452621"/>
      <name val="Calibri"/>
      <family val="2"/>
      <scheme val="minor"/>
    </font>
    <font>
      <sz val="14"/>
      <color theme="0" tint="-0.34998626667073579"/>
      <name val="Calibri"/>
      <family val="2"/>
      <scheme val="minor"/>
    </font>
    <font>
      <sz val="14"/>
      <color theme="0" tint="-0.249977111117893"/>
      <name val="Calibri"/>
      <family val="2"/>
      <scheme val="minor"/>
    </font>
    <font>
      <b/>
      <sz val="14"/>
      <color rgb="FFC00000"/>
      <name val="Lucida Handwriting"/>
      <family val="4"/>
    </font>
    <font>
      <b/>
      <sz val="14"/>
      <color rgb="FF0066FF"/>
      <name val="Calibri"/>
      <family val="2"/>
      <scheme val="minor"/>
    </font>
    <font>
      <sz val="18"/>
      <color rgb="FF7030A0"/>
      <name val="Calibri"/>
      <family val="2"/>
      <scheme val="minor"/>
    </font>
    <font>
      <sz val="14"/>
      <color rgb="FFFF0000"/>
      <name val="Calibri"/>
      <family val="2"/>
      <scheme val="minor"/>
    </font>
    <font>
      <sz val="14"/>
      <color rgb="FF00B0F0"/>
      <name val="Calibri"/>
      <family val="2"/>
      <scheme val="minor"/>
    </font>
    <font>
      <sz val="14"/>
      <color rgb="FF00B050"/>
      <name val="Calibri"/>
      <family val="2"/>
      <scheme val="minor"/>
    </font>
    <font>
      <sz val="12"/>
      <color theme="0" tint="-0.14999847407452621"/>
      <name val="Calibri"/>
      <family val="2"/>
      <scheme val="minor"/>
    </font>
    <font>
      <b/>
      <sz val="12"/>
      <name val="Consolas"/>
      <family val="3"/>
    </font>
    <font>
      <sz val="10"/>
      <color rgb="FF383A42"/>
      <name val="Consolas"/>
      <family val="3"/>
    </font>
    <font>
      <sz val="20"/>
      <color theme="0" tint="-0.14999847407452621"/>
      <name val="Calibri"/>
      <family val="2"/>
      <scheme val="minor"/>
    </font>
    <font>
      <b/>
      <sz val="20"/>
      <color theme="1"/>
      <name val="Calibri"/>
      <family val="2"/>
      <scheme val="minor"/>
    </font>
    <font>
      <u/>
      <sz val="16"/>
      <color theme="10"/>
      <name val="Calibri"/>
      <family val="2"/>
      <scheme val="minor"/>
    </font>
    <font>
      <b/>
      <sz val="22"/>
      <color theme="1"/>
      <name val="Calibri"/>
      <family val="2"/>
      <scheme val="minor"/>
    </font>
    <font>
      <b/>
      <sz val="10"/>
      <color indexed="56"/>
      <name val="Calibri"/>
      <family val="2"/>
      <scheme val="minor"/>
    </font>
    <font>
      <b/>
      <sz val="11"/>
      <color indexed="56"/>
      <name val="Calibri"/>
      <family val="2"/>
      <scheme val="minor"/>
    </font>
    <font>
      <b/>
      <sz val="14"/>
      <color indexed="8"/>
      <name val="Calibri"/>
      <family val="2"/>
    </font>
  </fonts>
  <fills count="157">
    <fill>
      <patternFill patternType="none"/>
    </fill>
    <fill>
      <patternFill patternType="gray125"/>
    </fill>
    <fill>
      <patternFill patternType="solid">
        <fgColor theme="0" tint="-0.249977111117893"/>
        <bgColor indexed="64"/>
      </patternFill>
    </fill>
    <fill>
      <patternFill patternType="solid">
        <fgColor rgb="FFFF9933"/>
        <bgColor indexed="64"/>
      </patternFill>
    </fill>
    <fill>
      <patternFill patternType="solid">
        <fgColor rgb="FFFFCC99"/>
        <bgColor indexed="64"/>
      </patternFill>
    </fill>
    <fill>
      <patternFill patternType="solid">
        <fgColor theme="0"/>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511703848384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rgb="FF0099FF"/>
        <bgColor indexed="64"/>
      </patternFill>
    </fill>
    <fill>
      <patternFill patternType="solid">
        <fgColor rgb="FFFFC000"/>
        <bgColor indexed="64"/>
      </patternFill>
    </fill>
    <fill>
      <patternFill patternType="solid">
        <fgColor rgb="FFFFE389"/>
        <bgColor indexed="64"/>
      </patternFill>
    </fill>
    <fill>
      <patternFill patternType="solid">
        <fgColor rgb="FF339966"/>
        <bgColor indexed="64"/>
      </patternFill>
    </fill>
    <fill>
      <patternFill patternType="solid">
        <fgColor theme="0" tint="-4.9989318521683403E-2"/>
        <bgColor indexed="64"/>
      </patternFill>
    </fill>
    <fill>
      <patternFill patternType="solid">
        <fgColor rgb="FF008000"/>
        <bgColor indexed="64"/>
      </patternFill>
    </fill>
    <fill>
      <patternFill patternType="solid">
        <fgColor rgb="FFFFFFCC"/>
        <bgColor indexed="64"/>
      </patternFill>
    </fill>
    <fill>
      <patternFill patternType="solid">
        <fgColor theme="9" tint="0.79995117038483843"/>
        <bgColor indexed="64"/>
      </patternFill>
    </fill>
    <fill>
      <patternFill patternType="solid">
        <fgColor rgb="FF99CC00"/>
        <bgColor indexed="64"/>
      </patternFill>
    </fill>
    <fill>
      <patternFill patternType="solid">
        <fgColor rgb="FF25D5FF"/>
        <bgColor indexed="64"/>
      </patternFill>
    </fill>
    <fill>
      <patternFill patternType="solid">
        <fgColor rgb="FF00FF00"/>
        <bgColor indexed="64"/>
      </patternFill>
    </fill>
    <fill>
      <patternFill patternType="solid">
        <fgColor rgb="FF993300"/>
        <bgColor indexed="64"/>
      </patternFill>
    </fill>
    <fill>
      <patternFill patternType="solid">
        <fgColor theme="8" tint="-0.249977111117893"/>
        <bgColor indexed="64"/>
      </patternFill>
    </fill>
    <fill>
      <patternFill patternType="solid">
        <fgColor rgb="FFDDEBF7"/>
        <bgColor indexed="64"/>
      </patternFill>
    </fill>
    <fill>
      <patternFill patternType="solid">
        <fgColor rgb="FFABCEEB"/>
        <bgColor indexed="64"/>
      </patternFill>
    </fill>
    <fill>
      <patternFill patternType="solid">
        <fgColor rgb="FFDEFFBD"/>
        <bgColor indexed="64"/>
      </patternFill>
    </fill>
    <fill>
      <patternFill patternType="solid">
        <fgColor theme="0" tint="-4.9989318521683403E-2"/>
        <bgColor theme="9" tint="0.79998168889431442"/>
      </patternFill>
    </fill>
    <fill>
      <patternFill patternType="solid">
        <fgColor theme="4" tint="0.79998168889431442"/>
        <bgColor indexed="64"/>
      </patternFill>
    </fill>
    <fill>
      <patternFill patternType="solid">
        <fgColor theme="4" tint="0.79998168889431442"/>
        <bgColor theme="0" tint="-0.14996795556505021"/>
      </patternFill>
    </fill>
    <fill>
      <patternFill patternType="solid">
        <fgColor theme="0"/>
        <bgColor theme="0" tint="-0.14996795556505021"/>
      </patternFill>
    </fill>
    <fill>
      <patternFill patternType="solid">
        <fgColor theme="0"/>
        <bgColor theme="0"/>
      </patternFill>
    </fill>
    <fill>
      <patternFill patternType="solid">
        <fgColor rgb="FFFF99CC"/>
        <bgColor indexed="64"/>
      </patternFill>
    </fill>
    <fill>
      <patternFill patternType="solid">
        <fgColor theme="0"/>
        <bgColor theme="9" tint="0.79998168889431442"/>
      </patternFill>
    </fill>
    <fill>
      <patternFill patternType="solid">
        <fgColor rgb="FFFF00FF"/>
        <bgColor indexed="64"/>
      </patternFill>
    </fill>
    <fill>
      <patternFill patternType="solid">
        <fgColor rgb="FFFF6600"/>
        <bgColor indexed="64"/>
      </patternFill>
    </fill>
    <fill>
      <patternFill patternType="solid">
        <fgColor rgb="FF00CCFF"/>
        <bgColor indexed="64"/>
      </patternFill>
    </fill>
    <fill>
      <patternFill patternType="solid">
        <fgColor rgb="FFFFCC00"/>
        <bgColor indexed="64"/>
      </patternFill>
    </fill>
    <fill>
      <patternFill patternType="solid">
        <fgColor rgb="FFFF00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rgb="FFCC99FF"/>
        <bgColor indexed="64"/>
      </patternFill>
    </fill>
    <fill>
      <patternFill patternType="lightUp">
        <fgColor indexed="9"/>
        <bgColor theme="0"/>
      </patternFill>
    </fill>
    <fill>
      <patternFill patternType="lightUp">
        <fgColor indexed="9"/>
        <bgColor rgb="FFFFFFCC"/>
      </patternFill>
    </fill>
    <fill>
      <patternFill patternType="solid">
        <fgColor rgb="FFFFFF99"/>
        <bgColor indexed="64"/>
      </patternFill>
    </fill>
    <fill>
      <patternFill patternType="solid">
        <fgColor rgb="FFC00000"/>
        <bgColor indexed="64"/>
      </patternFill>
    </fill>
    <fill>
      <patternFill patternType="solid">
        <fgColor rgb="FF92D050"/>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solid">
        <fgColor indexed="9"/>
        <bgColor indexed="64"/>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solid">
        <fgColor theme="5"/>
        <bgColor indexed="64"/>
      </patternFill>
    </fill>
    <fill>
      <patternFill patternType="solid">
        <fgColor rgb="FF7030A0"/>
        <bgColor indexed="64"/>
      </patternFill>
    </fill>
    <fill>
      <patternFill patternType="solid">
        <fgColor indexed="43"/>
        <bgColor indexed="64"/>
      </patternFill>
    </fill>
    <fill>
      <patternFill patternType="gray0625"/>
    </fill>
    <fill>
      <patternFill patternType="solid">
        <fgColor indexed="42"/>
        <bgColor indexed="64"/>
      </patternFill>
    </fill>
    <fill>
      <patternFill patternType="solid">
        <fgColor rgb="FFCCFFCC"/>
        <bgColor indexed="64"/>
      </patternFill>
    </fill>
    <fill>
      <patternFill patternType="solid">
        <fgColor indexed="26"/>
        <bgColor indexed="64"/>
      </patternFill>
    </fill>
    <fill>
      <patternFill patternType="solid">
        <fgColor theme="0" tint="-0.14996795556505021"/>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indexed="13"/>
        <bgColor indexed="64"/>
      </patternFill>
    </fill>
    <fill>
      <patternFill patternType="gray0625">
        <bgColor theme="0"/>
      </patternFill>
    </fill>
    <fill>
      <patternFill patternType="solid">
        <fgColor rgb="FFD23514"/>
        <bgColor indexed="64"/>
      </patternFill>
    </fill>
    <fill>
      <patternFill patternType="solid">
        <fgColor rgb="FFFAB628"/>
        <bgColor indexed="64"/>
      </patternFill>
    </fill>
    <fill>
      <patternFill patternType="solid">
        <fgColor rgb="FFFEEDCA"/>
        <bgColor indexed="64"/>
      </patternFill>
    </fill>
    <fill>
      <patternFill patternType="solid">
        <fgColor theme="0"/>
        <bgColor indexed="9"/>
      </patternFill>
    </fill>
    <fill>
      <patternFill patternType="solid">
        <fgColor rgb="FFFFE699"/>
        <bgColor indexed="64"/>
      </patternFill>
    </fill>
    <fill>
      <patternFill patternType="solid">
        <fgColor rgb="FFFFF2CC"/>
        <bgColor indexed="64"/>
      </patternFill>
    </fill>
    <fill>
      <patternFill patternType="solid">
        <fgColor rgb="FFF7C748"/>
        <bgColor indexed="64"/>
      </patternFill>
    </fill>
    <fill>
      <patternFill patternType="solid">
        <fgColor rgb="FFE8B43A"/>
        <bgColor indexed="64"/>
      </patternFill>
    </fill>
    <fill>
      <patternFill patternType="solid">
        <fgColor rgb="FFD31A22"/>
        <bgColor indexed="64"/>
      </patternFill>
    </fill>
    <fill>
      <patternFill patternType="solid">
        <fgColor rgb="FFBC161E"/>
        <bgColor indexed="64"/>
      </patternFill>
    </fill>
    <fill>
      <patternFill patternType="solid">
        <fgColor rgb="FF9C111F"/>
        <bgColor indexed="64"/>
      </patternFill>
    </fill>
    <fill>
      <patternFill patternType="solid">
        <fgColor indexed="27"/>
        <bgColor indexed="64"/>
      </patternFill>
    </fill>
    <fill>
      <patternFill patternType="solid">
        <fgColor indexed="40"/>
        <bgColor indexed="64"/>
      </patternFill>
    </fill>
    <fill>
      <patternFill patternType="solid">
        <fgColor indexed="12"/>
        <bgColor indexed="64"/>
      </patternFill>
    </fill>
    <fill>
      <patternFill patternType="solid">
        <fgColor indexed="21"/>
        <bgColor indexed="64"/>
      </patternFill>
    </fill>
    <fill>
      <patternFill patternType="solid">
        <fgColor indexed="16"/>
        <bgColor indexed="64"/>
      </patternFill>
    </fill>
    <fill>
      <patternFill patternType="solid">
        <fgColor indexed="20"/>
        <bgColor indexed="64"/>
      </patternFill>
    </fill>
    <fill>
      <patternFill patternType="solid">
        <fgColor indexed="15"/>
        <bgColor indexed="64"/>
      </patternFill>
    </fill>
    <fill>
      <patternFill patternType="solid">
        <fgColor indexed="14"/>
        <bgColor indexed="64"/>
      </patternFill>
    </fill>
    <fill>
      <patternFill patternType="solid">
        <fgColor indexed="18"/>
        <bgColor indexed="64"/>
      </patternFill>
    </fill>
    <fill>
      <patternFill patternType="solid">
        <fgColor indexed="31"/>
        <bgColor indexed="64"/>
      </patternFill>
    </fill>
    <fill>
      <patternFill patternType="solid">
        <fgColor indexed="30"/>
        <bgColor indexed="64"/>
      </patternFill>
    </fill>
    <fill>
      <patternFill patternType="solid">
        <fgColor indexed="29"/>
        <bgColor indexed="64"/>
      </patternFill>
    </fill>
    <fill>
      <patternFill patternType="solid">
        <fgColor indexed="28"/>
        <bgColor indexed="64"/>
      </patternFill>
    </fill>
    <fill>
      <patternFill patternType="solid">
        <fgColor indexed="25"/>
        <bgColor indexed="64"/>
      </patternFill>
    </fill>
    <fill>
      <patternFill patternType="solid">
        <fgColor indexed="24"/>
        <bgColor indexed="64"/>
      </patternFill>
    </fill>
    <fill>
      <patternFill patternType="solid">
        <fgColor indexed="23"/>
        <bgColor indexed="64"/>
      </patternFill>
    </fill>
    <fill>
      <patternFill patternType="solid">
        <fgColor indexed="22"/>
        <bgColor indexed="64"/>
      </patternFill>
    </fill>
    <fill>
      <patternFill patternType="solid">
        <fgColor indexed="19"/>
        <bgColor indexed="64"/>
      </patternFill>
    </fill>
    <fill>
      <patternFill patternType="solid">
        <fgColor indexed="17"/>
        <bgColor indexed="64"/>
      </patternFill>
    </fill>
    <fill>
      <patternFill patternType="solid">
        <fgColor indexed="11"/>
        <bgColor indexed="64"/>
      </patternFill>
    </fill>
    <fill>
      <patternFill patternType="solid">
        <fgColor indexed="10"/>
        <bgColor indexed="64"/>
      </patternFill>
    </fill>
    <fill>
      <patternFill patternType="solid">
        <fgColor indexed="8"/>
        <bgColor indexed="64"/>
      </patternFill>
    </fill>
    <fill>
      <patternFill patternType="solid">
        <fgColor rgb="FFCDFF9B"/>
        <bgColor indexed="64"/>
      </patternFill>
    </fill>
    <fill>
      <patternFill patternType="solid">
        <fgColor theme="1"/>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rgb="FF0066FF"/>
        <bgColor indexed="64"/>
      </patternFill>
    </fill>
    <fill>
      <patternFill patternType="solid">
        <fgColor theme="0" tint="-0.14999847407452621"/>
        <bgColor indexed="9"/>
      </patternFill>
    </fill>
    <fill>
      <patternFill patternType="solid">
        <fgColor rgb="FFED7D31"/>
        <bgColor indexed="64"/>
      </patternFill>
    </fill>
    <fill>
      <patternFill patternType="solid">
        <fgColor rgb="FFED7D31"/>
        <bgColor indexed="50"/>
      </patternFill>
    </fill>
    <fill>
      <patternFill patternType="solid">
        <fgColor rgb="FFDEDEDE"/>
        <bgColor indexed="64"/>
      </patternFill>
    </fill>
    <fill>
      <patternFill patternType="solid">
        <fgColor rgb="FFDEDEDE"/>
        <bgColor indexed="9"/>
      </patternFill>
    </fill>
    <fill>
      <patternFill patternType="solid">
        <fgColor rgb="FFCC00FF"/>
        <bgColor indexed="64"/>
      </patternFill>
    </fill>
    <fill>
      <patternFill patternType="solid">
        <fgColor rgb="FFFFFFD9"/>
        <bgColor indexed="64"/>
      </patternFill>
    </fill>
    <fill>
      <patternFill patternType="solid">
        <fgColor theme="0" tint="-0.14999847407452621"/>
        <bgColor theme="9" tint="0.79995117038483843"/>
      </patternFill>
    </fill>
    <fill>
      <patternFill patternType="solid">
        <fgColor rgb="FFFFFF9F"/>
        <bgColor indexed="64"/>
      </patternFill>
    </fill>
    <fill>
      <patternFill patternType="solid">
        <fgColor rgb="FFFFFFCD"/>
        <bgColor indexed="64"/>
      </patternFill>
    </fill>
    <fill>
      <patternFill patternType="solid">
        <fgColor rgb="FFFEF1D6"/>
        <bgColor indexed="64"/>
      </patternFill>
    </fill>
    <fill>
      <patternFill patternType="solid">
        <fgColor theme="6"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lightUp">
        <fgColor indexed="9"/>
        <bgColor theme="0" tint="-4.9989318521683403E-2"/>
      </patternFill>
    </fill>
    <fill>
      <patternFill patternType="solid">
        <fgColor rgb="FFD23514"/>
        <bgColor indexed="9"/>
      </patternFill>
    </fill>
    <fill>
      <patternFill patternType="solid">
        <fgColor theme="0" tint="-4.9989318521683403E-2"/>
        <bgColor indexed="9"/>
      </patternFill>
    </fill>
    <fill>
      <patternFill patternType="solid">
        <fgColor rgb="FF808080"/>
        <bgColor indexed="64"/>
      </patternFill>
    </fill>
    <fill>
      <patternFill patternType="solid">
        <fgColor rgb="FF808080"/>
        <bgColor theme="0" tint="-0.14996795556505021"/>
      </patternFill>
    </fill>
    <fill>
      <patternFill patternType="solid">
        <fgColor rgb="FFD9E1F2"/>
        <bgColor indexed="64"/>
      </patternFill>
    </fill>
    <fill>
      <patternFill patternType="solid">
        <fgColor rgb="FFDEFFBD"/>
        <bgColor theme="9" tint="0.79995117038483843"/>
      </patternFill>
    </fill>
    <fill>
      <patternFill patternType="solid">
        <fgColor theme="0" tint="-0.249977111117893"/>
        <bgColor theme="0"/>
      </patternFill>
    </fill>
    <fill>
      <patternFill patternType="solid">
        <fgColor rgb="FFFFFFB9"/>
        <bgColor indexed="64"/>
      </patternFill>
    </fill>
    <fill>
      <patternFill patternType="solid">
        <fgColor rgb="FFD9D9D9"/>
        <bgColor indexed="64"/>
      </patternFill>
    </fill>
    <fill>
      <patternFill patternType="solid">
        <fgColor rgb="FFECECEC"/>
        <bgColor indexed="64"/>
      </patternFill>
    </fill>
    <fill>
      <patternFill patternType="solid">
        <fgColor theme="0"/>
        <bgColor theme="9" tint="0.79995117038483843"/>
      </patternFill>
    </fill>
    <fill>
      <patternFill patternType="solid">
        <fgColor rgb="FFE8F2E2"/>
        <bgColor indexed="64"/>
      </patternFill>
    </fill>
    <fill>
      <patternFill patternType="solid">
        <fgColor rgb="FFF1F7ED"/>
        <bgColor indexed="64"/>
      </patternFill>
    </fill>
    <fill>
      <patternFill patternType="solid">
        <fgColor rgb="FFCC99FF"/>
        <bgColor indexed="9"/>
      </patternFill>
    </fill>
    <fill>
      <patternFill patternType="solid">
        <fgColor rgb="FFDEBDFF"/>
        <bgColor indexed="64"/>
      </patternFill>
    </fill>
    <fill>
      <patternFill patternType="solid">
        <fgColor theme="9" tint="0.59999389629810485"/>
        <bgColor indexed="64"/>
      </patternFill>
    </fill>
    <fill>
      <patternFill patternType="solid">
        <fgColor theme="0"/>
        <bgColor indexed="50"/>
      </patternFill>
    </fill>
    <fill>
      <patternFill patternType="solid">
        <fgColor theme="8" tint="0.79998168889431442"/>
        <bgColor indexed="64"/>
      </patternFill>
    </fill>
    <fill>
      <patternFill patternType="solid">
        <fgColor rgb="FFFFF8EB"/>
        <bgColor indexed="64"/>
      </patternFill>
    </fill>
    <fill>
      <patternFill patternType="solid">
        <fgColor rgb="FFEAF4E4"/>
        <bgColor indexed="64"/>
      </patternFill>
    </fill>
    <fill>
      <patternFill patternType="solid">
        <fgColor theme="0" tint="-4.9989318521683403E-2"/>
        <bgColor theme="9" tint="0.79995117038483843"/>
      </patternFill>
    </fill>
    <fill>
      <patternFill patternType="solid">
        <fgColor rgb="FFFCD992"/>
        <bgColor indexed="64"/>
      </patternFill>
    </fill>
    <fill>
      <patternFill patternType="solid">
        <fgColor rgb="FFFFFF97"/>
        <bgColor indexed="64"/>
      </patternFill>
    </fill>
    <fill>
      <patternFill patternType="solid">
        <fgColor theme="7" tint="-0.249977111117893"/>
        <bgColor indexed="64"/>
      </patternFill>
    </fill>
    <fill>
      <patternFill patternType="solid">
        <fgColor rgb="FFE3EFF9"/>
        <bgColor indexed="64"/>
      </patternFill>
    </fill>
    <fill>
      <patternFill patternType="solid">
        <fgColor rgb="FFE4F0DC"/>
        <bgColor indexed="64"/>
      </patternFill>
    </fill>
    <fill>
      <patternFill patternType="gray0625">
        <fgColor auto="1"/>
        <bgColor theme="0" tint="-4.9989318521683403E-2"/>
      </patternFill>
    </fill>
    <fill>
      <patternFill patternType="solid">
        <fgColor rgb="FFFEF3DE"/>
        <bgColor indexed="64"/>
      </patternFill>
    </fill>
    <fill>
      <patternFill patternType="solid">
        <fgColor theme="9" tint="0.79998168889431442"/>
        <bgColor indexed="9"/>
      </patternFill>
    </fill>
    <fill>
      <patternFill patternType="solid">
        <fgColor rgb="FFF3F3F3"/>
        <bgColor indexed="64"/>
      </patternFill>
    </fill>
    <fill>
      <patternFill patternType="solid">
        <fgColor rgb="FFEAF3FA"/>
        <bgColor indexed="64"/>
      </patternFill>
    </fill>
    <fill>
      <patternFill patternType="solid">
        <fgColor rgb="FFF2F2F2"/>
        <bgColor indexed="64"/>
      </patternFill>
    </fill>
    <fill>
      <patternFill patternType="solid">
        <fgColor theme="0" tint="-0.34998626667073579"/>
        <bgColor indexed="64"/>
      </patternFill>
    </fill>
    <fill>
      <patternFill patternType="solid">
        <fgColor rgb="FFE8E8E8"/>
        <bgColor indexed="64"/>
      </patternFill>
    </fill>
    <fill>
      <patternFill patternType="solid">
        <fgColor rgb="FFE8E8E8"/>
        <bgColor indexed="9"/>
      </patternFill>
    </fill>
    <fill>
      <patternFill patternType="solid">
        <fgColor theme="8" tint="0.59999389629810485"/>
        <bgColor indexed="64"/>
      </patternFill>
    </fill>
    <fill>
      <patternFill patternType="solid">
        <fgColor rgb="FFFFC000"/>
        <bgColor indexed="9"/>
      </patternFill>
    </fill>
  </fills>
  <borders count="281">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hair">
        <color theme="9" tint="-0.24994659260841701"/>
      </left>
      <right style="hair">
        <color theme="9" tint="-0.24994659260841701"/>
      </right>
      <top/>
      <bottom/>
      <diagonal/>
    </border>
    <border>
      <left style="medium">
        <color indexed="64"/>
      </left>
      <right style="medium">
        <color indexed="64"/>
      </right>
      <top style="medium">
        <color indexed="64"/>
      </top>
      <bottom/>
      <diagonal/>
    </border>
    <border>
      <left style="medium">
        <color indexed="64"/>
      </left>
      <right style="thin">
        <color auto="1"/>
      </right>
      <top style="medium">
        <color indexed="64"/>
      </top>
      <bottom/>
      <diagonal/>
    </border>
    <border>
      <left style="thin">
        <color auto="1"/>
      </left>
      <right/>
      <top style="medium">
        <color auto="1"/>
      </top>
      <bottom/>
      <diagonal/>
    </border>
    <border>
      <left style="medium">
        <color indexed="64"/>
      </left>
      <right style="medium">
        <color auto="1"/>
      </right>
      <top/>
      <bottom/>
      <diagonal/>
    </border>
    <border>
      <left style="medium">
        <color indexed="64"/>
      </left>
      <right style="thin">
        <color indexed="64"/>
      </right>
      <top/>
      <bottom/>
      <diagonal/>
    </border>
    <border>
      <left style="thin">
        <color auto="1"/>
      </left>
      <right/>
      <top/>
      <bottom/>
      <diagonal/>
    </border>
    <border>
      <left style="hair">
        <color rgb="FF993300"/>
      </left>
      <right/>
      <top/>
      <bottom/>
      <diagonal/>
    </border>
    <border>
      <left style="thin">
        <color auto="1"/>
      </left>
      <right/>
      <top/>
      <bottom style="thin">
        <color auto="1"/>
      </bottom>
      <diagonal/>
    </border>
    <border>
      <left/>
      <right/>
      <top/>
      <bottom style="thin">
        <color auto="1"/>
      </bottom>
      <diagonal/>
    </border>
    <border>
      <left style="hair">
        <color theme="9" tint="0.39994506668294322"/>
      </left>
      <right style="hair">
        <color theme="9" tint="0.39994506668294322"/>
      </right>
      <top/>
      <bottom style="thin">
        <color indexed="64"/>
      </bottom>
      <diagonal/>
    </border>
    <border>
      <left/>
      <right style="medium">
        <color auto="1"/>
      </right>
      <top/>
      <bottom style="thin">
        <color auto="1"/>
      </bottom>
      <diagonal/>
    </border>
    <border>
      <left style="hair">
        <color rgb="FF0000FF"/>
      </left>
      <right/>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right style="thin">
        <color auto="1"/>
      </right>
      <top/>
      <bottom style="thin">
        <color auto="1"/>
      </bottom>
      <diagonal/>
    </border>
    <border>
      <left style="medium">
        <color indexed="64"/>
      </left>
      <right style="hair">
        <color indexed="64"/>
      </right>
      <top/>
      <bottom/>
      <diagonal/>
    </border>
    <border>
      <left/>
      <right style="hair">
        <color theme="9" tint="0.39994506668294322"/>
      </right>
      <top/>
      <bottom style="hair">
        <color theme="9" tint="0.39994506668294322"/>
      </bottom>
      <diagonal/>
    </border>
    <border>
      <left/>
      <right style="hair">
        <color theme="9" tint="0.39994506668294322"/>
      </right>
      <top style="hair">
        <color theme="9" tint="0.39994506668294322"/>
      </top>
      <bottom style="hair">
        <color theme="9" tint="0.39994506668294322"/>
      </bottom>
      <diagonal/>
    </border>
    <border>
      <left style="hair">
        <color theme="9" tint="0.39994506668294322"/>
      </left>
      <right style="hair">
        <color theme="9" tint="0.39994506668294322"/>
      </right>
      <top/>
      <bottom style="hair">
        <color theme="9" tint="0.39994506668294322"/>
      </bottom>
      <diagonal/>
    </border>
    <border>
      <left style="thin">
        <color indexed="64"/>
      </left>
      <right/>
      <top style="thin">
        <color indexed="64"/>
      </top>
      <bottom/>
      <diagonal/>
    </border>
    <border>
      <left style="medium">
        <color auto="1"/>
      </left>
      <right/>
      <top/>
      <bottom style="thin">
        <color auto="1"/>
      </bottom>
      <diagonal/>
    </border>
    <border>
      <left/>
      <right style="hair">
        <color rgb="FF0000FF"/>
      </right>
      <top/>
      <bottom style="thin">
        <color auto="1"/>
      </bottom>
      <diagonal/>
    </border>
    <border>
      <left style="hair">
        <color theme="9" tint="0.39994506668294322"/>
      </left>
      <right style="hair">
        <color theme="9" tint="0.39994506668294322"/>
      </right>
      <top style="hair">
        <color theme="9" tint="0.39994506668294322"/>
      </top>
      <bottom style="hair">
        <color theme="9" tint="0.39994506668294322"/>
      </bottom>
      <diagonal/>
    </border>
    <border>
      <left style="medium">
        <color auto="1"/>
      </left>
      <right style="hair">
        <color theme="9" tint="0.39994506668294322"/>
      </right>
      <top style="thin">
        <color auto="1"/>
      </top>
      <bottom style="hair">
        <color theme="9" tint="0.39994506668294322"/>
      </bottom>
      <diagonal/>
    </border>
    <border>
      <left/>
      <right style="hair">
        <color theme="9" tint="0.39994506668294322"/>
      </right>
      <top style="thin">
        <color auto="1"/>
      </top>
      <bottom style="hair">
        <color theme="9" tint="0.39994506668294322"/>
      </bottom>
      <diagonal/>
    </border>
    <border>
      <left style="hair">
        <color theme="9" tint="0.39994506668294322"/>
      </left>
      <right style="hair">
        <color theme="9" tint="0.39994506668294322"/>
      </right>
      <top style="thin">
        <color auto="1"/>
      </top>
      <bottom style="hair">
        <color theme="9" tint="0.39994506668294322"/>
      </bottom>
      <diagonal/>
    </border>
    <border>
      <left style="medium">
        <color indexed="64"/>
      </left>
      <right style="hair">
        <color theme="9" tint="0.39994506668294322"/>
      </right>
      <top/>
      <bottom style="hair">
        <color theme="9" tint="0.39994506668294322"/>
      </bottom>
      <diagonal/>
    </border>
    <border>
      <left style="medium">
        <color indexed="64"/>
      </left>
      <right/>
      <top/>
      <bottom style="hair">
        <color theme="9" tint="0.39994506668294322"/>
      </bottom>
      <diagonal/>
    </border>
    <border>
      <left/>
      <right/>
      <top/>
      <bottom style="hair">
        <color theme="9" tint="0.39994506668294322"/>
      </bottom>
      <diagonal/>
    </border>
    <border>
      <left style="medium">
        <color indexed="64"/>
      </left>
      <right style="hair">
        <color theme="9" tint="0.39994506668294322"/>
      </right>
      <top style="thin">
        <color indexed="64"/>
      </top>
      <bottom/>
      <diagonal/>
    </border>
    <border>
      <left/>
      <right style="hair">
        <color rgb="FF0000FF"/>
      </right>
      <top/>
      <bottom/>
      <diagonal/>
    </border>
    <border>
      <left style="hair">
        <color theme="9" tint="0.39994506668294322"/>
      </left>
      <right style="hair">
        <color theme="9" tint="0.39994506668294322"/>
      </right>
      <top style="thin">
        <color indexed="64"/>
      </top>
      <bottom/>
      <diagonal/>
    </border>
    <border>
      <left/>
      <right style="hair">
        <color theme="9" tint="0.39994506668294322"/>
      </right>
      <top style="hair">
        <color theme="9" tint="0.39994506668294322"/>
      </top>
      <bottom/>
      <diagonal/>
    </border>
    <border>
      <left style="hair">
        <color theme="9" tint="0.39994506668294322"/>
      </left>
      <right style="hair">
        <color theme="9" tint="0.39994506668294322"/>
      </right>
      <top style="hair">
        <color theme="9" tint="0.39994506668294322"/>
      </top>
      <bottom/>
      <diagonal/>
    </border>
    <border>
      <left style="hair">
        <color theme="9" tint="0.39994506668294322"/>
      </left>
      <right style="hair">
        <color theme="9" tint="0.39994506668294322"/>
      </right>
      <top/>
      <bottom/>
      <diagonal/>
    </border>
    <border>
      <left/>
      <right/>
      <top style="double">
        <color auto="1"/>
      </top>
      <bottom style="double">
        <color auto="1"/>
      </bottom>
      <diagonal/>
    </border>
    <border>
      <left/>
      <right style="medium">
        <color indexed="64"/>
      </right>
      <top style="double">
        <color auto="1"/>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indexed="64"/>
      </right>
      <top style="double">
        <color indexed="64"/>
      </top>
      <bottom style="thin">
        <color auto="1"/>
      </bottom>
      <diagonal/>
    </border>
    <border>
      <left style="medium">
        <color indexed="64"/>
      </left>
      <right/>
      <top/>
      <bottom style="hair">
        <color indexed="64"/>
      </bottom>
      <diagonal/>
    </border>
    <border>
      <left/>
      <right/>
      <top/>
      <bottom style="hair">
        <color auto="1"/>
      </bottom>
      <diagonal/>
    </border>
    <border>
      <left style="hair">
        <color indexed="64"/>
      </left>
      <right/>
      <top style="thin">
        <color indexed="64"/>
      </top>
      <bottom/>
      <diagonal/>
    </border>
    <border>
      <left style="medium">
        <color indexed="64"/>
      </left>
      <right style="medium">
        <color indexed="64"/>
      </right>
      <top style="hair">
        <color indexed="64"/>
      </top>
      <bottom/>
      <diagonal/>
    </border>
    <border>
      <left style="hair">
        <color auto="1"/>
      </left>
      <right/>
      <top/>
      <bottom/>
      <diagonal/>
    </border>
    <border>
      <left style="hair">
        <color rgb="FF993300"/>
      </left>
      <right/>
      <top style="hair">
        <color rgb="FF993300"/>
      </top>
      <bottom/>
      <diagonal/>
    </border>
    <border>
      <left/>
      <right/>
      <top style="hair">
        <color rgb="FF993300"/>
      </top>
      <bottom/>
      <diagonal/>
    </border>
    <border>
      <left/>
      <right style="medium">
        <color auto="1"/>
      </right>
      <top style="hair">
        <color rgb="FF993300"/>
      </top>
      <bottom/>
      <diagonal/>
    </border>
    <border>
      <left style="medium">
        <color indexed="64"/>
      </left>
      <right style="medium">
        <color indexed="64"/>
      </right>
      <top/>
      <bottom style="medium">
        <color indexed="64"/>
      </bottom>
      <diagonal/>
    </border>
    <border>
      <left style="hair">
        <color indexed="64"/>
      </left>
      <right/>
      <top/>
      <bottom style="medium">
        <color auto="1"/>
      </bottom>
      <diagonal/>
    </border>
    <border>
      <left style="medium">
        <color auto="1"/>
      </left>
      <right style="hair">
        <color auto="1"/>
      </right>
      <top/>
      <bottom style="medium">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indexed="64"/>
      </right>
      <top style="thin">
        <color auto="1"/>
      </top>
      <bottom style="medium">
        <color indexed="64"/>
      </bottom>
      <diagonal/>
    </border>
    <border>
      <left/>
      <right/>
      <top style="hair">
        <color indexed="64"/>
      </top>
      <bottom style="hair">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indexed="64"/>
      </right>
      <top/>
      <bottom style="hair">
        <color indexed="64"/>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thin">
        <color indexed="64"/>
      </left>
      <right style="thin">
        <color auto="1"/>
      </right>
      <top/>
      <bottom style="thin">
        <color auto="1"/>
      </bottom>
      <diagonal/>
    </border>
    <border>
      <left style="medium">
        <color indexed="64"/>
      </left>
      <right/>
      <top/>
      <bottom style="dashDot">
        <color indexed="64"/>
      </bottom>
      <diagonal/>
    </border>
    <border>
      <left/>
      <right style="medium">
        <color indexed="64"/>
      </right>
      <top/>
      <bottom style="dashDot">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top style="hair">
        <color indexed="64"/>
      </top>
      <bottom/>
      <diagonal/>
    </border>
    <border>
      <left style="medium">
        <color indexed="64"/>
      </left>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diagonal/>
    </border>
    <border>
      <left style="hair">
        <color indexed="60"/>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style="hair">
        <color indexed="64"/>
      </right>
      <top/>
      <bottom/>
      <diagonal/>
    </border>
    <border>
      <left/>
      <right/>
      <top style="thin">
        <color indexed="10"/>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thick">
        <color rgb="FFF4B183"/>
      </left>
      <right style="thick">
        <color rgb="FFF4B183"/>
      </right>
      <top style="thick">
        <color rgb="FFF4B183"/>
      </top>
      <bottom style="thick">
        <color rgb="FFF4B183"/>
      </bottom>
      <diagonal/>
    </border>
    <border>
      <left/>
      <right/>
      <top style="thin">
        <color indexed="64"/>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auto="1"/>
      </right>
      <top/>
      <bottom style="double">
        <color auto="1"/>
      </bottom>
      <diagonal/>
    </border>
    <border>
      <left style="medium">
        <color auto="1"/>
      </left>
      <right style="thin">
        <color auto="1"/>
      </right>
      <top/>
      <bottom style="medium">
        <color indexed="64"/>
      </bottom>
      <diagonal/>
    </border>
    <border>
      <left style="hair">
        <color indexed="64"/>
      </left>
      <right style="thin">
        <color auto="1"/>
      </right>
      <top/>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auto="1"/>
      </top>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bottom/>
      <diagonal/>
    </border>
    <border>
      <left style="thin">
        <color indexed="8"/>
      </left>
      <right/>
      <top/>
      <bottom/>
      <diagonal/>
    </border>
    <border>
      <left/>
      <right style="thin">
        <color auto="1"/>
      </right>
      <top/>
      <bottom/>
      <diagonal/>
    </border>
    <border>
      <left/>
      <right style="hair">
        <color theme="9" tint="0.39994506668294322"/>
      </right>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auto="1"/>
      </left>
      <right/>
      <top style="thin">
        <color auto="1"/>
      </top>
      <bottom style="medium">
        <color auto="1"/>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style="medium">
        <color auto="1"/>
      </right>
      <top/>
      <bottom style="thin">
        <color auto="1"/>
      </bottom>
      <diagonal/>
    </border>
    <border>
      <left/>
      <right style="medium">
        <color auto="1"/>
      </right>
      <top style="thin">
        <color indexed="64"/>
      </top>
      <bottom/>
      <diagonal/>
    </border>
    <border>
      <left style="thin">
        <color indexed="64"/>
      </left>
      <right/>
      <top/>
      <bottom style="thin">
        <color indexed="64"/>
      </bottom>
      <diagonal/>
    </border>
    <border>
      <left style="thin">
        <color theme="1" tint="0.34998626667073579"/>
      </left>
      <right/>
      <top style="thin">
        <color theme="1" tint="0.34998626667073579"/>
      </top>
      <bottom style="hair">
        <color theme="1" tint="0.34998626667073579"/>
      </bottom>
      <diagonal/>
    </border>
    <border>
      <left/>
      <right/>
      <top style="thin">
        <color theme="1" tint="0.34998626667073579"/>
      </top>
      <bottom style="hair">
        <color theme="1" tint="0.34998626667073579"/>
      </bottom>
      <diagonal/>
    </border>
    <border>
      <left/>
      <right style="thin">
        <color auto="1"/>
      </right>
      <top style="thin">
        <color theme="1" tint="0.34998626667073579"/>
      </top>
      <bottom style="hair">
        <color theme="1" tint="0.34998626667073579"/>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auto="1"/>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hair">
        <color theme="1" tint="0.499984740745262"/>
      </bottom>
      <diagonal/>
    </border>
    <border>
      <left/>
      <right/>
      <top/>
      <bottom style="hair">
        <color theme="1" tint="0.499984740745262"/>
      </bottom>
      <diagonal/>
    </border>
    <border>
      <left/>
      <right style="thin">
        <color theme="1" tint="0.499984740745262"/>
      </right>
      <top/>
      <bottom style="hair">
        <color theme="1" tint="0.499984740745262"/>
      </bottom>
      <diagonal/>
    </border>
    <border>
      <left/>
      <right style="thin">
        <color theme="1" tint="0.499984740745262"/>
      </right>
      <top/>
      <bottom/>
      <diagonal/>
    </border>
    <border>
      <left style="thin">
        <color theme="1" tint="0.499984740745262"/>
      </left>
      <right/>
      <top/>
      <bottom/>
      <diagonal/>
    </border>
    <border>
      <left style="hair">
        <color theme="1" tint="0.499984740745262"/>
      </left>
      <right/>
      <top/>
      <bottom/>
      <diagonal/>
    </border>
    <border>
      <left style="thin">
        <color theme="1" tint="0.499984740745262"/>
      </left>
      <right/>
      <top style="thin">
        <color theme="1" tint="0.34998626667073579"/>
      </top>
      <bottom/>
      <diagonal/>
    </border>
    <border>
      <left/>
      <right/>
      <top style="thin">
        <color theme="1" tint="0.34998626667073579"/>
      </top>
      <bottom/>
      <diagonal/>
    </border>
    <border>
      <left/>
      <right style="thin">
        <color auto="1"/>
      </right>
      <top style="thin">
        <color theme="1" tint="0.34998626667073579"/>
      </top>
      <bottom/>
      <diagonal/>
    </border>
    <border>
      <left style="thin">
        <color auto="1"/>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auto="1"/>
      </right>
      <top/>
      <bottom style="thin">
        <color theme="1" tint="0.49998474074526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auto="1"/>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hair">
        <color indexed="64"/>
      </right>
      <top/>
      <bottom style="thin">
        <color indexed="64"/>
      </bottom>
      <diagonal/>
    </border>
    <border>
      <left/>
      <right/>
      <top style="thin">
        <color auto="1"/>
      </top>
      <bottom style="medium">
        <color auto="1"/>
      </bottom>
      <diagonal/>
    </border>
    <border>
      <left style="hair">
        <color theme="9" tint="0.39994506668294322"/>
      </left>
      <right/>
      <top/>
      <bottom style="hair">
        <color theme="9" tint="0.39991454817346722"/>
      </bottom>
      <diagonal/>
    </border>
    <border>
      <left style="hair">
        <color theme="9" tint="0.39994506668294322"/>
      </left>
      <right/>
      <top style="hair">
        <color theme="9" tint="0.39991454817346722"/>
      </top>
      <bottom style="hair">
        <color theme="9" tint="0.39991454817346722"/>
      </bottom>
      <diagonal/>
    </border>
    <border>
      <left/>
      <right/>
      <top style="hair">
        <color auto="1"/>
      </top>
      <bottom/>
      <diagonal/>
    </border>
    <border>
      <left style="thin">
        <color auto="1"/>
      </left>
      <right/>
      <top/>
      <bottom style="medium">
        <color indexed="64"/>
      </bottom>
      <diagonal/>
    </border>
    <border>
      <left style="thin">
        <color theme="0"/>
      </left>
      <right style="thin">
        <color theme="0"/>
      </right>
      <top/>
      <bottom style="medium">
        <color indexed="64"/>
      </bottom>
      <diagonal/>
    </border>
    <border>
      <left style="medium">
        <color theme="0"/>
      </left>
      <right style="medium">
        <color theme="0"/>
      </right>
      <top/>
      <bottom/>
      <diagonal/>
    </border>
    <border>
      <left style="medium">
        <color rgb="FFECECEC"/>
      </left>
      <right style="medium">
        <color rgb="FFECECEC"/>
      </right>
      <top/>
      <bottom/>
      <diagonal/>
    </border>
    <border>
      <left style="thin">
        <color theme="0"/>
      </left>
      <right style="thin">
        <color theme="0"/>
      </right>
      <top/>
      <bottom/>
      <diagonal/>
    </border>
    <border>
      <left/>
      <right style="medium">
        <color rgb="FF7030A0"/>
      </right>
      <top/>
      <bottom/>
      <diagonal/>
    </border>
    <border>
      <left style="medium">
        <color rgb="FF7030A0"/>
      </left>
      <right style="medium">
        <color rgb="FF7030A0"/>
      </right>
      <top style="medium">
        <color rgb="FF7030A0"/>
      </top>
      <bottom style="medium">
        <color rgb="FF7030A0"/>
      </bottom>
      <diagonal/>
    </border>
    <border>
      <left style="medium">
        <color rgb="FF7030A0"/>
      </left>
      <right/>
      <top/>
      <bottom/>
      <diagonal/>
    </border>
    <border>
      <left/>
      <right/>
      <top style="hair">
        <color theme="0" tint="-0.14996795556505021"/>
      </top>
      <bottom style="hair">
        <color theme="0" tint="-0.14996795556505021"/>
      </bottom>
      <diagonal/>
    </border>
    <border>
      <left style="thin">
        <color theme="1" tint="0.34998626667073579"/>
      </left>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auto="1"/>
      </right>
      <top/>
      <bottom style="thin">
        <color theme="1" tint="0.34998626667073579"/>
      </bottom>
      <diagonal/>
    </border>
    <border>
      <left/>
      <right style="thin">
        <color theme="1" tint="0.499984740745262"/>
      </right>
      <top/>
      <bottom style="thin">
        <color indexed="64"/>
      </bottom>
      <diagonal/>
    </border>
    <border>
      <left style="thin">
        <color theme="1" tint="0.499984740745262"/>
      </left>
      <right/>
      <top/>
      <bottom style="thin">
        <color indexed="64"/>
      </bottom>
      <diagonal/>
    </border>
    <border>
      <left style="thin">
        <color auto="1"/>
      </left>
      <right style="hair">
        <color theme="9" tint="0.39994506668294322"/>
      </right>
      <top style="hair">
        <color theme="9" tint="0.39994506668294322"/>
      </top>
      <bottom style="hair">
        <color theme="9" tint="0.39994506668294322"/>
      </bottom>
      <diagonal/>
    </border>
    <border>
      <left style="hair">
        <color theme="9" tint="0.39994506668294322"/>
      </left>
      <right style="medium">
        <color indexed="64"/>
      </right>
      <top style="hair">
        <color auto="1"/>
      </top>
      <bottom style="hair">
        <color theme="9" tint="0.39994506668294322"/>
      </bottom>
      <diagonal/>
    </border>
    <border>
      <left style="hair">
        <color theme="9" tint="0.39994506668294322"/>
      </left>
      <right style="medium">
        <color auto="1"/>
      </right>
      <top style="hair">
        <color theme="9" tint="0.39994506668294322"/>
      </top>
      <bottom style="hair">
        <color theme="9" tint="0.39994506668294322"/>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theme="9" tint="0.39991454817346722"/>
      </bottom>
      <diagonal/>
    </border>
    <border>
      <left/>
      <right/>
      <top style="thin">
        <color theme="9" tint="0.39991454817346722"/>
      </top>
      <bottom/>
      <diagonal/>
    </border>
    <border>
      <left/>
      <right/>
      <top style="thin">
        <color indexed="64"/>
      </top>
      <bottom/>
      <diagonal/>
    </border>
    <border>
      <left style="medium">
        <color rgb="FF7030A0"/>
      </left>
      <right style="medium">
        <color indexed="64"/>
      </right>
      <top/>
      <bottom/>
      <diagonal/>
    </border>
    <border>
      <left/>
      <right/>
      <top style="hair">
        <color theme="9" tint="0.39991454817346722"/>
      </top>
      <bottom style="hair">
        <color theme="9" tint="0.39991454817346722"/>
      </bottom>
      <diagonal/>
    </border>
    <border>
      <left/>
      <right style="thin">
        <color auto="1"/>
      </right>
      <top style="thin">
        <color auto="1"/>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64"/>
      </top>
      <bottom/>
      <diagonal/>
    </border>
    <border>
      <left/>
      <right style="thin">
        <color indexed="64"/>
      </right>
      <top style="thin">
        <color indexed="64"/>
      </top>
      <bottom/>
      <diagonal/>
    </border>
    <border>
      <left/>
      <right style="hair">
        <color indexed="64"/>
      </right>
      <top style="dashed">
        <color indexed="64"/>
      </top>
      <bottom/>
      <diagonal/>
    </border>
    <border>
      <left style="hair">
        <color auto="1"/>
      </left>
      <right/>
      <top style="dotted">
        <color indexed="64"/>
      </top>
      <bottom/>
      <diagonal/>
    </border>
    <border>
      <left/>
      <right style="thin">
        <color indexed="64"/>
      </right>
      <top style="hair">
        <color theme="0" tint="-0.14996795556505021"/>
      </top>
      <bottom style="hair">
        <color theme="0" tint="-0.14996795556505021"/>
      </bottom>
      <diagonal/>
    </border>
    <border>
      <left style="hair">
        <color auto="1"/>
      </left>
      <right/>
      <top/>
      <bottom style="hair">
        <color theme="0" tint="-0.34998626667073579"/>
      </bottom>
      <diagonal/>
    </border>
    <border>
      <left style="thin">
        <color indexed="64"/>
      </left>
      <right/>
      <top style="hair">
        <color theme="0" tint="-0.34998626667073579"/>
      </top>
      <bottom style="hair">
        <color theme="0" tint="-0.34998626667073579"/>
      </bottom>
      <diagonal/>
    </border>
    <border>
      <left style="medium">
        <color rgb="FF7030A0"/>
      </left>
      <right style="medium">
        <color rgb="FF7030A0"/>
      </right>
      <top/>
      <bottom style="medium">
        <color rgb="FF7030A0"/>
      </bottom>
      <diagonal/>
    </border>
    <border>
      <left style="medium">
        <color rgb="FF7030A0"/>
      </left>
      <right style="medium">
        <color rgb="FF7030A0"/>
      </right>
      <top style="medium">
        <color rgb="FF7030A0"/>
      </top>
      <bottom/>
      <diagonal/>
    </border>
    <border>
      <left style="thin">
        <color theme="0"/>
      </left>
      <right/>
      <top/>
      <bottom style="medium">
        <color indexed="64"/>
      </bottom>
      <diagonal/>
    </border>
    <border>
      <left/>
      <right/>
      <top style="hair">
        <color theme="9" tint="0.39991454817346722"/>
      </top>
      <bottom/>
      <diagonal/>
    </border>
    <border>
      <left style="thin">
        <color indexed="64"/>
      </left>
      <right/>
      <top style="hair">
        <color indexed="64"/>
      </top>
      <bottom/>
      <diagonal/>
    </border>
    <border>
      <left/>
      <right style="thin">
        <color auto="1"/>
      </right>
      <top style="hair">
        <color auto="1"/>
      </top>
      <bottom/>
      <diagonal/>
    </border>
    <border>
      <left/>
      <right style="thin">
        <color indexed="64"/>
      </right>
      <top/>
      <bottom style="hair">
        <color theme="0" tint="-0.34998626667073579"/>
      </bottom>
      <diagonal/>
    </border>
    <border>
      <left style="medium">
        <color rgb="FF7030A0"/>
      </left>
      <right style="thin">
        <color auto="1"/>
      </right>
      <top/>
      <bottom/>
      <diagonal/>
    </border>
    <border>
      <left/>
      <right style="hair">
        <color indexed="64"/>
      </right>
      <top style="thin">
        <color auto="1"/>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bottom style="thin">
        <color indexed="64"/>
      </bottom>
      <diagonal/>
    </border>
    <border>
      <left/>
      <right/>
      <top/>
      <bottom style="hair">
        <color theme="0" tint="-0.149967955565050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theme="9" tint="0.39994506668294322"/>
      </left>
      <right/>
      <top style="hair">
        <color theme="9" tint="0.39991454817346722"/>
      </top>
      <bottom style="thin">
        <color indexed="64"/>
      </bottom>
      <diagonal/>
    </border>
    <border>
      <left/>
      <right/>
      <top style="hair">
        <color theme="0" tint="-0.34998626667073579"/>
      </top>
      <bottom style="thin">
        <color indexed="64"/>
      </bottom>
      <diagonal/>
    </border>
    <border>
      <left style="hair">
        <color auto="1"/>
      </left>
      <right style="thin">
        <color indexed="64"/>
      </right>
      <top/>
      <bottom style="thin">
        <color indexed="64"/>
      </bottom>
      <diagonal/>
    </border>
    <border>
      <left style="medium">
        <color rgb="FF7030A0"/>
      </left>
      <right style="medium">
        <color rgb="FF7030A0"/>
      </right>
      <top style="thin">
        <color auto="1"/>
      </top>
      <bottom/>
      <diagonal/>
    </border>
    <border>
      <left style="medium">
        <color rgb="FF7030A0"/>
      </left>
      <right style="thin">
        <color auto="1"/>
      </right>
      <top style="thin">
        <color auto="1"/>
      </top>
      <bottom/>
      <diagonal/>
    </border>
    <border>
      <left/>
      <right/>
      <top style="hair">
        <color theme="0" tint="-0.14996795556505021"/>
      </top>
      <bottom style="thin">
        <color auto="1"/>
      </bottom>
      <diagonal/>
    </border>
    <border>
      <left/>
      <right style="hair">
        <color theme="9" tint="0.39994506668294322"/>
      </right>
      <top/>
      <bottom style="hair">
        <color theme="9" tint="0.39991454817346722"/>
      </bottom>
      <diagonal/>
    </border>
    <border>
      <left/>
      <right style="thin">
        <color auto="1"/>
      </right>
      <top style="dotted">
        <color auto="1"/>
      </top>
      <bottom/>
      <diagonal/>
    </border>
    <border>
      <left/>
      <right style="thin">
        <color auto="1"/>
      </right>
      <top style="hair">
        <color theme="0" tint="-0.34998626667073579"/>
      </top>
      <bottom style="thin">
        <color auto="1"/>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top style="hair">
        <color indexed="64"/>
      </top>
      <bottom style="medium">
        <color auto="1"/>
      </bottom>
      <diagonal/>
    </border>
    <border>
      <left style="thin">
        <color indexed="64"/>
      </left>
      <right/>
      <top/>
      <bottom style="hair">
        <color theme="0" tint="-0.34998626667073579"/>
      </bottom>
      <diagonal/>
    </border>
    <border>
      <left/>
      <right style="thin">
        <color indexed="64"/>
      </right>
      <top/>
      <bottom style="hair">
        <color theme="0" tint="-0.14996795556505021"/>
      </bottom>
      <diagonal/>
    </border>
    <border>
      <left style="thin">
        <color theme="0" tint="-0.14993743705557422"/>
      </left>
      <right/>
      <top/>
      <bottom style="hair">
        <color indexed="64"/>
      </bottom>
      <diagonal/>
    </border>
    <border>
      <left/>
      <right style="thin">
        <color theme="0" tint="-0.14993743705557422"/>
      </right>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auto="1"/>
      </top>
      <bottom style="hair">
        <color indexed="64"/>
      </bottom>
      <diagonal/>
    </border>
    <border>
      <left style="hair">
        <color indexed="64"/>
      </left>
      <right style="medium">
        <color indexed="64"/>
      </right>
      <top/>
      <bottom/>
      <diagonal/>
    </border>
    <border>
      <left/>
      <right/>
      <top style="medium">
        <color rgb="FF7030A0"/>
      </top>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thin">
        <color theme="0"/>
      </right>
      <top/>
      <bottom/>
      <diagonal/>
    </border>
    <border>
      <left/>
      <right style="thin">
        <color theme="0"/>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hair">
        <color indexed="64"/>
      </left>
      <right style="hair">
        <color indexed="64"/>
      </right>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medium">
        <color indexed="64"/>
      </top>
      <bottom/>
      <diagonal/>
    </border>
    <border>
      <left style="medium">
        <color rgb="FF7030A0"/>
      </left>
      <right style="hair">
        <color indexed="64"/>
      </right>
      <top/>
      <bottom/>
      <diagonal/>
    </border>
    <border>
      <left style="hair">
        <color indexed="64"/>
      </left>
      <right style="hair">
        <color indexed="64"/>
      </right>
      <top/>
      <bottom style="thin">
        <color indexed="64"/>
      </bottom>
      <diagonal/>
    </border>
    <border>
      <left style="hair">
        <color indexed="64"/>
      </left>
      <right/>
      <top/>
      <bottom style="thin">
        <color auto="1"/>
      </bottom>
      <diagonal/>
    </border>
    <border>
      <left/>
      <right style="hair">
        <color auto="1"/>
      </right>
      <top/>
      <bottom style="hair">
        <color indexed="64"/>
      </bottom>
      <diagonal/>
    </border>
    <border>
      <left/>
      <right/>
      <top/>
      <bottom style="medium">
        <color rgb="FF7030A0"/>
      </bottom>
      <diagonal/>
    </border>
    <border>
      <left/>
      <right style="medium">
        <color auto="1"/>
      </right>
      <top style="hair">
        <color auto="1"/>
      </top>
      <bottom/>
      <diagonal/>
    </border>
  </borders>
  <cellStyleXfs count="73">
    <xf numFmtId="0" fontId="0" fillId="0" borderId="0"/>
    <xf numFmtId="0" fontId="1" fillId="0" borderId="0"/>
    <xf numFmtId="0" fontId="6" fillId="0" borderId="0"/>
    <xf numFmtId="0" fontId="6" fillId="0" borderId="0"/>
    <xf numFmtId="0" fontId="18" fillId="0" borderId="0" applyNumberFormat="0" applyFill="0" applyBorder="0" applyAlignment="0" applyProtection="0"/>
    <xf numFmtId="0" fontId="6" fillId="0" borderId="0"/>
    <xf numFmtId="0" fontId="21" fillId="0" borderId="0"/>
    <xf numFmtId="0" fontId="6" fillId="0" borderId="0"/>
    <xf numFmtId="9" fontId="62" fillId="0" borderId="0" applyFont="0" applyFill="0" applyBorder="0" applyAlignment="0" applyProtection="0"/>
    <xf numFmtId="0" fontId="6" fillId="0" borderId="0"/>
    <xf numFmtId="0" fontId="1" fillId="0" borderId="0"/>
    <xf numFmtId="183" fontId="6" fillId="0" borderId="0" applyFont="0" applyFill="0" applyBorder="0" applyAlignment="0" applyProtection="0"/>
    <xf numFmtId="0" fontId="74" fillId="0" borderId="0" applyNumberFormat="0" applyFill="0" applyBorder="0" applyAlignment="0" applyProtection="0">
      <alignment vertical="top"/>
      <protection locked="0"/>
    </xf>
    <xf numFmtId="0" fontId="103" fillId="0" borderId="0"/>
    <xf numFmtId="0" fontId="39" fillId="0" borderId="0"/>
    <xf numFmtId="0" fontId="141" fillId="0" borderId="0"/>
    <xf numFmtId="0" fontId="1" fillId="0" borderId="0"/>
    <xf numFmtId="0" fontId="74" fillId="0" borderId="0" applyNumberFormat="0" applyFill="0" applyBorder="0" applyAlignment="0" applyProtection="0">
      <alignment vertical="top"/>
      <protection locked="0"/>
    </xf>
    <xf numFmtId="0" fontId="6" fillId="0" borderId="0"/>
    <xf numFmtId="0" fontId="18" fillId="0" borderId="0" applyNumberFormat="0" applyFill="0" applyBorder="0" applyAlignment="0" applyProtection="0"/>
    <xf numFmtId="0" fontId="16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alignment vertical="top"/>
      <protection locked="0"/>
    </xf>
    <xf numFmtId="0" fontId="168" fillId="0" borderId="0"/>
    <xf numFmtId="0" fontId="21" fillId="0" borderId="0"/>
    <xf numFmtId="0" fontId="141" fillId="0" borderId="0"/>
    <xf numFmtId="0" fontId="186" fillId="0" borderId="0"/>
    <xf numFmtId="0" fontId="5" fillId="15" borderId="0" applyNumberFormat="0" applyBorder="0" applyProtection="0"/>
    <xf numFmtId="0" fontId="1" fillId="16" borderId="0"/>
    <xf numFmtId="0" fontId="1" fillId="0" borderId="0"/>
    <xf numFmtId="0" fontId="1" fillId="16" borderId="109"/>
    <xf numFmtId="0" fontId="1" fillId="46" borderId="1"/>
    <xf numFmtId="0" fontId="187" fillId="0" borderId="0" applyNumberFormat="0" applyFill="0" applyBorder="0" applyAlignment="0" applyProtection="0"/>
    <xf numFmtId="0" fontId="1" fillId="0" borderId="0"/>
    <xf numFmtId="0" fontId="187" fillId="0" borderId="0" applyNumberFormat="0" applyFill="0" applyBorder="0" applyAlignment="0" applyProtection="0"/>
    <xf numFmtId="0" fontId="6" fillId="0" borderId="0"/>
    <xf numFmtId="0" fontId="1" fillId="0" borderId="0"/>
    <xf numFmtId="0" fontId="18" fillId="0" borderId="0" applyNumberFormat="0" applyFill="0" applyBorder="0" applyAlignment="0" applyProtection="0"/>
    <xf numFmtId="0" fontId="1" fillId="0" borderId="0"/>
    <xf numFmtId="0" fontId="186" fillId="0" borderId="0"/>
    <xf numFmtId="0" fontId="1" fillId="0" borderId="0"/>
    <xf numFmtId="0" fontId="1" fillId="0" borderId="0"/>
    <xf numFmtId="0" fontId="6" fillId="0" borderId="0"/>
    <xf numFmtId="0" fontId="1" fillId="0" borderId="0"/>
    <xf numFmtId="0" fontId="74" fillId="0" borderId="0" applyNumberFormat="0" applyFill="0" applyBorder="0" applyAlignment="0" applyProtection="0">
      <alignment vertical="top"/>
      <protection locked="0"/>
    </xf>
    <xf numFmtId="0" fontId="1" fillId="0" borderId="0"/>
    <xf numFmtId="0" fontId="1" fillId="0" borderId="0"/>
    <xf numFmtId="0" fontId="186" fillId="0" borderId="0"/>
    <xf numFmtId="0" fontId="253" fillId="0" borderId="0"/>
    <xf numFmtId="0" fontId="74" fillId="0" borderId="0" applyNumberFormat="0" applyFill="0" applyBorder="0" applyAlignment="0" applyProtection="0">
      <alignment vertical="top"/>
      <protection locked="0"/>
    </xf>
    <xf numFmtId="0" fontId="6" fillId="0" borderId="0"/>
    <xf numFmtId="0" fontId="39" fillId="0" borderId="0"/>
    <xf numFmtId="0" fontId="39" fillId="0" borderId="0"/>
    <xf numFmtId="0" fontId="74" fillId="0" borderId="0" applyNumberFormat="0" applyFill="0" applyBorder="0" applyAlignment="0" applyProtection="0">
      <alignment vertical="top"/>
      <protection locked="0"/>
    </xf>
    <xf numFmtId="0" fontId="163" fillId="0" borderId="0" applyNumberFormat="0" applyFill="0" applyBorder="0" applyAlignment="0" applyProtection="0"/>
    <xf numFmtId="0" fontId="6" fillId="0" borderId="0"/>
    <xf numFmtId="0" fontId="21" fillId="0" borderId="0"/>
    <xf numFmtId="0" fontId="1" fillId="0" borderId="0"/>
    <xf numFmtId="0" fontId="1" fillId="0" borderId="0"/>
    <xf numFmtId="0" fontId="1" fillId="0" borderId="0"/>
    <xf numFmtId="0" fontId="1" fillId="0" borderId="0"/>
    <xf numFmtId="0" fontId="6" fillId="0" borderId="0"/>
    <xf numFmtId="0" fontId="1" fillId="0" borderId="0"/>
    <xf numFmtId="0" fontId="18" fillId="0" borderId="0" applyNumberFormat="0" applyFill="0" applyBorder="0" applyAlignment="0" applyProtection="0"/>
    <xf numFmtId="0" fontId="1" fillId="0" borderId="0"/>
    <xf numFmtId="0" fontId="1" fillId="0" borderId="0"/>
    <xf numFmtId="0" fontId="1" fillId="0" borderId="0"/>
    <xf numFmtId="0" fontId="186" fillId="0" borderId="0"/>
    <xf numFmtId="0" fontId="1" fillId="0" borderId="0"/>
    <xf numFmtId="0" fontId="1" fillId="0" borderId="0"/>
    <xf numFmtId="0" fontId="39" fillId="0" borderId="0"/>
    <xf numFmtId="0" fontId="1" fillId="0" borderId="0"/>
    <xf numFmtId="0" fontId="1" fillId="0" borderId="0"/>
  </cellStyleXfs>
  <cellXfs count="3570">
    <xf numFmtId="0" fontId="0" fillId="0" borderId="0" xfId="0"/>
    <xf numFmtId="0" fontId="1" fillId="2" borderId="2" xfId="1" applyFill="1" applyBorder="1" applyAlignment="1">
      <alignment horizontal="center" vertical="center"/>
    </xf>
    <xf numFmtId="0" fontId="1" fillId="0" borderId="0" xfId="0" applyFont="1"/>
    <xf numFmtId="0" fontId="7" fillId="3" borderId="0" xfId="2" applyFont="1" applyFill="1" applyAlignment="1">
      <alignment horizontal="center" vertical="center"/>
    </xf>
    <xf numFmtId="0" fontId="7" fillId="4" borderId="0" xfId="2" applyFont="1" applyFill="1" applyAlignment="1">
      <alignment horizontal="center" vertical="center"/>
    </xf>
    <xf numFmtId="0" fontId="7" fillId="5" borderId="0" xfId="2" applyFont="1" applyFill="1" applyAlignment="1">
      <alignment vertical="center"/>
    </xf>
    <xf numFmtId="0" fontId="7" fillId="0" borderId="0" xfId="3" applyFont="1"/>
    <xf numFmtId="0" fontId="9" fillId="5" borderId="0" xfId="2" applyFont="1" applyFill="1" applyAlignment="1" applyProtection="1">
      <alignment vertical="center"/>
      <protection hidden="1"/>
    </xf>
    <xf numFmtId="0" fontId="13" fillId="5" borderId="0" xfId="2" applyFont="1" applyFill="1" applyAlignment="1" applyProtection="1">
      <alignment horizontal="center" vertical="center"/>
      <protection hidden="1"/>
    </xf>
    <xf numFmtId="0" fontId="12" fillId="5" borderId="0" xfId="2" applyFont="1" applyFill="1" applyAlignment="1" applyProtection="1">
      <alignment horizontal="left" vertical="center"/>
      <protection hidden="1"/>
    </xf>
    <xf numFmtId="0" fontId="15" fillId="5" borderId="0" xfId="2" applyFont="1" applyFill="1" applyAlignment="1" applyProtection="1">
      <alignment horizontal="right" vertical="center"/>
      <protection hidden="1"/>
    </xf>
    <xf numFmtId="0" fontId="13" fillId="5" borderId="8" xfId="2" applyFont="1" applyFill="1" applyBorder="1" applyAlignment="1" applyProtection="1">
      <alignment horizontal="left" vertical="center"/>
      <protection hidden="1"/>
    </xf>
    <xf numFmtId="0" fontId="13" fillId="5" borderId="8" xfId="2" applyFont="1" applyFill="1" applyBorder="1" applyAlignment="1" applyProtection="1">
      <alignment vertical="center"/>
      <protection hidden="1"/>
    </xf>
    <xf numFmtId="0" fontId="17" fillId="0" borderId="0" xfId="3" applyFont="1" applyAlignment="1">
      <alignment horizontal="left" vertical="center"/>
    </xf>
    <xf numFmtId="0" fontId="17" fillId="0" borderId="0" xfId="3" applyFont="1" applyAlignment="1">
      <alignment horizontal="right" vertical="center"/>
    </xf>
    <xf numFmtId="0" fontId="18" fillId="0" borderId="0" xfId="4" applyAlignment="1">
      <alignment horizontal="left" vertical="center"/>
    </xf>
    <xf numFmtId="165" fontId="19" fillId="9" borderId="0" xfId="5" applyNumberFormat="1" applyFont="1" applyFill="1" applyAlignment="1">
      <alignment vertical="center"/>
    </xf>
    <xf numFmtId="165" fontId="20" fillId="5" borderId="0" xfId="5" applyNumberFormat="1" applyFont="1" applyFill="1" applyAlignment="1">
      <alignment horizontal="left" vertical="center"/>
    </xf>
    <xf numFmtId="0" fontId="9" fillId="5" borderId="0" xfId="2" applyFont="1" applyFill="1" applyAlignment="1" applyProtection="1">
      <alignment horizontal="center" vertical="center"/>
      <protection hidden="1"/>
    </xf>
    <xf numFmtId="0" fontId="22" fillId="5" borderId="0" xfId="6" applyFont="1" applyFill="1" applyAlignment="1">
      <alignment horizontal="left" vertical="center"/>
    </xf>
    <xf numFmtId="0" fontId="7" fillId="5" borderId="0" xfId="2" applyFont="1" applyFill="1" applyProtection="1">
      <protection locked="0"/>
    </xf>
    <xf numFmtId="0" fontId="1" fillId="0" borderId="0" xfId="1"/>
    <xf numFmtId="0" fontId="7" fillId="0" borderId="0" xfId="2" applyFont="1" applyAlignment="1">
      <alignment vertical="center"/>
    </xf>
    <xf numFmtId="0" fontId="24" fillId="0" borderId="12" xfId="2" applyFont="1" applyBorder="1" applyAlignment="1" applyProtection="1">
      <alignment horizontal="center" vertical="center"/>
      <protection hidden="1"/>
    </xf>
    <xf numFmtId="0" fontId="24" fillId="0" borderId="0" xfId="2" applyFont="1" applyAlignment="1" applyProtection="1">
      <alignment horizontal="center" vertical="center"/>
      <protection hidden="1"/>
    </xf>
    <xf numFmtId="0" fontId="22" fillId="0" borderId="0" xfId="2" applyFont="1" applyAlignment="1">
      <alignment horizontal="right" vertical="center"/>
    </xf>
    <xf numFmtId="0" fontId="25" fillId="11" borderId="0" xfId="2" applyFont="1" applyFill="1" applyAlignment="1">
      <alignment horizontal="left" vertical="center"/>
    </xf>
    <xf numFmtId="0" fontId="22" fillId="11" borderId="0" xfId="2" applyFont="1" applyFill="1" applyAlignment="1">
      <alignment vertical="center"/>
    </xf>
    <xf numFmtId="0" fontId="26" fillId="12" borderId="13" xfId="5" applyFont="1" applyFill="1" applyBorder="1" applyAlignment="1" applyProtection="1">
      <alignment horizontal="center" vertical="center"/>
      <protection locked="0"/>
    </xf>
    <xf numFmtId="0" fontId="0" fillId="5" borderId="0" xfId="0" applyFill="1"/>
    <xf numFmtId="0" fontId="29" fillId="16" borderId="19" xfId="2" applyFont="1" applyFill="1" applyBorder="1" applyAlignment="1">
      <alignment horizontal="left" vertical="center"/>
    </xf>
    <xf numFmtId="0" fontId="29" fillId="5" borderId="0" xfId="2" applyFont="1" applyFill="1" applyAlignment="1">
      <alignment horizontal="left"/>
    </xf>
    <xf numFmtId="0" fontId="30" fillId="16" borderId="0" xfId="2" applyFont="1" applyFill="1" applyAlignment="1">
      <alignment vertical="center" wrapText="1"/>
    </xf>
    <xf numFmtId="0" fontId="30" fillId="16" borderId="7" xfId="2" applyFont="1" applyFill="1" applyBorder="1" applyAlignment="1">
      <alignment vertical="center" wrapText="1"/>
    </xf>
    <xf numFmtId="0" fontId="31" fillId="10" borderId="18" xfId="2" applyFont="1" applyFill="1" applyBorder="1" applyAlignment="1" applyProtection="1">
      <alignment horizontal="center" vertical="center"/>
      <protection hidden="1"/>
    </xf>
    <xf numFmtId="0" fontId="32" fillId="5" borderId="0" xfId="2" applyFont="1" applyFill="1" applyAlignment="1" applyProtection="1">
      <alignment vertical="center"/>
      <protection hidden="1"/>
    </xf>
    <xf numFmtId="0" fontId="16" fillId="5" borderId="0" xfId="2" applyFont="1" applyFill="1" applyAlignment="1" applyProtection="1">
      <alignment horizontal="left" vertical="center"/>
      <protection hidden="1"/>
    </xf>
    <xf numFmtId="0" fontId="7" fillId="5" borderId="0" xfId="2" applyFont="1" applyFill="1" applyAlignment="1">
      <alignment horizontal="center" vertical="center"/>
    </xf>
    <xf numFmtId="0" fontId="7" fillId="5" borderId="7" xfId="2" applyFont="1" applyFill="1" applyBorder="1" applyAlignment="1">
      <alignment horizontal="center" vertical="center"/>
    </xf>
    <xf numFmtId="0" fontId="33" fillId="5" borderId="0" xfId="2" applyFont="1" applyFill="1" applyAlignment="1">
      <alignment horizontal="left" vertical="center"/>
    </xf>
    <xf numFmtId="0" fontId="1" fillId="5" borderId="0" xfId="1" applyFill="1"/>
    <xf numFmtId="0" fontId="36" fillId="5" borderId="0" xfId="2" applyFont="1" applyFill="1"/>
    <xf numFmtId="0" fontId="36" fillId="5" borderId="7" xfId="2" applyFont="1" applyFill="1" applyBorder="1"/>
    <xf numFmtId="0" fontId="30" fillId="16" borderId="18" xfId="2" applyFont="1" applyFill="1" applyBorder="1" applyAlignment="1" applyProtection="1">
      <alignment horizontal="center" vertical="center"/>
      <protection hidden="1"/>
    </xf>
    <xf numFmtId="0" fontId="30" fillId="5" borderId="0" xfId="2" applyFont="1" applyFill="1" applyAlignment="1" applyProtection="1">
      <alignment horizontal="left" vertical="center"/>
      <protection hidden="1"/>
    </xf>
    <xf numFmtId="0" fontId="16" fillId="5" borderId="7" xfId="2" applyFont="1" applyFill="1" applyBorder="1" applyAlignment="1" applyProtection="1">
      <alignment horizontal="left" vertical="center"/>
      <protection hidden="1"/>
    </xf>
    <xf numFmtId="166" fontId="34" fillId="8" borderId="18" xfId="2" applyNumberFormat="1" applyFont="1" applyFill="1" applyBorder="1" applyAlignment="1" applyProtection="1">
      <alignment horizontal="center" vertical="center"/>
      <protection hidden="1"/>
    </xf>
    <xf numFmtId="0" fontId="38" fillId="5" borderId="0" xfId="2" applyFont="1" applyFill="1" applyAlignment="1">
      <alignment horizontal="left" vertical="center"/>
    </xf>
    <xf numFmtId="0" fontId="30" fillId="5" borderId="7" xfId="2" applyFont="1" applyFill="1" applyBorder="1" applyAlignment="1" applyProtection="1">
      <alignment horizontal="left" vertical="center"/>
      <protection hidden="1"/>
    </xf>
    <xf numFmtId="0" fontId="39" fillId="5" borderId="6" xfId="0" applyFont="1" applyFill="1" applyBorder="1"/>
    <xf numFmtId="0" fontId="39" fillId="5" borderId="0" xfId="0" applyFont="1" applyFill="1"/>
    <xf numFmtId="0" fontId="40" fillId="5" borderId="0" xfId="2" applyFont="1" applyFill="1" applyAlignment="1" applyProtection="1">
      <alignment horizontal="right"/>
      <protection locked="0"/>
    </xf>
    <xf numFmtId="167" fontId="17" fillId="5" borderId="0" xfId="2" applyNumberFormat="1" applyFont="1" applyFill="1" applyAlignment="1" applyProtection="1">
      <alignment horizontal="center" vertical="center"/>
      <protection hidden="1"/>
    </xf>
    <xf numFmtId="0" fontId="29" fillId="5" borderId="0" xfId="2" applyFont="1" applyFill="1" applyAlignment="1">
      <alignment horizontal="left" vertical="center"/>
    </xf>
    <xf numFmtId="0" fontId="41" fillId="5" borderId="0" xfId="2" applyFont="1" applyFill="1" applyAlignment="1">
      <alignment horizontal="left" vertical="center"/>
    </xf>
    <xf numFmtId="0" fontId="23" fillId="5" borderId="0" xfId="2" applyFont="1" applyFill="1" applyAlignment="1">
      <alignment vertical="center"/>
    </xf>
    <xf numFmtId="0" fontId="35" fillId="5" borderId="0" xfId="2" applyFont="1" applyFill="1" applyAlignment="1">
      <alignment horizontal="center" vertical="center"/>
    </xf>
    <xf numFmtId="0" fontId="1" fillId="5" borderId="0" xfId="1" applyFill="1" applyAlignment="1">
      <alignment horizontal="right" vertical="center"/>
    </xf>
    <xf numFmtId="0" fontId="1" fillId="5" borderId="0" xfId="1" applyFill="1" applyAlignment="1">
      <alignment horizontal="left" vertical="center"/>
    </xf>
    <xf numFmtId="0" fontId="36" fillId="5" borderId="0" xfId="2" applyFont="1" applyFill="1" applyAlignment="1">
      <alignment horizontal="right" vertical="center"/>
    </xf>
    <xf numFmtId="168" fontId="22" fillId="5" borderId="7" xfId="2" applyNumberFormat="1" applyFont="1" applyFill="1" applyBorder="1" applyAlignment="1">
      <alignment horizontal="center" vertical="center"/>
    </xf>
    <xf numFmtId="167" fontId="29" fillId="5" borderId="0" xfId="2" applyNumberFormat="1" applyFont="1" applyFill="1" applyAlignment="1" applyProtection="1">
      <alignment horizontal="left" vertical="center"/>
      <protection hidden="1"/>
    </xf>
    <xf numFmtId="0" fontId="42" fillId="5" borderId="0" xfId="2" applyFont="1" applyFill="1" applyAlignment="1">
      <alignment vertical="center"/>
    </xf>
    <xf numFmtId="0" fontId="43" fillId="5" borderId="0" xfId="1" applyFont="1" applyFill="1" applyAlignment="1">
      <alignment vertical="center"/>
    </xf>
    <xf numFmtId="0" fontId="44" fillId="5" borderId="0" xfId="2" applyFont="1" applyFill="1" applyAlignment="1">
      <alignment horizontal="left" vertical="center"/>
    </xf>
    <xf numFmtId="0" fontId="7" fillId="5" borderId="0" xfId="2" applyFont="1" applyFill="1" applyAlignment="1">
      <alignment horizontal="right" vertical="center"/>
    </xf>
    <xf numFmtId="0" fontId="17" fillId="5" borderId="0" xfId="2" applyFont="1" applyFill="1" applyAlignment="1">
      <alignment horizontal="right" vertical="center"/>
    </xf>
    <xf numFmtId="0" fontId="29" fillId="5" borderId="0" xfId="2" applyFont="1" applyFill="1" applyAlignment="1">
      <alignment horizontal="right" vertical="center"/>
    </xf>
    <xf numFmtId="0" fontId="43" fillId="5" borderId="0" xfId="2" applyFont="1" applyFill="1" applyAlignment="1">
      <alignment horizontal="right" vertical="center"/>
    </xf>
    <xf numFmtId="1" fontId="45" fillId="21" borderId="7" xfId="5" applyNumberFormat="1" applyFont="1" applyFill="1" applyBorder="1" applyAlignment="1">
      <alignment horizontal="center" vertical="center"/>
    </xf>
    <xf numFmtId="0" fontId="1" fillId="5" borderId="6" xfId="0" applyFont="1" applyFill="1" applyBorder="1"/>
    <xf numFmtId="0" fontId="1" fillId="5" borderId="0" xfId="0" applyFont="1" applyFill="1"/>
    <xf numFmtId="0" fontId="29" fillId="8" borderId="20" xfId="2" applyFont="1" applyFill="1" applyBorder="1" applyAlignment="1">
      <alignment horizontal="center" vertical="center"/>
    </xf>
    <xf numFmtId="167" fontId="7" fillId="10" borderId="21" xfId="2" applyNumberFormat="1" applyFont="1" applyFill="1" applyBorder="1" applyAlignment="1" applyProtection="1">
      <alignment horizontal="center" vertical="center"/>
      <protection hidden="1"/>
    </xf>
    <xf numFmtId="166" fontId="29" fillId="18" borderId="21" xfId="2" applyNumberFormat="1" applyFont="1" applyFill="1" applyBorder="1" applyAlignment="1" applyProtection="1">
      <alignment horizontal="center" vertical="center"/>
      <protection hidden="1"/>
    </xf>
    <xf numFmtId="0" fontId="29" fillId="5" borderId="21" xfId="2" applyFont="1" applyFill="1" applyBorder="1" applyAlignment="1">
      <alignment horizontal="left" vertical="center"/>
    </xf>
    <xf numFmtId="169" fontId="47" fillId="5" borderId="22" xfId="2" applyNumberFormat="1" applyFont="1" applyFill="1" applyBorder="1" applyAlignment="1" applyProtection="1">
      <alignment horizontal="center" vertical="center"/>
      <protection hidden="1"/>
    </xf>
    <xf numFmtId="0" fontId="46" fillId="5" borderId="0" xfId="1" applyFont="1" applyFill="1" applyAlignment="1">
      <alignment horizontal="right"/>
    </xf>
    <xf numFmtId="0" fontId="23" fillId="5" borderId="21" xfId="2" applyFont="1" applyFill="1" applyBorder="1" applyAlignment="1">
      <alignment horizontal="right" vertical="center"/>
    </xf>
    <xf numFmtId="168" fontId="46" fillId="5" borderId="23" xfId="2" applyNumberFormat="1" applyFont="1" applyFill="1" applyBorder="1" applyAlignment="1">
      <alignment horizontal="center" vertical="center"/>
    </xf>
    <xf numFmtId="0" fontId="34" fillId="5" borderId="25" xfId="2" applyFont="1" applyFill="1" applyBorder="1" applyAlignment="1">
      <alignment horizontal="right" vertical="center"/>
    </xf>
    <xf numFmtId="170" fontId="34" fillId="5" borderId="25" xfId="2" applyNumberFormat="1" applyFont="1" applyFill="1" applyBorder="1" applyAlignment="1">
      <alignment horizontal="center" vertical="center"/>
    </xf>
    <xf numFmtId="0" fontId="7" fillId="5" borderId="25" xfId="2" applyFont="1" applyFill="1" applyBorder="1" applyAlignment="1">
      <alignment horizontal="right" vertical="center"/>
    </xf>
    <xf numFmtId="0" fontId="46" fillId="5" borderId="25" xfId="1" applyFont="1" applyFill="1" applyBorder="1" applyAlignment="1">
      <alignment horizontal="right"/>
    </xf>
    <xf numFmtId="171" fontId="16" fillId="5" borderId="26" xfId="2" applyNumberFormat="1" applyFont="1" applyFill="1" applyBorder="1" applyAlignment="1">
      <alignment horizontal="center" vertical="center"/>
    </xf>
    <xf numFmtId="0" fontId="36" fillId="5" borderId="25" xfId="2" applyFont="1" applyFill="1" applyBorder="1" applyAlignment="1">
      <alignment horizontal="right" vertical="center"/>
    </xf>
    <xf numFmtId="168" fontId="46" fillId="5" borderId="27" xfId="2" applyNumberFormat="1" applyFont="1" applyFill="1" applyBorder="1" applyAlignment="1">
      <alignment horizontal="center" vertical="center"/>
    </xf>
    <xf numFmtId="0" fontId="49" fillId="16" borderId="21" xfId="2" applyFont="1" applyFill="1" applyBorder="1" applyAlignment="1" applyProtection="1">
      <alignment horizontal="center" vertical="center" wrapText="1"/>
      <protection hidden="1"/>
    </xf>
    <xf numFmtId="0" fontId="50" fillId="8" borderId="21" xfId="2" applyFont="1" applyFill="1" applyBorder="1" applyAlignment="1" applyProtection="1">
      <alignment horizontal="center" vertical="center" wrapText="1"/>
      <protection hidden="1"/>
    </xf>
    <xf numFmtId="0" fontId="51" fillId="24" borderId="21" xfId="2" applyFont="1" applyFill="1" applyBorder="1" applyAlignment="1" applyProtection="1">
      <alignment horizontal="center" vertical="center" wrapText="1"/>
      <protection hidden="1"/>
    </xf>
    <xf numFmtId="0" fontId="52" fillId="25" borderId="21" xfId="2" applyFont="1" applyFill="1" applyBorder="1" applyAlignment="1" applyProtection="1">
      <alignment horizontal="center" vertical="center" wrapText="1"/>
      <protection hidden="1"/>
    </xf>
    <xf numFmtId="0" fontId="52" fillId="26" borderId="21" xfId="2" applyFont="1" applyFill="1" applyBorder="1" applyAlignment="1" applyProtection="1">
      <alignment horizontal="center" vertical="center" wrapText="1"/>
      <protection hidden="1"/>
    </xf>
    <xf numFmtId="0" fontId="52" fillId="27" borderId="21" xfId="2" applyFont="1" applyFill="1" applyBorder="1" applyAlignment="1" applyProtection="1">
      <alignment horizontal="center" vertical="center" wrapText="1"/>
      <protection hidden="1"/>
    </xf>
    <xf numFmtId="0" fontId="29" fillId="5" borderId="21" xfId="2" applyFont="1" applyFill="1" applyBorder="1" applyAlignment="1">
      <alignment horizontal="center" vertical="center"/>
    </xf>
    <xf numFmtId="0" fontId="53" fillId="5" borderId="21" xfId="2" applyFont="1" applyFill="1" applyBorder="1" applyAlignment="1">
      <alignment horizontal="center" vertical="center"/>
    </xf>
    <xf numFmtId="0" fontId="7" fillId="5" borderId="21" xfId="2" applyFont="1" applyFill="1" applyBorder="1" applyAlignment="1" applyProtection="1">
      <alignment horizontal="center" vertical="center"/>
      <protection hidden="1"/>
    </xf>
    <xf numFmtId="0" fontId="29" fillId="0" borderId="21" xfId="2" applyFont="1" applyBorder="1" applyAlignment="1">
      <alignment horizontal="center" vertical="center"/>
    </xf>
    <xf numFmtId="0" fontId="54" fillId="16" borderId="21" xfId="2" applyFont="1" applyFill="1" applyBorder="1" applyAlignment="1" applyProtection="1">
      <alignment horizontal="center" vertical="center"/>
      <protection hidden="1"/>
    </xf>
    <xf numFmtId="0" fontId="55" fillId="0" borderId="28" xfId="2" applyFont="1" applyBorder="1" applyAlignment="1">
      <alignment horizontal="center" vertical="center"/>
    </xf>
    <xf numFmtId="0" fontId="29" fillId="5" borderId="21" xfId="2" applyFont="1" applyFill="1" applyBorder="1" applyAlignment="1">
      <alignment horizontal="center" vertical="center" wrapText="1"/>
    </xf>
    <xf numFmtId="0" fontId="22" fillId="5" borderId="23" xfId="2" applyFont="1" applyFill="1" applyBorder="1" applyAlignment="1">
      <alignment horizontal="center" vertical="center"/>
    </xf>
    <xf numFmtId="0" fontId="1" fillId="5" borderId="6" xfId="1" applyFill="1" applyBorder="1"/>
    <xf numFmtId="0" fontId="1" fillId="5" borderId="7" xfId="0" applyFont="1" applyFill="1" applyBorder="1"/>
    <xf numFmtId="0" fontId="5" fillId="12" borderId="29" xfId="2" applyFont="1" applyFill="1" applyBorder="1" applyAlignment="1">
      <alignment horizontal="center" vertical="center"/>
    </xf>
    <xf numFmtId="0" fontId="56" fillId="28" borderId="30" xfId="2" applyFont="1" applyFill="1" applyBorder="1" applyAlignment="1">
      <alignment horizontal="center" vertical="center"/>
    </xf>
    <xf numFmtId="170" fontId="57" fillId="16" borderId="31" xfId="2" applyNumberFormat="1" applyFont="1" applyFill="1" applyBorder="1" applyAlignment="1">
      <alignment horizontal="center" vertical="center"/>
    </xf>
    <xf numFmtId="172" fontId="58" fillId="16" borderId="31" xfId="2" applyNumberFormat="1" applyFont="1" applyFill="1" applyBorder="1" applyAlignment="1">
      <alignment horizontal="center" vertical="center"/>
    </xf>
    <xf numFmtId="166" fontId="47" fillId="16" borderId="32" xfId="2" applyNumberFormat="1" applyFont="1" applyFill="1" applyBorder="1" applyAlignment="1" applyProtection="1">
      <alignment horizontal="center" vertical="center"/>
      <protection hidden="1"/>
    </xf>
    <xf numFmtId="173" fontId="59" fillId="16" borderId="32" xfId="2" applyNumberFormat="1" applyFont="1" applyFill="1" applyBorder="1" applyAlignment="1" applyProtection="1">
      <alignment horizontal="center" vertical="center"/>
      <protection hidden="1"/>
    </xf>
    <xf numFmtId="169" fontId="47" fillId="16" borderId="32" xfId="2" applyNumberFormat="1" applyFont="1" applyFill="1" applyBorder="1" applyAlignment="1" applyProtection="1">
      <alignment horizontal="center" vertical="center"/>
      <protection hidden="1"/>
    </xf>
    <xf numFmtId="0" fontId="60" fillId="5" borderId="0" xfId="1" applyFont="1" applyFill="1" applyAlignment="1">
      <alignment horizontal="right" vertical="center"/>
    </xf>
    <xf numFmtId="174" fontId="61" fillId="8" borderId="0" xfId="2" applyNumberFormat="1" applyFont="1" applyFill="1" applyAlignment="1" applyProtection="1">
      <alignment horizontal="center" vertical="center"/>
      <protection hidden="1"/>
    </xf>
    <xf numFmtId="175" fontId="17" fillId="29" borderId="0" xfId="1" applyNumberFormat="1" applyFont="1" applyFill="1" applyAlignment="1">
      <alignment horizontal="center" vertical="center"/>
    </xf>
    <xf numFmtId="0" fontId="43" fillId="0" borderId="0" xfId="1" applyFont="1" applyAlignment="1">
      <alignment horizontal="left" vertical="center"/>
    </xf>
    <xf numFmtId="175" fontId="46" fillId="30" borderId="0" xfId="7" applyNumberFormat="1" applyFont="1" applyFill="1" applyAlignment="1">
      <alignment horizontal="right" vertical="center"/>
    </xf>
    <xf numFmtId="174" fontId="23" fillId="30" borderId="0" xfId="7" applyNumberFormat="1" applyFont="1" applyFill="1" applyAlignment="1">
      <alignment horizontal="left" vertical="center"/>
    </xf>
    <xf numFmtId="167" fontId="36" fillId="31" borderId="0" xfId="7" applyNumberFormat="1" applyFont="1" applyFill="1" applyAlignment="1">
      <alignment horizontal="left" vertical="center"/>
    </xf>
    <xf numFmtId="10" fontId="7" fillId="32" borderId="26" xfId="8" applyNumberFormat="1" applyFont="1" applyFill="1" applyBorder="1" applyAlignment="1">
      <alignment horizontal="center" vertical="center"/>
    </xf>
    <xf numFmtId="165" fontId="23" fillId="30" borderId="18" xfId="7" applyNumberFormat="1" applyFont="1" applyFill="1" applyBorder="1" applyAlignment="1">
      <alignment horizontal="right" vertical="center"/>
    </xf>
    <xf numFmtId="10" fontId="7" fillId="32" borderId="0" xfId="8" applyNumberFormat="1" applyFont="1" applyFill="1" applyBorder="1" applyAlignment="1">
      <alignment horizontal="center" vertical="center"/>
    </xf>
    <xf numFmtId="176" fontId="45" fillId="0" borderId="33" xfId="2" applyNumberFormat="1" applyFont="1" applyBorder="1" applyAlignment="1">
      <alignment horizontal="center" vertical="center"/>
    </xf>
    <xf numFmtId="176" fontId="22" fillId="29" borderId="7" xfId="2" applyNumberFormat="1" applyFont="1" applyFill="1" applyBorder="1" applyAlignment="1">
      <alignment horizontal="center" vertical="center"/>
    </xf>
    <xf numFmtId="0" fontId="30" fillId="16" borderId="0" xfId="2" applyFont="1" applyFill="1" applyAlignment="1" applyProtection="1">
      <alignment horizontal="center" vertical="center"/>
      <protection hidden="1"/>
    </xf>
    <xf numFmtId="0" fontId="49" fillId="16" borderId="34" xfId="2" applyFont="1" applyFill="1" applyBorder="1" applyAlignment="1" applyProtection="1">
      <alignment horizontal="center" vertical="center" wrapText="1"/>
      <protection hidden="1"/>
    </xf>
    <xf numFmtId="0" fontId="52" fillId="27" borderId="35" xfId="2" applyFont="1" applyFill="1" applyBorder="1" applyAlignment="1" applyProtection="1">
      <alignment horizontal="center" vertical="center" wrapText="1"/>
      <protection hidden="1"/>
    </xf>
    <xf numFmtId="0" fontId="29" fillId="0" borderId="23" xfId="2" applyFont="1" applyBorder="1" applyAlignment="1">
      <alignment horizontal="center" vertical="center"/>
    </xf>
    <xf numFmtId="0" fontId="1" fillId="12" borderId="16" xfId="1" applyFill="1" applyBorder="1"/>
    <xf numFmtId="0" fontId="56" fillId="16" borderId="31" xfId="2" applyFont="1" applyFill="1" applyBorder="1" applyAlignment="1">
      <alignment horizontal="center" vertical="center"/>
    </xf>
    <xf numFmtId="166" fontId="47" fillId="16" borderId="36" xfId="2" applyNumberFormat="1" applyFont="1" applyFill="1" applyBorder="1" applyAlignment="1" applyProtection="1">
      <alignment horizontal="center" vertical="center"/>
      <protection hidden="1"/>
    </xf>
    <xf numFmtId="173" fontId="59" fillId="16" borderId="36" xfId="2" applyNumberFormat="1" applyFont="1" applyFill="1" applyBorder="1" applyAlignment="1" applyProtection="1">
      <alignment horizontal="center" vertical="center"/>
      <protection hidden="1"/>
    </xf>
    <xf numFmtId="10" fontId="7" fillId="32" borderId="11" xfId="8" applyNumberFormat="1" applyFont="1" applyFill="1" applyBorder="1" applyAlignment="1">
      <alignment horizontal="center" vertical="center"/>
    </xf>
    <xf numFmtId="176" fontId="45" fillId="0" borderId="18" xfId="2" applyNumberFormat="1" applyFont="1" applyBorder="1" applyAlignment="1">
      <alignment horizontal="center" vertical="center"/>
    </xf>
    <xf numFmtId="0" fontId="63" fillId="28" borderId="37" xfId="2" applyFont="1" applyFill="1" applyBorder="1" applyAlignment="1">
      <alignment horizontal="centerContinuous" vertical="center"/>
    </xf>
    <xf numFmtId="0" fontId="63" fillId="28" borderId="38" xfId="2" applyFont="1" applyFill="1" applyBorder="1" applyAlignment="1">
      <alignment horizontal="centerContinuous" vertical="center"/>
    </xf>
    <xf numFmtId="172" fontId="63" fillId="16" borderId="38" xfId="2" applyNumberFormat="1" applyFont="1" applyFill="1" applyBorder="1" applyAlignment="1">
      <alignment horizontal="centerContinuous" vertical="center"/>
    </xf>
    <xf numFmtId="166" fontId="64" fillId="16" borderId="39" xfId="2" applyNumberFormat="1" applyFont="1" applyFill="1" applyBorder="1" applyAlignment="1" applyProtection="1">
      <alignment horizontal="centerContinuous" vertical="center"/>
      <protection hidden="1"/>
    </xf>
    <xf numFmtId="173" fontId="64" fillId="16" borderId="39" xfId="2" applyNumberFormat="1" applyFont="1" applyFill="1" applyBorder="1" applyAlignment="1" applyProtection="1">
      <alignment horizontal="centerContinuous" vertical="center"/>
      <protection hidden="1"/>
    </xf>
    <xf numFmtId="169" fontId="64" fillId="16" borderId="39" xfId="2" applyNumberFormat="1" applyFont="1" applyFill="1" applyBorder="1" applyAlignment="1" applyProtection="1">
      <alignment horizontal="centerContinuous" vertical="center"/>
      <protection hidden="1"/>
    </xf>
    <xf numFmtId="0" fontId="65" fillId="34" borderId="27" xfId="1" applyFont="1" applyFill="1" applyBorder="1" applyAlignment="1">
      <alignment horizontal="centerContinuous" vertical="center"/>
    </xf>
    <xf numFmtId="0" fontId="56" fillId="28" borderId="40" xfId="2" applyFont="1" applyFill="1" applyBorder="1" applyAlignment="1">
      <alignment horizontal="center" vertical="center"/>
    </xf>
    <xf numFmtId="0" fontId="43" fillId="34" borderId="7" xfId="1" applyFont="1" applyFill="1" applyBorder="1" applyAlignment="1">
      <alignment horizontal="left" vertical="center"/>
    </xf>
    <xf numFmtId="169" fontId="60" fillId="5" borderId="0" xfId="2" applyNumberFormat="1" applyFont="1" applyFill="1" applyAlignment="1" applyProtection="1">
      <alignment horizontal="center" vertical="center"/>
      <protection hidden="1"/>
    </xf>
    <xf numFmtId="0" fontId="1" fillId="0" borderId="6" xfId="1" applyBorder="1"/>
    <xf numFmtId="0" fontId="1" fillId="0" borderId="0" xfId="1" applyAlignment="1">
      <alignment horizontal="center" vertical="center"/>
    </xf>
    <xf numFmtId="0" fontId="1" fillId="0" borderId="7" xfId="0" applyFont="1" applyBorder="1"/>
    <xf numFmtId="0" fontId="56" fillId="28" borderId="41" xfId="2" applyFont="1" applyFill="1" applyBorder="1" applyAlignment="1">
      <alignment horizontal="center" vertical="center"/>
    </xf>
    <xf numFmtId="0" fontId="1" fillId="0" borderId="0" xfId="0" applyFont="1" applyAlignment="1">
      <alignment vertical="center"/>
    </xf>
    <xf numFmtId="175" fontId="30" fillId="5" borderId="0" xfId="2" applyNumberFormat="1" applyFont="1" applyFill="1" applyAlignment="1" applyProtection="1">
      <alignment horizontal="left" vertical="center"/>
      <protection hidden="1"/>
    </xf>
    <xf numFmtId="175" fontId="30" fillId="5" borderId="7" xfId="2" applyNumberFormat="1" applyFont="1" applyFill="1" applyBorder="1" applyAlignment="1" applyProtection="1">
      <alignment horizontal="left" vertical="center"/>
      <protection hidden="1"/>
    </xf>
    <xf numFmtId="169" fontId="47" fillId="16" borderId="42" xfId="2" applyNumberFormat="1" applyFont="1" applyFill="1" applyBorder="1" applyAlignment="1" applyProtection="1">
      <alignment horizontal="center" vertical="center"/>
      <protection hidden="1"/>
    </xf>
    <xf numFmtId="0" fontId="43" fillId="5" borderId="0" xfId="1" applyFont="1" applyFill="1" applyAlignment="1">
      <alignment horizontal="left" vertical="center"/>
    </xf>
    <xf numFmtId="167" fontId="29" fillId="5" borderId="6" xfId="2" applyNumberFormat="1" applyFont="1" applyFill="1" applyBorder="1" applyAlignment="1" applyProtection="1">
      <alignment horizontal="left" vertical="center"/>
      <protection hidden="1"/>
    </xf>
    <xf numFmtId="0" fontId="29" fillId="8" borderId="6" xfId="2" applyFont="1" applyFill="1" applyBorder="1" applyAlignment="1">
      <alignment horizontal="center" vertical="center"/>
    </xf>
    <xf numFmtId="166" fontId="29" fillId="18" borderId="0" xfId="2" applyNumberFormat="1" applyFont="1" applyFill="1" applyAlignment="1" applyProtection="1">
      <alignment horizontal="center" vertical="center"/>
      <protection hidden="1"/>
    </xf>
    <xf numFmtId="0" fontId="1" fillId="5" borderId="6" xfId="1" applyFill="1" applyBorder="1" applyAlignment="1">
      <alignment vertical="center"/>
    </xf>
    <xf numFmtId="0" fontId="1" fillId="5" borderId="0" xfId="1" applyFill="1" applyAlignment="1">
      <alignment vertical="center"/>
    </xf>
    <xf numFmtId="0" fontId="1" fillId="5" borderId="7" xfId="0" applyFont="1" applyFill="1" applyBorder="1" applyAlignment="1">
      <alignment vertical="center"/>
    </xf>
    <xf numFmtId="0" fontId="33" fillId="5" borderId="6" xfId="2" applyFont="1" applyFill="1" applyBorder="1" applyAlignment="1">
      <alignment horizontal="left" vertical="center"/>
    </xf>
    <xf numFmtId="166" fontId="34" fillId="8" borderId="6" xfId="2" applyNumberFormat="1" applyFont="1" applyFill="1" applyBorder="1" applyAlignment="1" applyProtection="1">
      <alignment horizontal="center" vertical="center"/>
      <protection hidden="1"/>
    </xf>
    <xf numFmtId="0" fontId="4" fillId="5" borderId="0" xfId="1" applyFont="1" applyFill="1"/>
    <xf numFmtId="0" fontId="1" fillId="0" borderId="0" xfId="1" applyAlignment="1">
      <alignment vertical="center"/>
    </xf>
    <xf numFmtId="0" fontId="4" fillId="5" borderId="6" xfId="1" applyFont="1" applyFill="1" applyBorder="1"/>
    <xf numFmtId="0" fontId="34" fillId="5" borderId="6" xfId="2" applyFont="1" applyFill="1" applyBorder="1" applyAlignment="1">
      <alignment vertical="center"/>
    </xf>
    <xf numFmtId="0" fontId="34" fillId="5" borderId="0" xfId="2" applyFont="1" applyFill="1" applyAlignment="1">
      <alignment vertical="center"/>
    </xf>
    <xf numFmtId="1" fontId="35" fillId="18" borderId="0" xfId="5" applyNumberFormat="1" applyFont="1" applyFill="1" applyAlignment="1">
      <alignment horizontal="center" vertical="center"/>
    </xf>
    <xf numFmtId="1" fontId="35" fillId="5" borderId="0" xfId="5" applyNumberFormat="1" applyFont="1" applyFill="1" applyAlignment="1">
      <alignment vertical="center"/>
    </xf>
    <xf numFmtId="0" fontId="45" fillId="5" borderId="6" xfId="2" applyFont="1" applyFill="1" applyBorder="1" applyAlignment="1">
      <alignment horizontal="center" vertical="center" wrapText="1"/>
    </xf>
    <xf numFmtId="0" fontId="29" fillId="5" borderId="0" xfId="1" applyFont="1" applyFill="1" applyAlignment="1">
      <alignment vertical="center"/>
    </xf>
    <xf numFmtId="0" fontId="49" fillId="16" borderId="6" xfId="2" applyFont="1" applyFill="1" applyBorder="1" applyAlignment="1" applyProtection="1">
      <alignment horizontal="center" vertical="center" wrapText="1"/>
      <protection hidden="1"/>
    </xf>
    <xf numFmtId="0" fontId="29" fillId="5" borderId="0" xfId="2" applyFont="1" applyFill="1" applyAlignment="1">
      <alignment horizontal="centerContinuous" vertical="center"/>
    </xf>
    <xf numFmtId="0" fontId="1" fillId="5" borderId="0" xfId="1" applyFill="1" applyAlignment="1">
      <alignment horizontal="centerContinuous" vertical="center"/>
    </xf>
    <xf numFmtId="0" fontId="29" fillId="5" borderId="0" xfId="2" applyFont="1" applyFill="1" applyAlignment="1">
      <alignment horizontal="center" vertical="center" wrapText="1"/>
    </xf>
    <xf numFmtId="0" fontId="22" fillId="5" borderId="7" xfId="2" applyFont="1" applyFill="1" applyBorder="1" applyAlignment="1">
      <alignment horizontal="center" vertical="center"/>
    </xf>
    <xf numFmtId="0" fontId="29" fillId="16" borderId="43" xfId="2" applyFont="1" applyFill="1" applyBorder="1" applyAlignment="1">
      <alignment horizontal="center" vertical="center"/>
    </xf>
    <xf numFmtId="0" fontId="1" fillId="5" borderId="25" xfId="1" applyFill="1" applyBorder="1"/>
    <xf numFmtId="0" fontId="60" fillId="5" borderId="25" xfId="1" applyFont="1" applyFill="1" applyBorder="1" applyAlignment="1">
      <alignment horizontal="right" vertical="center"/>
    </xf>
    <xf numFmtId="176" fontId="45" fillId="5" borderId="25" xfId="2" applyNumberFormat="1" applyFont="1" applyFill="1" applyBorder="1" applyAlignment="1">
      <alignment horizontal="center" vertical="center"/>
    </xf>
    <xf numFmtId="176" fontId="1" fillId="5" borderId="27" xfId="1" applyNumberFormat="1" applyFill="1" applyBorder="1" applyAlignment="1">
      <alignment horizontal="center" vertical="center"/>
    </xf>
    <xf numFmtId="0" fontId="29" fillId="5" borderId="6" xfId="1" applyFont="1" applyFill="1" applyBorder="1" applyAlignment="1">
      <alignment vertical="center"/>
    </xf>
    <xf numFmtId="0" fontId="52" fillId="27" borderId="44" xfId="2" applyFont="1" applyFill="1" applyBorder="1" applyAlignment="1" applyProtection="1">
      <alignment horizontal="center" vertical="center" wrapText="1"/>
      <protection hidden="1"/>
    </xf>
    <xf numFmtId="0" fontId="1" fillId="0" borderId="0" xfId="1" applyAlignment="1">
      <alignment horizontal="centerContinuous" vertical="center"/>
    </xf>
    <xf numFmtId="0" fontId="54" fillId="16" borderId="0" xfId="2" applyFont="1" applyFill="1" applyAlignment="1" applyProtection="1">
      <alignment horizontal="center" vertical="center"/>
      <protection hidden="1"/>
    </xf>
    <xf numFmtId="169" fontId="64" fillId="16" borderId="45" xfId="2" applyNumberFormat="1" applyFont="1" applyFill="1" applyBorder="1" applyAlignment="1" applyProtection="1">
      <alignment horizontal="centerContinuous" vertical="center"/>
      <protection hidden="1"/>
    </xf>
    <xf numFmtId="165" fontId="23" fillId="30" borderId="25" xfId="7" applyNumberFormat="1" applyFont="1" applyFill="1" applyBorder="1" applyAlignment="1">
      <alignment horizontal="center" vertical="center"/>
    </xf>
    <xf numFmtId="176" fontId="45" fillId="0" borderId="25" xfId="2" applyNumberFormat="1" applyFont="1" applyBorder="1" applyAlignment="1">
      <alignment horizontal="center" vertical="center"/>
    </xf>
    <xf numFmtId="176" fontId="1" fillId="5" borderId="27" xfId="1" applyNumberFormat="1" applyFill="1" applyBorder="1" applyAlignment="1">
      <alignment horizontal="left" vertical="center"/>
    </xf>
    <xf numFmtId="0" fontId="30" fillId="16" borderId="0" xfId="2" applyFont="1" applyFill="1" applyAlignment="1">
      <alignment horizontal="right" vertical="center"/>
    </xf>
    <xf numFmtId="177" fontId="67" fillId="18" borderId="0" xfId="2" applyNumberFormat="1" applyFont="1" applyFill="1" applyAlignment="1">
      <alignment horizontal="center" vertical="center"/>
    </xf>
    <xf numFmtId="0" fontId="43" fillId="5" borderId="6" xfId="2" applyFont="1" applyFill="1" applyBorder="1" applyAlignment="1">
      <alignment horizontal="left" vertical="center"/>
    </xf>
    <xf numFmtId="0" fontId="56" fillId="16" borderId="46" xfId="2" applyFont="1" applyFill="1" applyBorder="1" applyAlignment="1">
      <alignment horizontal="center" vertical="center"/>
    </xf>
    <xf numFmtId="166" fontId="47" fillId="16" borderId="47" xfId="2" applyNumberFormat="1" applyFont="1" applyFill="1" applyBorder="1" applyAlignment="1" applyProtection="1">
      <alignment horizontal="center" vertical="center"/>
      <protection hidden="1"/>
    </xf>
    <xf numFmtId="173" fontId="59" fillId="16" borderId="47" xfId="2" applyNumberFormat="1" applyFont="1" applyFill="1" applyBorder="1" applyAlignment="1" applyProtection="1">
      <alignment horizontal="center" vertical="center"/>
      <protection hidden="1"/>
    </xf>
    <xf numFmtId="169" fontId="47" fillId="16" borderId="48" xfId="2" applyNumberFormat="1" applyFont="1" applyFill="1" applyBorder="1" applyAlignment="1" applyProtection="1">
      <alignment horizontal="center" vertical="center"/>
      <protection hidden="1"/>
    </xf>
    <xf numFmtId="0" fontId="68" fillId="5" borderId="49" xfId="2" applyFont="1" applyFill="1" applyBorder="1" applyAlignment="1">
      <alignment horizontal="right" vertical="center"/>
    </xf>
    <xf numFmtId="170" fontId="42" fillId="5" borderId="49" xfId="2" applyNumberFormat="1" applyFont="1" applyFill="1" applyBorder="1" applyAlignment="1">
      <alignment horizontal="center" vertical="center"/>
    </xf>
    <xf numFmtId="167" fontId="42" fillId="5" borderId="49" xfId="2" applyNumberFormat="1" applyFont="1" applyFill="1" applyBorder="1" applyAlignment="1">
      <alignment horizontal="center" vertical="center"/>
    </xf>
    <xf numFmtId="165" fontId="42" fillId="5" borderId="49" xfId="2" applyNumberFormat="1" applyFont="1" applyFill="1" applyBorder="1" applyAlignment="1">
      <alignment horizontal="center" vertical="center"/>
    </xf>
    <xf numFmtId="165" fontId="7" fillId="44" borderId="49" xfId="2" applyNumberFormat="1" applyFont="1" applyFill="1" applyBorder="1" applyAlignment="1">
      <alignment horizontal="center" vertical="center"/>
    </xf>
    <xf numFmtId="0" fontId="7" fillId="5" borderId="49" xfId="2" applyFont="1" applyFill="1" applyBorder="1" applyAlignment="1">
      <alignment horizontal="right" vertical="center"/>
    </xf>
    <xf numFmtId="0" fontId="7" fillId="5" borderId="49" xfId="2" applyFont="1" applyFill="1" applyBorder="1" applyAlignment="1">
      <alignment vertical="center"/>
    </xf>
    <xf numFmtId="9" fontId="42" fillId="5" borderId="49" xfId="2" applyNumberFormat="1" applyFont="1" applyFill="1" applyBorder="1" applyAlignment="1">
      <alignment horizontal="center" vertical="center"/>
    </xf>
    <xf numFmtId="165" fontId="42" fillId="44" borderId="49" xfId="2" applyNumberFormat="1" applyFont="1" applyFill="1" applyBorder="1" applyAlignment="1">
      <alignment horizontal="center" vertical="center"/>
    </xf>
    <xf numFmtId="178" fontId="7" fillId="44" borderId="49" xfId="2" applyNumberFormat="1" applyFont="1" applyFill="1" applyBorder="1" applyAlignment="1">
      <alignment horizontal="center" vertical="center"/>
    </xf>
    <xf numFmtId="0" fontId="7" fillId="5" borderId="50" xfId="2" applyFont="1" applyFill="1" applyBorder="1" applyAlignment="1">
      <alignment vertical="center"/>
    </xf>
    <xf numFmtId="0" fontId="17" fillId="5" borderId="6" xfId="3" applyFont="1" applyFill="1" applyBorder="1" applyAlignment="1">
      <alignment vertical="center"/>
    </xf>
    <xf numFmtId="0" fontId="17" fillId="5" borderId="0" xfId="3" applyFont="1" applyFill="1" applyAlignment="1">
      <alignment vertical="center"/>
    </xf>
    <xf numFmtId="0" fontId="17" fillId="5" borderId="7" xfId="3" applyFont="1" applyFill="1" applyBorder="1" applyAlignment="1">
      <alignment vertical="center"/>
    </xf>
    <xf numFmtId="0" fontId="17" fillId="18" borderId="51" xfId="3" applyFont="1" applyFill="1" applyBorder="1" applyAlignment="1">
      <alignment horizontal="left" vertical="center"/>
    </xf>
    <xf numFmtId="0" fontId="17" fillId="18" borderId="52" xfId="3" applyFont="1" applyFill="1" applyBorder="1" applyAlignment="1">
      <alignment horizontal="left" vertical="center"/>
    </xf>
    <xf numFmtId="0" fontId="68" fillId="18" borderId="52" xfId="2" applyFont="1" applyFill="1" applyBorder="1" applyAlignment="1">
      <alignment horizontal="right" vertical="center"/>
    </xf>
    <xf numFmtId="167" fontId="42" fillId="18" borderId="52" xfId="2" applyNumberFormat="1" applyFont="1" applyFill="1" applyBorder="1" applyAlignment="1">
      <alignment horizontal="center" vertical="center"/>
    </xf>
    <xf numFmtId="179" fontId="10" fillId="18" borderId="52" xfId="10" applyNumberFormat="1" applyFont="1" applyFill="1" applyBorder="1" applyAlignment="1">
      <alignment horizontal="center" vertical="center"/>
    </xf>
    <xf numFmtId="2" fontId="22" fillId="18" borderId="52" xfId="9" applyNumberFormat="1" applyFont="1" applyFill="1" applyBorder="1" applyAlignment="1" applyProtection="1">
      <alignment horizontal="left" vertical="center"/>
      <protection locked="0"/>
    </xf>
    <xf numFmtId="0" fontId="7" fillId="18" borderId="52" xfId="2" applyFont="1" applyFill="1" applyBorder="1" applyAlignment="1">
      <alignment horizontal="right" vertical="center"/>
    </xf>
    <xf numFmtId="173" fontId="42" fillId="45" borderId="52" xfId="2" applyNumberFormat="1" applyFont="1" applyFill="1" applyBorder="1" applyAlignment="1">
      <alignment horizontal="center" vertical="center"/>
    </xf>
    <xf numFmtId="9" fontId="42" fillId="18" borderId="52" xfId="2" applyNumberFormat="1" applyFont="1" applyFill="1" applyBorder="1" applyAlignment="1">
      <alignment horizontal="center" vertical="center"/>
    </xf>
    <xf numFmtId="165" fontId="42" fillId="45" borderId="52" xfId="2" applyNumberFormat="1" applyFont="1" applyFill="1" applyBorder="1" applyAlignment="1">
      <alignment horizontal="center" vertical="center"/>
    </xf>
    <xf numFmtId="2" fontId="22" fillId="18" borderId="53" xfId="9" applyNumberFormat="1" applyFont="1" applyFill="1" applyBorder="1" applyAlignment="1" applyProtection="1">
      <alignment horizontal="right" vertical="center"/>
      <protection locked="0"/>
    </xf>
    <xf numFmtId="49" fontId="46" fillId="16" borderId="0" xfId="2" applyNumberFormat="1" applyFont="1" applyFill="1" applyAlignment="1">
      <alignment vertical="center"/>
    </xf>
    <xf numFmtId="0" fontId="7" fillId="16" borderId="0" xfId="2" applyFont="1" applyFill="1" applyAlignment="1">
      <alignment horizontal="center" vertical="center"/>
    </xf>
    <xf numFmtId="0" fontId="1" fillId="16" borderId="0" xfId="1" applyFill="1"/>
    <xf numFmtId="0" fontId="16" fillId="16" borderId="0" xfId="2" applyFont="1" applyFill="1" applyAlignment="1">
      <alignment horizontal="right" vertical="center"/>
    </xf>
    <xf numFmtId="1" fontId="69" fillId="16" borderId="0" xfId="2" applyNumberFormat="1" applyFont="1" applyFill="1" applyAlignment="1">
      <alignment horizontal="center" vertical="center" wrapText="1"/>
    </xf>
    <xf numFmtId="168" fontId="70" fillId="16" borderId="7" xfId="2" applyNumberFormat="1" applyFont="1" applyFill="1" applyBorder="1" applyAlignment="1">
      <alignment vertical="center"/>
    </xf>
    <xf numFmtId="2" fontId="22" fillId="18" borderId="6" xfId="9" applyNumberFormat="1" applyFont="1" applyFill="1" applyBorder="1" applyAlignment="1" applyProtection="1">
      <alignment vertical="center"/>
      <protection locked="0"/>
    </xf>
    <xf numFmtId="2" fontId="22" fillId="18" borderId="0" xfId="9" applyNumberFormat="1" applyFont="1" applyFill="1" applyAlignment="1" applyProtection="1">
      <alignment vertical="center"/>
      <protection locked="0"/>
    </xf>
    <xf numFmtId="2" fontId="22" fillId="18" borderId="7" xfId="9" applyNumberFormat="1" applyFont="1" applyFill="1" applyBorder="1" applyAlignment="1" applyProtection="1">
      <alignment vertical="center"/>
      <protection locked="0"/>
    </xf>
    <xf numFmtId="172" fontId="53" fillId="18" borderId="0" xfId="2" applyNumberFormat="1" applyFont="1" applyFill="1" applyAlignment="1" applyProtection="1">
      <alignment horizontal="center" vertical="center"/>
      <protection hidden="1"/>
    </xf>
    <xf numFmtId="180" fontId="23" fillId="16" borderId="0" xfId="2" applyNumberFormat="1" applyFont="1" applyFill="1" applyAlignment="1" applyProtection="1">
      <alignment horizontal="center" vertical="center"/>
      <protection hidden="1"/>
    </xf>
    <xf numFmtId="181" fontId="23" fillId="16" borderId="0" xfId="2" applyNumberFormat="1" applyFont="1" applyFill="1" applyAlignment="1" applyProtection="1">
      <alignment horizontal="center" vertical="center"/>
      <protection hidden="1"/>
    </xf>
    <xf numFmtId="173" fontId="23" fillId="16" borderId="0" xfId="2" applyNumberFormat="1" applyFont="1" applyFill="1" applyAlignment="1" applyProtection="1">
      <alignment horizontal="center" vertical="center"/>
      <protection hidden="1"/>
    </xf>
    <xf numFmtId="169" fontId="23" fillId="16" borderId="0" xfId="2" applyNumberFormat="1" applyFont="1" applyFill="1" applyAlignment="1" applyProtection="1">
      <alignment horizontal="center" vertical="center"/>
      <protection hidden="1"/>
    </xf>
    <xf numFmtId="182" fontId="70" fillId="16" borderId="7" xfId="2" applyNumberFormat="1" applyFont="1" applyFill="1" applyBorder="1" applyAlignment="1">
      <alignment vertical="center"/>
    </xf>
    <xf numFmtId="0" fontId="17" fillId="5" borderId="54" xfId="3" applyFont="1" applyFill="1" applyBorder="1" applyAlignment="1">
      <alignment vertical="center"/>
    </xf>
    <xf numFmtId="0" fontId="17" fillId="5" borderId="55" xfId="3" applyFont="1" applyFill="1" applyBorder="1" applyAlignment="1">
      <alignment vertical="center"/>
    </xf>
    <xf numFmtId="180" fontId="53" fillId="18" borderId="0" xfId="2" applyNumberFormat="1" applyFont="1" applyFill="1" applyAlignment="1" applyProtection="1">
      <alignment horizontal="center" vertical="center"/>
      <protection hidden="1"/>
    </xf>
    <xf numFmtId="167" fontId="23" fillId="16" borderId="0" xfId="2" applyNumberFormat="1" applyFont="1" applyFill="1" applyAlignment="1" applyProtection="1">
      <alignment horizontal="center" vertical="center"/>
      <protection hidden="1"/>
    </xf>
    <xf numFmtId="183" fontId="71" fillId="16" borderId="0" xfId="11" applyFont="1" applyFill="1" applyBorder="1" applyAlignment="1">
      <alignment vertical="center"/>
    </xf>
    <xf numFmtId="0" fontId="33" fillId="5" borderId="6" xfId="6" applyFont="1" applyFill="1" applyBorder="1" applyAlignment="1">
      <alignment vertical="center"/>
    </xf>
    <xf numFmtId="181" fontId="53" fillId="18" borderId="0" xfId="2" applyNumberFormat="1" applyFont="1" applyFill="1" applyAlignment="1" applyProtection="1">
      <alignment horizontal="center" vertical="center"/>
      <protection hidden="1"/>
    </xf>
    <xf numFmtId="174" fontId="61" fillId="8" borderId="6" xfId="2" applyNumberFormat="1" applyFont="1" applyFill="1" applyBorder="1" applyAlignment="1" applyProtection="1">
      <alignment horizontal="left" vertical="center"/>
      <protection hidden="1"/>
    </xf>
    <xf numFmtId="173" fontId="53" fillId="18" borderId="0" xfId="2" applyNumberFormat="1" applyFont="1" applyFill="1" applyAlignment="1" applyProtection="1">
      <alignment horizontal="center" vertical="center"/>
      <protection hidden="1"/>
    </xf>
    <xf numFmtId="184" fontId="23" fillId="16" borderId="0" xfId="2" applyNumberFormat="1" applyFont="1" applyFill="1" applyAlignment="1" applyProtection="1">
      <alignment horizontal="center" vertical="center"/>
      <protection hidden="1"/>
    </xf>
    <xf numFmtId="0" fontId="1" fillId="16" borderId="7" xfId="1" applyFill="1" applyBorder="1"/>
    <xf numFmtId="0" fontId="31" fillId="21" borderId="56" xfId="2" applyFont="1" applyFill="1" applyBorder="1" applyAlignment="1">
      <alignment vertical="center"/>
    </xf>
    <xf numFmtId="0" fontId="31" fillId="21" borderId="25" xfId="2" applyFont="1" applyFill="1" applyBorder="1" applyAlignment="1">
      <alignment vertical="center"/>
    </xf>
    <xf numFmtId="0" fontId="31" fillId="21" borderId="25" xfId="2" applyFont="1" applyFill="1" applyBorder="1" applyAlignment="1">
      <alignment horizontal="center" vertical="center" wrapText="1"/>
    </xf>
    <xf numFmtId="0" fontId="67" fillId="21" borderId="25" xfId="2" applyFont="1" applyFill="1" applyBorder="1" applyAlignment="1">
      <alignment horizontal="left" vertical="center"/>
    </xf>
    <xf numFmtId="0" fontId="73" fillId="21" borderId="25" xfId="2" applyFont="1" applyFill="1" applyBorder="1" applyAlignment="1">
      <alignment horizontal="left" vertical="center"/>
    </xf>
    <xf numFmtId="0" fontId="75" fillId="21" borderId="27" xfId="12" applyFont="1" applyFill="1" applyBorder="1" applyAlignment="1" applyProtection="1">
      <alignment vertical="center"/>
    </xf>
    <xf numFmtId="0" fontId="31" fillId="21" borderId="0" xfId="2" applyFont="1" applyFill="1" applyAlignment="1">
      <alignment horizontal="center" vertical="center" wrapText="1"/>
    </xf>
    <xf numFmtId="0" fontId="67" fillId="21" borderId="0" xfId="2" applyFont="1" applyFill="1" applyAlignment="1">
      <alignment horizontal="left" vertical="center"/>
    </xf>
    <xf numFmtId="0" fontId="73" fillId="21" borderId="0" xfId="2" applyFont="1" applyFill="1" applyAlignment="1">
      <alignment horizontal="left" vertical="center"/>
    </xf>
    <xf numFmtId="0" fontId="75" fillId="21" borderId="7" xfId="12" applyFont="1" applyFill="1" applyBorder="1" applyAlignment="1" applyProtection="1">
      <alignment vertical="center"/>
    </xf>
    <xf numFmtId="0" fontId="46" fillId="10" borderId="57" xfId="2" applyFont="1" applyFill="1" applyBorder="1" applyAlignment="1">
      <alignment horizontal="center" vertical="center"/>
    </xf>
    <xf numFmtId="0" fontId="31" fillId="21" borderId="58" xfId="2" applyFont="1" applyFill="1" applyBorder="1" applyAlignment="1">
      <alignment vertical="center"/>
    </xf>
    <xf numFmtId="0" fontId="31" fillId="21" borderId="0" xfId="2" applyFont="1" applyFill="1" applyAlignment="1">
      <alignment horizontal="right" vertical="center"/>
    </xf>
    <xf numFmtId="0" fontId="76" fillId="16" borderId="0" xfId="12" applyFont="1" applyFill="1" applyBorder="1" applyAlignment="1" applyProtection="1">
      <alignment vertical="center"/>
    </xf>
    <xf numFmtId="0" fontId="76" fillId="16" borderId="7" xfId="12" applyFont="1" applyFill="1" applyBorder="1" applyAlignment="1" applyProtection="1">
      <alignment vertical="center"/>
    </xf>
    <xf numFmtId="0" fontId="34" fillId="46" borderId="16" xfId="0" applyFont="1" applyFill="1" applyBorder="1" applyAlignment="1">
      <alignment horizontal="center" vertical="center"/>
    </xf>
    <xf numFmtId="165" fontId="77" fillId="10" borderId="58" xfId="5" applyNumberFormat="1" applyFont="1" applyFill="1" applyBorder="1" applyAlignment="1">
      <alignment horizontal="left" vertical="center"/>
    </xf>
    <xf numFmtId="165" fontId="77" fillId="10" borderId="0" xfId="5" applyNumberFormat="1" applyFont="1" applyFill="1" applyAlignment="1">
      <alignment horizontal="left" vertical="center"/>
    </xf>
    <xf numFmtId="165" fontId="78" fillId="16" borderId="59" xfId="5" applyNumberFormat="1" applyFont="1" applyFill="1" applyBorder="1" applyAlignment="1">
      <alignment vertical="center"/>
    </xf>
    <xf numFmtId="165" fontId="78" fillId="16" borderId="60" xfId="5" applyNumberFormat="1" applyFont="1" applyFill="1" applyBorder="1" applyAlignment="1">
      <alignment vertical="center" wrapText="1"/>
    </xf>
    <xf numFmtId="165" fontId="78" fillId="16" borderId="61" xfId="5" applyNumberFormat="1" applyFont="1" applyFill="1" applyBorder="1" applyAlignment="1">
      <alignment vertical="center" wrapText="1"/>
    </xf>
    <xf numFmtId="165" fontId="77" fillId="10" borderId="0" xfId="5" applyNumberFormat="1" applyFont="1" applyFill="1" applyAlignment="1">
      <alignment horizontal="right" vertical="center"/>
    </xf>
    <xf numFmtId="169" fontId="69" fillId="5" borderId="62" xfId="0" applyNumberFormat="1" applyFont="1" applyFill="1" applyBorder="1" applyAlignment="1">
      <alignment horizontal="center" vertical="center"/>
    </xf>
    <xf numFmtId="0" fontId="79" fillId="21" borderId="63" xfId="3" applyFont="1" applyFill="1" applyBorder="1" applyAlignment="1">
      <alignment horizontal="center" vertical="center"/>
    </xf>
    <xf numFmtId="0" fontId="79" fillId="21" borderId="8" xfId="3" applyFont="1" applyFill="1" applyBorder="1" applyAlignment="1">
      <alignment horizontal="center" vertical="center"/>
    </xf>
    <xf numFmtId="0" fontId="79" fillId="21" borderId="10" xfId="3" applyFont="1" applyFill="1" applyBorder="1" applyAlignment="1">
      <alignment horizontal="center" vertical="center"/>
    </xf>
    <xf numFmtId="0" fontId="80" fillId="3" borderId="65" xfId="3" applyFont="1" applyFill="1" applyBorder="1" applyAlignment="1">
      <alignment horizontal="center" vertical="center"/>
    </xf>
    <xf numFmtId="0" fontId="80" fillId="3" borderId="66" xfId="3" applyFont="1" applyFill="1" applyBorder="1" applyAlignment="1">
      <alignment horizontal="center" vertical="center"/>
    </xf>
    <xf numFmtId="0" fontId="80" fillId="3" borderId="67" xfId="3" applyFont="1" applyFill="1" applyBorder="1" applyAlignment="1">
      <alignment horizontal="center" vertical="center"/>
    </xf>
    <xf numFmtId="0" fontId="82" fillId="5" borderId="0" xfId="1" applyFont="1" applyFill="1" applyAlignment="1">
      <alignment horizontal="right" vertical="center"/>
    </xf>
    <xf numFmtId="0" fontId="60" fillId="8" borderId="0" xfId="1" applyFont="1" applyFill="1" applyAlignment="1">
      <alignment horizontal="right" vertical="center"/>
    </xf>
    <xf numFmtId="0" fontId="18" fillId="5" borderId="0" xfId="4" applyFill="1" applyAlignment="1">
      <alignment horizontal="right" vertical="center"/>
    </xf>
    <xf numFmtId="0" fontId="18" fillId="5" borderId="0" xfId="4" applyFill="1" applyAlignment="1">
      <alignment horizontal="left" vertical="center"/>
    </xf>
    <xf numFmtId="0" fontId="6" fillId="11" borderId="0" xfId="2" applyFill="1" applyProtection="1">
      <protection hidden="1"/>
    </xf>
    <xf numFmtId="0" fontId="1" fillId="11" borderId="0" xfId="10" applyFill="1"/>
    <xf numFmtId="0" fontId="6" fillId="11" borderId="0" xfId="2" applyFill="1" applyAlignment="1">
      <alignment vertical="center"/>
    </xf>
    <xf numFmtId="0" fontId="83" fillId="11" borderId="0" xfId="2" applyFont="1" applyFill="1"/>
    <xf numFmtId="0" fontId="6" fillId="0" borderId="0" xfId="2"/>
    <xf numFmtId="0" fontId="84" fillId="11" borderId="0" xfId="2" applyFont="1" applyFill="1" applyAlignment="1">
      <alignment vertical="center"/>
    </xf>
    <xf numFmtId="0" fontId="86" fillId="11" borderId="0" xfId="2" applyFont="1" applyFill="1" applyAlignment="1">
      <alignment vertical="center"/>
    </xf>
    <xf numFmtId="0" fontId="87" fillId="11" borderId="0" xfId="2" applyFont="1" applyFill="1" applyAlignment="1">
      <alignment vertical="center"/>
    </xf>
    <xf numFmtId="0" fontId="88" fillId="11" borderId="0" xfId="2" applyFont="1" applyFill="1" applyAlignment="1">
      <alignment vertical="center"/>
    </xf>
    <xf numFmtId="0" fontId="89" fillId="11" borderId="0" xfId="2" applyFont="1" applyFill="1" applyAlignment="1">
      <alignment horizontal="left" vertical="center"/>
    </xf>
    <xf numFmtId="0" fontId="90" fillId="11" borderId="0" xfId="2" applyFont="1" applyFill="1" applyAlignment="1">
      <alignment horizontal="left" vertical="center"/>
    </xf>
    <xf numFmtId="165" fontId="92" fillId="16" borderId="0" xfId="5" applyNumberFormat="1" applyFont="1" applyFill="1" applyAlignment="1">
      <alignment horizontal="left" vertical="center"/>
    </xf>
    <xf numFmtId="0" fontId="6" fillId="16" borderId="0" xfId="2" applyFill="1" applyAlignment="1" applyProtection="1">
      <alignment horizontal="left"/>
      <protection hidden="1"/>
    </xf>
    <xf numFmtId="0" fontId="1" fillId="16" borderId="0" xfId="10" applyFill="1" applyAlignment="1">
      <alignment horizontal="left"/>
    </xf>
    <xf numFmtId="0" fontId="6" fillId="11" borderId="0" xfId="2" applyFill="1" applyAlignment="1">
      <alignment horizontal="left" vertical="center"/>
    </xf>
    <xf numFmtId="0" fontId="93" fillId="10" borderId="0" xfId="2" applyFont="1" applyFill="1" applyAlignment="1">
      <alignment horizontal="left" vertical="center"/>
    </xf>
    <xf numFmtId="0" fontId="6" fillId="10" borderId="0" xfId="2" applyFill="1"/>
    <xf numFmtId="0" fontId="96" fillId="10" borderId="0" xfId="2" applyFont="1" applyFill="1" applyAlignment="1">
      <alignment horizontal="left" vertical="center"/>
    </xf>
    <xf numFmtId="0" fontId="97" fillId="10" borderId="0" xfId="2" applyFont="1" applyFill="1" applyAlignment="1">
      <alignment horizontal="left" vertical="center"/>
    </xf>
    <xf numFmtId="0" fontId="104" fillId="11" borderId="0" xfId="13" applyFont="1" applyFill="1" applyAlignment="1">
      <alignment vertical="center"/>
    </xf>
    <xf numFmtId="0" fontId="105" fillId="11" borderId="0" xfId="2" applyFont="1" applyFill="1" applyAlignment="1">
      <alignment vertical="center"/>
    </xf>
    <xf numFmtId="0" fontId="6" fillId="0" borderId="0" xfId="2" applyAlignment="1">
      <alignment vertical="center"/>
    </xf>
    <xf numFmtId="0" fontId="106" fillId="11" borderId="0" xfId="2" applyFont="1" applyFill="1" applyAlignment="1">
      <alignment vertical="center"/>
    </xf>
    <xf numFmtId="0" fontId="107" fillId="11" borderId="0" xfId="2" applyFont="1" applyFill="1" applyAlignment="1">
      <alignment vertical="center"/>
    </xf>
    <xf numFmtId="0" fontId="108" fillId="11" borderId="0" xfId="14" applyFont="1" applyFill="1" applyAlignment="1">
      <alignment horizontal="left" vertical="center"/>
    </xf>
    <xf numFmtId="0" fontId="105" fillId="11" borderId="0" xfId="2" applyFont="1" applyFill="1" applyAlignment="1">
      <alignment horizontal="center" vertical="center"/>
    </xf>
    <xf numFmtId="0" fontId="83" fillId="11" borderId="0" xfId="2" applyFont="1" applyFill="1" applyAlignment="1">
      <alignment vertical="center"/>
    </xf>
    <xf numFmtId="165" fontId="109" fillId="11" borderId="68" xfId="5" applyNumberFormat="1" applyFont="1" applyFill="1" applyBorder="1" applyAlignment="1">
      <alignment horizontal="center" vertical="center"/>
    </xf>
    <xf numFmtId="185" fontId="110" fillId="49" borderId="69" xfId="0" applyNumberFormat="1" applyFont="1" applyFill="1" applyBorder="1" applyAlignment="1" applyProtection="1">
      <alignment horizontal="center" vertical="center"/>
      <protection locked="0"/>
    </xf>
    <xf numFmtId="168" fontId="111" fillId="50" borderId="70" xfId="2" applyNumberFormat="1" applyFont="1" applyFill="1" applyBorder="1" applyAlignment="1">
      <alignment horizontal="center" vertical="center"/>
    </xf>
    <xf numFmtId="0" fontId="100" fillId="11" borderId="0" xfId="2" applyFont="1" applyFill="1" applyAlignment="1">
      <alignment horizontal="right" vertical="center"/>
    </xf>
    <xf numFmtId="0" fontId="107" fillId="11" borderId="0" xfId="2" applyFont="1" applyFill="1" applyAlignment="1">
      <alignment horizontal="center" vertical="center"/>
    </xf>
    <xf numFmtId="0" fontId="107" fillId="11" borderId="0" xfId="2" applyFont="1" applyFill="1" applyAlignment="1">
      <alignment horizontal="left" vertical="center"/>
    </xf>
    <xf numFmtId="0" fontId="112" fillId="11" borderId="0" xfId="0" applyFont="1" applyFill="1" applyAlignment="1">
      <alignment horizontal="left" vertical="center"/>
    </xf>
    <xf numFmtId="0" fontId="113" fillId="11" borderId="0" xfId="0" applyFont="1" applyFill="1" applyAlignment="1">
      <alignment horizontal="left" vertical="center"/>
    </xf>
    <xf numFmtId="0" fontId="114" fillId="11" borderId="0" xfId="0" applyFont="1" applyFill="1" applyAlignment="1">
      <alignment horizontal="left" vertical="center"/>
    </xf>
    <xf numFmtId="0" fontId="115" fillId="11" borderId="0" xfId="0" applyFont="1" applyFill="1" applyAlignment="1">
      <alignment horizontal="left" vertical="center"/>
    </xf>
    <xf numFmtId="0" fontId="116" fillId="11" borderId="0" xfId="0" applyFont="1" applyFill="1" applyAlignment="1">
      <alignment horizontal="left" vertical="center"/>
    </xf>
    <xf numFmtId="0" fontId="117" fillId="11" borderId="0" xfId="0" applyFont="1" applyFill="1" applyAlignment="1">
      <alignment horizontal="left" vertical="center"/>
    </xf>
    <xf numFmtId="0" fontId="118" fillId="11" borderId="0" xfId="0" applyFont="1" applyFill="1" applyAlignment="1">
      <alignment horizontal="left" vertical="center"/>
    </xf>
    <xf numFmtId="0" fontId="119" fillId="11" borderId="0" xfId="0" applyFont="1" applyFill="1" applyAlignment="1">
      <alignment horizontal="left" vertical="center"/>
    </xf>
    <xf numFmtId="0" fontId="120" fillId="11" borderId="0" xfId="0" applyFont="1" applyFill="1" applyAlignment="1">
      <alignment horizontal="left" vertical="center"/>
    </xf>
    <xf numFmtId="0" fontId="108" fillId="11" borderId="0" xfId="0" applyFont="1" applyFill="1" applyAlignment="1">
      <alignment horizontal="left" vertical="center"/>
    </xf>
    <xf numFmtId="0" fontId="86" fillId="11" borderId="0" xfId="0" applyFont="1" applyFill="1" applyAlignment="1">
      <alignment horizontal="left" vertical="center"/>
    </xf>
    <xf numFmtId="0" fontId="121" fillId="11" borderId="0" xfId="2" applyFont="1" applyFill="1" applyAlignment="1">
      <alignment vertical="center"/>
    </xf>
    <xf numFmtId="0" fontId="105" fillId="11" borderId="0" xfId="0" applyFont="1" applyFill="1" applyAlignment="1">
      <alignment horizontal="left" vertical="center"/>
    </xf>
    <xf numFmtId="0" fontId="122" fillId="51" borderId="0" xfId="2" applyFont="1" applyFill="1" applyAlignment="1">
      <alignment horizontal="center" vertical="center"/>
    </xf>
    <xf numFmtId="0" fontId="123" fillId="51" borderId="0" xfId="2" applyFont="1" applyFill="1" applyAlignment="1">
      <alignment horizontal="center" vertical="center"/>
    </xf>
    <xf numFmtId="0" fontId="124" fillId="51" borderId="0" xfId="2" applyFont="1" applyFill="1" applyAlignment="1">
      <alignment horizontal="center" vertical="center"/>
    </xf>
    <xf numFmtId="0" fontId="125" fillId="51" borderId="0" xfId="2" applyFont="1" applyFill="1" applyAlignment="1">
      <alignment horizontal="center" vertical="center"/>
    </xf>
    <xf numFmtId="0" fontId="126" fillId="51" borderId="0" xfId="2" applyFont="1" applyFill="1" applyAlignment="1">
      <alignment horizontal="center" vertical="center"/>
    </xf>
    <xf numFmtId="0" fontId="127" fillId="51" borderId="0" xfId="2" applyFont="1" applyFill="1" applyAlignment="1">
      <alignment horizontal="center" vertical="center"/>
    </xf>
    <xf numFmtId="0" fontId="128" fillId="51" borderId="0" xfId="2" applyFont="1" applyFill="1" applyAlignment="1">
      <alignment horizontal="center" vertical="center"/>
    </xf>
    <xf numFmtId="0" fontId="129" fillId="51" borderId="0" xfId="2" applyFont="1" applyFill="1" applyAlignment="1">
      <alignment horizontal="center" vertical="center"/>
    </xf>
    <xf numFmtId="0" fontId="130" fillId="51" borderId="0" xfId="2" applyFont="1" applyFill="1" applyAlignment="1">
      <alignment horizontal="center" vertical="center"/>
    </xf>
    <xf numFmtId="0" fontId="131" fillId="51" borderId="0" xfId="2" applyFont="1" applyFill="1" applyAlignment="1">
      <alignment horizontal="center" vertical="center"/>
    </xf>
    <xf numFmtId="0" fontId="132" fillId="51" borderId="0" xfId="2" applyFont="1" applyFill="1" applyAlignment="1">
      <alignment horizontal="center" vertical="center"/>
    </xf>
    <xf numFmtId="0" fontId="133" fillId="51" borderId="0" xfId="2" applyFont="1" applyFill="1" applyAlignment="1">
      <alignment horizontal="center" vertical="center"/>
    </xf>
    <xf numFmtId="0" fontId="134" fillId="51" borderId="0" xfId="2" applyFont="1" applyFill="1" applyAlignment="1">
      <alignment horizontal="center" vertical="center"/>
    </xf>
    <xf numFmtId="0" fontId="135" fillId="51" borderId="0" xfId="2" applyFont="1" applyFill="1" applyAlignment="1">
      <alignment horizontal="center" vertical="center"/>
    </xf>
    <xf numFmtId="0" fontId="136" fillId="51" borderId="0" xfId="2" applyFont="1" applyFill="1" applyAlignment="1">
      <alignment horizontal="center" vertical="center"/>
    </xf>
    <xf numFmtId="0" fontId="137" fillId="51" borderId="0" xfId="2" applyFont="1" applyFill="1" applyAlignment="1">
      <alignment horizontal="center" vertical="center"/>
    </xf>
    <xf numFmtId="0" fontId="138" fillId="51" borderId="0" xfId="2" applyFont="1" applyFill="1" applyAlignment="1">
      <alignment horizontal="center" vertical="center"/>
    </xf>
    <xf numFmtId="0" fontId="139" fillId="51" borderId="0" xfId="2" applyFont="1" applyFill="1" applyAlignment="1">
      <alignment horizontal="center" vertical="center"/>
    </xf>
    <xf numFmtId="0" fontId="140" fillId="5" borderId="6" xfId="2" applyFont="1" applyFill="1" applyBorder="1" applyAlignment="1">
      <alignment horizontal="center" vertical="center"/>
    </xf>
    <xf numFmtId="0" fontId="142" fillId="0" borderId="29" xfId="15" applyFont="1" applyBorder="1" applyAlignment="1">
      <alignment horizontal="center" vertical="center"/>
    </xf>
    <xf numFmtId="0" fontId="143" fillId="52" borderId="6" xfId="2" applyFont="1" applyFill="1" applyBorder="1" applyAlignment="1">
      <alignment horizontal="center" vertical="center"/>
    </xf>
    <xf numFmtId="0" fontId="143" fillId="53" borderId="6" xfId="2" applyFont="1" applyFill="1" applyBorder="1" applyAlignment="1">
      <alignment horizontal="center" vertical="center"/>
    </xf>
    <xf numFmtId="0" fontId="144" fillId="11" borderId="0" xfId="2" applyFont="1" applyFill="1" applyAlignment="1" applyProtection="1">
      <alignment horizontal="left" vertical="center"/>
      <protection hidden="1"/>
    </xf>
    <xf numFmtId="0" fontId="145" fillId="11" borderId="0" xfId="2" applyFont="1" applyFill="1" applyProtection="1">
      <protection hidden="1"/>
    </xf>
    <xf numFmtId="0" fontId="144" fillId="11" borderId="0" xfId="2" applyFont="1" applyFill="1" applyAlignment="1" applyProtection="1">
      <alignment vertical="center"/>
      <protection hidden="1"/>
    </xf>
    <xf numFmtId="0" fontId="147" fillId="11" borderId="0" xfId="0" applyFont="1" applyFill="1" applyAlignment="1">
      <alignment horizontal="left" vertical="top"/>
    </xf>
    <xf numFmtId="0" fontId="155" fillId="11" borderId="0" xfId="17" applyFont="1" applyFill="1" applyAlignment="1" applyProtection="1">
      <alignment vertical="center"/>
    </xf>
    <xf numFmtId="0" fontId="107" fillId="11" borderId="0" xfId="18" applyFont="1" applyFill="1" applyAlignment="1">
      <alignment vertical="center"/>
    </xf>
    <xf numFmtId="0" fontId="107" fillId="11" borderId="0" xfId="13" applyFont="1" applyFill="1" applyAlignment="1">
      <alignment horizontal="center" vertical="top"/>
    </xf>
    <xf numFmtId="0" fontId="156" fillId="55" borderId="0" xfId="2" applyFont="1" applyFill="1" applyAlignment="1" applyProtection="1">
      <alignment horizontal="center" vertical="center"/>
      <protection hidden="1"/>
    </xf>
    <xf numFmtId="0" fontId="157" fillId="5" borderId="0" xfId="19" applyFont="1" applyFill="1" applyAlignment="1" applyProtection="1">
      <alignment vertical="center"/>
      <protection hidden="1"/>
    </xf>
    <xf numFmtId="0" fontId="158" fillId="11" borderId="0" xfId="2" applyFont="1" applyFill="1" applyAlignment="1">
      <alignment vertical="center"/>
    </xf>
    <xf numFmtId="0" fontId="159" fillId="11" borderId="0" xfId="2" applyFont="1" applyFill="1" applyAlignment="1">
      <alignment vertical="center"/>
    </xf>
    <xf numFmtId="0" fontId="160" fillId="11" borderId="0" xfId="2" applyFont="1" applyFill="1" applyAlignment="1">
      <alignment horizontal="center" vertical="center"/>
    </xf>
    <xf numFmtId="0" fontId="107" fillId="11" borderId="0" xfId="13" applyFont="1" applyFill="1" applyAlignment="1">
      <alignment horizontal="center" vertical="center"/>
    </xf>
    <xf numFmtId="0" fontId="96" fillId="10" borderId="0" xfId="2" applyFont="1" applyFill="1" applyAlignment="1">
      <alignment vertical="center"/>
    </xf>
    <xf numFmtId="0" fontId="5" fillId="47" borderId="0" xfId="1" applyFont="1" applyFill="1" applyAlignment="1">
      <alignment vertical="center"/>
    </xf>
    <xf numFmtId="0" fontId="5" fillId="5" borderId="0" xfId="1" applyFont="1" applyFill="1" applyAlignment="1">
      <alignment vertical="center"/>
    </xf>
    <xf numFmtId="0" fontId="10" fillId="10" borderId="0" xfId="1" applyFont="1" applyFill="1" applyAlignment="1">
      <alignment horizontal="center" vertical="center"/>
    </xf>
    <xf numFmtId="0" fontId="42" fillId="5" borderId="55" xfId="2" applyFont="1" applyFill="1" applyBorder="1" applyAlignment="1">
      <alignment horizontal="left" vertical="center"/>
    </xf>
    <xf numFmtId="0" fontId="28" fillId="55" borderId="0" xfId="2" applyFont="1" applyFill="1" applyAlignment="1" applyProtection="1">
      <alignment horizontal="center" vertical="center"/>
      <protection hidden="1"/>
    </xf>
    <xf numFmtId="0" fontId="169" fillId="0" borderId="0" xfId="1" applyFont="1" applyAlignment="1">
      <alignment horizontal="center" vertical="center"/>
    </xf>
    <xf numFmtId="0" fontId="169" fillId="5" borderId="0" xfId="1" applyFont="1" applyFill="1" applyAlignment="1">
      <alignment vertical="center"/>
    </xf>
    <xf numFmtId="0" fontId="169" fillId="0" borderId="0" xfId="1" applyFont="1" applyAlignment="1">
      <alignment vertical="center"/>
    </xf>
    <xf numFmtId="0" fontId="170" fillId="5" borderId="0" xfId="1" applyFont="1" applyFill="1" applyAlignment="1" applyProtection="1">
      <alignment horizontal="right" vertical="center"/>
      <protection locked="0"/>
    </xf>
    <xf numFmtId="0" fontId="171" fillId="5" borderId="0" xfId="1" applyFont="1" applyFill="1" applyAlignment="1" applyProtection="1">
      <alignment horizontal="right" vertical="center"/>
      <protection locked="0"/>
    </xf>
    <xf numFmtId="0" fontId="166" fillId="51" borderId="0" xfId="1" applyFont="1" applyFill="1" applyAlignment="1" applyProtection="1">
      <alignment horizontal="right" vertical="center"/>
      <protection locked="0"/>
    </xf>
    <xf numFmtId="0" fontId="42" fillId="5" borderId="86" xfId="2" applyFont="1" applyFill="1" applyBorder="1" applyAlignment="1">
      <alignment horizontal="left" vertical="center"/>
    </xf>
    <xf numFmtId="0" fontId="172" fillId="51" borderId="6" xfId="1" applyFont="1" applyFill="1" applyBorder="1" applyAlignment="1" applyProtection="1">
      <alignment horizontal="right" vertical="center"/>
      <protection locked="0"/>
    </xf>
    <xf numFmtId="0" fontId="164" fillId="51" borderId="6" xfId="1" applyFont="1" applyFill="1" applyBorder="1" applyAlignment="1" applyProtection="1">
      <alignment horizontal="right" vertical="center"/>
      <protection locked="0"/>
    </xf>
    <xf numFmtId="0" fontId="46" fillId="51" borderId="6" xfId="1" applyFont="1" applyFill="1" applyBorder="1" applyAlignment="1" applyProtection="1">
      <alignment horizontal="right" vertical="center"/>
      <protection locked="0"/>
    </xf>
    <xf numFmtId="2" fontId="46" fillId="51" borderId="7" xfId="1" applyNumberFormat="1" applyFont="1" applyFill="1" applyBorder="1" applyAlignment="1" applyProtection="1">
      <alignment horizontal="center" vertical="center"/>
      <protection locked="0"/>
    </xf>
    <xf numFmtId="0" fontId="46" fillId="51" borderId="9" xfId="1" applyFont="1" applyFill="1" applyBorder="1" applyAlignment="1" applyProtection="1">
      <alignment horizontal="right" vertical="center"/>
      <protection locked="0"/>
    </xf>
    <xf numFmtId="171" fontId="46" fillId="5" borderId="10" xfId="1" applyNumberFormat="1" applyFont="1" applyFill="1" applyBorder="1" applyAlignment="1" applyProtection="1">
      <alignment horizontal="center" vertical="center"/>
      <protection locked="0"/>
    </xf>
    <xf numFmtId="0" fontId="171" fillId="51" borderId="6" xfId="1" applyFont="1" applyFill="1" applyBorder="1" applyAlignment="1" applyProtection="1">
      <alignment horizontal="right" vertical="center"/>
      <protection locked="0"/>
    </xf>
    <xf numFmtId="0" fontId="166" fillId="51" borderId="6" xfId="1" applyFont="1" applyFill="1" applyBorder="1" applyAlignment="1" applyProtection="1">
      <alignment horizontal="right" vertical="center"/>
      <protection locked="0"/>
    </xf>
    <xf numFmtId="0" fontId="22" fillId="51" borderId="6" xfId="1" applyFont="1" applyFill="1" applyBorder="1" applyAlignment="1" applyProtection="1">
      <alignment horizontal="right" vertical="center"/>
      <protection locked="0"/>
    </xf>
    <xf numFmtId="193" fontId="22" fillId="5" borderId="7" xfId="1" applyNumberFormat="1" applyFont="1" applyFill="1" applyBorder="1" applyAlignment="1" applyProtection="1">
      <alignment horizontal="center" vertical="center"/>
      <protection locked="0"/>
    </xf>
    <xf numFmtId="0" fontId="173" fillId="51" borderId="6" xfId="1" applyFont="1" applyFill="1" applyBorder="1" applyAlignment="1" applyProtection="1">
      <alignment horizontal="right" vertical="center"/>
      <protection locked="0"/>
    </xf>
    <xf numFmtId="175" fontId="22" fillId="51" borderId="7" xfId="1" applyNumberFormat="1" applyFont="1" applyFill="1" applyBorder="1" applyAlignment="1" applyProtection="1">
      <alignment horizontal="center" vertical="center"/>
      <protection locked="0"/>
    </xf>
    <xf numFmtId="0" fontId="3" fillId="51" borderId="6" xfId="1" applyFont="1" applyFill="1" applyBorder="1" applyAlignment="1" applyProtection="1">
      <alignment horizontal="right" vertical="center"/>
      <protection locked="0"/>
    </xf>
    <xf numFmtId="193" fontId="46" fillId="5" borderId="7" xfId="1" applyNumberFormat="1" applyFont="1" applyFill="1" applyBorder="1" applyAlignment="1" applyProtection="1">
      <alignment horizontal="center" vertical="center"/>
      <protection locked="0"/>
    </xf>
    <xf numFmtId="175" fontId="46" fillId="51" borderId="76" xfId="1" applyNumberFormat="1" applyFont="1" applyFill="1" applyBorder="1" applyAlignment="1" applyProtection="1">
      <alignment horizontal="center" vertical="center"/>
      <protection locked="0"/>
    </xf>
    <xf numFmtId="193" fontId="46" fillId="5" borderId="77" xfId="1" applyNumberFormat="1" applyFont="1" applyFill="1" applyBorder="1" applyAlignment="1" applyProtection="1">
      <alignment horizontal="center" vertical="center"/>
      <protection locked="0"/>
    </xf>
    <xf numFmtId="2" fontId="46" fillId="51" borderId="9" xfId="1" applyNumberFormat="1" applyFont="1" applyFill="1" applyBorder="1" applyAlignment="1" applyProtection="1">
      <alignment horizontal="center" vertical="center"/>
      <protection locked="0"/>
    </xf>
    <xf numFmtId="193" fontId="46" fillId="5" borderId="10" xfId="1" applyNumberFormat="1" applyFont="1" applyFill="1" applyBorder="1" applyAlignment="1" applyProtection="1">
      <alignment horizontal="center" vertical="center"/>
      <protection locked="0"/>
    </xf>
    <xf numFmtId="175" fontId="22" fillId="51" borderId="9" xfId="1" applyNumberFormat="1" applyFont="1" applyFill="1" applyBorder="1" applyAlignment="1" applyProtection="1">
      <alignment horizontal="center" vertical="center"/>
      <protection locked="0"/>
    </xf>
    <xf numFmtId="0" fontId="42" fillId="5" borderId="0" xfId="2" applyFont="1" applyFill="1" applyAlignment="1">
      <alignment horizontal="left" vertical="center"/>
    </xf>
    <xf numFmtId="0" fontId="26" fillId="55" borderId="0" xfId="2" applyFont="1" applyFill="1" applyAlignment="1" applyProtection="1">
      <alignment horizontal="center" vertical="center"/>
      <protection hidden="1"/>
    </xf>
    <xf numFmtId="0" fontId="175" fillId="5" borderId="0" xfId="2" applyFont="1" applyFill="1" applyProtection="1">
      <protection hidden="1"/>
    </xf>
    <xf numFmtId="0" fontId="177" fillId="5" borderId="0" xfId="1" applyFont="1" applyFill="1"/>
    <xf numFmtId="171" fontId="46" fillId="10" borderId="102" xfId="1" applyNumberFormat="1" applyFont="1" applyFill="1" applyBorder="1" applyAlignment="1" applyProtection="1">
      <alignment horizontal="center" vertical="center"/>
      <protection locked="0"/>
    </xf>
    <xf numFmtId="171" fontId="46" fillId="10" borderId="7" xfId="1" applyNumberFormat="1" applyFont="1" applyFill="1" applyBorder="1" applyAlignment="1" applyProtection="1">
      <alignment horizontal="center" vertical="center"/>
      <protection locked="0"/>
    </xf>
    <xf numFmtId="171" fontId="46" fillId="10" borderId="0" xfId="1" applyNumberFormat="1" applyFont="1" applyFill="1" applyAlignment="1" applyProtection="1">
      <alignment horizontal="center" vertical="center"/>
      <protection locked="0"/>
    </xf>
    <xf numFmtId="0" fontId="22" fillId="5" borderId="6" xfId="2" applyFont="1" applyFill="1" applyBorder="1" applyAlignment="1">
      <alignment horizontal="left" vertical="center"/>
    </xf>
    <xf numFmtId="0" fontId="22" fillId="5" borderId="0" xfId="2" applyFont="1" applyFill="1" applyAlignment="1">
      <alignment horizontal="left" vertical="center"/>
    </xf>
    <xf numFmtId="0" fontId="3" fillId="5" borderId="0" xfId="1" applyFont="1" applyFill="1"/>
    <xf numFmtId="0" fontId="165" fillId="5" borderId="0" xfId="2" applyFont="1" applyFill="1" applyAlignment="1">
      <alignment horizontal="center" vertical="center" wrapText="1"/>
    </xf>
    <xf numFmtId="0" fontId="165" fillId="5" borderId="7" xfId="2" applyFont="1" applyFill="1" applyBorder="1" applyAlignment="1">
      <alignment horizontal="center" vertical="center" wrapText="1"/>
    </xf>
    <xf numFmtId="0" fontId="183" fillId="5" borderId="6" xfId="2" applyFont="1" applyFill="1" applyBorder="1" applyAlignment="1">
      <alignment horizontal="right" vertical="center"/>
    </xf>
    <xf numFmtId="0" fontId="165" fillId="5" borderId="8" xfId="2" applyFont="1" applyFill="1" applyBorder="1" applyAlignment="1">
      <alignment horizontal="center" vertical="center" wrapText="1"/>
    </xf>
    <xf numFmtId="0" fontId="165" fillId="5" borderId="10" xfId="2" applyFont="1" applyFill="1" applyBorder="1" applyAlignment="1">
      <alignment horizontal="center" vertical="center" wrapText="1"/>
    </xf>
    <xf numFmtId="0" fontId="183" fillId="5" borderId="103" xfId="2" applyFont="1" applyFill="1" applyBorder="1" applyAlignment="1">
      <alignment horizontal="right" vertical="center"/>
    </xf>
    <xf numFmtId="0" fontId="22" fillId="5" borderId="106" xfId="2" applyFont="1" applyFill="1" applyBorder="1" applyAlignment="1">
      <alignment horizontal="left" vertical="center"/>
    </xf>
    <xf numFmtId="0" fontId="22" fillId="5" borderId="107" xfId="2" applyFont="1" applyFill="1" applyBorder="1" applyAlignment="1">
      <alignment horizontal="left" vertical="center"/>
    </xf>
    <xf numFmtId="0" fontId="17" fillId="5" borderId="107" xfId="1" applyFont="1" applyFill="1" applyBorder="1"/>
    <xf numFmtId="0" fontId="165" fillId="5" borderId="108" xfId="2" applyFont="1" applyFill="1" applyBorder="1" applyAlignment="1">
      <alignment horizontal="center" vertical="center" wrapText="1"/>
    </xf>
    <xf numFmtId="0" fontId="3" fillId="5" borderId="8" xfId="1" applyFont="1" applyFill="1" applyBorder="1"/>
    <xf numFmtId="0" fontId="81" fillId="47" borderId="0" xfId="2" applyFont="1" applyFill="1" applyAlignment="1">
      <alignment horizontal="center" vertical="center"/>
    </xf>
    <xf numFmtId="0" fontId="184" fillId="5" borderId="0" xfId="1" applyFont="1" applyFill="1"/>
    <xf numFmtId="2" fontId="16" fillId="51" borderId="0" xfId="1" applyNumberFormat="1" applyFont="1" applyFill="1" applyAlignment="1" applyProtection="1">
      <alignment horizontal="center" vertical="center"/>
      <protection locked="0"/>
    </xf>
    <xf numFmtId="193" fontId="46" fillId="5" borderId="0" xfId="1" applyNumberFormat="1" applyFont="1" applyFill="1" applyAlignment="1" applyProtection="1">
      <alignment horizontal="center" vertical="center"/>
      <protection locked="0"/>
    </xf>
    <xf numFmtId="0" fontId="185" fillId="5" borderId="0" xfId="2" applyFont="1" applyFill="1" applyAlignment="1">
      <alignment horizontal="center" vertical="center"/>
    </xf>
    <xf numFmtId="0" fontId="192" fillId="10" borderId="0" xfId="2" applyFont="1" applyFill="1" applyAlignment="1">
      <alignment vertical="center"/>
    </xf>
    <xf numFmtId="0" fontId="7" fillId="5" borderId="0" xfId="2" applyFont="1" applyFill="1" applyProtection="1">
      <protection hidden="1"/>
    </xf>
    <xf numFmtId="0" fontId="17" fillId="5" borderId="0" xfId="2" applyFont="1" applyFill="1" applyAlignment="1" applyProtection="1">
      <alignment vertical="center"/>
      <protection hidden="1"/>
    </xf>
    <xf numFmtId="0" fontId="7" fillId="0" borderId="0" xfId="2" applyFont="1" applyProtection="1">
      <protection hidden="1"/>
    </xf>
    <xf numFmtId="0" fontId="23" fillId="5" borderId="0" xfId="2" applyFont="1" applyFill="1" applyAlignment="1" applyProtection="1">
      <alignment vertical="center"/>
      <protection hidden="1"/>
    </xf>
    <xf numFmtId="0" fontId="1" fillId="10" borderId="54" xfId="1" applyFill="1" applyBorder="1" applyAlignment="1">
      <alignment horizontal="center" vertical="center"/>
    </xf>
    <xf numFmtId="0" fontId="7" fillId="5" borderId="0" xfId="2" applyFont="1" applyFill="1"/>
    <xf numFmtId="0" fontId="7" fillId="5" borderId="7" xfId="2" applyFont="1" applyFill="1" applyBorder="1"/>
    <xf numFmtId="0" fontId="195" fillId="57" borderId="0" xfId="23" applyFont="1" applyFill="1" applyAlignment="1" applyProtection="1">
      <alignment horizontal="center" vertical="center"/>
      <protection locked="0"/>
    </xf>
    <xf numFmtId="0" fontId="196" fillId="58" borderId="0" xfId="23" applyFont="1" applyFill="1" applyAlignment="1" applyProtection="1">
      <alignment horizontal="center" vertical="center"/>
      <protection locked="0"/>
    </xf>
    <xf numFmtId="0" fontId="46" fillId="0" borderId="0" xfId="23" applyFont="1" applyAlignment="1">
      <alignment horizontal="center" vertical="center"/>
    </xf>
    <xf numFmtId="0" fontId="171" fillId="57" borderId="0" xfId="23" applyFont="1" applyFill="1" applyAlignment="1">
      <alignment horizontal="center" vertical="center"/>
    </xf>
    <xf numFmtId="0" fontId="7" fillId="5" borderId="6" xfId="2" applyFont="1" applyFill="1" applyBorder="1"/>
    <xf numFmtId="0" fontId="191" fillId="0" borderId="0" xfId="0" applyFont="1"/>
    <xf numFmtId="0" fontId="46" fillId="5" borderId="0" xfId="1" applyFont="1" applyFill="1"/>
    <xf numFmtId="0" fontId="7" fillId="5" borderId="0" xfId="6" applyFont="1" applyFill="1" applyAlignment="1">
      <alignment vertical="center"/>
    </xf>
    <xf numFmtId="0" fontId="46" fillId="59" borderId="83" xfId="6" applyFont="1" applyFill="1" applyBorder="1" applyAlignment="1" applyProtection="1">
      <alignment horizontal="centerContinuous" vertical="center"/>
      <protection locked="0"/>
    </xf>
    <xf numFmtId="0" fontId="46" fillId="59" borderId="84" xfId="6" applyFont="1" applyFill="1" applyBorder="1" applyAlignment="1" applyProtection="1">
      <alignment horizontal="centerContinuous" vertical="center"/>
      <protection locked="0"/>
    </xf>
    <xf numFmtId="0" fontId="46" fillId="60" borderId="84" xfId="6" applyFont="1" applyFill="1" applyBorder="1" applyAlignment="1" applyProtection="1">
      <alignment horizontal="centerContinuous" vertical="center"/>
      <protection locked="0"/>
    </xf>
    <xf numFmtId="0" fontId="46" fillId="59" borderId="85" xfId="6" applyFont="1" applyFill="1" applyBorder="1" applyAlignment="1" applyProtection="1">
      <alignment horizontal="right" vertical="center"/>
      <protection locked="0"/>
    </xf>
    <xf numFmtId="0" fontId="1" fillId="10" borderId="78" xfId="1" applyFill="1" applyBorder="1" applyAlignment="1">
      <alignment horizontal="center" vertical="center"/>
    </xf>
    <xf numFmtId="0" fontId="198" fillId="5" borderId="6" xfId="1" applyFont="1" applyFill="1" applyBorder="1" applyAlignment="1" applyProtection="1">
      <alignment horizontal="left" vertical="center"/>
      <protection locked="0"/>
    </xf>
    <xf numFmtId="0" fontId="198" fillId="5" borderId="87" xfId="1" applyFont="1" applyFill="1" applyBorder="1" applyAlignment="1" applyProtection="1">
      <alignment horizontal="right" vertical="center"/>
      <protection locked="0"/>
    </xf>
    <xf numFmtId="0" fontId="198" fillId="5" borderId="0" xfId="1" applyFont="1" applyFill="1" applyAlignment="1" applyProtection="1">
      <alignment horizontal="right" vertical="center"/>
      <protection locked="0"/>
    </xf>
    <xf numFmtId="0" fontId="172" fillId="5" borderId="0" xfId="1" applyFont="1" applyFill="1" applyAlignment="1" applyProtection="1">
      <alignment horizontal="right" vertical="center"/>
      <protection locked="0"/>
    </xf>
    <xf numFmtId="168" fontId="173" fillId="61" borderId="7" xfId="1" applyNumberFormat="1" applyFont="1" applyFill="1" applyBorder="1" applyAlignment="1" applyProtection="1">
      <alignment horizontal="center" vertical="center"/>
      <protection locked="0"/>
    </xf>
    <xf numFmtId="0" fontId="200" fillId="5" borderId="6" xfId="1" applyFont="1" applyFill="1" applyBorder="1" applyAlignment="1" applyProtection="1">
      <alignment horizontal="left" vertical="center"/>
      <protection locked="0"/>
    </xf>
    <xf numFmtId="0" fontId="200" fillId="5" borderId="0" xfId="1" applyFont="1" applyFill="1" applyAlignment="1" applyProtection="1">
      <alignment horizontal="right" vertical="center"/>
      <protection locked="0"/>
    </xf>
    <xf numFmtId="168" fontId="199" fillId="61" borderId="7" xfId="1" applyNumberFormat="1" applyFont="1" applyFill="1" applyBorder="1" applyAlignment="1" applyProtection="1">
      <alignment horizontal="center" vertical="center"/>
      <protection locked="0"/>
    </xf>
    <xf numFmtId="0" fontId="22" fillId="5" borderId="6" xfId="1" applyFont="1" applyFill="1" applyBorder="1" applyAlignment="1" applyProtection="1">
      <alignment horizontal="left" vertical="center"/>
      <protection locked="0"/>
    </xf>
    <xf numFmtId="0" fontId="22" fillId="5" borderId="0" xfId="1" applyFont="1" applyFill="1" applyAlignment="1" applyProtection="1">
      <alignment horizontal="right" vertical="center"/>
      <protection locked="0"/>
    </xf>
    <xf numFmtId="0" fontId="7" fillId="5" borderId="0" xfId="1" applyFont="1" applyFill="1" applyAlignment="1" applyProtection="1">
      <alignment horizontal="right" vertical="center"/>
      <protection locked="0"/>
    </xf>
    <xf numFmtId="168" fontId="17" fillId="5" borderId="7" xfId="1" applyNumberFormat="1" applyFont="1" applyFill="1" applyBorder="1" applyAlignment="1" applyProtection="1">
      <alignment horizontal="center" vertical="center"/>
      <protection locked="0"/>
    </xf>
    <xf numFmtId="0" fontId="7" fillId="5" borderId="54" xfId="1" applyFont="1" applyFill="1" applyBorder="1" applyAlignment="1" applyProtection="1">
      <alignment horizontal="left" vertical="center"/>
      <protection locked="0"/>
    </xf>
    <xf numFmtId="0" fontId="17" fillId="5" borderId="0" xfId="1" applyFont="1" applyFill="1" applyAlignment="1" applyProtection="1">
      <alignment horizontal="right" vertical="center"/>
      <protection locked="0"/>
    </xf>
    <xf numFmtId="185" fontId="17" fillId="5" borderId="7" xfId="1" applyNumberFormat="1" applyFont="1" applyFill="1" applyBorder="1" applyAlignment="1" applyProtection="1">
      <alignment horizontal="center" vertical="center"/>
      <protection locked="0"/>
    </xf>
    <xf numFmtId="0" fontId="7" fillId="10" borderId="88" xfId="1" applyFont="1" applyFill="1" applyBorder="1" applyAlignment="1" applyProtection="1">
      <alignment horizontal="left" vertical="center"/>
      <protection locked="0"/>
    </xf>
    <xf numFmtId="0" fontId="7" fillId="10" borderId="68" xfId="1" applyFont="1" applyFill="1" applyBorder="1" applyAlignment="1" applyProtection="1">
      <alignment horizontal="right" vertical="center"/>
      <protection locked="0"/>
    </xf>
    <xf numFmtId="168" fontId="17" fillId="10" borderId="68" xfId="1" applyNumberFormat="1" applyFont="1" applyFill="1" applyBorder="1" applyAlignment="1" applyProtection="1">
      <alignment horizontal="center" vertical="center"/>
      <protection locked="0"/>
    </xf>
    <xf numFmtId="0" fontId="7" fillId="10" borderId="68" xfId="2" applyFont="1" applyFill="1" applyBorder="1" applyProtection="1">
      <protection hidden="1"/>
    </xf>
    <xf numFmtId="0" fontId="17" fillId="10" borderId="68" xfId="1" applyFont="1" applyFill="1" applyBorder="1" applyAlignment="1" applyProtection="1">
      <alignment horizontal="right" vertical="center"/>
      <protection locked="0"/>
    </xf>
    <xf numFmtId="185" fontId="17" fillId="10" borderId="68" xfId="1" applyNumberFormat="1" applyFont="1" applyFill="1" applyBorder="1" applyAlignment="1" applyProtection="1">
      <alignment horizontal="center" vertical="center"/>
      <protection locked="0"/>
    </xf>
    <xf numFmtId="185" fontId="17" fillId="10" borderId="86" xfId="1" applyNumberFormat="1" applyFont="1" applyFill="1" applyBorder="1" applyAlignment="1" applyProtection="1">
      <alignment horizontal="center" vertical="center"/>
      <protection locked="0"/>
    </xf>
    <xf numFmtId="0" fontId="172" fillId="5" borderId="6" xfId="1" applyFont="1" applyFill="1" applyBorder="1" applyAlignment="1" applyProtection="1">
      <alignment horizontal="left" vertical="center"/>
      <protection locked="0"/>
    </xf>
    <xf numFmtId="0" fontId="200" fillId="5" borderId="0" xfId="1" applyFont="1" applyFill="1" applyAlignment="1" applyProtection="1">
      <alignment horizontal="right" vertical="center" wrapText="1"/>
      <protection locked="0"/>
    </xf>
    <xf numFmtId="0" fontId="7" fillId="5" borderId="0" xfId="2" applyFont="1" applyFill="1" applyAlignment="1">
      <alignment horizontal="center" vertical="center" wrapText="1"/>
    </xf>
    <xf numFmtId="0" fontId="7" fillId="5" borderId="0" xfId="2" applyFont="1" applyFill="1" applyAlignment="1">
      <alignment horizontal="centerContinuous" vertical="center"/>
    </xf>
    <xf numFmtId="0" fontId="69" fillId="5" borderId="0" xfId="1" applyFont="1" applyFill="1" applyAlignment="1">
      <alignment vertical="center"/>
    </xf>
    <xf numFmtId="0" fontId="69" fillId="5" borderId="0" xfId="1" applyFont="1" applyFill="1"/>
    <xf numFmtId="0" fontId="166" fillId="5" borderId="0" xfId="1" applyFont="1" applyFill="1"/>
    <xf numFmtId="0" fontId="1" fillId="10" borderId="88" xfId="1" applyFill="1" applyBorder="1" applyAlignment="1">
      <alignment horizontal="center" vertical="center"/>
    </xf>
    <xf numFmtId="192" fontId="172" fillId="61" borderId="7" xfId="1" applyNumberFormat="1" applyFont="1" applyFill="1" applyBorder="1" applyAlignment="1" applyProtection="1">
      <alignment horizontal="center" vertical="center"/>
      <protection locked="0"/>
    </xf>
    <xf numFmtId="192" fontId="202" fillId="61" borderId="7" xfId="1" applyNumberFormat="1" applyFont="1" applyFill="1" applyBorder="1" applyAlignment="1" applyProtection="1">
      <alignment horizontal="center" vertical="center"/>
      <protection locked="0"/>
    </xf>
    <xf numFmtId="188" fontId="164" fillId="61" borderId="7" xfId="1" applyNumberFormat="1" applyFont="1" applyFill="1" applyBorder="1" applyAlignment="1" applyProtection="1">
      <alignment horizontal="center" vertical="center"/>
      <protection locked="0"/>
    </xf>
    <xf numFmtId="192" fontId="171" fillId="61" borderId="7" xfId="1" applyNumberFormat="1" applyFont="1" applyFill="1" applyBorder="1" applyAlignment="1" applyProtection="1">
      <alignment horizontal="center" vertical="center"/>
      <protection locked="0"/>
    </xf>
    <xf numFmtId="188" fontId="166" fillId="61" borderId="7" xfId="1" applyNumberFormat="1" applyFont="1" applyFill="1" applyBorder="1" applyAlignment="1" applyProtection="1">
      <alignment horizontal="center" vertical="center"/>
      <protection locked="0"/>
    </xf>
    <xf numFmtId="192" fontId="173" fillId="61" borderId="7" xfId="1" applyNumberFormat="1" applyFont="1" applyFill="1" applyBorder="1" applyAlignment="1" applyProtection="1">
      <alignment horizontal="center" vertical="center"/>
      <protection locked="0"/>
    </xf>
    <xf numFmtId="188" fontId="3" fillId="61" borderId="7" xfId="1" applyNumberFormat="1" applyFont="1" applyFill="1" applyBorder="1" applyAlignment="1" applyProtection="1">
      <alignment horizontal="center" vertical="center"/>
      <protection locked="0"/>
    </xf>
    <xf numFmtId="0" fontId="1" fillId="5" borderId="7" xfId="1" applyFill="1" applyBorder="1"/>
    <xf numFmtId="0" fontId="163" fillId="5" borderId="0" xfId="19" applyFont="1" applyFill="1"/>
    <xf numFmtId="0" fontId="46" fillId="5" borderId="0" xfId="2" applyFont="1" applyFill="1" applyAlignment="1">
      <alignment horizontal="left" vertical="center"/>
    </xf>
    <xf numFmtId="0" fontId="28" fillId="39" borderId="0" xfId="2" applyFont="1" applyFill="1" applyAlignment="1">
      <alignment horizontal="left" vertical="center"/>
    </xf>
    <xf numFmtId="0" fontId="80" fillId="39" borderId="0" xfId="2" applyFont="1" applyFill="1" applyAlignment="1">
      <alignment horizontal="centerContinuous" vertical="center"/>
    </xf>
    <xf numFmtId="0" fontId="80" fillId="39" borderId="0" xfId="2" applyFont="1" applyFill="1" applyAlignment="1">
      <alignment horizontal="center" vertical="center"/>
    </xf>
    <xf numFmtId="0" fontId="18" fillId="5" borderId="0" xfId="19" applyFill="1" applyAlignment="1">
      <alignment horizontal="left" vertical="center"/>
    </xf>
    <xf numFmtId="2" fontId="17" fillId="63" borderId="96" xfId="1" applyNumberFormat="1" applyFont="1" applyFill="1" applyBorder="1" applyAlignment="1" applyProtection="1">
      <alignment horizontal="center" vertical="center" wrapText="1"/>
      <protection locked="0"/>
    </xf>
    <xf numFmtId="0" fontId="1" fillId="10" borderId="0" xfId="1" applyFill="1"/>
    <xf numFmtId="174" fontId="36" fillId="10" borderId="97" xfId="1" applyNumberFormat="1" applyFont="1" applyFill="1" applyBorder="1" applyAlignment="1">
      <alignment horizontal="center" vertical="center"/>
    </xf>
    <xf numFmtId="0" fontId="7" fillId="10" borderId="98" xfId="1" applyFont="1" applyFill="1" applyBorder="1" applyAlignment="1">
      <alignment horizontal="center" vertical="center"/>
    </xf>
    <xf numFmtId="2" fontId="36" fillId="10" borderId="99" xfId="1" applyNumberFormat="1" applyFont="1" applyFill="1" applyBorder="1" applyAlignment="1">
      <alignment horizontal="center" vertical="center"/>
    </xf>
    <xf numFmtId="9" fontId="36" fillId="62" borderId="29" xfId="1" applyNumberFormat="1" applyFont="1" applyFill="1" applyBorder="1" applyAlignment="1">
      <alignment horizontal="center" vertical="center"/>
    </xf>
    <xf numFmtId="0" fontId="46" fillId="10" borderId="0" xfId="6" applyFont="1" applyFill="1" applyAlignment="1">
      <alignment horizontal="centerContinuous" vertical="center"/>
    </xf>
    <xf numFmtId="0" fontId="1" fillId="62" borderId="0" xfId="1" applyFill="1" applyAlignment="1">
      <alignment horizontal="centerContinuous" vertical="center" wrapText="1"/>
    </xf>
    <xf numFmtId="0" fontId="36" fillId="62" borderId="0" xfId="6" applyFont="1" applyFill="1" applyAlignment="1">
      <alignment horizontal="right" vertical="center"/>
    </xf>
    <xf numFmtId="165" fontId="198" fillId="18" borderId="100" xfId="6" applyNumberFormat="1" applyFont="1" applyFill="1" applyBorder="1" applyAlignment="1">
      <alignment horizontal="center" vertical="center"/>
    </xf>
    <xf numFmtId="9" fontId="68" fillId="62" borderId="101" xfId="1" applyNumberFormat="1" applyFont="1" applyFill="1" applyBorder="1" applyAlignment="1">
      <alignment horizontal="center" vertical="center"/>
    </xf>
    <xf numFmtId="196" fontId="7" fillId="64" borderId="7" xfId="1" applyNumberFormat="1" applyFont="1" applyFill="1" applyBorder="1" applyAlignment="1">
      <alignment horizontal="centerContinuous" vertical="center" wrapText="1"/>
    </xf>
    <xf numFmtId="177" fontId="172" fillId="61" borderId="29" xfId="1" applyNumberFormat="1" applyFont="1" applyFill="1" applyBorder="1" applyAlignment="1">
      <alignment horizontal="center" vertical="center"/>
    </xf>
    <xf numFmtId="0" fontId="171" fillId="61" borderId="0" xfId="6" applyFont="1" applyFill="1" applyAlignment="1">
      <alignment horizontal="left" vertical="center"/>
    </xf>
    <xf numFmtId="188" fontId="202" fillId="18" borderId="0" xfId="1" applyNumberFormat="1" applyFont="1" applyFill="1" applyAlignment="1" applyProtection="1">
      <alignment horizontal="center" vertical="center"/>
      <protection locked="0"/>
    </xf>
    <xf numFmtId="188" fontId="202" fillId="61" borderId="0" xfId="1" applyNumberFormat="1" applyFont="1" applyFill="1" applyAlignment="1" applyProtection="1">
      <alignment horizontal="center" vertical="center"/>
      <protection locked="0"/>
    </xf>
    <xf numFmtId="0" fontId="1" fillId="5" borderId="9" xfId="1" applyFill="1" applyBorder="1"/>
    <xf numFmtId="0" fontId="1" fillId="5" borderId="8" xfId="1" applyFill="1" applyBorder="1"/>
    <xf numFmtId="0" fontId="1" fillId="5" borderId="104" xfId="1" applyFill="1" applyBorder="1"/>
    <xf numFmtId="0" fontId="1" fillId="0" borderId="104" xfId="1" applyBorder="1"/>
    <xf numFmtId="0" fontId="1" fillId="0" borderId="105" xfId="1" applyBorder="1"/>
    <xf numFmtId="0" fontId="191" fillId="5" borderId="0" xfId="1" applyFont="1" applyFill="1" applyAlignment="1">
      <alignment vertical="center"/>
    </xf>
    <xf numFmtId="0" fontId="70" fillId="5" borderId="0" xfId="2" applyFont="1" applyFill="1" applyAlignment="1">
      <alignment horizontal="center" vertical="center" wrapText="1"/>
    </xf>
    <xf numFmtId="0" fontId="70" fillId="5" borderId="0" xfId="2" applyFont="1" applyFill="1" applyProtection="1">
      <protection hidden="1"/>
    </xf>
    <xf numFmtId="0" fontId="70" fillId="5" borderId="0" xfId="2" applyFont="1" applyFill="1" applyAlignment="1">
      <alignment horizontal="center" vertical="center"/>
    </xf>
    <xf numFmtId="0" fontId="70" fillId="5" borderId="0" xfId="2" applyFont="1" applyFill="1" applyAlignment="1">
      <alignment horizontal="centerContinuous" vertical="center"/>
    </xf>
    <xf numFmtId="0" fontId="191" fillId="5" borderId="0" xfId="1" applyFont="1" applyFill="1"/>
    <xf numFmtId="0" fontId="204" fillId="5" borderId="0" xfId="19" applyFont="1" applyFill="1"/>
    <xf numFmtId="0" fontId="102" fillId="5" borderId="0" xfId="1" applyFont="1" applyFill="1"/>
    <xf numFmtId="0" fontId="206" fillId="16" borderId="21" xfId="2" applyFont="1" applyFill="1" applyBorder="1" applyAlignment="1" applyProtection="1">
      <alignment horizontal="center" vertical="center" wrapText="1"/>
      <protection hidden="1"/>
    </xf>
    <xf numFmtId="0" fontId="207" fillId="8" borderId="21" xfId="2" applyFont="1" applyFill="1" applyBorder="1" applyAlignment="1" applyProtection="1">
      <alignment horizontal="center" vertical="center" wrapText="1"/>
      <protection hidden="1"/>
    </xf>
    <xf numFmtId="0" fontId="81" fillId="24" borderId="21" xfId="2" applyFont="1" applyFill="1" applyBorder="1" applyAlignment="1" applyProtection="1">
      <alignment horizontal="center" vertical="center" wrapText="1"/>
      <protection hidden="1"/>
    </xf>
    <xf numFmtId="0" fontId="55" fillId="25" borderId="21" xfId="2" applyFont="1" applyFill="1" applyBorder="1" applyAlignment="1" applyProtection="1">
      <alignment horizontal="center" vertical="center" wrapText="1"/>
      <protection hidden="1"/>
    </xf>
    <xf numFmtId="0" fontId="55" fillId="26" borderId="21" xfId="2" applyFont="1" applyFill="1" applyBorder="1" applyAlignment="1" applyProtection="1">
      <alignment horizontal="center" vertical="center" wrapText="1"/>
      <protection hidden="1"/>
    </xf>
    <xf numFmtId="0" fontId="55" fillId="27" borderId="21" xfId="2" applyFont="1" applyFill="1" applyBorder="1" applyAlignment="1" applyProtection="1">
      <alignment horizontal="center" vertical="center" wrapText="1"/>
      <protection hidden="1"/>
    </xf>
    <xf numFmtId="170" fontId="209" fillId="16" borderId="31" xfId="2" applyNumberFormat="1" applyFont="1" applyFill="1" applyBorder="1" applyAlignment="1">
      <alignment horizontal="center" vertical="center"/>
    </xf>
    <xf numFmtId="172" fontId="210" fillId="16" borderId="31" xfId="2" applyNumberFormat="1" applyFont="1" applyFill="1" applyBorder="1" applyAlignment="1">
      <alignment horizontal="center" vertical="center"/>
    </xf>
    <xf numFmtId="166" fontId="211" fillId="16" borderId="32" xfId="2" applyNumberFormat="1" applyFont="1" applyFill="1" applyBorder="1" applyAlignment="1" applyProtection="1">
      <alignment horizontal="center" vertical="center"/>
      <protection hidden="1"/>
    </xf>
    <xf numFmtId="173" fontId="212" fillId="16" borderId="32" xfId="2" applyNumberFormat="1" applyFont="1" applyFill="1" applyBorder="1" applyAlignment="1" applyProtection="1">
      <alignment horizontal="center" vertical="center"/>
      <protection hidden="1"/>
    </xf>
    <xf numFmtId="169" fontId="211" fillId="16" borderId="32" xfId="2" applyNumberFormat="1" applyFont="1" applyFill="1" applyBorder="1" applyAlignment="1" applyProtection="1">
      <alignment horizontal="center" vertical="center"/>
      <protection hidden="1"/>
    </xf>
    <xf numFmtId="0" fontId="208" fillId="16" borderId="31" xfId="2" applyFont="1" applyFill="1" applyBorder="1" applyAlignment="1">
      <alignment horizontal="center" vertical="center"/>
    </xf>
    <xf numFmtId="0" fontId="14" fillId="28" borderId="30" xfId="2" applyFont="1" applyFill="1" applyBorder="1" applyAlignment="1">
      <alignment horizontal="center" vertical="center"/>
    </xf>
    <xf numFmtId="0" fontId="88" fillId="11" borderId="0" xfId="2" applyFont="1" applyFill="1" applyAlignment="1">
      <alignment horizontal="centerContinuous" vertical="center"/>
    </xf>
    <xf numFmtId="0" fontId="6" fillId="11" borderId="0" xfId="2" applyFill="1" applyAlignment="1">
      <alignment horizontal="centerContinuous" vertical="center"/>
    </xf>
    <xf numFmtId="0" fontId="31" fillId="10" borderId="3" xfId="2" applyFont="1" applyFill="1" applyBorder="1" applyAlignment="1" applyProtection="1">
      <alignment horizontal="center" vertical="center"/>
      <protection hidden="1"/>
    </xf>
    <xf numFmtId="0" fontId="161" fillId="5" borderId="4" xfId="2" applyFont="1" applyFill="1" applyBorder="1" applyAlignment="1" applyProtection="1">
      <alignment vertical="center"/>
      <protection hidden="1"/>
    </xf>
    <xf numFmtId="0" fontId="101" fillId="5" borderId="4" xfId="2" applyFont="1" applyFill="1" applyBorder="1" applyAlignment="1" applyProtection="1">
      <alignment horizontal="left" vertical="center"/>
      <protection hidden="1"/>
    </xf>
    <xf numFmtId="0" fontId="94" fillId="5" borderId="4" xfId="2" applyFont="1" applyFill="1" applyBorder="1" applyAlignment="1">
      <alignment horizontal="center" vertical="center"/>
    </xf>
    <xf numFmtId="0" fontId="94" fillId="5" borderId="5" xfId="2" applyFont="1" applyFill="1" applyBorder="1" applyAlignment="1">
      <alignment horizontal="center" vertical="center"/>
    </xf>
    <xf numFmtId="0" fontId="162" fillId="16" borderId="6" xfId="2" applyFont="1" applyFill="1" applyBorder="1" applyAlignment="1" applyProtection="1">
      <alignment horizontal="center" vertical="center"/>
      <protection hidden="1"/>
    </xf>
    <xf numFmtId="0" fontId="161" fillId="5" borderId="0" xfId="2" applyFont="1" applyFill="1" applyAlignment="1" applyProtection="1">
      <alignment vertical="center"/>
      <protection hidden="1"/>
    </xf>
    <xf numFmtId="0" fontId="162" fillId="5" borderId="0" xfId="2" applyFont="1" applyFill="1" applyAlignment="1" applyProtection="1">
      <alignment horizontal="left" vertical="center"/>
      <protection hidden="1"/>
    </xf>
    <xf numFmtId="0" fontId="101" fillId="5" borderId="0" xfId="2" applyFont="1" applyFill="1" applyAlignment="1" applyProtection="1">
      <alignment horizontal="left" vertical="center"/>
      <protection hidden="1"/>
    </xf>
    <xf numFmtId="0" fontId="101" fillId="5" borderId="7" xfId="2" applyFont="1" applyFill="1" applyBorder="1" applyAlignment="1" applyProtection="1">
      <alignment horizontal="left" vertical="center"/>
      <protection hidden="1"/>
    </xf>
    <xf numFmtId="0" fontId="162" fillId="5" borderId="7" xfId="2" applyFont="1" applyFill="1" applyBorder="1" applyAlignment="1" applyProtection="1">
      <alignment horizontal="left" vertical="center"/>
      <protection hidden="1"/>
    </xf>
    <xf numFmtId="0" fontId="162" fillId="16" borderId="9" xfId="2" applyFont="1" applyFill="1" applyBorder="1" applyAlignment="1" applyProtection="1">
      <alignment horizontal="center" vertical="center"/>
      <protection hidden="1"/>
    </xf>
    <xf numFmtId="0" fontId="162" fillId="5" borderId="8" xfId="2" applyFont="1" applyFill="1" applyBorder="1" applyAlignment="1" applyProtection="1">
      <alignment horizontal="left" vertical="center"/>
      <protection hidden="1"/>
    </xf>
    <xf numFmtId="0" fontId="162" fillId="5" borderId="10" xfId="2" applyFont="1" applyFill="1" applyBorder="1" applyAlignment="1" applyProtection="1">
      <alignment horizontal="left" vertical="center"/>
      <protection hidden="1"/>
    </xf>
    <xf numFmtId="0" fontId="13" fillId="5" borderId="0" xfId="2" applyFont="1" applyFill="1" applyAlignment="1" applyProtection="1">
      <alignment vertical="center"/>
      <protection hidden="1"/>
    </xf>
    <xf numFmtId="0" fontId="0" fillId="5" borderId="0" xfId="0" applyFill="1" applyAlignment="1">
      <alignment horizontal="center" vertical="center"/>
    </xf>
    <xf numFmtId="0" fontId="45" fillId="5" borderId="0" xfId="0" applyFont="1" applyFill="1" applyAlignment="1">
      <alignment horizontal="center" vertical="center"/>
    </xf>
    <xf numFmtId="0" fontId="50" fillId="8" borderId="21" xfId="2" applyFont="1" applyFill="1" applyBorder="1" applyAlignment="1" applyProtection="1">
      <alignment horizontal="center" vertical="center"/>
      <protection hidden="1"/>
    </xf>
    <xf numFmtId="0" fontId="18" fillId="5" borderId="0" xfId="4" applyFill="1"/>
    <xf numFmtId="0" fontId="0" fillId="10" borderId="0" xfId="0" applyFill="1"/>
    <xf numFmtId="0" fontId="18" fillId="0" borderId="0" xfId="4"/>
    <xf numFmtId="0" fontId="52" fillId="8" borderId="21" xfId="2" applyFont="1" applyFill="1" applyBorder="1" applyAlignment="1" applyProtection="1">
      <alignment horizontal="center" vertical="center"/>
      <protection hidden="1"/>
    </xf>
    <xf numFmtId="0" fontId="52" fillId="26" borderId="21" xfId="2" applyFont="1" applyFill="1" applyBorder="1" applyAlignment="1" applyProtection="1">
      <alignment horizontal="center" vertical="center"/>
      <protection hidden="1"/>
    </xf>
    <xf numFmtId="0" fontId="52" fillId="26" borderId="0" xfId="2" applyFont="1" applyFill="1" applyAlignment="1" applyProtection="1">
      <alignment horizontal="center" vertical="center"/>
      <protection hidden="1"/>
    </xf>
    <xf numFmtId="0" fontId="52" fillId="25" borderId="21" xfId="2" applyFont="1" applyFill="1" applyBorder="1" applyAlignment="1" applyProtection="1">
      <alignment horizontal="center" vertical="center"/>
      <protection hidden="1"/>
    </xf>
    <xf numFmtId="0" fontId="52" fillId="25" borderId="0" xfId="2" applyFont="1" applyFill="1" applyAlignment="1" applyProtection="1">
      <alignment horizontal="center" vertical="center"/>
      <protection hidden="1"/>
    </xf>
    <xf numFmtId="0" fontId="4" fillId="5" borderId="0" xfId="0" applyFont="1" applyFill="1"/>
    <xf numFmtId="0" fontId="4" fillId="0" borderId="0" xfId="0" applyFont="1"/>
    <xf numFmtId="49" fontId="0" fillId="5" borderId="0" xfId="0" applyNumberFormat="1" applyFill="1" applyAlignment="1">
      <alignment horizontal="center" vertical="center"/>
    </xf>
    <xf numFmtId="49" fontId="0" fillId="5" borderId="0" xfId="0" quotePrefix="1" applyNumberFormat="1" applyFill="1" applyAlignment="1">
      <alignment horizontal="center" vertical="center"/>
    </xf>
    <xf numFmtId="49" fontId="0" fillId="5" borderId="0" xfId="0" applyNumberFormat="1" applyFill="1"/>
    <xf numFmtId="0" fontId="213" fillId="11" borderId="0" xfId="2" applyFont="1" applyFill="1" applyAlignment="1">
      <alignment vertical="center"/>
    </xf>
    <xf numFmtId="0" fontId="100" fillId="2" borderId="0" xfId="2" applyFont="1" applyFill="1" applyAlignment="1">
      <alignment vertical="center"/>
    </xf>
    <xf numFmtId="0" fontId="214" fillId="2" borderId="0" xfId="2" applyFont="1" applyFill="1" applyProtection="1">
      <protection hidden="1"/>
    </xf>
    <xf numFmtId="0" fontId="97" fillId="2" borderId="0" xfId="2" applyFont="1" applyFill="1" applyProtection="1">
      <protection hidden="1"/>
    </xf>
    <xf numFmtId="0" fontId="215" fillId="2" borderId="0" xfId="36" applyFont="1" applyFill="1"/>
    <xf numFmtId="0" fontId="97" fillId="2" borderId="0" xfId="2" applyFont="1" applyFill="1" applyAlignment="1">
      <alignment vertical="center"/>
    </xf>
    <xf numFmtId="0" fontId="94" fillId="2" borderId="0" xfId="2" applyFont="1" applyFill="1" applyAlignment="1">
      <alignment vertical="center"/>
    </xf>
    <xf numFmtId="0" fontId="216" fillId="2" borderId="0" xfId="13" applyFont="1" applyFill="1" applyAlignment="1">
      <alignment horizontal="right" vertical="center"/>
    </xf>
    <xf numFmtId="0" fontId="188" fillId="2" borderId="0" xfId="4" applyFont="1" applyFill="1" applyAlignment="1">
      <alignment vertical="center"/>
    </xf>
    <xf numFmtId="0" fontId="154" fillId="2" borderId="0" xfId="2" applyFont="1" applyFill="1" applyAlignment="1">
      <alignment vertical="center"/>
    </xf>
    <xf numFmtId="0" fontId="217" fillId="2" borderId="0" xfId="0" applyFont="1" applyFill="1" applyAlignment="1">
      <alignment horizontal="right" vertical="center"/>
    </xf>
    <xf numFmtId="0" fontId="218" fillId="2" borderId="0" xfId="2" applyFont="1" applyFill="1" applyAlignment="1">
      <alignment vertical="center"/>
    </xf>
    <xf numFmtId="0" fontId="97" fillId="2" borderId="0" xfId="2" applyFont="1" applyFill="1" applyAlignment="1" applyProtection="1">
      <alignment horizontal="right" vertical="center"/>
      <protection hidden="1"/>
    </xf>
    <xf numFmtId="0" fontId="97" fillId="2" borderId="0" xfId="2" applyFont="1" applyFill="1"/>
    <xf numFmtId="0" fontId="214" fillId="2" borderId="0" xfId="2" applyFont="1" applyFill="1" applyAlignment="1" applyProtection="1">
      <alignment horizontal="right" vertical="center"/>
      <protection hidden="1"/>
    </xf>
    <xf numFmtId="0" fontId="214" fillId="2" borderId="0" xfId="2" applyFont="1" applyFill="1" applyAlignment="1" applyProtection="1">
      <alignment horizontal="center" vertical="center"/>
      <protection hidden="1"/>
    </xf>
    <xf numFmtId="0" fontId="219" fillId="11" borderId="0" xfId="2" applyFont="1" applyFill="1" applyAlignment="1">
      <alignment vertical="center"/>
    </xf>
    <xf numFmtId="0" fontId="220" fillId="11" borderId="0" xfId="4" applyFont="1" applyFill="1" applyAlignment="1">
      <alignment vertical="center"/>
    </xf>
    <xf numFmtId="0" fontId="221" fillId="11" borderId="0" xfId="2" applyFont="1" applyFill="1" applyProtection="1">
      <protection hidden="1"/>
    </xf>
    <xf numFmtId="0" fontId="190" fillId="11" borderId="0" xfId="36" applyFont="1" applyFill="1"/>
    <xf numFmtId="0" fontId="221" fillId="11" borderId="0" xfId="2" applyFont="1" applyFill="1" applyAlignment="1">
      <alignment vertical="center"/>
    </xf>
    <xf numFmtId="0" fontId="223" fillId="11" borderId="0" xfId="2" applyFont="1" applyFill="1" applyAlignment="1">
      <alignment vertical="center"/>
    </xf>
    <xf numFmtId="0" fontId="158" fillId="11" borderId="0" xfId="2" applyFont="1" applyFill="1" applyAlignment="1">
      <alignment horizontal="right" vertical="center"/>
    </xf>
    <xf numFmtId="0" fontId="85" fillId="11" borderId="0" xfId="2" applyFont="1" applyFill="1" applyAlignment="1">
      <alignment vertical="center"/>
    </xf>
    <xf numFmtId="0" fontId="0" fillId="0" borderId="0" xfId="0" applyAlignment="1">
      <alignment vertical="center"/>
    </xf>
    <xf numFmtId="0" fontId="227" fillId="11" borderId="0" xfId="2" applyFont="1" applyFill="1" applyAlignment="1">
      <alignment horizontal="left" vertical="center"/>
    </xf>
    <xf numFmtId="0" fontId="228" fillId="11" borderId="0" xfId="2" applyFont="1" applyFill="1" applyAlignment="1">
      <alignment vertical="center"/>
    </xf>
    <xf numFmtId="0" fontId="184" fillId="0" borderId="0" xfId="0" applyFont="1" applyAlignment="1">
      <alignment horizontal="center" vertical="center"/>
    </xf>
    <xf numFmtId="0" fontId="204" fillId="0" borderId="0" xfId="37" applyFont="1" applyAlignment="1">
      <alignment vertical="center"/>
    </xf>
    <xf numFmtId="0" fontId="229" fillId="0" borderId="0" xfId="0" applyFont="1" applyAlignment="1">
      <alignment vertical="center"/>
    </xf>
    <xf numFmtId="0" fontId="230" fillId="0" borderId="0" xfId="0" applyFont="1" applyAlignment="1">
      <alignment vertical="center"/>
    </xf>
    <xf numFmtId="0" fontId="231" fillId="0" borderId="112" xfId="0" applyFont="1" applyBorder="1" applyAlignment="1">
      <alignment horizontal="center" vertical="center"/>
    </xf>
    <xf numFmtId="0" fontId="1" fillId="5" borderId="0" xfId="36" applyFill="1" applyAlignment="1">
      <alignment vertical="center"/>
    </xf>
    <xf numFmtId="0" fontId="1" fillId="5" borderId="0" xfId="36" applyFill="1"/>
    <xf numFmtId="0" fontId="232" fillId="66" borderId="11" xfId="2" applyFont="1" applyFill="1" applyBorder="1" applyAlignment="1">
      <alignment horizontal="center" vertical="center"/>
    </xf>
    <xf numFmtId="0" fontId="231" fillId="0" borderId="114" xfId="0" applyFont="1" applyBorder="1" applyAlignment="1">
      <alignment horizontal="center" vertical="center"/>
    </xf>
    <xf numFmtId="0" fontId="231" fillId="0" borderId="115" xfId="0" applyFont="1" applyBorder="1" applyAlignment="1">
      <alignment horizontal="center" vertical="center"/>
    </xf>
    <xf numFmtId="0" fontId="1" fillId="5" borderId="0" xfId="36" applyFill="1" applyAlignment="1">
      <alignment horizontal="right" vertical="center"/>
    </xf>
    <xf numFmtId="0" fontId="18" fillId="5" borderId="0" xfId="37" applyFill="1" applyAlignment="1">
      <alignment vertical="center"/>
    </xf>
    <xf numFmtId="0" fontId="233" fillId="0" borderId="75" xfId="0" applyFont="1" applyBorder="1" applyAlignment="1">
      <alignment vertical="center"/>
    </xf>
    <xf numFmtId="0" fontId="233" fillId="0" borderId="28" xfId="0" applyFont="1" applyBorder="1" applyAlignment="1">
      <alignment horizontal="center" vertical="center"/>
    </xf>
    <xf numFmtId="0" fontId="18" fillId="5" borderId="0" xfId="37" applyFill="1"/>
    <xf numFmtId="0" fontId="1" fillId="0" borderId="0" xfId="36"/>
    <xf numFmtId="0" fontId="231" fillId="0" borderId="75" xfId="0" applyFont="1" applyBorder="1" applyAlignment="1">
      <alignment horizontal="center" vertical="center"/>
    </xf>
    <xf numFmtId="0" fontId="233" fillId="0" borderId="112" xfId="0" applyFont="1" applyBorder="1" applyAlignment="1">
      <alignment vertical="center"/>
    </xf>
    <xf numFmtId="0" fontId="233" fillId="0" borderId="113" xfId="0" applyFont="1" applyBorder="1" applyAlignment="1">
      <alignment horizontal="center" vertical="center"/>
    </xf>
    <xf numFmtId="0" fontId="234" fillId="0" borderId="28" xfId="0" applyFont="1" applyBorder="1" applyAlignment="1">
      <alignment horizontal="center" vertical="center"/>
    </xf>
    <xf numFmtId="0" fontId="1" fillId="0" borderId="0" xfId="40"/>
    <xf numFmtId="0" fontId="235" fillId="0" borderId="0" xfId="2" applyFont="1" applyAlignment="1">
      <alignment horizontal="center" vertical="center"/>
    </xf>
    <xf numFmtId="0" fontId="236" fillId="0" borderId="0" xfId="2" applyFont="1" applyAlignment="1">
      <alignment horizontal="center" vertical="center"/>
    </xf>
    <xf numFmtId="0" fontId="46" fillId="5" borderId="0" xfId="0" applyFont="1" applyFill="1"/>
    <xf numFmtId="0" fontId="39" fillId="5" borderId="0" xfId="40" applyFont="1" applyFill="1"/>
    <xf numFmtId="0" fontId="1" fillId="5" borderId="7" xfId="40" applyFill="1" applyBorder="1"/>
    <xf numFmtId="0" fontId="1" fillId="5" borderId="0" xfId="40" applyFill="1"/>
    <xf numFmtId="0" fontId="26" fillId="11" borderId="0" xfId="0" applyFont="1" applyFill="1" applyAlignment="1">
      <alignment horizontal="center" vertical="center"/>
    </xf>
    <xf numFmtId="0" fontId="39" fillId="5" borderId="0" xfId="0" applyFont="1" applyFill="1" applyAlignment="1">
      <alignment vertical="center"/>
    </xf>
    <xf numFmtId="0" fontId="69" fillId="5" borderId="0" xfId="40" applyFont="1" applyFill="1"/>
    <xf numFmtId="0" fontId="69" fillId="5" borderId="0" xfId="0" applyFont="1" applyFill="1"/>
    <xf numFmtId="0" fontId="34" fillId="5" borderId="0" xfId="0" applyFont="1" applyFill="1"/>
    <xf numFmtId="0" fontId="46" fillId="5" borderId="0" xfId="2" applyFont="1" applyFill="1" applyAlignment="1">
      <alignment horizontal="right" vertical="center"/>
    </xf>
    <xf numFmtId="0" fontId="45" fillId="5" borderId="0" xfId="0" applyFont="1" applyFill="1"/>
    <xf numFmtId="0" fontId="205" fillId="5" borderId="0" xfId="0" applyFont="1" applyFill="1"/>
    <xf numFmtId="0" fontId="191" fillId="5" borderId="6" xfId="47" applyFont="1" applyFill="1" applyBorder="1" applyAlignment="1">
      <alignment vertical="center"/>
    </xf>
    <xf numFmtId="0" fontId="22" fillId="5" borderId="0" xfId="2" applyFont="1" applyFill="1" applyAlignment="1" applyProtection="1">
      <alignment vertical="center"/>
      <protection hidden="1"/>
    </xf>
    <xf numFmtId="0" fontId="1" fillId="5" borderId="6" xfId="40" applyFill="1" applyBorder="1"/>
    <xf numFmtId="0" fontId="39" fillId="5" borderId="0" xfId="47" applyFont="1" applyFill="1" applyAlignment="1">
      <alignment vertical="center"/>
    </xf>
    <xf numFmtId="0" fontId="39" fillId="5" borderId="0" xfId="43" applyFont="1" applyFill="1"/>
    <xf numFmtId="0" fontId="39" fillId="5" borderId="6" xfId="43" applyFont="1" applyFill="1" applyBorder="1"/>
    <xf numFmtId="0" fontId="39" fillId="5" borderId="6" xfId="47" applyFont="1" applyFill="1" applyBorder="1" applyAlignment="1">
      <alignment vertical="center"/>
    </xf>
    <xf numFmtId="0" fontId="39" fillId="68" borderId="0" xfId="47" applyFont="1" applyFill="1" applyAlignment="1">
      <alignment vertical="center"/>
    </xf>
    <xf numFmtId="0" fontId="39" fillId="68" borderId="6" xfId="47" applyFont="1" applyFill="1" applyBorder="1" applyAlignment="1">
      <alignment vertical="center"/>
    </xf>
    <xf numFmtId="0" fontId="69" fillId="5" borderId="6" xfId="43" applyFont="1" applyFill="1" applyBorder="1" applyAlignment="1">
      <alignment vertical="center"/>
    </xf>
    <xf numFmtId="0" fontId="48" fillId="5" borderId="0" xfId="2" applyFont="1" applyFill="1" applyAlignment="1">
      <alignment horizontal="left" vertical="center"/>
    </xf>
    <xf numFmtId="0" fontId="245" fillId="5" borderId="0" xfId="0" applyFont="1" applyFill="1" applyAlignment="1">
      <alignment horizontal="left" vertical="center"/>
    </xf>
    <xf numFmtId="0" fontId="40" fillId="5" borderId="6" xfId="47" applyFont="1" applyFill="1" applyBorder="1" applyAlignment="1">
      <alignment vertical="center"/>
    </xf>
    <xf numFmtId="0" fontId="40" fillId="5" borderId="0" xfId="47" applyFont="1" applyFill="1" applyAlignment="1">
      <alignment vertical="center"/>
    </xf>
    <xf numFmtId="2" fontId="22" fillId="18" borderId="0" xfId="9" applyNumberFormat="1" applyFont="1" applyFill="1" applyAlignment="1" applyProtection="1">
      <alignment horizontal="right" vertical="center"/>
      <protection locked="0"/>
    </xf>
    <xf numFmtId="0" fontId="69" fillId="5" borderId="0" xfId="43" applyFont="1" applyFill="1" applyAlignment="1">
      <alignment horizontal="center" vertical="center"/>
    </xf>
    <xf numFmtId="0" fontId="69" fillId="5" borderId="0" xfId="43" applyFont="1" applyFill="1" applyAlignment="1">
      <alignment horizontal="center"/>
    </xf>
    <xf numFmtId="0" fontId="14" fillId="5" borderId="7" xfId="2" applyFont="1" applyFill="1" applyBorder="1" applyAlignment="1">
      <alignment vertical="center"/>
    </xf>
    <xf numFmtId="0" fontId="14" fillId="5" borderId="0" xfId="2" applyFont="1" applyFill="1" applyAlignment="1">
      <alignment vertical="center"/>
    </xf>
    <xf numFmtId="0" fontId="22" fillId="5" borderId="0" xfId="2" applyFont="1" applyFill="1" applyAlignment="1">
      <alignment horizontal="right" vertical="center"/>
    </xf>
    <xf numFmtId="0" fontId="1" fillId="11" borderId="0" xfId="33" applyFill="1"/>
    <xf numFmtId="0" fontId="105" fillId="11" borderId="0" xfId="33" applyFont="1" applyFill="1" applyAlignment="1">
      <alignment vertical="center"/>
    </xf>
    <xf numFmtId="0" fontId="81" fillId="11" borderId="0" xfId="33" applyFont="1" applyFill="1" applyAlignment="1">
      <alignment vertical="center"/>
    </xf>
    <xf numFmtId="0" fontId="6" fillId="11" borderId="0" xfId="50" applyFill="1" applyAlignment="1">
      <alignment vertical="center"/>
    </xf>
    <xf numFmtId="0" fontId="83" fillId="11" borderId="0" xfId="50" applyFont="1" applyFill="1"/>
    <xf numFmtId="0" fontId="39" fillId="11" borderId="0" xfId="33" applyFont="1" applyFill="1"/>
    <xf numFmtId="0" fontId="144" fillId="11" borderId="0" xfId="51" applyFont="1" applyFill="1" applyAlignment="1">
      <alignment horizontal="left" vertical="center"/>
    </xf>
    <xf numFmtId="0" fontId="144" fillId="11" borderId="0" xfId="7" applyFont="1" applyFill="1" applyAlignment="1">
      <alignment horizontal="left" vertical="center"/>
    </xf>
    <xf numFmtId="0" fontId="257" fillId="11" borderId="0" xfId="51" applyFont="1" applyFill="1" applyAlignment="1">
      <alignment horizontal="left" vertical="center"/>
    </xf>
    <xf numFmtId="0" fontId="6" fillId="11" borderId="0" xfId="50" applyFill="1" applyProtection="1">
      <protection hidden="1"/>
    </xf>
    <xf numFmtId="0" fontId="6" fillId="0" borderId="0" xfId="50" applyAlignment="1">
      <alignment vertical="center"/>
    </xf>
    <xf numFmtId="0" fontId="146" fillId="11" borderId="0" xfId="50" applyFont="1" applyFill="1" applyAlignment="1">
      <alignment horizontal="center" vertical="center"/>
    </xf>
    <xf numFmtId="0" fontId="258" fillId="11" borderId="0" xfId="0" applyFont="1" applyFill="1" applyAlignment="1">
      <alignment horizontal="right" vertical="center"/>
    </xf>
    <xf numFmtId="0" fontId="259" fillId="11" borderId="0" xfId="0" applyFont="1" applyFill="1" applyAlignment="1">
      <alignment vertical="center"/>
    </xf>
    <xf numFmtId="0" fontId="144" fillId="11" borderId="0" xfId="50" applyFont="1" applyFill="1" applyAlignment="1" applyProtection="1">
      <alignment vertical="center"/>
      <protection hidden="1"/>
    </xf>
    <xf numFmtId="0" fontId="106" fillId="11" borderId="0" xfId="50" applyFont="1" applyFill="1" applyAlignment="1">
      <alignment vertical="center"/>
    </xf>
    <xf numFmtId="0" fontId="148" fillId="5" borderId="0" xfId="50" applyFont="1" applyFill="1" applyAlignment="1">
      <alignment vertical="center"/>
    </xf>
    <xf numFmtId="0" fontId="6" fillId="5" borderId="0" xfId="50" applyFill="1" applyProtection="1">
      <protection hidden="1"/>
    </xf>
    <xf numFmtId="0" fontId="149" fillId="5" borderId="6" xfId="50" applyFont="1" applyFill="1" applyBorder="1" applyAlignment="1">
      <alignment vertical="center"/>
    </xf>
    <xf numFmtId="0" fontId="6" fillId="5" borderId="0" xfId="50" applyFill="1" applyAlignment="1">
      <alignment vertical="center"/>
    </xf>
    <xf numFmtId="186" fontId="150" fillId="5" borderId="0" xfId="50" applyNumberFormat="1" applyFont="1" applyFill="1" applyAlignment="1">
      <alignment vertical="center"/>
    </xf>
    <xf numFmtId="0" fontId="149" fillId="5" borderId="0" xfId="50" applyFont="1" applyFill="1" applyAlignment="1">
      <alignment horizontal="left" vertical="center"/>
    </xf>
    <xf numFmtId="0" fontId="6" fillId="0" borderId="0" xfId="50" applyProtection="1">
      <protection hidden="1"/>
    </xf>
    <xf numFmtId="0" fontId="151" fillId="54" borderId="0" xfId="50" applyFont="1" applyFill="1" applyAlignment="1">
      <alignment horizontal="center" vertical="center"/>
    </xf>
    <xf numFmtId="0" fontId="152" fillId="48" borderId="7" xfId="50" applyFont="1" applyFill="1" applyBorder="1" applyAlignment="1">
      <alignment horizontal="center" vertical="center"/>
    </xf>
    <xf numFmtId="0" fontId="152" fillId="48" borderId="0" xfId="50" applyFont="1" applyFill="1" applyAlignment="1">
      <alignment horizontal="center" vertical="center"/>
    </xf>
    <xf numFmtId="0" fontId="107" fillId="11" borderId="0" xfId="50" applyFont="1" applyFill="1" applyAlignment="1">
      <alignment vertical="center"/>
    </xf>
    <xf numFmtId="0" fontId="107" fillId="11" borderId="6" xfId="50" applyFont="1" applyFill="1" applyBorder="1" applyAlignment="1">
      <alignment vertical="center"/>
    </xf>
    <xf numFmtId="0" fontId="153" fillId="5" borderId="0" xfId="50" applyFont="1" applyFill="1" applyAlignment="1">
      <alignment horizontal="center" vertical="center"/>
    </xf>
    <xf numFmtId="0" fontId="107" fillId="11" borderId="0" xfId="50" applyFont="1" applyFill="1" applyAlignment="1">
      <alignment horizontal="right" vertical="center"/>
    </xf>
    <xf numFmtId="0" fontId="144" fillId="11" borderId="0" xfId="51" applyFont="1" applyFill="1" applyAlignment="1">
      <alignment horizontal="center" vertical="center"/>
    </xf>
    <xf numFmtId="0" fontId="144" fillId="101" borderId="0" xfId="51" applyFont="1" applyFill="1" applyAlignment="1">
      <alignment horizontal="center" vertical="center"/>
    </xf>
    <xf numFmtId="0" fontId="260" fillId="102" borderId="0" xfId="51" applyFont="1" applyFill="1" applyAlignment="1">
      <alignment horizontal="center" vertical="center"/>
    </xf>
    <xf numFmtId="0" fontId="144" fillId="103" borderId="0" xfId="51" applyFont="1" applyFill="1" applyAlignment="1">
      <alignment horizontal="center" vertical="center"/>
    </xf>
    <xf numFmtId="0" fontId="257" fillId="11" borderId="0" xfId="51" applyFont="1" applyFill="1" applyAlignment="1">
      <alignment vertical="center"/>
    </xf>
    <xf numFmtId="0" fontId="261" fillId="0" borderId="0" xfId="51" applyFont="1" applyAlignment="1">
      <alignment horizontal="center" vertical="center"/>
    </xf>
    <xf numFmtId="0" fontId="262" fillId="0" borderId="0" xfId="51" applyFont="1" applyAlignment="1">
      <alignment horizontal="center" vertical="center"/>
    </xf>
    <xf numFmtId="0" fontId="263" fillId="11" borderId="0" xfId="2" applyFont="1" applyFill="1" applyAlignment="1">
      <alignment vertical="center"/>
    </xf>
    <xf numFmtId="0" fontId="263" fillId="11" borderId="0" xfId="2" applyFont="1" applyFill="1" applyProtection="1">
      <protection hidden="1"/>
    </xf>
    <xf numFmtId="0" fontId="5" fillId="11" borderId="0" xfId="33" applyFont="1" applyFill="1"/>
    <xf numFmtId="0" fontId="17" fillId="7" borderId="6" xfId="2" applyFont="1" applyFill="1" applyBorder="1" applyAlignment="1" applyProtection="1">
      <alignment horizontal="center"/>
      <protection hidden="1"/>
    </xf>
    <xf numFmtId="0" fontId="39" fillId="5" borderId="7" xfId="40" applyFont="1" applyFill="1" applyBorder="1"/>
    <xf numFmtId="0" fontId="39" fillId="5" borderId="7" xfId="0" applyFont="1" applyFill="1" applyBorder="1"/>
    <xf numFmtId="0" fontId="191" fillId="5" borderId="0" xfId="0" applyFont="1" applyFill="1"/>
    <xf numFmtId="0" fontId="184" fillId="5" borderId="0" xfId="0" applyFont="1" applyFill="1"/>
    <xf numFmtId="0" fontId="0" fillId="5" borderId="7" xfId="0" applyFill="1" applyBorder="1"/>
    <xf numFmtId="0" fontId="7" fillId="5" borderId="0" xfId="3" applyFont="1" applyFill="1"/>
    <xf numFmtId="0" fontId="267" fillId="10" borderId="0" xfId="4" applyFont="1" applyFill="1" applyAlignment="1">
      <alignment horizontal="left" vertical="center"/>
    </xf>
    <xf numFmtId="0" fontId="167" fillId="10" borderId="0" xfId="19" applyFont="1" applyFill="1" applyBorder="1" applyAlignment="1">
      <alignment vertical="center"/>
    </xf>
    <xf numFmtId="0" fontId="18" fillId="10" borderId="0" xfId="4" applyFill="1" applyAlignment="1">
      <alignment horizontal="left" vertical="center"/>
    </xf>
    <xf numFmtId="0" fontId="36" fillId="48" borderId="3" xfId="2" applyFont="1" applyFill="1" applyBorder="1" applyAlignment="1" applyProtection="1">
      <alignment horizontal="center" vertical="center"/>
      <protection locked="0"/>
    </xf>
    <xf numFmtId="0" fontId="36" fillId="13" borderId="134" xfId="2" applyFont="1" applyFill="1" applyBorder="1" applyAlignment="1" applyProtection="1">
      <alignment horizontal="center" vertical="center" textRotation="90"/>
      <protection hidden="1"/>
    </xf>
    <xf numFmtId="0" fontId="247" fillId="5" borderId="134" xfId="2" applyFont="1" applyFill="1" applyBorder="1" applyAlignment="1" applyProtection="1">
      <alignment horizontal="left" vertical="center"/>
      <protection hidden="1"/>
    </xf>
    <xf numFmtId="0" fontId="270" fillId="27" borderId="0" xfId="2" applyFont="1" applyFill="1" applyAlignment="1" applyProtection="1">
      <alignment vertical="center"/>
      <protection locked="0"/>
    </xf>
    <xf numFmtId="0" fontId="42" fillId="108" borderId="0" xfId="2" applyFont="1" applyFill="1" applyAlignment="1">
      <alignment horizontal="center" vertical="center"/>
    </xf>
    <xf numFmtId="0" fontId="17" fillId="108" borderId="7" xfId="2" applyFont="1" applyFill="1" applyBorder="1" applyAlignment="1">
      <alignment horizontal="center" vertical="center"/>
    </xf>
    <xf numFmtId="0" fontId="22" fillId="5" borderId="0" xfId="5" applyFont="1" applyFill="1" applyAlignment="1" applyProtection="1">
      <alignment vertical="center"/>
      <protection locked="0"/>
    </xf>
    <xf numFmtId="0" fontId="42" fillId="5" borderId="0" xfId="5" applyFont="1" applyFill="1" applyAlignment="1" applyProtection="1">
      <alignment vertical="center"/>
      <protection locked="0"/>
    </xf>
    <xf numFmtId="0" fontId="42" fillId="5" borderId="126" xfId="5" applyFont="1" applyFill="1" applyBorder="1" applyAlignment="1" applyProtection="1">
      <alignment vertical="center"/>
      <protection locked="0"/>
    </xf>
    <xf numFmtId="165" fontId="46" fillId="109" borderId="7" xfId="2" applyNumberFormat="1" applyFont="1" applyFill="1" applyBorder="1" applyAlignment="1">
      <alignment horizontal="center" vertical="center"/>
    </xf>
    <xf numFmtId="1" fontId="202" fillId="0" borderId="0" xfId="2" applyNumberFormat="1" applyFont="1" applyAlignment="1" applyProtection="1">
      <alignment horizontal="center" vertical="center"/>
      <protection hidden="1"/>
    </xf>
    <xf numFmtId="0" fontId="36" fillId="108" borderId="101" xfId="2" applyFont="1" applyFill="1" applyBorder="1" applyAlignment="1" applyProtection="1">
      <alignment horizontal="left" vertical="center"/>
      <protection hidden="1"/>
    </xf>
    <xf numFmtId="168" fontId="16" fillId="2" borderId="0" xfId="2" applyNumberFormat="1" applyFont="1" applyFill="1" applyAlignment="1" applyProtection="1">
      <alignment horizontal="left" vertical="center"/>
      <protection hidden="1"/>
    </xf>
    <xf numFmtId="174" fontId="272" fillId="2" borderId="0" xfId="2" applyNumberFormat="1" applyFont="1" applyFill="1" applyAlignment="1" applyProtection="1">
      <alignment horizontal="center" vertical="center"/>
      <protection hidden="1"/>
    </xf>
    <xf numFmtId="0" fontId="70" fillId="2" borderId="0" xfId="5" applyFont="1" applyFill="1" applyAlignment="1" applyProtection="1">
      <alignment vertical="center"/>
      <protection locked="0"/>
    </xf>
    <xf numFmtId="0" fontId="70" fillId="2" borderId="126" xfId="5" applyFont="1" applyFill="1" applyBorder="1" applyAlignment="1" applyProtection="1">
      <alignment vertical="center"/>
      <protection locked="0"/>
    </xf>
    <xf numFmtId="0" fontId="70" fillId="5" borderId="0" xfId="5" applyFont="1" applyFill="1" applyAlignment="1" applyProtection="1">
      <alignment vertical="center"/>
      <protection locked="0"/>
    </xf>
    <xf numFmtId="0" fontId="273" fillId="0" borderId="0" xfId="0" applyFont="1" applyAlignment="1">
      <alignment horizontal="left" vertical="center"/>
    </xf>
    <xf numFmtId="0" fontId="273" fillId="0" borderId="0" xfId="0" applyFont="1" applyAlignment="1">
      <alignment horizontal="right" vertical="center"/>
    </xf>
    <xf numFmtId="0" fontId="70" fillId="5" borderId="126" xfId="5" applyFont="1" applyFill="1" applyBorder="1" applyAlignment="1" applyProtection="1">
      <alignment vertical="center"/>
      <protection locked="0"/>
    </xf>
    <xf numFmtId="0" fontId="70" fillId="5" borderId="0" xfId="2" applyFont="1" applyFill="1" applyAlignment="1" applyProtection="1">
      <alignment horizontal="left" vertical="center"/>
      <protection hidden="1"/>
    </xf>
    <xf numFmtId="0" fontId="51" fillId="106" borderId="8" xfId="42" applyFont="1" applyFill="1" applyBorder="1" applyAlignment="1">
      <alignment horizontal="center" vertical="center"/>
    </xf>
    <xf numFmtId="0" fontId="51" fillId="106" borderId="10" xfId="42" applyFont="1" applyFill="1" applyBorder="1" applyAlignment="1">
      <alignment horizontal="center" vertical="center"/>
    </xf>
    <xf numFmtId="0" fontId="250" fillId="10" borderId="0" xfId="2" applyFont="1" applyFill="1" applyAlignment="1">
      <alignment horizontal="center" vertical="center"/>
    </xf>
    <xf numFmtId="0" fontId="16" fillId="5" borderId="0" xfId="2" applyFont="1" applyFill="1" applyProtection="1">
      <protection hidden="1"/>
    </xf>
    <xf numFmtId="0" fontId="70" fillId="5" borderId="0" xfId="2" applyFont="1" applyFill="1" applyAlignment="1" applyProtection="1">
      <alignment vertical="center"/>
      <protection hidden="1"/>
    </xf>
    <xf numFmtId="0" fontId="202" fillId="5" borderId="0" xfId="2" applyFont="1" applyFill="1" applyAlignment="1">
      <alignment horizontal="left" vertical="center"/>
    </xf>
    <xf numFmtId="0" fontId="70" fillId="5" borderId="0" xfId="2" applyFont="1" applyFill="1" applyAlignment="1" applyProtection="1">
      <alignment wrapText="1"/>
      <protection hidden="1"/>
    </xf>
    <xf numFmtId="0" fontId="70" fillId="5" borderId="126" xfId="2" applyFont="1" applyFill="1" applyBorder="1" applyAlignment="1" applyProtection="1">
      <alignment wrapText="1"/>
      <protection hidden="1"/>
    </xf>
    <xf numFmtId="0" fontId="16" fillId="10" borderId="134" xfId="2" applyFont="1" applyFill="1" applyBorder="1" applyAlignment="1">
      <alignment horizontal="center" vertical="center"/>
    </xf>
    <xf numFmtId="0" fontId="70" fillId="5" borderId="126" xfId="2" applyFont="1" applyFill="1" applyBorder="1" applyAlignment="1">
      <alignment horizontal="left" vertical="center"/>
    </xf>
    <xf numFmtId="165" fontId="16" fillId="5" borderId="0" xfId="2" applyNumberFormat="1" applyFont="1" applyFill="1" applyAlignment="1">
      <alignment horizontal="center" vertical="center"/>
    </xf>
    <xf numFmtId="201" fontId="16" fillId="5" borderId="126" xfId="2" applyNumberFormat="1" applyFont="1" applyFill="1" applyBorder="1" applyAlignment="1">
      <alignment horizontal="left" vertical="center"/>
    </xf>
    <xf numFmtId="0" fontId="70" fillId="0" borderId="0" xfId="2" applyFont="1" applyProtection="1">
      <protection hidden="1"/>
    </xf>
    <xf numFmtId="0" fontId="16" fillId="5" borderId="149" xfId="2" applyFont="1" applyFill="1" applyBorder="1" applyAlignment="1" applyProtection="1">
      <alignment horizontal="center"/>
      <protection hidden="1"/>
    </xf>
    <xf numFmtId="0" fontId="16" fillId="5" borderId="0" xfId="2" applyFont="1" applyFill="1" applyAlignment="1" applyProtection="1">
      <alignment horizontal="center"/>
      <protection hidden="1"/>
    </xf>
    <xf numFmtId="0" fontId="16" fillId="5" borderId="148" xfId="2" applyFont="1" applyFill="1" applyBorder="1" applyAlignment="1" applyProtection="1">
      <alignment horizontal="center"/>
      <protection hidden="1"/>
    </xf>
    <xf numFmtId="0" fontId="16" fillId="5" borderId="149" xfId="2" applyFont="1" applyFill="1" applyBorder="1" applyAlignment="1" applyProtection="1">
      <alignment horizontal="center" vertical="center"/>
      <protection hidden="1"/>
    </xf>
    <xf numFmtId="0" fontId="35" fillId="5" borderId="150" xfId="2" applyFont="1" applyFill="1" applyBorder="1" applyAlignment="1" applyProtection="1">
      <alignment horizontal="center" vertical="center" wrapText="1"/>
      <protection hidden="1"/>
    </xf>
    <xf numFmtId="0" fontId="276" fillId="5" borderId="0" xfId="2" applyFont="1" applyFill="1" applyAlignment="1" applyProtection="1">
      <alignment horizontal="center" vertical="center" wrapText="1"/>
      <protection hidden="1"/>
    </xf>
    <xf numFmtId="0" fontId="16" fillId="5" borderId="148" xfId="2" applyFont="1" applyFill="1" applyBorder="1" applyAlignment="1" applyProtection="1">
      <alignment horizontal="right" vertical="center"/>
      <protection hidden="1"/>
    </xf>
    <xf numFmtId="0" fontId="16" fillId="5" borderId="0" xfId="0" applyFont="1" applyFill="1" applyAlignment="1">
      <alignment horizontal="center" vertical="center"/>
    </xf>
    <xf numFmtId="175" fontId="16" fillId="5" borderId="0" xfId="0" applyNumberFormat="1" applyFont="1" applyFill="1" applyAlignment="1">
      <alignment horizontal="center" vertical="center"/>
    </xf>
    <xf numFmtId="0" fontId="70" fillId="0" borderId="149" xfId="2" applyFont="1" applyBorder="1" applyAlignment="1" applyProtection="1">
      <alignment horizontal="center"/>
      <protection hidden="1"/>
    </xf>
    <xf numFmtId="0" fontId="70" fillId="0" borderId="0" xfId="2" applyFont="1" applyAlignment="1" applyProtection="1">
      <alignment horizontal="center"/>
      <protection hidden="1"/>
    </xf>
    <xf numFmtId="0" fontId="70" fillId="0" borderId="148" xfId="2" applyFont="1" applyBorder="1" applyAlignment="1" applyProtection="1">
      <alignment horizontal="center"/>
      <protection hidden="1"/>
    </xf>
    <xf numFmtId="0" fontId="70" fillId="5" borderId="149" xfId="2" applyFont="1" applyFill="1" applyBorder="1" applyAlignment="1" applyProtection="1">
      <alignment horizontal="right"/>
      <protection hidden="1"/>
    </xf>
    <xf numFmtId="3" fontId="35" fillId="8" borderId="0" xfId="5" applyNumberFormat="1" applyFont="1" applyFill="1" applyAlignment="1" applyProtection="1">
      <alignment horizontal="center" vertical="center"/>
      <protection locked="0"/>
    </xf>
    <xf numFmtId="202" fontId="276" fillId="46" borderId="0" xfId="5" applyNumberFormat="1" applyFont="1" applyFill="1" applyAlignment="1" applyProtection="1">
      <alignment horizontal="center" vertical="center"/>
      <protection locked="0"/>
    </xf>
    <xf numFmtId="165" fontId="16" fillId="5" borderId="148" xfId="2" applyNumberFormat="1" applyFont="1" applyFill="1" applyBorder="1" applyAlignment="1">
      <alignment horizontal="center" vertical="center"/>
    </xf>
    <xf numFmtId="0" fontId="70" fillId="5" borderId="149" xfId="2" applyFont="1" applyFill="1" applyBorder="1" applyProtection="1">
      <protection hidden="1"/>
    </xf>
    <xf numFmtId="0" fontId="70" fillId="5" borderId="0" xfId="2" applyFont="1" applyFill="1" applyAlignment="1" applyProtection="1">
      <alignment horizontal="right"/>
      <protection hidden="1"/>
    </xf>
    <xf numFmtId="0" fontId="70" fillId="5" borderId="148" xfId="2" applyFont="1" applyFill="1" applyBorder="1" applyProtection="1">
      <protection hidden="1"/>
    </xf>
    <xf numFmtId="0" fontId="70" fillId="5" borderId="154" xfId="2" applyFont="1" applyFill="1" applyBorder="1" applyProtection="1">
      <protection hidden="1"/>
    </xf>
    <xf numFmtId="0" fontId="70" fillId="5" borderId="155" xfId="2" applyFont="1" applyFill="1" applyBorder="1" applyProtection="1">
      <protection hidden="1"/>
    </xf>
    <xf numFmtId="0" fontId="70" fillId="5" borderId="156" xfId="2" applyFont="1" applyFill="1" applyBorder="1" applyProtection="1">
      <protection hidden="1"/>
    </xf>
    <xf numFmtId="0" fontId="70" fillId="5" borderId="157" xfId="2" applyFont="1" applyFill="1" applyBorder="1" applyProtection="1">
      <protection hidden="1"/>
    </xf>
    <xf numFmtId="0" fontId="70" fillId="5" borderId="157" xfId="2" applyFont="1" applyFill="1" applyBorder="1" applyAlignment="1" applyProtection="1">
      <alignment horizontal="right"/>
      <protection hidden="1"/>
    </xf>
    <xf numFmtId="0" fontId="70" fillId="5" borderId="158" xfId="2" applyFont="1" applyFill="1" applyBorder="1" applyAlignment="1" applyProtection="1">
      <alignment horizontal="right"/>
      <protection hidden="1"/>
    </xf>
    <xf numFmtId="0" fontId="277" fillId="5" borderId="4" xfId="52" applyFont="1" applyFill="1" applyBorder="1"/>
    <xf numFmtId="0" fontId="277" fillId="5" borderId="5" xfId="52" applyFont="1" applyFill="1" applyBorder="1"/>
    <xf numFmtId="0" fontId="277" fillId="5" borderId="0" xfId="52" applyFont="1" applyFill="1"/>
    <xf numFmtId="0" fontId="277" fillId="5" borderId="7" xfId="52" applyFont="1" applyFill="1" applyBorder="1"/>
    <xf numFmtId="0" fontId="46" fillId="5" borderId="6" xfId="2" applyFont="1" applyFill="1" applyBorder="1" applyAlignment="1" applyProtection="1">
      <alignment vertical="center"/>
      <protection hidden="1"/>
    </xf>
    <xf numFmtId="0" fontId="70" fillId="5" borderId="0" xfId="2" applyFont="1" applyFill="1"/>
    <xf numFmtId="0" fontId="70" fillId="5" borderId="7" xfId="2" applyFont="1" applyFill="1" applyBorder="1"/>
    <xf numFmtId="0" fontId="36" fillId="48" borderId="6" xfId="2" applyFont="1" applyFill="1" applyBorder="1" applyAlignment="1">
      <alignment horizontal="center" vertical="center"/>
    </xf>
    <xf numFmtId="0" fontId="36" fillId="48" borderId="0" xfId="2" applyFont="1" applyFill="1" applyAlignment="1">
      <alignment horizontal="center" vertical="center"/>
    </xf>
    <xf numFmtId="0" fontId="36" fillId="48" borderId="7" xfId="2" applyFont="1" applyFill="1" applyBorder="1" applyAlignment="1">
      <alignment horizontal="center" vertical="center"/>
    </xf>
    <xf numFmtId="0" fontId="36" fillId="10" borderId="9" xfId="2" applyFont="1" applyFill="1" applyBorder="1" applyAlignment="1">
      <alignment horizontal="center" vertical="center"/>
    </xf>
    <xf numFmtId="0" fontId="36" fillId="10" borderId="8" xfId="2" applyFont="1" applyFill="1" applyBorder="1" applyAlignment="1">
      <alignment horizontal="center" vertical="center"/>
    </xf>
    <xf numFmtId="0" fontId="36" fillId="10" borderId="10" xfId="2" applyFont="1" applyFill="1" applyBorder="1" applyAlignment="1">
      <alignment horizontal="center" vertical="center"/>
    </xf>
    <xf numFmtId="0" fontId="16" fillId="5" borderId="0" xfId="2" applyFont="1" applyFill="1" applyAlignment="1" applyProtection="1">
      <alignment vertical="center"/>
      <protection hidden="1"/>
    </xf>
    <xf numFmtId="0" fontId="1" fillId="5" borderId="0" xfId="0" applyFont="1" applyFill="1" applyAlignment="1">
      <alignment vertical="center"/>
    </xf>
    <xf numFmtId="0" fontId="184" fillId="5" borderId="0" xfId="0" applyFont="1" applyFill="1" applyAlignment="1">
      <alignment vertical="center"/>
    </xf>
    <xf numFmtId="0" fontId="278" fillId="5" borderId="0" xfId="2" applyFont="1" applyFill="1" applyAlignment="1" applyProtection="1">
      <alignment horizontal="right" vertical="center"/>
      <protection hidden="1"/>
    </xf>
    <xf numFmtId="0" fontId="0" fillId="5" borderId="137" xfId="0" applyFill="1" applyBorder="1"/>
    <xf numFmtId="0" fontId="0" fillId="5" borderId="128" xfId="0" applyFill="1" applyBorder="1"/>
    <xf numFmtId="0" fontId="0" fillId="48" borderId="0" xfId="0" applyFill="1" applyAlignment="1">
      <alignment horizontal="center" vertical="center"/>
    </xf>
    <xf numFmtId="0" fontId="279" fillId="11" borderId="0" xfId="2" applyFont="1" applyFill="1" applyAlignment="1">
      <alignment vertical="center"/>
    </xf>
    <xf numFmtId="0" fontId="70" fillId="11" borderId="0" xfId="2" applyFont="1" applyFill="1" applyAlignment="1">
      <alignment vertical="center"/>
    </xf>
    <xf numFmtId="0" fontId="16" fillId="48" borderId="0" xfId="0" applyFont="1" applyFill="1" applyAlignment="1">
      <alignment horizontal="center" vertical="center"/>
    </xf>
    <xf numFmtId="0" fontId="282" fillId="51" borderId="0" xfId="0" applyFont="1" applyFill="1"/>
    <xf numFmtId="0" fontId="7" fillId="2" borderId="0" xfId="2" applyFont="1" applyFill="1" applyAlignment="1" applyProtection="1">
      <alignment horizontal="center" vertical="center"/>
      <protection locked="0"/>
    </xf>
    <xf numFmtId="0" fontId="2" fillId="110" borderId="0" xfId="2" applyFont="1" applyFill="1" applyAlignment="1">
      <alignment horizontal="center" vertical="center"/>
    </xf>
    <xf numFmtId="0" fontId="147" fillId="56" borderId="168" xfId="2" applyFont="1" applyFill="1" applyBorder="1" applyAlignment="1">
      <alignment horizontal="center" vertical="center"/>
    </xf>
    <xf numFmtId="0" fontId="10" fillId="5" borderId="0" xfId="52" applyFont="1" applyFill="1" applyAlignment="1">
      <alignment vertical="center"/>
    </xf>
    <xf numFmtId="0" fontId="163" fillId="5" borderId="0" xfId="54" applyFill="1" applyBorder="1" applyAlignment="1">
      <alignment vertical="center"/>
    </xf>
    <xf numFmtId="0" fontId="46" fillId="5" borderId="0" xfId="52" applyFont="1" applyFill="1" applyAlignment="1">
      <alignment vertical="center"/>
    </xf>
    <xf numFmtId="0" fontId="46" fillId="5" borderId="0" xfId="52" applyFont="1" applyFill="1" applyAlignment="1">
      <alignment horizontal="right" vertical="center"/>
    </xf>
    <xf numFmtId="0" fontId="8" fillId="56" borderId="134" xfId="2" applyFont="1" applyFill="1" applyBorder="1" applyAlignment="1">
      <alignment horizontal="center" vertical="center"/>
    </xf>
    <xf numFmtId="0" fontId="163" fillId="5" borderId="68" xfId="54" applyFill="1" applyBorder="1" applyAlignment="1">
      <alignment vertical="center"/>
    </xf>
    <xf numFmtId="0" fontId="163" fillId="5" borderId="86" xfId="54" applyFill="1" applyBorder="1" applyAlignment="1">
      <alignment vertical="center"/>
    </xf>
    <xf numFmtId="168" fontId="199" fillId="61" borderId="126" xfId="1" applyNumberFormat="1" applyFont="1" applyFill="1" applyBorder="1" applyAlignment="1" applyProtection="1">
      <alignment horizontal="center" vertical="center"/>
      <protection locked="0"/>
    </xf>
    <xf numFmtId="185" fontId="173" fillId="61" borderId="126" xfId="1" applyNumberFormat="1" applyFont="1" applyFill="1" applyBorder="1" applyAlignment="1" applyProtection="1">
      <alignment horizontal="center" vertical="center"/>
      <protection locked="0"/>
    </xf>
    <xf numFmtId="168" fontId="173" fillId="61" borderId="126" xfId="1" applyNumberFormat="1" applyFont="1" applyFill="1" applyBorder="1" applyAlignment="1" applyProtection="1">
      <alignment horizontal="center" vertical="center"/>
      <protection locked="0"/>
    </xf>
    <xf numFmtId="168" fontId="17" fillId="5" borderId="126" xfId="1" applyNumberFormat="1" applyFont="1" applyFill="1" applyBorder="1" applyAlignment="1" applyProtection="1">
      <alignment horizontal="center" vertical="center"/>
      <protection locked="0"/>
    </xf>
    <xf numFmtId="185" fontId="17" fillId="5" borderId="126" xfId="1" applyNumberFormat="1" applyFont="1" applyFill="1" applyBorder="1" applyAlignment="1" applyProtection="1">
      <alignment horizontal="center" vertical="center"/>
      <protection locked="0"/>
    </xf>
    <xf numFmtId="0" fontId="173" fillId="5" borderId="0" xfId="1" applyFont="1" applyFill="1" applyAlignment="1" applyProtection="1">
      <alignment horizontal="right" vertical="center" wrapText="1"/>
      <protection locked="0"/>
    </xf>
    <xf numFmtId="188" fontId="201" fillId="61" borderId="126" xfId="1" applyNumberFormat="1" applyFont="1" applyFill="1" applyBorder="1" applyAlignment="1" applyProtection="1">
      <alignment horizontal="center" vertical="center"/>
      <protection locked="0"/>
    </xf>
    <xf numFmtId="0" fontId="17" fillId="5" borderId="169" xfId="1" applyFont="1" applyFill="1" applyBorder="1" applyAlignment="1" applyProtection="1">
      <alignment horizontal="left" vertical="center"/>
      <protection locked="0"/>
    </xf>
    <xf numFmtId="0" fontId="17" fillId="5" borderId="128" xfId="1" applyFont="1" applyFill="1" applyBorder="1" applyAlignment="1" applyProtection="1">
      <alignment horizontal="right" vertical="center"/>
      <protection locked="0"/>
    </xf>
    <xf numFmtId="185" fontId="17" fillId="5" borderId="131" xfId="1" applyNumberFormat="1" applyFont="1" applyFill="1" applyBorder="1" applyAlignment="1" applyProtection="1">
      <alignment horizontal="center" vertical="center"/>
      <protection locked="0"/>
    </xf>
    <xf numFmtId="0" fontId="7" fillId="5" borderId="128" xfId="1" applyFont="1" applyFill="1" applyBorder="1" applyAlignment="1" applyProtection="1">
      <alignment horizontal="right" vertical="center"/>
      <protection locked="0"/>
    </xf>
    <xf numFmtId="168" fontId="17" fillId="5" borderId="131" xfId="1" applyNumberFormat="1" applyFont="1" applyFill="1" applyBorder="1" applyAlignment="1" applyProtection="1">
      <alignment horizontal="center" vertical="center"/>
      <protection locked="0"/>
    </xf>
    <xf numFmtId="185" fontId="17" fillId="5" borderId="135" xfId="1" applyNumberFormat="1" applyFont="1" applyFill="1" applyBorder="1" applyAlignment="1" applyProtection="1">
      <alignment horizontal="center" vertical="center"/>
      <protection locked="0"/>
    </xf>
    <xf numFmtId="0" fontId="16" fillId="48" borderId="170" xfId="24" applyFont="1" applyFill="1" applyBorder="1" applyAlignment="1" applyProtection="1">
      <alignment horizontal="left" vertical="center"/>
      <protection locked="0"/>
    </xf>
    <xf numFmtId="0" fontId="46" fillId="48" borderId="171" xfId="24" applyFont="1" applyFill="1" applyBorder="1" applyAlignment="1" applyProtection="1">
      <alignment horizontal="centerContinuous" vertical="center"/>
      <protection locked="0"/>
    </xf>
    <xf numFmtId="0" fontId="46" fillId="48" borderId="172" xfId="24" applyFont="1" applyFill="1" applyBorder="1" applyAlignment="1" applyProtection="1">
      <alignment horizontal="right" vertical="center"/>
      <protection locked="0"/>
    </xf>
    <xf numFmtId="0" fontId="46" fillId="48" borderId="170" xfId="24" applyFont="1" applyFill="1" applyBorder="1" applyAlignment="1" applyProtection="1">
      <alignment horizontal="left" vertical="center"/>
      <protection locked="0"/>
    </xf>
    <xf numFmtId="0" fontId="163" fillId="5" borderId="80" xfId="54" applyFill="1" applyBorder="1" applyAlignment="1">
      <alignment vertical="center"/>
    </xf>
    <xf numFmtId="0" fontId="170" fillId="51" borderId="130" xfId="1" applyFont="1" applyFill="1" applyBorder="1" applyAlignment="1" applyProtection="1">
      <alignment horizontal="right" vertical="center"/>
      <protection locked="0"/>
    </xf>
    <xf numFmtId="169" fontId="170" fillId="18" borderId="126" xfId="1" applyNumberFormat="1" applyFont="1" applyFill="1" applyBorder="1" applyAlignment="1" applyProtection="1">
      <alignment horizontal="center" vertical="center"/>
      <protection locked="0"/>
    </xf>
    <xf numFmtId="189" fontId="170" fillId="61" borderId="126" xfId="1" applyNumberFormat="1" applyFont="1" applyFill="1" applyBorder="1" applyAlignment="1" applyProtection="1">
      <alignment horizontal="center" vertical="center"/>
      <protection locked="0"/>
    </xf>
    <xf numFmtId="0" fontId="171" fillId="51" borderId="130" xfId="1" applyFont="1" applyFill="1" applyBorder="1" applyAlignment="1" applyProtection="1">
      <alignment horizontal="right" vertical="center"/>
      <protection locked="0"/>
    </xf>
    <xf numFmtId="169" fontId="171" fillId="61" borderId="126" xfId="1" applyNumberFormat="1" applyFont="1" applyFill="1" applyBorder="1" applyAlignment="1" applyProtection="1">
      <alignment horizontal="center" vertical="center"/>
      <protection locked="0"/>
    </xf>
    <xf numFmtId="188" fontId="171" fillId="61" borderId="126" xfId="1" applyNumberFormat="1" applyFont="1" applyFill="1" applyBorder="1" applyAlignment="1" applyProtection="1">
      <alignment horizontal="center" vertical="center"/>
      <protection locked="0"/>
    </xf>
    <xf numFmtId="189" fontId="171" fillId="61" borderId="126" xfId="1" applyNumberFormat="1" applyFont="1" applyFill="1" applyBorder="1" applyAlignment="1" applyProtection="1">
      <alignment horizontal="center" vertical="center"/>
      <protection locked="0"/>
    </xf>
    <xf numFmtId="0" fontId="22" fillId="51" borderId="130" xfId="1" applyFont="1" applyFill="1" applyBorder="1" applyAlignment="1" applyProtection="1">
      <alignment horizontal="right" vertical="center"/>
      <protection locked="0"/>
    </xf>
    <xf numFmtId="169" fontId="22" fillId="51" borderId="126" xfId="1" applyNumberFormat="1" applyFont="1" applyFill="1" applyBorder="1" applyAlignment="1" applyProtection="1">
      <alignment horizontal="center" vertical="center"/>
      <protection locked="0"/>
    </xf>
    <xf numFmtId="190" fontId="22" fillId="51" borderId="126" xfId="1" applyNumberFormat="1" applyFont="1" applyFill="1" applyBorder="1" applyAlignment="1" applyProtection="1">
      <alignment horizontal="center" vertical="center"/>
      <protection locked="0"/>
    </xf>
    <xf numFmtId="189" fontId="22" fillId="51" borderId="126" xfId="1" applyNumberFormat="1" applyFont="1" applyFill="1" applyBorder="1" applyAlignment="1" applyProtection="1">
      <alignment horizontal="center" vertical="center"/>
      <protection locked="0"/>
    </xf>
    <xf numFmtId="0" fontId="22" fillId="51" borderId="137" xfId="1" applyFont="1" applyFill="1" applyBorder="1" applyAlignment="1" applyProtection="1">
      <alignment horizontal="right" vertical="center"/>
      <protection locked="0"/>
    </xf>
    <xf numFmtId="177" fontId="22" fillId="51" borderId="131" xfId="1" applyNumberFormat="1" applyFont="1" applyFill="1" applyBorder="1" applyAlignment="1" applyProtection="1">
      <alignment horizontal="center" vertical="center"/>
      <protection locked="0"/>
    </xf>
    <xf numFmtId="191" fontId="22" fillId="51" borderId="131" xfId="1" applyNumberFormat="1" applyFont="1" applyFill="1" applyBorder="1" applyAlignment="1" applyProtection="1">
      <alignment horizontal="center" vertical="center"/>
      <protection locked="0"/>
    </xf>
    <xf numFmtId="0" fontId="14" fillId="51" borderId="130" xfId="1" applyFont="1" applyFill="1" applyBorder="1" applyAlignment="1" applyProtection="1">
      <alignment horizontal="right" vertical="center"/>
      <protection locked="0"/>
    </xf>
    <xf numFmtId="0" fontId="14" fillId="51" borderId="110" xfId="1" applyFont="1" applyFill="1" applyBorder="1" applyAlignment="1" applyProtection="1">
      <alignment horizontal="right" vertical="center"/>
      <protection locked="0"/>
    </xf>
    <xf numFmtId="0" fontId="14" fillId="51" borderId="134" xfId="1" applyFont="1" applyFill="1" applyBorder="1" applyAlignment="1" applyProtection="1">
      <alignment horizontal="right" vertical="center"/>
      <protection locked="0"/>
    </xf>
    <xf numFmtId="169" fontId="171" fillId="61" borderId="111" xfId="1" applyNumberFormat="1" applyFont="1" applyFill="1" applyBorder="1" applyAlignment="1" applyProtection="1">
      <alignment horizontal="center" vertical="center"/>
      <protection locked="0"/>
    </xf>
    <xf numFmtId="189" fontId="14" fillId="61" borderId="126" xfId="1" applyNumberFormat="1" applyFont="1" applyFill="1" applyBorder="1" applyAlignment="1" applyProtection="1">
      <alignment horizontal="center" vertical="center"/>
      <protection locked="0"/>
    </xf>
    <xf numFmtId="189" fontId="14" fillId="61" borderId="111" xfId="1" applyNumberFormat="1" applyFont="1" applyFill="1" applyBorder="1" applyAlignment="1" applyProtection="1">
      <alignment horizontal="center" vertical="center"/>
      <protection locked="0"/>
    </xf>
    <xf numFmtId="0" fontId="166" fillId="51" borderId="130" xfId="1" applyFont="1" applyFill="1" applyBorder="1" applyAlignment="1" applyProtection="1">
      <alignment horizontal="right" vertical="center"/>
      <protection locked="0"/>
    </xf>
    <xf numFmtId="188" fontId="166" fillId="61" borderId="126" xfId="1" applyNumberFormat="1" applyFont="1" applyFill="1" applyBorder="1" applyAlignment="1" applyProtection="1">
      <alignment horizontal="center" vertical="center"/>
      <protection locked="0"/>
    </xf>
    <xf numFmtId="189" fontId="166" fillId="61" borderId="126" xfId="1" applyNumberFormat="1" applyFont="1" applyFill="1" applyBorder="1" applyAlignment="1" applyProtection="1">
      <alignment horizontal="center" vertical="center"/>
      <protection locked="0"/>
    </xf>
    <xf numFmtId="190" fontId="22" fillId="51" borderId="131" xfId="1" applyNumberFormat="1" applyFont="1" applyFill="1" applyBorder="1" applyAlignment="1" applyProtection="1">
      <alignment horizontal="center" vertical="center"/>
      <protection locked="0"/>
    </xf>
    <xf numFmtId="189" fontId="22" fillId="51" borderId="131" xfId="1" applyNumberFormat="1" applyFont="1" applyFill="1" applyBorder="1" applyAlignment="1" applyProtection="1">
      <alignment horizontal="center" vertical="center"/>
      <protection locked="0"/>
    </xf>
    <xf numFmtId="0" fontId="0" fillId="5" borderId="0" xfId="1" applyFont="1" applyFill="1"/>
    <xf numFmtId="0" fontId="16" fillId="5" borderId="0" xfId="2" applyFont="1" applyFill="1" applyAlignment="1">
      <alignment horizontal="left" vertical="center"/>
    </xf>
    <xf numFmtId="177" fontId="172" fillId="61" borderId="173" xfId="1" applyNumberFormat="1" applyFont="1" applyFill="1" applyBorder="1" applyAlignment="1">
      <alignment horizontal="center" vertical="center"/>
    </xf>
    <xf numFmtId="0" fontId="171" fillId="61" borderId="128" xfId="6" applyFont="1" applyFill="1" applyBorder="1" applyAlignment="1">
      <alignment horizontal="left" vertical="center"/>
    </xf>
    <xf numFmtId="171" fontId="46" fillId="10" borderId="128" xfId="1" applyNumberFormat="1" applyFont="1" applyFill="1" applyBorder="1" applyAlignment="1" applyProtection="1">
      <alignment horizontal="center" vertical="center"/>
      <protection locked="0"/>
    </xf>
    <xf numFmtId="188" fontId="202" fillId="61" borderId="128" xfId="1" applyNumberFormat="1" applyFont="1" applyFill="1" applyBorder="1" applyAlignment="1" applyProtection="1">
      <alignment horizontal="center" vertical="center"/>
      <protection locked="0"/>
    </xf>
    <xf numFmtId="171" fontId="46" fillId="10" borderId="135" xfId="1" applyNumberFormat="1" applyFont="1" applyFill="1" applyBorder="1" applyAlignment="1" applyProtection="1">
      <alignment horizontal="center" vertical="center"/>
      <protection locked="0"/>
    </xf>
    <xf numFmtId="0" fontId="22" fillId="5" borderId="168" xfId="2" applyFont="1" applyFill="1" applyBorder="1" applyAlignment="1">
      <alignment horizontal="center" vertical="center"/>
    </xf>
    <xf numFmtId="0" fontId="182" fillId="5" borderId="110" xfId="2" quotePrefix="1" applyFont="1" applyFill="1" applyBorder="1" applyAlignment="1">
      <alignment horizontal="center" vertical="center"/>
    </xf>
    <xf numFmtId="188" fontId="23" fillId="10" borderId="110" xfId="25" applyNumberFormat="1" applyFont="1" applyFill="1" applyBorder="1" applyAlignment="1" applyProtection="1">
      <alignment horizontal="center" vertical="center" wrapText="1"/>
      <protection locked="0"/>
    </xf>
    <xf numFmtId="194" fontId="23" fillId="10" borderId="120" xfId="25" applyNumberFormat="1" applyFont="1" applyFill="1" applyBorder="1" applyAlignment="1" applyProtection="1">
      <alignment horizontal="center" vertical="center" wrapText="1"/>
      <protection locked="0"/>
    </xf>
    <xf numFmtId="0" fontId="39" fillId="0" borderId="0" xfId="52"/>
    <xf numFmtId="0" fontId="266" fillId="5" borderId="0" xfId="42" applyFont="1" applyFill="1" applyAlignment="1">
      <alignment horizontal="center" vertical="center"/>
    </xf>
    <xf numFmtId="0" fontId="36" fillId="48" borderId="14" xfId="2" applyFont="1" applyFill="1" applyBorder="1" applyAlignment="1" applyProtection="1">
      <alignment horizontal="center" vertical="center" textRotation="90"/>
      <protection locked="0"/>
    </xf>
    <xf numFmtId="0" fontId="36" fillId="48" borderId="3" xfId="2" applyFont="1" applyFill="1" applyBorder="1" applyAlignment="1" applyProtection="1">
      <alignment horizontal="center" vertical="center" textRotation="90"/>
      <protection locked="0"/>
    </xf>
    <xf numFmtId="0" fontId="1" fillId="0" borderId="0" xfId="57"/>
    <xf numFmtId="0" fontId="284" fillId="5" borderId="175" xfId="2" quotePrefix="1" applyFont="1" applyFill="1" applyBorder="1" applyAlignment="1" applyProtection="1">
      <alignment horizontal="center" vertical="center"/>
      <protection hidden="1"/>
    </xf>
    <xf numFmtId="0" fontId="1" fillId="5" borderId="0" xfId="57" applyFill="1"/>
    <xf numFmtId="0" fontId="33" fillId="5" borderId="127" xfId="57" applyFont="1" applyFill="1" applyBorder="1" applyAlignment="1">
      <alignment horizontal="right" vertical="center"/>
    </xf>
    <xf numFmtId="0" fontId="284" fillId="111" borderId="176" xfId="2" quotePrefix="1" applyFont="1" applyFill="1" applyBorder="1" applyAlignment="1" applyProtection="1">
      <alignment horizontal="center" vertical="center"/>
      <protection hidden="1"/>
    </xf>
    <xf numFmtId="0" fontId="58" fillId="111" borderId="176" xfId="2" applyFont="1" applyFill="1" applyBorder="1" applyAlignment="1" applyProtection="1">
      <alignment horizontal="center" vertical="center"/>
      <protection hidden="1"/>
    </xf>
    <xf numFmtId="0" fontId="244" fillId="111" borderId="176" xfId="2" applyFont="1" applyFill="1" applyBorder="1" applyAlignment="1" applyProtection="1">
      <alignment horizontal="center" vertical="center"/>
      <protection hidden="1"/>
    </xf>
    <xf numFmtId="0" fontId="1" fillId="10" borderId="0" xfId="57" applyFill="1"/>
    <xf numFmtId="0" fontId="283" fillId="48" borderId="6" xfId="2" applyFont="1" applyFill="1" applyBorder="1" applyAlignment="1" applyProtection="1">
      <alignment horizontal="center" vertical="center" textRotation="90"/>
      <protection locked="0"/>
    </xf>
    <xf numFmtId="0" fontId="0" fillId="0" borderId="0" xfId="0" applyAlignment="1">
      <alignment horizontal="right" vertical="center"/>
    </xf>
    <xf numFmtId="0" fontId="0" fillId="0" borderId="7" xfId="0" applyBorder="1"/>
    <xf numFmtId="0" fontId="80" fillId="67" borderId="17" xfId="40" applyFont="1" applyFill="1" applyBorder="1" applyAlignment="1">
      <alignment horizontal="center" vertical="center"/>
    </xf>
    <xf numFmtId="0" fontId="242" fillId="111" borderId="176" xfId="2" applyFont="1" applyFill="1" applyBorder="1" applyAlignment="1" applyProtection="1">
      <alignment horizontal="center" vertical="center"/>
      <protection hidden="1"/>
    </xf>
    <xf numFmtId="0" fontId="2" fillId="107" borderId="6" xfId="56" applyFont="1" applyFill="1" applyBorder="1" applyAlignment="1">
      <alignment horizontal="center" vertical="center"/>
    </xf>
    <xf numFmtId="0" fontId="59" fillId="69" borderId="0" xfId="2" applyFont="1" applyFill="1" applyAlignment="1" applyProtection="1">
      <alignment horizontal="center" vertical="center" wrapText="1"/>
      <protection hidden="1"/>
    </xf>
    <xf numFmtId="0" fontId="46" fillId="5" borderId="130" xfId="2" applyFont="1" applyFill="1" applyBorder="1" applyAlignment="1" applyProtection="1">
      <alignment vertical="center"/>
      <protection hidden="1"/>
    </xf>
    <xf numFmtId="0" fontId="59" fillId="69" borderId="0" xfId="2" applyFont="1" applyFill="1" applyAlignment="1" applyProtection="1">
      <alignment horizontal="center" wrapText="1"/>
      <protection hidden="1"/>
    </xf>
    <xf numFmtId="174" fontId="59" fillId="69" borderId="0" xfId="55" applyNumberFormat="1" applyFont="1" applyFill="1" applyAlignment="1">
      <alignment horizontal="center" vertical="center" wrapText="1"/>
    </xf>
    <xf numFmtId="0" fontId="164" fillId="113" borderId="6" xfId="59" applyFont="1" applyFill="1" applyBorder="1" applyAlignment="1">
      <alignment horizontal="center" vertical="center"/>
    </xf>
    <xf numFmtId="0" fontId="26" fillId="56" borderId="130" xfId="2" applyFont="1" applyFill="1" applyBorder="1" applyAlignment="1">
      <alignment horizontal="center" vertical="center"/>
    </xf>
    <xf numFmtId="0" fontId="70" fillId="5" borderId="130" xfId="2" applyFont="1" applyFill="1" applyBorder="1" applyProtection="1">
      <protection hidden="1"/>
    </xf>
    <xf numFmtId="0" fontId="164" fillId="113" borderId="17" xfId="59" applyFont="1" applyFill="1" applyBorder="1" applyAlignment="1">
      <alignment horizontal="center" vertical="center"/>
    </xf>
    <xf numFmtId="1" fontId="47" fillId="69" borderId="130" xfId="2" applyNumberFormat="1" applyFont="1" applyFill="1" applyBorder="1" applyAlignment="1" applyProtection="1">
      <alignment horizontal="center" vertical="center"/>
      <protection hidden="1"/>
    </xf>
    <xf numFmtId="0" fontId="47" fillId="69" borderId="0" xfId="2" applyFont="1" applyFill="1" applyAlignment="1" applyProtection="1">
      <alignment horizontal="left" vertical="center"/>
      <protection hidden="1"/>
    </xf>
    <xf numFmtId="0" fontId="274" fillId="5" borderId="130" xfId="2" applyFont="1" applyFill="1" applyBorder="1" applyAlignment="1">
      <alignment horizontal="center" vertical="center"/>
    </xf>
    <xf numFmtId="1" fontId="47" fillId="115" borderId="130" xfId="2" applyNumberFormat="1" applyFont="1" applyFill="1" applyBorder="1" applyAlignment="1" applyProtection="1">
      <alignment horizontal="center" vertical="center"/>
      <protection hidden="1"/>
    </xf>
    <xf numFmtId="174" fontId="291" fillId="69" borderId="0" xfId="2" applyNumberFormat="1" applyFont="1" applyFill="1" applyAlignment="1" applyProtection="1">
      <alignment horizontal="center" vertical="center"/>
      <protection hidden="1"/>
    </xf>
    <xf numFmtId="0" fontId="70" fillId="5" borderId="130" xfId="5" applyFont="1" applyFill="1" applyBorder="1" applyAlignment="1" applyProtection="1">
      <alignment vertical="center"/>
      <protection locked="0"/>
    </xf>
    <xf numFmtId="175" fontId="290" fillId="69" borderId="0" xfId="2" applyNumberFormat="1" applyFont="1" applyFill="1" applyAlignment="1" applyProtection="1">
      <alignment horizontal="center" vertical="center"/>
      <protection hidden="1"/>
    </xf>
    <xf numFmtId="174" fontId="42" fillId="10" borderId="135" xfId="2" applyNumberFormat="1" applyFont="1" applyFill="1" applyBorder="1" applyAlignment="1">
      <alignment horizontal="center" vertical="center"/>
    </xf>
    <xf numFmtId="0" fontId="275" fillId="5" borderId="0" xfId="57" applyFont="1" applyFill="1"/>
    <xf numFmtId="0" fontId="46" fillId="5" borderId="140" xfId="2" applyFont="1" applyFill="1" applyBorder="1" applyAlignment="1" applyProtection="1">
      <alignment horizontal="left" vertical="center" wrapText="1"/>
      <protection hidden="1"/>
    </xf>
    <xf numFmtId="0" fontId="17" fillId="10" borderId="134" xfId="62" applyFont="1" applyFill="1" applyBorder="1" applyAlignment="1">
      <alignment horizontal="center" vertical="center"/>
    </xf>
    <xf numFmtId="0" fontId="266" fillId="0" borderId="0" xfId="42" applyFont="1" applyAlignment="1">
      <alignment horizontal="center" vertical="center"/>
    </xf>
    <xf numFmtId="0" fontId="7" fillId="0" borderId="0" xfId="2" applyFont="1"/>
    <xf numFmtId="0" fontId="1" fillId="5" borderId="0" xfId="57" applyFill="1" applyAlignment="1">
      <alignment vertical="center"/>
    </xf>
    <xf numFmtId="0" fontId="1" fillId="5" borderId="7" xfId="57" applyFill="1" applyBorder="1" applyAlignment="1">
      <alignment vertical="center"/>
    </xf>
    <xf numFmtId="0" fontId="102" fillId="8" borderId="130" xfId="2" applyFont="1" applyFill="1" applyBorder="1" applyAlignment="1">
      <alignment horizontal="center" vertical="center"/>
    </xf>
    <xf numFmtId="0" fontId="64" fillId="5" borderId="0" xfId="2" applyFont="1" applyFill="1" applyAlignment="1" applyProtection="1">
      <alignment horizontal="center" vertical="center"/>
      <protection hidden="1"/>
    </xf>
    <xf numFmtId="0" fontId="51" fillId="5" borderId="0" xfId="60" applyFont="1" applyFill="1" applyAlignment="1">
      <alignment horizontal="center" vertical="center"/>
    </xf>
    <xf numFmtId="0" fontId="47" fillId="5" borderId="0" xfId="2" applyFont="1" applyFill="1" applyAlignment="1" applyProtection="1">
      <alignment horizontal="center" vertical="center"/>
      <protection hidden="1"/>
    </xf>
    <xf numFmtId="0" fontId="164" fillId="5" borderId="0" xfId="2" applyFont="1" applyFill="1" applyAlignment="1" applyProtection="1">
      <alignment vertical="center"/>
      <protection hidden="1"/>
    </xf>
    <xf numFmtId="200" fontId="16" fillId="5" borderId="130" xfId="2" applyNumberFormat="1" applyFont="1" applyFill="1" applyBorder="1" applyAlignment="1">
      <alignment horizontal="center" vertical="center"/>
    </xf>
    <xf numFmtId="0" fontId="70" fillId="10" borderId="177" xfId="2" applyFont="1" applyFill="1" applyBorder="1" applyAlignment="1">
      <alignment horizontal="center" vertical="center"/>
    </xf>
    <xf numFmtId="0" fontId="39" fillId="5" borderId="6" xfId="57" applyFont="1" applyFill="1" applyBorder="1" applyAlignment="1">
      <alignment horizontal="left" vertical="center"/>
    </xf>
    <xf numFmtId="0" fontId="39" fillId="5" borderId="7" xfId="57" applyFont="1" applyFill="1" applyBorder="1" applyAlignment="1">
      <alignment horizontal="left" vertical="center" wrapText="1"/>
    </xf>
    <xf numFmtId="0" fontId="35" fillId="46" borderId="130" xfId="0" applyFont="1" applyFill="1" applyBorder="1" applyAlignment="1">
      <alignment horizontal="center" vertical="center"/>
    </xf>
    <xf numFmtId="0" fontId="16" fillId="5" borderId="126" xfId="2" applyFont="1" applyFill="1" applyBorder="1" applyAlignment="1">
      <alignment horizontal="left" vertical="center"/>
    </xf>
    <xf numFmtId="0" fontId="40" fillId="5" borderId="7" xfId="47" applyFont="1" applyFill="1" applyBorder="1" applyAlignment="1">
      <alignment horizontal="left" vertical="center" wrapText="1"/>
    </xf>
    <xf numFmtId="0" fontId="70" fillId="5" borderId="126" xfId="2" applyFont="1" applyFill="1" applyBorder="1" applyAlignment="1" applyProtection="1">
      <alignment horizontal="right"/>
      <protection hidden="1"/>
    </xf>
    <xf numFmtId="0" fontId="39" fillId="5" borderId="0" xfId="57" applyFont="1" applyFill="1" applyAlignment="1">
      <alignment horizontal="left" vertical="center"/>
    </xf>
    <xf numFmtId="0" fontId="2" fillId="107" borderId="9" xfId="56" applyFont="1" applyFill="1" applyBorder="1" applyAlignment="1">
      <alignment horizontal="center" vertical="center"/>
    </xf>
    <xf numFmtId="0" fontId="191" fillId="5" borderId="130" xfId="0" applyFont="1" applyFill="1" applyBorder="1"/>
    <xf numFmtId="0" fontId="1" fillId="5" borderId="126" xfId="0" applyFont="1" applyFill="1" applyBorder="1"/>
    <xf numFmtId="0" fontId="184" fillId="5" borderId="130" xfId="0" applyFont="1" applyFill="1" applyBorder="1"/>
    <xf numFmtId="0" fontId="7" fillId="5" borderId="0" xfId="55" applyFont="1" applyFill="1"/>
    <xf numFmtId="0" fontId="80" fillId="67" borderId="116" xfId="40" applyFont="1" applyFill="1" applyBorder="1" applyAlignment="1">
      <alignment horizontal="center" vertical="center"/>
    </xf>
    <xf numFmtId="0" fontId="80" fillId="47" borderId="8" xfId="2" applyFont="1" applyFill="1" applyBorder="1" applyAlignment="1" applyProtection="1">
      <alignment horizontal="center" vertical="center" wrapText="1"/>
      <protection hidden="1"/>
    </xf>
    <xf numFmtId="0" fontId="80" fillId="47" borderId="179" xfId="2" applyFont="1" applyFill="1" applyBorder="1" applyAlignment="1" applyProtection="1">
      <alignment horizontal="center" vertical="center" wrapText="1"/>
      <protection hidden="1"/>
    </xf>
    <xf numFmtId="0" fontId="7" fillId="10" borderId="8" xfId="2" applyFont="1" applyFill="1" applyBorder="1" applyAlignment="1" applyProtection="1">
      <alignment horizontal="center" vertical="center" wrapText="1"/>
      <protection hidden="1"/>
    </xf>
    <xf numFmtId="0" fontId="7" fillId="5" borderId="0" xfId="42" applyFont="1" applyFill="1" applyAlignment="1">
      <alignment horizontal="left" vertical="center"/>
    </xf>
    <xf numFmtId="0" fontId="236" fillId="5" borderId="0" xfId="2" applyFont="1" applyFill="1" applyAlignment="1">
      <alignment horizontal="center" vertical="center"/>
    </xf>
    <xf numFmtId="0" fontId="293" fillId="10" borderId="0" xfId="64" applyFont="1" applyFill="1" applyAlignment="1">
      <alignment horizontal="center" vertical="center" wrapText="1"/>
    </xf>
    <xf numFmtId="0" fontId="17" fillId="43" borderId="0" xfId="0" applyFont="1" applyFill="1"/>
    <xf numFmtId="0" fontId="46" fillId="43" borderId="0" xfId="2" applyFont="1" applyFill="1" applyAlignment="1" applyProtection="1">
      <alignment horizontal="right" vertical="center"/>
      <protection hidden="1"/>
    </xf>
    <xf numFmtId="0" fontId="68" fillId="43" borderId="180" xfId="57" applyFont="1" applyFill="1" applyBorder="1" applyAlignment="1">
      <alignment horizontal="center" vertical="center"/>
    </xf>
    <xf numFmtId="0" fontId="46" fillId="43" borderId="0" xfId="2" applyFont="1" applyFill="1" applyAlignment="1" applyProtection="1">
      <alignment vertical="center"/>
      <protection hidden="1"/>
    </xf>
    <xf numFmtId="0" fontId="68" fillId="43" borderId="181" xfId="57" applyFont="1" applyFill="1" applyBorder="1" applyAlignment="1">
      <alignment horizontal="center" vertical="center"/>
    </xf>
    <xf numFmtId="0" fontId="7" fillId="5" borderId="126" xfId="2" applyFont="1" applyFill="1" applyBorder="1" applyProtection="1">
      <protection hidden="1"/>
    </xf>
    <xf numFmtId="0" fontId="36" fillId="10" borderId="0" xfId="2" applyFont="1" applyFill="1" applyAlignment="1">
      <alignment horizontal="center" vertical="center"/>
    </xf>
    <xf numFmtId="0" fontId="1" fillId="5" borderId="130" xfId="0" applyFont="1" applyFill="1" applyBorder="1"/>
    <xf numFmtId="0" fontId="7" fillId="5" borderId="126" xfId="2" applyFont="1" applyFill="1" applyBorder="1" applyAlignment="1" applyProtection="1">
      <alignment vertical="center"/>
      <protection hidden="1"/>
    </xf>
    <xf numFmtId="0" fontId="174" fillId="5" borderId="0" xfId="19" applyFont="1" applyFill="1" applyBorder="1" applyAlignment="1" applyProtection="1">
      <alignment vertical="center"/>
      <protection hidden="1"/>
    </xf>
    <xf numFmtId="0" fontId="204" fillId="5" borderId="0" xfId="19" applyFont="1" applyFill="1" applyBorder="1" applyAlignment="1">
      <alignment vertical="center"/>
    </xf>
    <xf numFmtId="0" fontId="204" fillId="5" borderId="0" xfId="19" applyFont="1" applyFill="1" applyBorder="1" applyAlignment="1" applyProtection="1">
      <alignment vertical="center"/>
      <protection hidden="1"/>
    </xf>
    <xf numFmtId="0" fontId="0" fillId="5" borderId="130" xfId="0" applyFill="1" applyBorder="1"/>
    <xf numFmtId="0" fontId="2" fillId="106" borderId="4" xfId="56" applyFont="1" applyFill="1" applyBorder="1" applyAlignment="1">
      <alignment vertical="center"/>
    </xf>
    <xf numFmtId="0" fontId="28" fillId="106" borderId="4" xfId="56" applyFont="1" applyFill="1" applyBorder="1" applyAlignment="1">
      <alignment vertical="center"/>
    </xf>
    <xf numFmtId="0" fontId="28" fillId="106" borderId="5" xfId="56" applyFont="1" applyFill="1" applyBorder="1" applyAlignment="1">
      <alignment vertical="center"/>
    </xf>
    <xf numFmtId="0" fontId="35" fillId="5" borderId="0" xfId="42" applyFont="1" applyFill="1" applyAlignment="1">
      <alignment horizontal="left" vertical="center"/>
    </xf>
    <xf numFmtId="0" fontId="235" fillId="5" borderId="0" xfId="57" applyFont="1" applyFill="1" applyAlignment="1">
      <alignment horizontal="center" vertical="center"/>
    </xf>
    <xf numFmtId="0" fontId="80" fillId="116" borderId="174" xfId="3" applyFont="1" applyFill="1" applyBorder="1" applyAlignment="1">
      <alignment horizontal="center" vertical="center"/>
    </xf>
    <xf numFmtId="0" fontId="35" fillId="5" borderId="0" xfId="57" applyFont="1" applyFill="1"/>
    <xf numFmtId="0" fontId="16" fillId="5" borderId="0" xfId="57" applyFont="1" applyFill="1"/>
    <xf numFmtId="0" fontId="2" fillId="110" borderId="0" xfId="61" applyFont="1" applyFill="1" applyAlignment="1">
      <alignment horizontal="center" vertical="center"/>
    </xf>
    <xf numFmtId="0" fontId="252" fillId="8" borderId="0" xfId="57" applyFont="1" applyFill="1" applyAlignment="1">
      <alignment horizontal="center" vertical="center"/>
    </xf>
    <xf numFmtId="0" fontId="2" fillId="39" borderId="0" xfId="2" applyFont="1" applyFill="1" applyAlignment="1">
      <alignment horizontal="center" vertical="center"/>
    </xf>
    <xf numFmtId="0" fontId="5" fillId="104" borderId="0" xfId="65" applyFont="1" applyFill="1" applyAlignment="1">
      <alignment horizontal="center" vertical="center"/>
    </xf>
    <xf numFmtId="0" fontId="1" fillId="0" borderId="0" xfId="57" applyAlignment="1">
      <alignment vertical="center"/>
    </xf>
    <xf numFmtId="0" fontId="298" fillId="5" borderId="0" xfId="2" applyFont="1" applyFill="1" applyAlignment="1" applyProtection="1">
      <alignment horizontal="right" vertical="center"/>
      <protection hidden="1"/>
    </xf>
    <xf numFmtId="0" fontId="17" fillId="5" borderId="0" xfId="55" applyFont="1" applyFill="1" applyAlignment="1">
      <alignment horizontal="right" vertical="center"/>
    </xf>
    <xf numFmtId="1" fontId="22" fillId="5" borderId="0" xfId="55" applyNumberFormat="1" applyFont="1" applyFill="1" applyAlignment="1">
      <alignment horizontal="center" vertical="center"/>
    </xf>
    <xf numFmtId="0" fontId="17" fillId="16" borderId="6" xfId="2" applyFont="1" applyFill="1" applyBorder="1" applyAlignment="1">
      <alignment horizontal="left" vertical="center"/>
    </xf>
    <xf numFmtId="0" fontId="17" fillId="16" borderId="0" xfId="2" applyFont="1" applyFill="1" applyAlignment="1">
      <alignment horizontal="left" vertical="center"/>
    </xf>
    <xf numFmtId="0" fontId="17" fillId="16" borderId="7" xfId="2" applyFont="1" applyFill="1" applyBorder="1" applyAlignment="1">
      <alignment horizontal="left" vertical="center"/>
    </xf>
    <xf numFmtId="199" fontId="239" fillId="46" borderId="0" xfId="2" applyNumberFormat="1" applyFont="1" applyFill="1" applyAlignment="1" applyProtection="1">
      <alignment horizontal="center" vertical="center"/>
      <protection hidden="1"/>
    </xf>
    <xf numFmtId="0" fontId="22" fillId="5" borderId="185" xfId="55" applyFont="1" applyFill="1" applyBorder="1" applyAlignment="1">
      <alignment vertical="center"/>
    </xf>
    <xf numFmtId="0" fontId="22" fillId="5" borderId="0" xfId="55" applyFont="1" applyFill="1" applyAlignment="1">
      <alignment horizontal="right" vertical="center"/>
    </xf>
    <xf numFmtId="0" fontId="301" fillId="5" borderId="0" xfId="67" applyFont="1" applyFill="1" applyAlignment="1">
      <alignment horizontal="right" vertical="center"/>
    </xf>
    <xf numFmtId="0" fontId="13" fillId="7" borderId="0" xfId="2" applyFont="1" applyFill="1" applyAlignment="1">
      <alignment horizontal="center" vertical="center"/>
    </xf>
    <xf numFmtId="0" fontId="301" fillId="7" borderId="0" xfId="2" applyFont="1" applyFill="1" applyAlignment="1">
      <alignment horizontal="left" vertical="center"/>
    </xf>
    <xf numFmtId="0" fontId="39" fillId="5" borderId="7" xfId="57" applyFont="1" applyFill="1" applyBorder="1" applyAlignment="1">
      <alignment horizontal="left" vertical="center"/>
    </xf>
    <xf numFmtId="0" fontId="22" fillId="5" borderId="0" xfId="2" applyFont="1" applyFill="1" applyAlignment="1" applyProtection="1">
      <alignment horizontal="left" vertical="center"/>
      <protection hidden="1"/>
    </xf>
    <xf numFmtId="0" fontId="305" fillId="16" borderId="6" xfId="2" applyFont="1" applyFill="1" applyBorder="1" applyAlignment="1">
      <alignment horizontal="left" vertical="center"/>
    </xf>
    <xf numFmtId="0" fontId="306" fillId="16" borderId="6" xfId="2" applyFont="1" applyFill="1" applyBorder="1" applyAlignment="1">
      <alignment horizontal="left" vertical="center"/>
    </xf>
    <xf numFmtId="0" fontId="16" fillId="10" borderId="0" xfId="64" applyFont="1" applyFill="1" applyAlignment="1">
      <alignment horizontal="center" vertical="center"/>
    </xf>
    <xf numFmtId="0" fontId="1" fillId="16" borderId="0" xfId="57" applyFill="1"/>
    <xf numFmtId="0" fontId="1" fillId="16" borderId="7" xfId="57" applyFill="1" applyBorder="1"/>
    <xf numFmtId="0" fontId="1" fillId="5" borderId="0" xfId="57" applyFill="1" applyAlignment="1">
      <alignment horizontal="left" vertical="center"/>
    </xf>
    <xf numFmtId="0" fontId="1" fillId="5" borderId="7" xfId="57" applyFill="1" applyBorder="1" applyAlignment="1">
      <alignment horizontal="left" vertical="center"/>
    </xf>
    <xf numFmtId="0" fontId="17" fillId="10" borderId="0" xfId="64" applyFont="1" applyFill="1" applyAlignment="1">
      <alignment horizontal="center" vertical="center"/>
    </xf>
    <xf numFmtId="0" fontId="12" fillId="16" borderId="6" xfId="2" applyFont="1" applyFill="1" applyBorder="1" applyAlignment="1">
      <alignment horizontal="left" vertical="center"/>
    </xf>
    <xf numFmtId="0" fontId="239" fillId="16" borderId="6" xfId="2" applyFont="1" applyFill="1" applyBorder="1" applyAlignment="1">
      <alignment horizontal="left" vertical="center"/>
    </xf>
    <xf numFmtId="0" fontId="22" fillId="10" borderId="0" xfId="64" applyFont="1" applyFill="1" applyAlignment="1">
      <alignment horizontal="center" vertical="top"/>
    </xf>
    <xf numFmtId="0" fontId="304" fillId="5" borderId="6" xfId="2" applyFont="1" applyFill="1" applyBorder="1" applyAlignment="1" applyProtection="1">
      <alignment horizontal="left" vertical="center"/>
      <protection hidden="1"/>
    </xf>
    <xf numFmtId="0" fontId="239" fillId="5" borderId="0" xfId="2" applyFont="1" applyFill="1" applyAlignment="1" applyProtection="1">
      <alignment horizontal="right" vertical="center"/>
      <protection hidden="1"/>
    </xf>
    <xf numFmtId="199" fontId="239" fillId="46" borderId="7" xfId="2" applyNumberFormat="1" applyFont="1" applyFill="1" applyBorder="1" applyAlignment="1" applyProtection="1">
      <alignment horizontal="center" vertical="center"/>
      <protection hidden="1"/>
    </xf>
    <xf numFmtId="0" fontId="23" fillId="119" borderId="6" xfId="2" applyFont="1" applyFill="1" applyBorder="1" applyAlignment="1">
      <alignment horizontal="left" vertical="center"/>
    </xf>
    <xf numFmtId="0" fontId="301" fillId="16" borderId="6" xfId="2" applyFont="1" applyFill="1" applyBorder="1" applyAlignment="1" applyProtection="1">
      <alignment horizontal="left" vertical="center"/>
      <protection hidden="1"/>
    </xf>
    <xf numFmtId="0" fontId="309" fillId="16" borderId="0" xfId="2" applyFont="1" applyFill="1" applyAlignment="1">
      <alignment horizontal="left" vertical="center"/>
    </xf>
    <xf numFmtId="0" fontId="1" fillId="5" borderId="7" xfId="57" applyFill="1" applyBorder="1"/>
    <xf numFmtId="0" fontId="191" fillId="5" borderId="6" xfId="57" applyFont="1" applyFill="1" applyBorder="1" applyAlignment="1">
      <alignment horizontal="left" vertical="center"/>
    </xf>
    <xf numFmtId="174" fontId="23" fillId="16" borderId="6" xfId="55" applyNumberFormat="1" applyFont="1" applyFill="1" applyBorder="1" applyAlignment="1">
      <alignment horizontal="left" vertical="center"/>
    </xf>
    <xf numFmtId="0" fontId="1" fillId="5" borderId="6" xfId="57" applyFill="1" applyBorder="1"/>
    <xf numFmtId="0" fontId="7" fillId="0" borderId="191" xfId="2" applyFont="1" applyBorder="1" applyAlignment="1" applyProtection="1">
      <alignment horizontal="center"/>
      <protection hidden="1"/>
    </xf>
    <xf numFmtId="165" fontId="36" fillId="5" borderId="191" xfId="2" applyNumberFormat="1" applyFont="1" applyFill="1" applyBorder="1" applyAlignment="1">
      <alignment horizontal="center" vertical="center"/>
    </xf>
    <xf numFmtId="0" fontId="22" fillId="16" borderId="6" xfId="2" applyFont="1" applyFill="1" applyBorder="1" applyAlignment="1">
      <alignment vertical="center"/>
    </xf>
    <xf numFmtId="0" fontId="22" fillId="16" borderId="7" xfId="2" applyFont="1" applyFill="1" applyBorder="1" applyAlignment="1">
      <alignment vertical="center"/>
    </xf>
    <xf numFmtId="0" fontId="22" fillId="5" borderId="0" xfId="2" applyFont="1" applyFill="1"/>
    <xf numFmtId="0" fontId="39" fillId="5" borderId="7" xfId="47" applyFont="1" applyFill="1" applyBorder="1"/>
    <xf numFmtId="0" fontId="14" fillId="18" borderId="0" xfId="2" applyFont="1" applyFill="1" applyAlignment="1">
      <alignment vertical="center"/>
    </xf>
    <xf numFmtId="0" fontId="240" fillId="16" borderId="0" xfId="2" applyFont="1" applyFill="1" applyAlignment="1">
      <alignment horizontal="center" vertical="center"/>
    </xf>
    <xf numFmtId="0" fontId="39" fillId="5" borderId="6" xfId="67" applyFont="1" applyFill="1" applyBorder="1"/>
    <xf numFmtId="0" fontId="39" fillId="5" borderId="0" xfId="67" applyFont="1" applyFill="1"/>
    <xf numFmtId="0" fontId="39" fillId="5" borderId="7" xfId="67" applyFont="1" applyFill="1" applyBorder="1"/>
    <xf numFmtId="0" fontId="40" fillId="5" borderId="0" xfId="2" applyFont="1" applyFill="1" applyAlignment="1">
      <alignment vertical="center"/>
    </xf>
    <xf numFmtId="0" fontId="40" fillId="5" borderId="7" xfId="2" applyFont="1" applyFill="1" applyBorder="1" applyAlignment="1">
      <alignment vertical="center"/>
    </xf>
    <xf numFmtId="0" fontId="275" fillId="16" borderId="6" xfId="57" applyFont="1" applyFill="1" applyBorder="1" applyAlignment="1">
      <alignment vertical="center"/>
    </xf>
    <xf numFmtId="0" fontId="297" fillId="16" borderId="6" xfId="2" applyFont="1" applyFill="1" applyBorder="1" applyAlignment="1" applyProtection="1">
      <alignment horizontal="left" vertical="center"/>
      <protection hidden="1"/>
    </xf>
    <xf numFmtId="0" fontId="46" fillId="16" borderId="0" xfId="2" applyFont="1" applyFill="1" applyAlignment="1" applyProtection="1">
      <alignment horizontal="left" vertical="center"/>
      <protection hidden="1"/>
    </xf>
    <xf numFmtId="0" fontId="39" fillId="5" borderId="0" xfId="43" applyFont="1" applyFill="1" applyAlignment="1">
      <alignment horizontal="right" vertical="center"/>
    </xf>
    <xf numFmtId="0" fontId="22" fillId="68" borderId="0" xfId="2" applyFont="1" applyFill="1" applyAlignment="1" applyProtection="1">
      <alignment horizontal="center" vertical="center" wrapText="1"/>
      <protection hidden="1"/>
    </xf>
    <xf numFmtId="0" fontId="4" fillId="16" borderId="6" xfId="57" applyFont="1" applyFill="1" applyBorder="1" applyAlignment="1">
      <alignment vertical="center"/>
    </xf>
    <xf numFmtId="0" fontId="14" fillId="5" borderId="126" xfId="67" applyFont="1" applyFill="1" applyBorder="1" applyAlignment="1">
      <alignment horizontal="right" vertical="center"/>
    </xf>
    <xf numFmtId="0" fontId="208" fillId="16" borderId="193" xfId="2" applyFont="1" applyFill="1" applyBorder="1" applyAlignment="1">
      <alignment horizontal="center" vertical="center"/>
    </xf>
    <xf numFmtId="0" fontId="211" fillId="16" borderId="36" xfId="2" applyFont="1" applyFill="1" applyBorder="1" applyAlignment="1" applyProtection="1">
      <alignment horizontal="left" vertical="center"/>
      <protection hidden="1"/>
    </xf>
    <xf numFmtId="0" fontId="22" fillId="10" borderId="0" xfId="46" applyFont="1" applyFill="1" applyAlignment="1">
      <alignment horizontal="center" vertical="center"/>
    </xf>
    <xf numFmtId="0" fontId="212" fillId="16" borderId="36" xfId="2" applyFont="1" applyFill="1" applyBorder="1" applyAlignment="1" applyProtection="1">
      <alignment horizontal="center" vertical="center"/>
      <protection hidden="1"/>
    </xf>
    <xf numFmtId="0" fontId="180" fillId="16" borderId="194" xfId="2" applyFont="1" applyFill="1" applyBorder="1" applyAlignment="1" applyProtection="1">
      <alignment horizontal="left" vertical="center"/>
      <protection hidden="1"/>
    </xf>
    <xf numFmtId="0" fontId="180" fillId="16" borderId="195" xfId="2" applyFont="1" applyFill="1" applyBorder="1" applyAlignment="1" applyProtection="1">
      <alignment horizontal="left" vertical="center"/>
      <protection hidden="1"/>
    </xf>
    <xf numFmtId="0" fontId="39" fillId="5" borderId="6" xfId="47" applyFont="1" applyFill="1" applyBorder="1"/>
    <xf numFmtId="0" fontId="39" fillId="5" borderId="0" xfId="47" applyFont="1" applyFill="1"/>
    <xf numFmtId="191" fontId="7" fillId="5" borderId="0" xfId="2" applyNumberFormat="1" applyFont="1" applyFill="1" applyAlignment="1" applyProtection="1">
      <alignment horizontal="center" vertical="center"/>
      <protection hidden="1"/>
    </xf>
    <xf numFmtId="2" fontId="7" fillId="5" borderId="0" xfId="2" applyNumberFormat="1" applyFont="1" applyFill="1" applyAlignment="1" applyProtection="1">
      <alignment horizontal="center" vertical="center"/>
      <protection hidden="1"/>
    </xf>
    <xf numFmtId="191" fontId="68" fillId="5" borderId="0" xfId="2" applyNumberFormat="1" applyFont="1" applyFill="1" applyAlignment="1" applyProtection="1">
      <alignment horizontal="center" vertical="center"/>
      <protection hidden="1"/>
    </xf>
    <xf numFmtId="0" fontId="17" fillId="18" borderId="0" xfId="42" applyFont="1" applyFill="1" applyAlignment="1">
      <alignment horizontal="right" vertical="center"/>
    </xf>
    <xf numFmtId="0" fontId="39" fillId="0" borderId="0" xfId="43" applyFont="1"/>
    <xf numFmtId="0" fontId="39" fillId="5" borderId="7" xfId="47" applyFont="1" applyFill="1" applyBorder="1" applyAlignment="1">
      <alignment vertical="center"/>
    </xf>
    <xf numFmtId="1" fontId="65" fillId="5" borderId="0" xfId="2" applyNumberFormat="1" applyFont="1" applyFill="1" applyAlignment="1" applyProtection="1">
      <alignment horizontal="left" vertical="center"/>
      <protection hidden="1"/>
    </xf>
    <xf numFmtId="174" fontId="61" fillId="5" borderId="0" xfId="2" applyNumberFormat="1" applyFont="1" applyFill="1" applyAlignment="1" applyProtection="1">
      <alignment horizontal="center" vertical="center"/>
      <protection hidden="1"/>
    </xf>
    <xf numFmtId="9" fontId="13" fillId="5" borderId="0" xfId="0" applyNumberFormat="1" applyFont="1" applyFill="1" applyAlignment="1">
      <alignment horizontal="center" vertical="center"/>
    </xf>
    <xf numFmtId="2" fontId="22" fillId="5" borderId="0" xfId="2" applyNumberFormat="1" applyFont="1" applyFill="1" applyAlignment="1" applyProtection="1">
      <alignment horizontal="left" vertical="center"/>
      <protection hidden="1"/>
    </xf>
    <xf numFmtId="0" fontId="14" fillId="5" borderId="0" xfId="62" applyFont="1" applyFill="1" applyAlignment="1">
      <alignment horizontal="left" vertical="center"/>
    </xf>
    <xf numFmtId="177" fontId="53" fillId="18" borderId="0" xfId="2" applyNumberFormat="1" applyFont="1" applyFill="1" applyAlignment="1">
      <alignment horizontal="center" vertical="center"/>
    </xf>
    <xf numFmtId="165" fontId="77" fillId="13" borderId="0" xfId="5" applyNumberFormat="1" applyFont="1" applyFill="1" applyAlignment="1">
      <alignment vertical="center"/>
    </xf>
    <xf numFmtId="165" fontId="77" fillId="5" borderId="0" xfId="5" applyNumberFormat="1" applyFont="1" applyFill="1" applyAlignment="1">
      <alignment vertical="center"/>
    </xf>
    <xf numFmtId="191" fontId="235" fillId="5" borderId="0" xfId="2" applyNumberFormat="1" applyFont="1" applyFill="1" applyAlignment="1" applyProtection="1">
      <alignment horizontal="center" vertical="center"/>
      <protection hidden="1"/>
    </xf>
    <xf numFmtId="191" fontId="264" fillId="5" borderId="0" xfId="2" applyNumberFormat="1" applyFont="1" applyFill="1" applyAlignment="1" applyProtection="1">
      <alignment horizontal="center" vertical="center"/>
      <protection hidden="1"/>
    </xf>
    <xf numFmtId="0" fontId="68" fillId="10" borderId="180" xfId="57" applyFont="1" applyFill="1" applyBorder="1" applyAlignment="1">
      <alignment horizontal="center" vertical="center"/>
    </xf>
    <xf numFmtId="0" fontId="68" fillId="10" borderId="181" xfId="57" applyFont="1" applyFill="1" applyBorder="1" applyAlignment="1">
      <alignment horizontal="center" vertical="center"/>
    </xf>
    <xf numFmtId="0" fontId="23" fillId="43" borderId="0" xfId="2" applyFont="1" applyFill="1" applyAlignment="1" applyProtection="1">
      <alignment vertical="center"/>
      <protection hidden="1"/>
    </xf>
    <xf numFmtId="0" fontId="22" fillId="10" borderId="0" xfId="2" applyFont="1" applyFill="1" applyAlignment="1">
      <alignment horizontal="left" vertical="center"/>
    </xf>
    <xf numFmtId="0" fontId="42" fillId="10" borderId="0" xfId="0" applyFont="1" applyFill="1" applyAlignment="1" applyProtection="1">
      <alignment horizontal="center" vertical="center"/>
      <protection locked="0"/>
    </xf>
    <xf numFmtId="0" fontId="0" fillId="0" borderId="6" xfId="0" applyBorder="1"/>
    <xf numFmtId="0" fontId="319" fillId="118" borderId="0" xfId="2" applyFont="1" applyFill="1" applyAlignment="1">
      <alignment vertical="center"/>
    </xf>
    <xf numFmtId="0" fontId="320" fillId="118" borderId="0" xfId="0" applyFont="1" applyFill="1" applyAlignment="1" applyProtection="1">
      <alignment horizontal="center" vertical="center"/>
      <protection locked="0"/>
    </xf>
    <xf numFmtId="0" fontId="254" fillId="13" borderId="0" xfId="2" applyFont="1" applyFill="1" applyAlignment="1">
      <alignment vertical="center"/>
    </xf>
    <xf numFmtId="0" fontId="50" fillId="13" borderId="0" xfId="0" applyFont="1" applyFill="1" applyAlignment="1" applyProtection="1">
      <alignment horizontal="center" vertical="center"/>
      <protection locked="0"/>
    </xf>
    <xf numFmtId="0" fontId="279" fillId="122" borderId="0" xfId="0" applyFont="1" applyFill="1" applyAlignment="1" applyProtection="1">
      <alignment horizontal="left" vertical="center"/>
      <protection locked="0"/>
    </xf>
    <xf numFmtId="0" fontId="80" fillId="122" borderId="0" xfId="0" applyFont="1" applyFill="1" applyAlignment="1" applyProtection="1">
      <alignment horizontal="center" vertical="center"/>
      <protection locked="0"/>
    </xf>
    <xf numFmtId="0" fontId="80" fillId="122" borderId="0" xfId="2" applyFont="1" applyFill="1" applyAlignment="1">
      <alignment vertical="center"/>
    </xf>
    <xf numFmtId="0" fontId="81" fillId="122" borderId="0" xfId="2" applyFont="1" applyFill="1" applyAlignment="1">
      <alignment vertical="center"/>
    </xf>
    <xf numFmtId="0" fontId="17" fillId="70" borderId="0" xfId="61" applyFont="1" applyFill="1" applyAlignment="1">
      <alignment horizontal="left" vertical="center"/>
    </xf>
    <xf numFmtId="0" fontId="33" fillId="16" borderId="6" xfId="2" applyFont="1" applyFill="1" applyBorder="1" applyAlignment="1">
      <alignment horizontal="left" vertical="center"/>
    </xf>
    <xf numFmtId="204" fontId="321" fillId="10" borderId="0" xfId="64" applyNumberFormat="1" applyFont="1" applyFill="1" applyAlignment="1">
      <alignment horizontal="center" vertical="center"/>
    </xf>
    <xf numFmtId="0" fontId="17" fillId="5" borderId="6" xfId="2" applyFont="1" applyFill="1" applyBorder="1" applyAlignment="1">
      <alignment horizontal="left" vertical="center"/>
    </xf>
    <xf numFmtId="0" fontId="319" fillId="118" borderId="0" xfId="68" applyFont="1" applyFill="1" applyAlignment="1">
      <alignment horizontal="center" vertical="center"/>
    </xf>
    <xf numFmtId="0" fontId="254" fillId="13" borderId="0" xfId="68" applyFont="1" applyFill="1" applyAlignment="1">
      <alignment horizontal="center" vertical="center"/>
    </xf>
    <xf numFmtId="0" fontId="266" fillId="123" borderId="0" xfId="0" applyFont="1" applyFill="1" applyAlignment="1" applyProtection="1">
      <alignment horizontal="left" vertical="center"/>
      <protection locked="0"/>
    </xf>
    <xf numFmtId="0" fontId="235" fillId="10" borderId="0" xfId="2" applyFont="1" applyFill="1" applyAlignment="1">
      <alignment horizontal="center" vertical="center"/>
    </xf>
    <xf numFmtId="204" fontId="321" fillId="71" borderId="0" xfId="64" applyNumberFormat="1" applyFont="1" applyFill="1" applyAlignment="1">
      <alignment horizontal="center" vertical="center"/>
    </xf>
    <xf numFmtId="0" fontId="39" fillId="0" borderId="6" xfId="43" applyFont="1" applyBorder="1" applyAlignment="1">
      <alignment horizontal="left"/>
    </xf>
    <xf numFmtId="0" fontId="246" fillId="5" borderId="0" xfId="2" applyFont="1" applyFill="1" applyAlignment="1">
      <alignment horizontal="right" vertical="center"/>
    </xf>
    <xf numFmtId="0" fontId="246" fillId="7" borderId="0" xfId="43" applyFont="1" applyFill="1" applyAlignment="1">
      <alignment horizontal="center" vertical="center"/>
    </xf>
    <xf numFmtId="0" fontId="13" fillId="5" borderId="0" xfId="2" applyFont="1" applyFill="1" applyAlignment="1">
      <alignment horizontal="left" vertical="center"/>
    </xf>
    <xf numFmtId="0" fontId="39" fillId="5" borderId="7" xfId="43" applyFont="1" applyFill="1" applyBorder="1"/>
    <xf numFmtId="0" fontId="22" fillId="5" borderId="6" xfId="24" applyFont="1" applyFill="1" applyBorder="1" applyAlignment="1">
      <alignment horizontal="left" vertical="center"/>
    </xf>
    <xf numFmtId="0" fontId="42" fillId="13" borderId="9" xfId="42" applyFont="1" applyFill="1" applyBorder="1" applyAlignment="1">
      <alignment horizontal="center" vertical="center"/>
    </xf>
    <xf numFmtId="0" fontId="42" fillId="13" borderId="8" xfId="42" applyFont="1" applyFill="1" applyBorder="1" applyAlignment="1">
      <alignment horizontal="center" vertical="center"/>
    </xf>
    <xf numFmtId="0" fontId="42" fillId="13" borderId="10" xfId="42" applyFont="1" applyFill="1" applyBorder="1" applyAlignment="1">
      <alignment horizontal="center" vertical="center"/>
    </xf>
    <xf numFmtId="0" fontId="325" fillId="5" borderId="0" xfId="2" applyFont="1" applyFill="1" applyAlignment="1">
      <alignment horizontal="right" vertical="center"/>
    </xf>
    <xf numFmtId="0" fontId="14" fillId="124" borderId="0" xfId="43" applyFont="1" applyFill="1" applyAlignment="1">
      <alignment horizontal="center" vertical="center"/>
    </xf>
    <xf numFmtId="0" fontId="14" fillId="5" borderId="0" xfId="2" applyFont="1" applyFill="1" applyAlignment="1">
      <alignment horizontal="left" vertical="center"/>
    </xf>
    <xf numFmtId="0" fontId="36" fillId="10" borderId="4" xfId="2" applyFont="1" applyFill="1" applyBorder="1" applyAlignment="1">
      <alignment horizontal="center" vertical="center"/>
    </xf>
    <xf numFmtId="0" fontId="39" fillId="0" borderId="7" xfId="47" applyFont="1" applyBorder="1"/>
    <xf numFmtId="0" fontId="1" fillId="0" borderId="6" xfId="57" applyBorder="1"/>
    <xf numFmtId="0" fontId="305" fillId="5" borderId="0" xfId="2" applyFont="1" applyFill="1" applyAlignment="1" applyProtection="1">
      <alignment horizontal="right" vertical="center"/>
      <protection hidden="1"/>
    </xf>
    <xf numFmtId="0" fontId="1" fillId="0" borderId="7" xfId="57" applyBorder="1"/>
    <xf numFmtId="0" fontId="180" fillId="5" borderId="6" xfId="47" applyFont="1" applyFill="1" applyBorder="1" applyAlignment="1">
      <alignment vertical="center"/>
    </xf>
    <xf numFmtId="0" fontId="166" fillId="5" borderId="0" xfId="2" applyFont="1" applyFill="1" applyAlignment="1">
      <alignment horizontal="right" vertical="center"/>
    </xf>
    <xf numFmtId="175" fontId="166" fillId="18" borderId="0" xfId="2" applyNumberFormat="1" applyFont="1" applyFill="1" applyAlignment="1" applyProtection="1">
      <alignment vertical="center"/>
      <protection hidden="1"/>
    </xf>
    <xf numFmtId="0" fontId="23" fillId="44" borderId="6" xfId="2" applyFont="1" applyFill="1" applyBorder="1" applyAlignment="1">
      <alignment horizontal="left" vertical="center"/>
    </xf>
    <xf numFmtId="1" fontId="65" fillId="5" borderId="6" xfId="2" applyNumberFormat="1" applyFont="1" applyFill="1" applyBorder="1" applyAlignment="1" applyProtection="1">
      <alignment horizontal="left" vertical="center"/>
      <protection hidden="1"/>
    </xf>
    <xf numFmtId="0" fontId="301" fillId="5" borderId="6" xfId="2" applyFont="1" applyFill="1" applyBorder="1" applyAlignment="1" applyProtection="1">
      <alignment horizontal="left" vertical="center"/>
      <protection hidden="1"/>
    </xf>
    <xf numFmtId="0" fontId="245" fillId="7" borderId="6" xfId="0" applyFont="1" applyFill="1" applyBorder="1" applyAlignment="1">
      <alignment horizontal="center" vertical="center"/>
    </xf>
    <xf numFmtId="0" fontId="265" fillId="5" borderId="6" xfId="0" applyFont="1" applyFill="1" applyBorder="1" applyAlignment="1">
      <alignment horizontal="left" vertical="center"/>
    </xf>
    <xf numFmtId="0" fontId="7" fillId="0" borderId="7" xfId="2" applyFont="1" applyBorder="1"/>
    <xf numFmtId="0" fontId="69" fillId="5" borderId="0" xfId="43" applyFont="1" applyFill="1" applyAlignment="1">
      <alignment vertical="center"/>
    </xf>
    <xf numFmtId="0" fontId="17" fillId="10" borderId="168" xfId="62" applyFont="1" applyFill="1" applyBorder="1" applyAlignment="1">
      <alignment horizontal="center" vertical="center"/>
    </xf>
    <xf numFmtId="0" fontId="68" fillId="10" borderId="169" xfId="2" applyFont="1" applyFill="1" applyBorder="1" applyAlignment="1">
      <alignment horizontal="center" vertical="center"/>
    </xf>
    <xf numFmtId="0" fontId="81" fillId="56" borderId="6" xfId="47" applyFont="1" applyFill="1" applyBorder="1" applyAlignment="1">
      <alignment vertical="center"/>
    </xf>
    <xf numFmtId="0" fontId="81" fillId="56" borderId="0" xfId="47" applyFont="1" applyFill="1" applyAlignment="1">
      <alignment vertical="center"/>
    </xf>
    <xf numFmtId="0" fontId="81" fillId="56" borderId="7" xfId="47" applyFont="1" applyFill="1" applyBorder="1" applyAlignment="1">
      <alignment vertical="center"/>
    </xf>
    <xf numFmtId="0" fontId="0" fillId="5" borderId="6" xfId="0" applyFill="1" applyBorder="1"/>
    <xf numFmtId="0" fontId="298" fillId="5" borderId="0" xfId="68" applyFont="1" applyFill="1" applyAlignment="1">
      <alignment vertical="center"/>
    </xf>
    <xf numFmtId="0" fontId="275" fillId="5" borderId="6" xfId="57" applyFont="1" applyFill="1" applyBorder="1" applyAlignment="1">
      <alignment vertical="center"/>
    </xf>
    <xf numFmtId="0" fontId="1" fillId="5" borderId="6" xfId="57" applyFill="1" applyBorder="1" applyAlignment="1">
      <alignment vertical="center"/>
    </xf>
    <xf numFmtId="2" fontId="22" fillId="5" borderId="6" xfId="2" applyNumberFormat="1" applyFont="1" applyFill="1" applyBorder="1" applyAlignment="1" applyProtection="1">
      <alignment horizontal="left" vertical="center"/>
      <protection hidden="1"/>
    </xf>
    <xf numFmtId="0" fontId="53" fillId="16" borderId="0" xfId="2" applyFont="1" applyFill="1" applyAlignment="1">
      <alignment horizontal="right" vertical="center"/>
    </xf>
    <xf numFmtId="0" fontId="46" fillId="16" borderId="0" xfId="2" applyFont="1" applyFill="1" applyAlignment="1">
      <alignment horizontal="left" vertical="center"/>
    </xf>
    <xf numFmtId="0" fontId="101" fillId="18" borderId="7" xfId="9" applyFont="1" applyFill="1" applyBorder="1" applyAlignment="1">
      <alignment horizontal="center" vertical="top"/>
    </xf>
    <xf numFmtId="0" fontId="4" fillId="5" borderId="0" xfId="0" applyFont="1" applyFill="1" applyAlignment="1">
      <alignment horizontal="left" vertical="center"/>
    </xf>
    <xf numFmtId="0" fontId="0" fillId="5" borderId="0" xfId="0" applyFill="1" applyAlignment="1">
      <alignment horizontal="left" vertical="center"/>
    </xf>
    <xf numFmtId="0" fontId="4" fillId="5" borderId="6" xfId="0" applyFont="1" applyFill="1" applyBorder="1"/>
    <xf numFmtId="0" fontId="164" fillId="5" borderId="17" xfId="59" applyFont="1" applyFill="1" applyBorder="1" applyAlignment="1">
      <alignment horizontal="left" vertical="center"/>
    </xf>
    <xf numFmtId="0" fontId="164" fillId="5" borderId="6" xfId="59" applyFont="1" applyFill="1" applyBorder="1" applyAlignment="1">
      <alignment horizontal="left" vertical="center"/>
    </xf>
    <xf numFmtId="0" fontId="69" fillId="5" borderId="6" xfId="0" applyFont="1" applyFill="1" applyBorder="1"/>
    <xf numFmtId="0" fontId="34" fillId="5" borderId="6" xfId="57" applyFont="1" applyFill="1" applyBorder="1"/>
    <xf numFmtId="0" fontId="46" fillId="5" borderId="6" xfId="57" applyFont="1" applyFill="1" applyBorder="1" applyAlignment="1">
      <alignment vertical="center"/>
    </xf>
    <xf numFmtId="0" fontId="0" fillId="5" borderId="0" xfId="0" applyFill="1" applyAlignment="1">
      <alignment vertical="center"/>
    </xf>
    <xf numFmtId="0" fontId="0" fillId="5" borderId="7" xfId="0" applyFill="1" applyBorder="1" applyAlignment="1">
      <alignment vertical="center"/>
    </xf>
    <xf numFmtId="0" fontId="4" fillId="5" borderId="6" xfId="57" applyFont="1" applyFill="1" applyBorder="1" applyAlignment="1">
      <alignment vertical="center"/>
    </xf>
    <xf numFmtId="0" fontId="81" fillId="3" borderId="132" xfId="42" applyFont="1" applyFill="1" applyBorder="1" applyAlignment="1">
      <alignment horizontal="center" vertical="center"/>
    </xf>
    <xf numFmtId="0" fontId="81" fillId="3" borderId="174" xfId="42" applyFont="1" applyFill="1" applyBorder="1" applyAlignment="1">
      <alignment horizontal="center" vertical="center"/>
    </xf>
    <xf numFmtId="0" fontId="81" fillId="3" borderId="133" xfId="42" applyFont="1" applyFill="1" applyBorder="1" applyAlignment="1">
      <alignment horizontal="center" vertical="center"/>
    </xf>
    <xf numFmtId="0" fontId="235" fillId="2" borderId="0" xfId="2" applyFont="1" applyFill="1" applyAlignment="1">
      <alignment horizontal="center" vertical="center"/>
    </xf>
    <xf numFmtId="0" fontId="204" fillId="5" borderId="0" xfId="63" applyFont="1" applyFill="1" applyBorder="1" applyAlignment="1" applyProtection="1">
      <alignment vertical="center"/>
      <protection hidden="1"/>
    </xf>
    <xf numFmtId="0" fontId="16" fillId="5" borderId="0" xfId="2" applyFont="1" applyFill="1" applyAlignment="1" applyProtection="1">
      <alignment horizontal="right" vertical="center"/>
      <protection hidden="1"/>
    </xf>
    <xf numFmtId="0" fontId="36" fillId="48" borderId="134" xfId="2" applyFont="1" applyFill="1" applyBorder="1" applyAlignment="1">
      <alignment horizontal="center" vertical="center"/>
    </xf>
    <xf numFmtId="0" fontId="1" fillId="0" borderId="134" xfId="0" applyFont="1" applyBorder="1"/>
    <xf numFmtId="0" fontId="2" fillId="55" borderId="0" xfId="2" applyFont="1" applyFill="1" applyAlignment="1" applyProtection="1">
      <alignment horizontal="center" vertical="center"/>
      <protection hidden="1"/>
    </xf>
    <xf numFmtId="0" fontId="237" fillId="5" borderId="0" xfId="44" applyFont="1" applyFill="1" applyAlignment="1" applyProtection="1">
      <alignment vertical="center"/>
      <protection hidden="1"/>
    </xf>
    <xf numFmtId="0" fontId="1" fillId="0" borderId="130" xfId="0" applyFont="1" applyBorder="1"/>
    <xf numFmtId="0" fontId="23" fillId="5" borderId="0" xfId="0" applyFont="1" applyFill="1" applyAlignment="1">
      <alignment horizontal="right" vertical="center"/>
    </xf>
    <xf numFmtId="0" fontId="327" fillId="51" borderId="55" xfId="0" applyFont="1" applyFill="1" applyBorder="1" applyAlignment="1">
      <alignment horizontal="center" vertical="center"/>
    </xf>
    <xf numFmtId="0" fontId="327" fillId="51" borderId="0" xfId="0" applyFont="1" applyFill="1" applyAlignment="1">
      <alignment horizontal="center" vertical="center"/>
    </xf>
    <xf numFmtId="0" fontId="23" fillId="51" borderId="0" xfId="0" applyFont="1" applyFill="1" applyAlignment="1">
      <alignment horizontal="center" vertical="center"/>
    </xf>
    <xf numFmtId="0" fontId="23" fillId="51" borderId="126" xfId="0" applyFont="1" applyFill="1" applyBorder="1" applyAlignment="1">
      <alignment horizontal="center" vertical="center"/>
    </xf>
    <xf numFmtId="0" fontId="18" fillId="5" borderId="0" xfId="44" applyFont="1" applyFill="1" applyAlignment="1" applyProtection="1">
      <alignment vertical="center"/>
      <protection hidden="1"/>
    </xf>
    <xf numFmtId="0" fontId="328" fillId="5" borderId="0" xfId="44" applyFont="1" applyFill="1" applyAlignment="1" applyProtection="1">
      <alignment vertical="center"/>
      <protection hidden="1"/>
    </xf>
    <xf numFmtId="0" fontId="195" fillId="57" borderId="126" xfId="23" applyFont="1" applyFill="1" applyBorder="1" applyAlignment="1" applyProtection="1">
      <alignment horizontal="center" vertical="center"/>
      <protection locked="0"/>
    </xf>
    <xf numFmtId="0" fontId="34" fillId="5" borderId="0" xfId="0" applyFont="1" applyFill="1" applyAlignment="1">
      <alignment horizontal="right" vertical="center"/>
    </xf>
    <xf numFmtId="0" fontId="33" fillId="61" borderId="196" xfId="0" applyFont="1" applyFill="1" applyBorder="1" applyAlignment="1">
      <alignment horizontal="center" vertical="center"/>
    </xf>
    <xf numFmtId="0" fontId="33" fillId="61" borderId="163" xfId="0" applyFont="1" applyFill="1" applyBorder="1" applyAlignment="1">
      <alignment horizontal="center" vertical="center"/>
    </xf>
    <xf numFmtId="1" fontId="46" fillId="51" borderId="117" xfId="0" applyNumberFormat="1" applyFont="1" applyFill="1" applyBorder="1" applyAlignment="1">
      <alignment horizontal="center" vertical="center"/>
    </xf>
    <xf numFmtId="0" fontId="196" fillId="58" borderId="126" xfId="23" applyFont="1" applyFill="1" applyBorder="1" applyAlignment="1" applyProtection="1">
      <alignment horizontal="center" vertical="center"/>
      <protection locked="0"/>
    </xf>
    <xf numFmtId="0" fontId="14" fillId="5" borderId="0" xfId="0" applyFont="1" applyFill="1" applyAlignment="1">
      <alignment horizontal="right" vertical="center"/>
    </xf>
    <xf numFmtId="169" fontId="239" fillId="61" borderId="163" xfId="0" applyNumberFormat="1" applyFont="1" applyFill="1" applyBorder="1" applyAlignment="1">
      <alignment horizontal="center" vertical="center"/>
    </xf>
    <xf numFmtId="169" fontId="239" fillId="61" borderId="197" xfId="0" applyNumberFormat="1" applyFont="1" applyFill="1" applyBorder="1" applyAlignment="1">
      <alignment horizontal="center" vertical="center"/>
    </xf>
    <xf numFmtId="1" fontId="46" fillId="0" borderId="126" xfId="23" applyNumberFormat="1" applyFont="1" applyBorder="1" applyAlignment="1">
      <alignment horizontal="center" vertical="center"/>
    </xf>
    <xf numFmtId="0" fontId="17" fillId="5" borderId="0" xfId="0" applyFont="1" applyFill="1" applyAlignment="1">
      <alignment horizontal="right" vertical="center"/>
    </xf>
    <xf numFmtId="171" fontId="36" fillId="32" borderId="198" xfId="2" applyNumberFormat="1" applyFont="1" applyFill="1" applyBorder="1" applyAlignment="1">
      <alignment horizontal="center" vertical="center"/>
    </xf>
    <xf numFmtId="171" fontId="46" fillId="125" borderId="126" xfId="2" applyNumberFormat="1" applyFont="1" applyFill="1" applyBorder="1" applyAlignment="1">
      <alignment horizontal="center" vertical="center"/>
    </xf>
    <xf numFmtId="0" fontId="46" fillId="0" borderId="126" xfId="23" applyFont="1" applyBorder="1" applyAlignment="1">
      <alignment horizontal="center" vertical="center"/>
    </xf>
    <xf numFmtId="0" fontId="266" fillId="0" borderId="130" xfId="42" applyFont="1" applyBorder="1" applyAlignment="1">
      <alignment horizontal="center" vertical="center"/>
    </xf>
    <xf numFmtId="205" fontId="17" fillId="51" borderId="0" xfId="0" applyNumberFormat="1" applyFont="1" applyFill="1" applyAlignment="1">
      <alignment horizontal="center" vertical="center"/>
    </xf>
    <xf numFmtId="168" fontId="22" fillId="126" borderId="126" xfId="2" applyNumberFormat="1" applyFont="1" applyFill="1" applyBorder="1" applyAlignment="1">
      <alignment horizontal="center" vertical="center"/>
    </xf>
    <xf numFmtId="0" fontId="171" fillId="57" borderId="126" xfId="23" applyFont="1" applyFill="1" applyBorder="1" applyAlignment="1">
      <alignment horizontal="center" vertical="center"/>
    </xf>
    <xf numFmtId="0" fontId="250" fillId="48" borderId="0" xfId="2" applyFont="1" applyFill="1" applyAlignment="1">
      <alignment horizontal="center" vertical="center"/>
    </xf>
    <xf numFmtId="0" fontId="39" fillId="5" borderId="0" xfId="57" applyFont="1" applyFill="1" applyAlignment="1">
      <alignment vertical="center"/>
    </xf>
    <xf numFmtId="0" fontId="332" fillId="5" borderId="183" xfId="2" applyFont="1" applyFill="1" applyBorder="1" applyAlignment="1" applyProtection="1">
      <alignment horizontal="right" vertical="center"/>
      <protection hidden="1"/>
    </xf>
    <xf numFmtId="1" fontId="333" fillId="18" borderId="184" xfId="7" applyNumberFormat="1" applyFont="1" applyFill="1" applyBorder="1" applyAlignment="1" applyProtection="1">
      <alignment horizontal="center" vertical="center"/>
      <protection hidden="1"/>
    </xf>
    <xf numFmtId="0" fontId="330" fillId="5" borderId="6" xfId="2" applyFont="1" applyFill="1" applyBorder="1" applyAlignment="1">
      <alignment horizontal="left" vertical="center"/>
    </xf>
    <xf numFmtId="0" fontId="329" fillId="5" borderId="0" xfId="2" applyFont="1" applyFill="1" applyAlignment="1">
      <alignment horizontal="right" vertical="center"/>
    </xf>
    <xf numFmtId="165" fontId="330" fillId="5" borderId="0" xfId="2" applyNumberFormat="1" applyFont="1" applyFill="1" applyAlignment="1" applyProtection="1">
      <alignment horizontal="left" vertical="center"/>
      <protection hidden="1"/>
    </xf>
    <xf numFmtId="0" fontId="98" fillId="5" borderId="0" xfId="57" applyFont="1" applyFill="1"/>
    <xf numFmtId="0" fontId="332" fillId="5" borderId="0" xfId="2" applyFont="1" applyFill="1" applyAlignment="1" applyProtection="1">
      <alignment horizontal="right" vertical="center"/>
      <protection hidden="1"/>
    </xf>
    <xf numFmtId="0" fontId="98" fillId="0" borderId="6" xfId="57" applyFont="1" applyBorder="1"/>
    <xf numFmtId="0" fontId="329" fillId="5" borderId="0" xfId="2" applyFont="1" applyFill="1" applyAlignment="1" applyProtection="1">
      <alignment horizontal="right" vertical="center"/>
      <protection hidden="1"/>
    </xf>
    <xf numFmtId="199" fontId="331" fillId="46" borderId="0" xfId="2" applyNumberFormat="1" applyFont="1" applyFill="1" applyAlignment="1" applyProtection="1">
      <alignment horizontal="center" vertical="center"/>
      <protection hidden="1"/>
    </xf>
    <xf numFmtId="0" fontId="98" fillId="0" borderId="0" xfId="57" applyFont="1"/>
    <xf numFmtId="0" fontId="22" fillId="5" borderId="200" xfId="55" applyFont="1" applyFill="1" applyBorder="1" applyAlignment="1">
      <alignment vertical="center"/>
    </xf>
    <xf numFmtId="0" fontId="98" fillId="5" borderId="6" xfId="57" applyFont="1" applyFill="1" applyBorder="1"/>
    <xf numFmtId="0" fontId="277" fillId="5" borderId="0" xfId="67" applyFont="1" applyFill="1" applyAlignment="1">
      <alignment horizontal="right" vertical="center"/>
    </xf>
    <xf numFmtId="0" fontId="335" fillId="7" borderId="0" xfId="2" applyFont="1" applyFill="1" applyAlignment="1">
      <alignment horizontal="center" vertical="center"/>
    </xf>
    <xf numFmtId="0" fontId="334" fillId="7" borderId="0" xfId="2" applyFont="1" applyFill="1" applyAlignment="1">
      <alignment horizontal="left" vertical="center"/>
    </xf>
    <xf numFmtId="165" fontId="334" fillId="0" borderId="0" xfId="57" applyNumberFormat="1" applyFont="1" applyAlignment="1">
      <alignment horizontal="left" vertical="center"/>
    </xf>
    <xf numFmtId="165" fontId="99" fillId="5" borderId="0" xfId="2" applyNumberFormat="1" applyFont="1" applyFill="1" applyAlignment="1" applyProtection="1">
      <alignment horizontal="center" vertical="center"/>
      <protection hidden="1"/>
    </xf>
    <xf numFmtId="0" fontId="98" fillId="5" borderId="9" xfId="57" applyFont="1" applyFill="1" applyBorder="1"/>
    <xf numFmtId="0" fontId="6" fillId="0" borderId="8" xfId="2" applyBorder="1"/>
    <xf numFmtId="0" fontId="70" fillId="5" borderId="8" xfId="2" applyFont="1" applyFill="1" applyBorder="1" applyAlignment="1">
      <alignment horizontal="right" vertical="center"/>
    </xf>
    <xf numFmtId="197" fontId="99" fillId="70" borderId="8" xfId="2" applyNumberFormat="1" applyFont="1" applyFill="1" applyBorder="1" applyAlignment="1">
      <alignment horizontal="center" vertical="center"/>
    </xf>
    <xf numFmtId="0" fontId="98" fillId="0" borderId="8" xfId="57" applyFont="1" applyBorder="1" applyAlignment="1">
      <alignment horizontal="center" vertical="center"/>
    </xf>
    <xf numFmtId="165" fontId="99" fillId="5" borderId="8" xfId="2" applyNumberFormat="1" applyFont="1" applyFill="1" applyBorder="1" applyAlignment="1" applyProtection="1">
      <alignment horizontal="left" vertical="center"/>
      <protection hidden="1"/>
    </xf>
    <xf numFmtId="0" fontId="98" fillId="5" borderId="8" xfId="57" applyFont="1" applyFill="1" applyBorder="1"/>
    <xf numFmtId="167" fontId="10" fillId="5" borderId="8" xfId="2" applyNumberFormat="1" applyFont="1" applyFill="1" applyBorder="1" applyAlignment="1" applyProtection="1">
      <alignment horizontal="center" vertical="center"/>
      <protection hidden="1"/>
    </xf>
    <xf numFmtId="0" fontId="1" fillId="0" borderId="10" xfId="57" applyBorder="1"/>
    <xf numFmtId="0" fontId="332" fillId="5" borderId="6" xfId="55" applyFont="1" applyFill="1" applyBorder="1" applyAlignment="1">
      <alignment horizontal="left" vertical="center"/>
    </xf>
    <xf numFmtId="0" fontId="6" fillId="5" borderId="0" xfId="2" applyFill="1"/>
    <xf numFmtId="0" fontId="333" fillId="5" borderId="0" xfId="55" applyFont="1" applyFill="1" applyAlignment="1">
      <alignment horizontal="left" vertical="center"/>
    </xf>
    <xf numFmtId="0" fontId="6" fillId="5" borderId="7" xfId="2" applyFill="1" applyBorder="1"/>
    <xf numFmtId="175" fontId="331" fillId="5" borderId="0" xfId="2" applyNumberFormat="1" applyFont="1" applyFill="1" applyAlignment="1">
      <alignment horizontal="center" vertical="center"/>
    </xf>
    <xf numFmtId="0" fontId="330" fillId="5" borderId="0" xfId="2" applyFont="1" applyFill="1" applyAlignment="1">
      <alignment horizontal="left" vertical="center"/>
    </xf>
    <xf numFmtId="0" fontId="98" fillId="5" borderId="0" xfId="57" applyFont="1" applyFill="1" applyAlignment="1">
      <alignment vertical="center"/>
    </xf>
    <xf numFmtId="0" fontId="297" fillId="0" borderId="0" xfId="2" applyFont="1" applyAlignment="1" applyProtection="1">
      <alignment horizontal="right" vertical="center"/>
      <protection hidden="1"/>
    </xf>
    <xf numFmtId="0" fontId="242" fillId="111" borderId="201" xfId="2" applyFont="1" applyFill="1" applyBorder="1" applyAlignment="1" applyProtection="1">
      <alignment horizontal="center" vertical="center"/>
      <protection hidden="1"/>
    </xf>
    <xf numFmtId="0" fontId="235" fillId="5" borderId="0" xfId="2" applyFont="1" applyFill="1" applyAlignment="1">
      <alignment horizontal="center" vertical="center"/>
    </xf>
    <xf numFmtId="0" fontId="238" fillId="5" borderId="0" xfId="2" applyFont="1" applyFill="1" applyAlignment="1">
      <alignment horizontal="center" vertical="center"/>
    </xf>
    <xf numFmtId="0" fontId="1" fillId="11" borderId="0" xfId="46" applyFill="1"/>
    <xf numFmtId="0" fontId="336" fillId="11" borderId="0" xfId="2" applyFont="1" applyFill="1" applyAlignment="1">
      <alignment vertical="center"/>
    </xf>
    <xf numFmtId="0" fontId="1" fillId="16" borderId="0" xfId="46" applyFill="1" applyAlignment="1">
      <alignment horizontal="left"/>
    </xf>
    <xf numFmtId="0" fontId="6" fillId="10" borderId="0" xfId="2" applyFill="1" applyProtection="1">
      <protection hidden="1"/>
    </xf>
    <xf numFmtId="0" fontId="337" fillId="10" borderId="0" xfId="2" applyFont="1" applyFill="1" applyAlignment="1">
      <alignment horizontal="left" vertical="center"/>
    </xf>
    <xf numFmtId="0" fontId="338" fillId="10" borderId="0" xfId="2" applyFont="1" applyFill="1" applyAlignment="1">
      <alignment horizontal="left" vertical="center"/>
    </xf>
    <xf numFmtId="0" fontId="339" fillId="10" borderId="0" xfId="2" applyFont="1" applyFill="1" applyAlignment="1">
      <alignment horizontal="left" vertical="center"/>
    </xf>
    <xf numFmtId="0" fontId="153" fillId="128" borderId="0" xfId="46" applyFont="1" applyFill="1" applyAlignment="1">
      <alignment horizontal="left" vertical="center"/>
    </xf>
    <xf numFmtId="0" fontId="340" fillId="128" borderId="0" xfId="4" applyFont="1" applyFill="1" applyAlignment="1" applyProtection="1">
      <alignment vertical="center"/>
      <protection hidden="1"/>
    </xf>
    <xf numFmtId="0" fontId="221" fillId="10" borderId="0" xfId="2" applyFont="1" applyFill="1"/>
    <xf numFmtId="0" fontId="341" fillId="128" borderId="0" xfId="46" applyFont="1" applyFill="1" applyAlignment="1">
      <alignment horizontal="right" vertical="center"/>
    </xf>
    <xf numFmtId="0" fontId="340" fillId="10" borderId="0" xfId="4" applyFont="1" applyFill="1" applyAlignment="1">
      <alignment horizontal="left" vertical="center"/>
    </xf>
    <xf numFmtId="206" fontId="101" fillId="0" borderId="0" xfId="2" applyNumberFormat="1" applyFont="1" applyAlignment="1">
      <alignment horizontal="center" vertical="center"/>
    </xf>
    <xf numFmtId="0" fontId="153" fillId="10" borderId="126" xfId="64" applyFont="1" applyFill="1" applyBorder="1" applyAlignment="1">
      <alignment horizontal="left" vertical="center"/>
    </xf>
    <xf numFmtId="0" fontId="341" fillId="10" borderId="0" xfId="2" applyFont="1" applyFill="1" applyAlignment="1">
      <alignment horizontal="left" vertical="center"/>
    </xf>
    <xf numFmtId="0" fontId="188" fillId="10" borderId="0" xfId="4" applyFont="1" applyFill="1" applyAlignment="1">
      <alignment horizontal="left" vertical="center"/>
    </xf>
    <xf numFmtId="0" fontId="342" fillId="0" borderId="0" xfId="0" applyFont="1"/>
    <xf numFmtId="0" fontId="6" fillId="5" borderId="0" xfId="2" applyFill="1" applyProtection="1">
      <protection hidden="1"/>
    </xf>
    <xf numFmtId="0" fontId="342" fillId="5" borderId="0" xfId="0" applyFont="1" applyFill="1" applyAlignment="1">
      <alignment vertical="center"/>
    </xf>
    <xf numFmtId="0" fontId="153" fillId="5" borderId="0" xfId="46" applyFont="1" applyFill="1" applyAlignment="1">
      <alignment horizontal="left" vertical="center"/>
    </xf>
    <xf numFmtId="0" fontId="6" fillId="10" borderId="0" xfId="2" applyFill="1" applyAlignment="1">
      <alignment vertical="center"/>
    </xf>
    <xf numFmtId="0" fontId="340" fillId="10" borderId="0" xfId="4" applyFont="1" applyFill="1" applyAlignment="1" applyProtection="1">
      <alignment vertical="center"/>
      <protection hidden="1"/>
    </xf>
    <xf numFmtId="0" fontId="343" fillId="10" borderId="0" xfId="0" applyFont="1" applyFill="1" applyAlignment="1">
      <alignment horizontal="left" vertical="center"/>
    </xf>
    <xf numFmtId="0" fontId="204" fillId="10" borderId="0" xfId="4" applyFont="1" applyFill="1" applyBorder="1" applyAlignment="1">
      <alignment horizontal="left" vertical="center"/>
    </xf>
    <xf numFmtId="0" fontId="96" fillId="128" borderId="0" xfId="2" applyFont="1" applyFill="1" applyAlignment="1">
      <alignment horizontal="left" vertical="center"/>
    </xf>
    <xf numFmtId="0" fontId="6" fillId="128" borderId="0" xfId="2" applyFill="1" applyAlignment="1">
      <alignment vertical="center"/>
    </xf>
    <xf numFmtId="0" fontId="97" fillId="10" borderId="0" xfId="2" applyFont="1" applyFill="1" applyProtection="1">
      <protection hidden="1"/>
    </xf>
    <xf numFmtId="0" fontId="10" fillId="10" borderId="0" xfId="0" applyFont="1" applyFill="1" applyAlignment="1">
      <alignment horizontal="left" vertical="center"/>
    </xf>
    <xf numFmtId="0" fontId="235" fillId="10" borderId="0" xfId="0" applyFont="1" applyFill="1" applyAlignment="1">
      <alignment horizontal="center" vertical="center"/>
    </xf>
    <xf numFmtId="0" fontId="351" fillId="5" borderId="130" xfId="0" applyFont="1" applyFill="1" applyBorder="1"/>
    <xf numFmtId="0" fontId="256" fillId="5" borderId="0" xfId="0" applyFont="1" applyFill="1" applyAlignment="1">
      <alignment horizontal="center"/>
    </xf>
    <xf numFmtId="0" fontId="256" fillId="5" borderId="126" xfId="0" applyFont="1" applyFill="1" applyBorder="1" applyAlignment="1">
      <alignment horizontal="center"/>
    </xf>
    <xf numFmtId="0" fontId="101" fillId="0" borderId="130" xfId="0" applyFont="1" applyBorder="1" applyAlignment="1">
      <alignment horizontal="center" vertical="center"/>
    </xf>
    <xf numFmtId="207" fontId="101" fillId="8" borderId="0" xfId="0" applyNumberFormat="1" applyFont="1" applyFill="1" applyAlignment="1">
      <alignment horizontal="center" vertical="center"/>
    </xf>
    <xf numFmtId="2" fontId="101" fillId="8" borderId="0" xfId="0" applyNumberFormat="1" applyFont="1" applyFill="1" applyAlignment="1">
      <alignment horizontal="center" vertical="center"/>
    </xf>
    <xf numFmtId="2" fontId="352" fillId="8" borderId="126" xfId="0" applyNumberFormat="1" applyFont="1" applyFill="1" applyBorder="1" applyAlignment="1">
      <alignment horizontal="center" vertical="center"/>
    </xf>
    <xf numFmtId="208" fontId="101" fillId="8" borderId="0" xfId="0" applyNumberFormat="1" applyFont="1" applyFill="1" applyAlignment="1">
      <alignment horizontal="center" vertical="center"/>
    </xf>
    <xf numFmtId="2" fontId="101" fillId="8" borderId="126" xfId="0" applyNumberFormat="1" applyFont="1" applyFill="1" applyBorder="1" applyAlignment="1">
      <alignment horizontal="center" vertical="center"/>
    </xf>
    <xf numFmtId="0" fontId="353" fillId="0" borderId="130" xfId="40" applyFont="1" applyBorder="1" applyAlignment="1">
      <alignment horizontal="center" vertical="center"/>
    </xf>
    <xf numFmtId="0" fontId="351" fillId="5" borderId="0" xfId="0" applyFont="1" applyFill="1" applyAlignment="1">
      <alignment horizontal="left" vertical="center"/>
    </xf>
    <xf numFmtId="0" fontId="351" fillId="5" borderId="126" xfId="0" applyFont="1" applyFill="1" applyBorder="1" applyAlignment="1">
      <alignment horizontal="left" vertical="center"/>
    </xf>
    <xf numFmtId="0" fontId="184" fillId="5" borderId="0" xfId="0" applyFont="1" applyFill="1" applyAlignment="1">
      <alignment horizontal="left" vertical="center"/>
    </xf>
    <xf numFmtId="0" fontId="16" fillId="0" borderId="137" xfId="0" applyFont="1" applyBorder="1" applyAlignment="1">
      <alignment horizontal="center" vertical="center"/>
    </xf>
    <xf numFmtId="209" fontId="69" fillId="48" borderId="128" xfId="0" applyNumberFormat="1" applyFont="1" applyFill="1" applyBorder="1" applyAlignment="1">
      <alignment horizontal="center" vertical="center"/>
    </xf>
    <xf numFmtId="0" fontId="46" fillId="48" borderId="128" xfId="0" applyFont="1" applyFill="1" applyBorder="1" applyAlignment="1">
      <alignment horizontal="center" vertical="center"/>
    </xf>
    <xf numFmtId="0" fontId="235" fillId="48" borderId="131" xfId="0" applyFont="1" applyFill="1" applyBorder="1" applyAlignment="1">
      <alignment horizontal="center" vertical="center"/>
    </xf>
    <xf numFmtId="0" fontId="340" fillId="10" borderId="0" xfId="4" applyFont="1" applyFill="1" applyBorder="1" applyAlignment="1" applyProtection="1">
      <alignment vertical="center"/>
      <protection hidden="1"/>
    </xf>
    <xf numFmtId="0" fontId="46" fillId="10" borderId="0" xfId="0" applyFont="1" applyFill="1" applyAlignment="1">
      <alignment vertical="center"/>
    </xf>
    <xf numFmtId="0" fontId="351" fillId="5" borderId="130" xfId="0" applyFont="1" applyFill="1" applyBorder="1" applyAlignment="1">
      <alignment horizontal="left" vertical="center"/>
    </xf>
    <xf numFmtId="0" fontId="351" fillId="5" borderId="0" xfId="0" applyFont="1" applyFill="1" applyAlignment="1">
      <alignment horizontal="right" vertical="center"/>
    </xf>
    <xf numFmtId="0" fontId="353" fillId="8" borderId="126" xfId="40" applyFont="1" applyFill="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right" vertical="center"/>
    </xf>
    <xf numFmtId="0" fontId="101" fillId="13" borderId="126" xfId="0" applyFont="1" applyFill="1" applyBorder="1" applyAlignment="1">
      <alignment horizontal="center" vertical="center"/>
    </xf>
    <xf numFmtId="0" fontId="353" fillId="0" borderId="0" xfId="40" applyFont="1" applyAlignment="1">
      <alignment horizontal="center" vertical="center"/>
    </xf>
    <xf numFmtId="0" fontId="101" fillId="0" borderId="126" xfId="0" applyFont="1" applyBorder="1" applyAlignment="1">
      <alignment horizontal="center" vertical="center"/>
    </xf>
    <xf numFmtId="0" fontId="353" fillId="0" borderId="126" xfId="40" applyFont="1" applyBorder="1" applyAlignment="1">
      <alignment horizontal="center" vertical="center"/>
    </xf>
    <xf numFmtId="0" fontId="0" fillId="5" borderId="131" xfId="0" applyFill="1" applyBorder="1"/>
    <xf numFmtId="0" fontId="354" fillId="10" borderId="0" xfId="2" applyFont="1" applyFill="1" applyAlignment="1">
      <alignment horizontal="left" vertical="center"/>
    </xf>
    <xf numFmtId="0" fontId="153" fillId="10" borderId="0" xfId="46" applyFont="1" applyFill="1" applyAlignment="1">
      <alignment horizontal="left" vertical="center"/>
    </xf>
    <xf numFmtId="0" fontId="1" fillId="11" borderId="0" xfId="59" applyFill="1"/>
    <xf numFmtId="0" fontId="355" fillId="5" borderId="0" xfId="0" applyFont="1" applyFill="1"/>
    <xf numFmtId="0" fontId="356" fillId="5" borderId="0" xfId="0" applyFont="1" applyFill="1"/>
    <xf numFmtId="0" fontId="356" fillId="5" borderId="0" xfId="0" applyFont="1" applyFill="1" applyAlignment="1">
      <alignment horizontal="left" vertical="center"/>
    </xf>
    <xf numFmtId="0" fontId="357" fillId="5" borderId="0" xfId="4" applyFont="1" applyFill="1"/>
    <xf numFmtId="0" fontId="358" fillId="11" borderId="0" xfId="2" applyFont="1" applyFill="1" applyAlignment="1" applyProtection="1">
      <alignment vertical="center"/>
      <protection hidden="1"/>
    </xf>
    <xf numFmtId="0" fontId="359" fillId="5" borderId="0" xfId="4" applyFont="1" applyFill="1" applyAlignment="1">
      <alignment vertical="center"/>
    </xf>
    <xf numFmtId="0" fontId="355" fillId="5" borderId="0" xfId="0" applyFont="1" applyFill="1" applyAlignment="1">
      <alignment vertical="center"/>
    </xf>
    <xf numFmtId="0" fontId="355" fillId="5" borderId="0" xfId="0" applyFont="1" applyFill="1" applyAlignment="1">
      <alignment horizontal="left" vertical="center"/>
    </xf>
    <xf numFmtId="0" fontId="356" fillId="5" borderId="0" xfId="0" applyFont="1" applyFill="1" applyAlignment="1">
      <alignment vertical="center"/>
    </xf>
    <xf numFmtId="0" fontId="356" fillId="5" borderId="0" xfId="0" quotePrefix="1" applyFont="1" applyFill="1" applyAlignment="1">
      <alignment vertical="center"/>
    </xf>
    <xf numFmtId="0" fontId="266" fillId="5" borderId="0" xfId="0" applyFont="1" applyFill="1" applyAlignment="1">
      <alignment horizontal="center" vertical="center"/>
    </xf>
    <xf numFmtId="0" fontId="360" fillId="51" borderId="206" xfId="48" applyFont="1" applyFill="1" applyBorder="1" applyAlignment="1">
      <alignment horizontal="center" vertical="center" wrapText="1"/>
    </xf>
    <xf numFmtId="0" fontId="360" fillId="51" borderId="207" xfId="48" applyFont="1" applyFill="1" applyBorder="1" applyAlignment="1">
      <alignment horizontal="center" vertical="center" wrapText="1"/>
    </xf>
    <xf numFmtId="0" fontId="361" fillId="51" borderId="207" xfId="48" applyFont="1" applyFill="1" applyBorder="1" applyAlignment="1">
      <alignment horizontal="center" vertical="center" wrapText="1"/>
    </xf>
    <xf numFmtId="0" fontId="362" fillId="51" borderId="207" xfId="48" applyFont="1" applyFill="1" applyBorder="1" applyAlignment="1">
      <alignment horizontal="center" vertical="center" wrapText="1"/>
    </xf>
    <xf numFmtId="0" fontId="363" fillId="51" borderId="207" xfId="48" applyFont="1" applyFill="1" applyBorder="1" applyAlignment="1">
      <alignment horizontal="center" vertical="center" wrapText="1"/>
    </xf>
    <xf numFmtId="0" fontId="364" fillId="51" borderId="207" xfId="48" applyFont="1" applyFill="1" applyBorder="1" applyAlignment="1">
      <alignment horizontal="center" vertical="center" wrapText="1"/>
    </xf>
    <xf numFmtId="0" fontId="365" fillId="51" borderId="208" xfId="48" applyFont="1" applyFill="1" applyBorder="1" applyAlignment="1">
      <alignment horizontal="center" vertical="center" wrapText="1"/>
    </xf>
    <xf numFmtId="0" fontId="366" fillId="99" borderId="209" xfId="48" applyFont="1" applyFill="1" applyBorder="1" applyAlignment="1">
      <alignment horizontal="center" vertical="center" wrapText="1"/>
    </xf>
    <xf numFmtId="0" fontId="360" fillId="51" borderId="210" xfId="48" applyFont="1" applyFill="1" applyBorder="1" applyAlignment="1">
      <alignment horizontal="center" vertical="center" wrapText="1"/>
    </xf>
    <xf numFmtId="0" fontId="366" fillId="99" borderId="210" xfId="48" applyFont="1" applyFill="1" applyBorder="1" applyAlignment="1">
      <alignment horizontal="center" vertical="center" wrapText="1"/>
    </xf>
    <xf numFmtId="0" fontId="365" fillId="51" borderId="211" xfId="48" applyFont="1" applyFill="1" applyBorder="1" applyAlignment="1">
      <alignment horizontal="center" vertical="center" wrapText="1"/>
    </xf>
    <xf numFmtId="0" fontId="360" fillId="51" borderId="209" xfId="48" applyFont="1" applyFill="1" applyBorder="1" applyAlignment="1">
      <alignment horizontal="center" vertical="center" wrapText="1"/>
    </xf>
    <xf numFmtId="0" fontId="366" fillId="51" borderId="210" xfId="48" applyFont="1" applyFill="1" applyBorder="1" applyAlignment="1">
      <alignment horizontal="center" vertical="center" wrapText="1"/>
    </xf>
    <xf numFmtId="0" fontId="360" fillId="98" borderId="209" xfId="48" applyFont="1" applyFill="1" applyBorder="1" applyAlignment="1">
      <alignment horizontal="center" vertical="center" wrapText="1"/>
    </xf>
    <xf numFmtId="0" fontId="367" fillId="51" borderId="210" xfId="48" applyFont="1" applyFill="1" applyBorder="1" applyAlignment="1">
      <alignment horizontal="center" vertical="center" wrapText="1"/>
    </xf>
    <xf numFmtId="0" fontId="360" fillId="98" borderId="210" xfId="48" applyFont="1" applyFill="1" applyBorder="1" applyAlignment="1">
      <alignment horizontal="center" vertical="center" wrapText="1"/>
    </xf>
    <xf numFmtId="0" fontId="360" fillId="97" borderId="209" xfId="48" applyFont="1" applyFill="1" applyBorder="1" applyAlignment="1">
      <alignment horizontal="center" vertical="center" wrapText="1"/>
    </xf>
    <xf numFmtId="0" fontId="368" fillId="51" borderId="210" xfId="48" applyFont="1" applyFill="1" applyBorder="1" applyAlignment="1">
      <alignment horizontal="center" vertical="center" wrapText="1"/>
    </xf>
    <xf numFmtId="0" fontId="360" fillId="97" borderId="210" xfId="48" applyFont="1" applyFill="1" applyBorder="1" applyAlignment="1">
      <alignment horizontal="center" vertical="center" wrapText="1"/>
    </xf>
    <xf numFmtId="0" fontId="369" fillId="80" borderId="209" xfId="48" applyFont="1" applyFill="1" applyBorder="1" applyAlignment="1">
      <alignment horizontal="center" vertical="center" wrapText="1"/>
    </xf>
    <xf numFmtId="0" fontId="370" fillId="51" borderId="210" xfId="48" applyFont="1" applyFill="1" applyBorder="1" applyAlignment="1">
      <alignment horizontal="center" vertical="center" wrapText="1"/>
    </xf>
    <xf numFmtId="0" fontId="369" fillId="80" borderId="210" xfId="48" applyFont="1" applyFill="1" applyBorder="1" applyAlignment="1">
      <alignment horizontal="center" vertical="center" wrapText="1"/>
    </xf>
    <xf numFmtId="0" fontId="360" fillId="65" borderId="209" xfId="48" applyFont="1" applyFill="1" applyBorder="1" applyAlignment="1">
      <alignment horizontal="center" vertical="center" wrapText="1"/>
    </xf>
    <xf numFmtId="0" fontId="371" fillId="51" borderId="210" xfId="48" applyFont="1" applyFill="1" applyBorder="1" applyAlignment="1">
      <alignment horizontal="center" vertical="center" wrapText="1"/>
    </xf>
    <xf numFmtId="0" fontId="360" fillId="65" borderId="210" xfId="48" applyFont="1" applyFill="1" applyBorder="1" applyAlignment="1">
      <alignment horizontal="center" vertical="center" wrapText="1"/>
    </xf>
    <xf numFmtId="0" fontId="360" fillId="85" borderId="209" xfId="48" applyFont="1" applyFill="1" applyBorder="1" applyAlignment="1">
      <alignment horizontal="center" vertical="center" wrapText="1"/>
    </xf>
    <xf numFmtId="0" fontId="372" fillId="51" borderId="210" xfId="48" applyFont="1" applyFill="1" applyBorder="1" applyAlignment="1">
      <alignment horizontal="center" vertical="center" wrapText="1"/>
    </xf>
    <xf numFmtId="0" fontId="360" fillId="85" borderId="210" xfId="48" applyFont="1" applyFill="1" applyBorder="1" applyAlignment="1">
      <alignment horizontal="center" vertical="center" wrapText="1"/>
    </xf>
    <xf numFmtId="0" fontId="360" fillId="84" borderId="209" xfId="48" applyFont="1" applyFill="1" applyBorder="1" applyAlignment="1">
      <alignment horizontal="center" vertical="center" wrapText="1"/>
    </xf>
    <xf numFmtId="0" fontId="373" fillId="51" borderId="210" xfId="48" applyFont="1" applyFill="1" applyBorder="1" applyAlignment="1">
      <alignment horizontal="center" vertical="center" wrapText="1"/>
    </xf>
    <xf numFmtId="0" fontId="360" fillId="84" borderId="210" xfId="48" applyFont="1" applyFill="1" applyBorder="1" applyAlignment="1">
      <alignment horizontal="center" vertical="center" wrapText="1"/>
    </xf>
    <xf numFmtId="0" fontId="369" fillId="82" borderId="209" xfId="48" applyFont="1" applyFill="1" applyBorder="1" applyAlignment="1">
      <alignment horizontal="center" vertical="center" wrapText="1"/>
    </xf>
    <xf numFmtId="0" fontId="374" fillId="51" borderId="210" xfId="48" applyFont="1" applyFill="1" applyBorder="1" applyAlignment="1">
      <alignment horizontal="center" vertical="center" wrapText="1"/>
    </xf>
    <xf numFmtId="0" fontId="369" fillId="82" borderId="210" xfId="48" applyFont="1" applyFill="1" applyBorder="1" applyAlignment="1">
      <alignment horizontal="center" vertical="center" wrapText="1"/>
    </xf>
    <xf numFmtId="0" fontId="360" fillId="51" borderId="211" xfId="48" applyFont="1" applyFill="1" applyBorder="1" applyAlignment="1">
      <alignment horizontal="center" vertical="center" wrapText="1"/>
    </xf>
    <xf numFmtId="0" fontId="369" fillId="96" borderId="209" xfId="48" applyFont="1" applyFill="1" applyBorder="1" applyAlignment="1">
      <alignment horizontal="center" vertical="center" wrapText="1"/>
    </xf>
    <xf numFmtId="0" fontId="375" fillId="51" borderId="210" xfId="48" applyFont="1" applyFill="1" applyBorder="1" applyAlignment="1">
      <alignment horizontal="center" vertical="center" wrapText="1"/>
    </xf>
    <xf numFmtId="0" fontId="369" fillId="96" borderId="210" xfId="48" applyFont="1" applyFill="1" applyBorder="1" applyAlignment="1">
      <alignment horizontal="center" vertical="center" wrapText="1"/>
    </xf>
    <xf numFmtId="0" fontId="369" fillId="86" borderId="209" xfId="48" applyFont="1" applyFill="1" applyBorder="1" applyAlignment="1">
      <alignment horizontal="center" vertical="center" wrapText="1"/>
    </xf>
    <xf numFmtId="0" fontId="376" fillId="51" borderId="210" xfId="48" applyFont="1" applyFill="1" applyBorder="1" applyAlignment="1">
      <alignment horizontal="center" vertical="center" wrapText="1"/>
    </xf>
    <xf numFmtId="0" fontId="369" fillId="86" borderId="210" xfId="48" applyFont="1" applyFill="1" applyBorder="1" applyAlignment="1">
      <alignment horizontal="center" vertical="center" wrapText="1"/>
    </xf>
    <xf numFmtId="0" fontId="97" fillId="128" borderId="0" xfId="2" applyFont="1" applyFill="1" applyAlignment="1">
      <alignment horizontal="left" vertical="center"/>
    </xf>
    <xf numFmtId="0" fontId="369" fillId="95" borderId="209" xfId="48" applyFont="1" applyFill="1" applyBorder="1" applyAlignment="1">
      <alignment horizontal="center" vertical="center" wrapText="1"/>
    </xf>
    <xf numFmtId="0" fontId="377" fillId="51" borderId="210" xfId="48" applyFont="1" applyFill="1" applyBorder="1" applyAlignment="1">
      <alignment horizontal="center" vertical="center" wrapText="1"/>
    </xf>
    <xf numFmtId="0" fontId="369" fillId="95" borderId="210" xfId="48" applyFont="1" applyFill="1" applyBorder="1" applyAlignment="1">
      <alignment horizontal="center" vertical="center" wrapText="1"/>
    </xf>
    <xf numFmtId="0" fontId="369" fillId="83" borderId="209" xfId="48" applyFont="1" applyFill="1" applyBorder="1" applyAlignment="1">
      <alignment horizontal="center" vertical="center" wrapText="1"/>
    </xf>
    <xf numFmtId="0" fontId="378" fillId="51" borderId="210" xfId="48" applyFont="1" applyFill="1" applyBorder="1" applyAlignment="1">
      <alignment horizontal="center" vertical="center" wrapText="1"/>
    </xf>
    <xf numFmtId="0" fontId="369" fillId="83" borderId="210" xfId="48" applyFont="1" applyFill="1" applyBorder="1" applyAlignment="1">
      <alignment horizontal="center" vertical="center" wrapText="1"/>
    </xf>
    <xf numFmtId="0" fontId="369" fillId="81" borderId="209" xfId="48" applyFont="1" applyFill="1" applyBorder="1" applyAlignment="1">
      <alignment horizontal="center" vertical="center" wrapText="1"/>
    </xf>
    <xf numFmtId="0" fontId="379" fillId="51" borderId="210" xfId="48" applyFont="1" applyFill="1" applyBorder="1" applyAlignment="1">
      <alignment horizontal="center" vertical="center" wrapText="1"/>
    </xf>
    <xf numFmtId="0" fontId="369" fillId="81" borderId="210" xfId="48" applyFont="1" applyFill="1" applyBorder="1" applyAlignment="1">
      <alignment horizontal="center" vertical="center" wrapText="1"/>
    </xf>
    <xf numFmtId="0" fontId="360" fillId="94" borderId="209" xfId="48" applyFont="1" applyFill="1" applyBorder="1" applyAlignment="1">
      <alignment horizontal="center" vertical="center" wrapText="1"/>
    </xf>
    <xf numFmtId="0" fontId="380" fillId="51" borderId="210" xfId="48" applyFont="1" applyFill="1" applyBorder="1" applyAlignment="1">
      <alignment horizontal="center" vertical="center" wrapText="1"/>
    </xf>
    <xf numFmtId="0" fontId="369" fillId="94" borderId="210" xfId="48" applyFont="1" applyFill="1" applyBorder="1" applyAlignment="1">
      <alignment horizontal="center" vertical="center" wrapText="1"/>
    </xf>
    <xf numFmtId="0" fontId="369" fillId="93" borderId="209" xfId="48" applyFont="1" applyFill="1" applyBorder="1" applyAlignment="1">
      <alignment horizontal="center" vertical="center" wrapText="1"/>
    </xf>
    <xf numFmtId="0" fontId="381" fillId="51" borderId="210" xfId="48" applyFont="1" applyFill="1" applyBorder="1" applyAlignment="1">
      <alignment horizontal="center" vertical="center" wrapText="1"/>
    </xf>
    <xf numFmtId="0" fontId="369" fillId="93" borderId="210" xfId="48" applyFont="1" applyFill="1" applyBorder="1" applyAlignment="1">
      <alignment horizontal="center" vertical="center" wrapText="1"/>
    </xf>
    <xf numFmtId="0" fontId="369" fillId="92" borderId="209" xfId="48" applyFont="1" applyFill="1" applyBorder="1" applyAlignment="1">
      <alignment horizontal="center" vertical="center" wrapText="1"/>
    </xf>
    <xf numFmtId="0" fontId="382" fillId="51" borderId="210" xfId="48" applyFont="1" applyFill="1" applyBorder="1" applyAlignment="1">
      <alignment horizontal="center" vertical="center" wrapText="1"/>
    </xf>
    <xf numFmtId="0" fontId="369" fillId="92" borderId="210" xfId="48" applyFont="1" applyFill="1" applyBorder="1" applyAlignment="1">
      <alignment horizontal="center" vertical="center" wrapText="1"/>
    </xf>
    <xf numFmtId="0" fontId="369" fillId="91" borderId="209" xfId="48" applyFont="1" applyFill="1" applyBorder="1" applyAlignment="1">
      <alignment horizontal="center" vertical="center" wrapText="1"/>
    </xf>
    <xf numFmtId="0" fontId="383" fillId="51" borderId="210" xfId="48" applyFont="1" applyFill="1" applyBorder="1" applyAlignment="1">
      <alignment horizontal="center" vertical="center" wrapText="1"/>
    </xf>
    <xf numFmtId="0" fontId="369" fillId="91" borderId="210" xfId="48" applyFont="1" applyFill="1" applyBorder="1" applyAlignment="1">
      <alignment horizontal="center" vertical="center" wrapText="1"/>
    </xf>
    <xf numFmtId="0" fontId="99" fillId="0" borderId="209" xfId="42" applyFont="1" applyBorder="1" applyAlignment="1">
      <alignment horizontal="center" vertical="center"/>
    </xf>
    <xf numFmtId="0" fontId="99" fillId="0" borderId="210" xfId="42" applyFont="1" applyBorder="1" applyAlignment="1">
      <alignment horizontal="center" vertical="center"/>
    </xf>
    <xf numFmtId="0" fontId="99" fillId="0" borderId="211" xfId="42" applyFont="1" applyBorder="1" applyAlignment="1">
      <alignment horizontal="center" vertical="center"/>
    </xf>
    <xf numFmtId="0" fontId="360" fillId="78" borderId="209" xfId="48" applyFont="1" applyFill="1" applyBorder="1" applyAlignment="1">
      <alignment horizontal="center" vertical="center" wrapText="1"/>
    </xf>
    <xf numFmtId="0" fontId="384" fillId="51" borderId="210" xfId="48" applyFont="1" applyFill="1" applyBorder="1" applyAlignment="1">
      <alignment horizontal="center" vertical="center" wrapText="1"/>
    </xf>
    <xf numFmtId="0" fontId="360" fillId="78" borderId="210" xfId="48" applyFont="1" applyFill="1" applyBorder="1" applyAlignment="1">
      <alignment horizontal="center" vertical="center" wrapText="1"/>
    </xf>
    <xf numFmtId="0" fontId="369" fillId="90" borderId="209" xfId="48" applyFont="1" applyFill="1" applyBorder="1" applyAlignment="1">
      <alignment horizontal="center" vertical="center" wrapText="1"/>
    </xf>
    <xf numFmtId="0" fontId="385" fillId="51" borderId="210" xfId="48" applyFont="1" applyFill="1" applyBorder="1" applyAlignment="1">
      <alignment horizontal="center" vertical="center" wrapText="1"/>
    </xf>
    <xf numFmtId="0" fontId="369" fillId="90" borderId="210" xfId="48" applyFont="1" applyFill="1" applyBorder="1" applyAlignment="1">
      <alignment horizontal="center" vertical="center" wrapText="1"/>
    </xf>
    <xf numFmtId="0" fontId="360" fillId="89" borderId="209" xfId="48" applyFont="1" applyFill="1" applyBorder="1" applyAlignment="1">
      <alignment horizontal="center" vertical="center" wrapText="1"/>
    </xf>
    <xf numFmtId="0" fontId="386" fillId="51" borderId="210" xfId="48" applyFont="1" applyFill="1" applyBorder="1" applyAlignment="1">
      <alignment horizontal="center" vertical="center" wrapText="1"/>
    </xf>
    <xf numFmtId="0" fontId="360" fillId="89" borderId="210" xfId="48" applyFont="1" applyFill="1" applyBorder="1" applyAlignment="1">
      <alignment horizontal="center" vertical="center" wrapText="1"/>
    </xf>
    <xf numFmtId="0" fontId="369" fillId="88" borderId="209" xfId="48" applyFont="1" applyFill="1" applyBorder="1" applyAlignment="1">
      <alignment horizontal="center" vertical="center" wrapText="1"/>
    </xf>
    <xf numFmtId="0" fontId="387" fillId="51" borderId="210" xfId="48" applyFont="1" applyFill="1" applyBorder="1" applyAlignment="1">
      <alignment horizontal="center" vertical="center" wrapText="1"/>
    </xf>
    <xf numFmtId="0" fontId="369" fillId="88" borderId="210" xfId="48" applyFont="1" applyFill="1" applyBorder="1" applyAlignment="1">
      <alignment horizontal="center" vertical="center" wrapText="1"/>
    </xf>
    <xf numFmtId="0" fontId="360" fillId="87" borderId="209" xfId="48" applyFont="1" applyFill="1" applyBorder="1" applyAlignment="1">
      <alignment horizontal="center" vertical="center" wrapText="1"/>
    </xf>
    <xf numFmtId="0" fontId="388" fillId="51" borderId="210" xfId="48" applyFont="1" applyFill="1" applyBorder="1" applyAlignment="1">
      <alignment horizontal="center" vertical="center" wrapText="1"/>
    </xf>
    <xf numFmtId="0" fontId="360" fillId="87" borderId="210" xfId="48" applyFont="1" applyFill="1" applyBorder="1" applyAlignment="1">
      <alignment horizontal="center" vertical="center" wrapText="1"/>
    </xf>
    <xf numFmtId="0" fontId="360" fillId="79" borderId="209" xfId="48" applyFont="1" applyFill="1" applyBorder="1" applyAlignment="1">
      <alignment horizontal="center" vertical="center" wrapText="1"/>
    </xf>
    <xf numFmtId="0" fontId="389" fillId="51" borderId="210" xfId="48" applyFont="1" applyFill="1" applyBorder="1" applyAlignment="1">
      <alignment horizontal="center" vertical="center" wrapText="1"/>
    </xf>
    <xf numFmtId="0" fontId="360" fillId="79" borderId="210" xfId="48" applyFont="1" applyFill="1" applyBorder="1" applyAlignment="1">
      <alignment horizontal="center" vertical="center" wrapText="1"/>
    </xf>
    <xf numFmtId="0" fontId="391" fillId="0" borderId="0" xfId="2" applyFont="1" applyAlignment="1">
      <alignment horizontal="center" vertical="center"/>
    </xf>
    <xf numFmtId="0" fontId="392" fillId="0" borderId="0" xfId="48" applyFont="1"/>
    <xf numFmtId="0" fontId="228" fillId="0" borderId="0" xfId="42" applyFont="1"/>
    <xf numFmtId="0" fontId="98" fillId="0" borderId="0" xfId="0" applyFont="1" applyAlignment="1">
      <alignment horizontal="left" vertical="center" indent="1"/>
    </xf>
    <xf numFmtId="0" fontId="393" fillId="16" borderId="0" xfId="2" applyFont="1" applyFill="1" applyAlignment="1">
      <alignment horizontal="center" vertical="center"/>
    </xf>
    <xf numFmtId="0" fontId="98" fillId="77" borderId="0" xfId="0" applyFont="1" applyFill="1"/>
    <xf numFmtId="0" fontId="98" fillId="76" borderId="0" xfId="0" applyFont="1" applyFill="1"/>
    <xf numFmtId="0" fontId="98" fillId="75" borderId="0" xfId="0" applyFont="1" applyFill="1"/>
    <xf numFmtId="0" fontId="98" fillId="67" borderId="0" xfId="0" applyFont="1" applyFill="1"/>
    <xf numFmtId="0" fontId="98" fillId="74" borderId="0" xfId="0" applyFont="1" applyFill="1"/>
    <xf numFmtId="0" fontId="98" fillId="73" borderId="0" xfId="0" applyFont="1" applyFill="1"/>
    <xf numFmtId="0" fontId="13" fillId="8" borderId="0" xfId="2" applyFont="1" applyFill="1" applyAlignment="1" applyProtection="1">
      <alignment horizontal="center" vertical="center"/>
      <protection hidden="1"/>
    </xf>
    <xf numFmtId="0" fontId="22" fillId="10" borderId="0" xfId="2" applyFont="1" applyFill="1" applyAlignment="1">
      <alignment horizontal="center" vertical="center"/>
    </xf>
    <xf numFmtId="0" fontId="394" fillId="118" borderId="0" xfId="2" applyFont="1" applyFill="1" applyAlignment="1">
      <alignment horizontal="center" vertical="center"/>
    </xf>
    <xf numFmtId="0" fontId="395" fillId="118" borderId="0" xfId="2" applyFont="1" applyFill="1" applyAlignment="1">
      <alignment vertical="center"/>
    </xf>
    <xf numFmtId="0" fontId="207" fillId="13" borderId="0" xfId="2" applyFont="1" applyFill="1" applyAlignment="1">
      <alignment horizontal="center" vertical="center"/>
    </xf>
    <xf numFmtId="0" fontId="321" fillId="13" borderId="0" xfId="2" applyFont="1" applyFill="1" applyAlignment="1">
      <alignment vertical="center"/>
    </xf>
    <xf numFmtId="0" fontId="80" fillId="122" borderId="0" xfId="2" applyFont="1" applyFill="1" applyAlignment="1">
      <alignment horizontal="center"/>
    </xf>
    <xf numFmtId="0" fontId="81" fillId="122" borderId="0" xfId="2" applyFont="1" applyFill="1" applyAlignment="1">
      <alignment horizontal="center" vertical="center"/>
    </xf>
    <xf numFmtId="0" fontId="81" fillId="122" borderId="0" xfId="0" applyFont="1" applyFill="1" applyAlignment="1" applyProtection="1">
      <alignment horizontal="left" vertical="center"/>
      <protection locked="0"/>
    </xf>
    <xf numFmtId="0" fontId="396" fillId="10" borderId="0" xfId="42" applyFont="1" applyFill="1" applyAlignment="1">
      <alignment horizontal="center" vertical="center"/>
    </xf>
    <xf numFmtId="0" fontId="398" fillId="10" borderId="0" xfId="2" applyFont="1" applyFill="1" applyAlignment="1">
      <alignment horizontal="center" vertical="center"/>
    </xf>
    <xf numFmtId="0" fontId="399" fillId="10" borderId="0" xfId="2" applyFont="1" applyFill="1" applyAlignment="1">
      <alignment horizontal="center" vertical="center"/>
    </xf>
    <xf numFmtId="0" fontId="80" fillId="122" borderId="0" xfId="2" applyFont="1" applyFill="1" applyAlignment="1">
      <alignment horizontal="center" vertical="center"/>
    </xf>
    <xf numFmtId="165" fontId="304" fillId="70" borderId="0" xfId="2" applyNumberFormat="1" applyFont="1" applyFill="1" applyAlignment="1">
      <alignment horizontal="center" vertical="center"/>
    </xf>
    <xf numFmtId="167" fontId="304" fillId="5" borderId="0" xfId="2" applyNumberFormat="1" applyFont="1" applyFill="1" applyAlignment="1" applyProtection="1">
      <alignment horizontal="center" vertical="center"/>
      <protection hidden="1"/>
    </xf>
    <xf numFmtId="0" fontId="240" fillId="5" borderId="0" xfId="42" applyFont="1" applyFill="1" applyAlignment="1">
      <alignment horizontal="center" vertical="center"/>
    </xf>
    <xf numFmtId="0" fontId="12" fillId="111" borderId="201" xfId="2" applyFont="1" applyFill="1" applyBorder="1" applyAlignment="1" applyProtection="1">
      <alignment horizontal="center" vertical="center"/>
      <protection hidden="1"/>
    </xf>
    <xf numFmtId="0" fontId="239" fillId="111" borderId="201" xfId="2" applyFont="1" applyFill="1" applyBorder="1" applyAlignment="1" applyProtection="1">
      <alignment horizontal="center" vertical="center"/>
      <protection hidden="1"/>
    </xf>
    <xf numFmtId="0" fontId="298" fillId="10" borderId="119" xfId="68" applyFont="1" applyFill="1" applyBorder="1" applyAlignment="1">
      <alignment horizontal="right" vertical="center"/>
    </xf>
    <xf numFmtId="193" fontId="34" fillId="18" borderId="119" xfId="2" applyNumberFormat="1" applyFont="1" applyFill="1" applyBorder="1" applyAlignment="1">
      <alignment horizontal="center" vertical="center"/>
    </xf>
    <xf numFmtId="0" fontId="46" fillId="10" borderId="119" xfId="2" applyFont="1" applyFill="1" applyBorder="1" applyAlignment="1">
      <alignment horizontal="center" vertical="center"/>
    </xf>
    <xf numFmtId="0" fontId="36" fillId="10" borderId="119" xfId="2" applyFont="1" applyFill="1" applyBorder="1" applyAlignment="1">
      <alignment horizontal="center" vertical="center"/>
    </xf>
    <xf numFmtId="0" fontId="16" fillId="10" borderId="119" xfId="2" applyFont="1" applyFill="1" applyBorder="1" applyAlignment="1">
      <alignment horizontal="center" vertical="center"/>
    </xf>
    <xf numFmtId="1" fontId="16" fillId="10" borderId="119" xfId="2" applyNumberFormat="1" applyFont="1" applyFill="1" applyBorder="1" applyAlignment="1">
      <alignment horizontal="center" vertical="center"/>
    </xf>
    <xf numFmtId="0" fontId="1" fillId="10" borderId="119" xfId="0" applyFont="1" applyFill="1" applyBorder="1"/>
    <xf numFmtId="0" fontId="46" fillId="10" borderId="217" xfId="2" applyFont="1" applyFill="1" applyBorder="1" applyAlignment="1">
      <alignment horizontal="center" vertical="center"/>
    </xf>
    <xf numFmtId="165" fontId="7" fillId="121" borderId="186" xfId="2" applyNumberFormat="1" applyFont="1" applyFill="1" applyBorder="1" applyAlignment="1">
      <alignment horizontal="center" vertical="center"/>
    </xf>
    <xf numFmtId="2" fontId="7" fillId="16" borderId="219" xfId="2" applyNumberFormat="1" applyFont="1" applyFill="1" applyBorder="1" applyAlignment="1" applyProtection="1">
      <alignment horizontal="center" vertical="center"/>
      <protection hidden="1"/>
    </xf>
    <xf numFmtId="1" fontId="47" fillId="132" borderId="130" xfId="2" applyNumberFormat="1" applyFont="1" applyFill="1" applyBorder="1" applyAlignment="1" applyProtection="1">
      <alignment horizontal="center" vertical="center"/>
      <protection hidden="1"/>
    </xf>
    <xf numFmtId="165" fontId="7" fillId="70" borderId="186" xfId="2" applyNumberFormat="1" applyFont="1" applyFill="1" applyBorder="1" applyAlignment="1">
      <alignment horizontal="center" vertical="center"/>
    </xf>
    <xf numFmtId="2" fontId="7" fillId="5" borderId="219" xfId="2" applyNumberFormat="1" applyFont="1" applyFill="1" applyBorder="1" applyAlignment="1" applyProtection="1">
      <alignment horizontal="center" vertical="center"/>
      <protection hidden="1"/>
    </xf>
    <xf numFmtId="165" fontId="17" fillId="70" borderId="58" xfId="61" applyNumberFormat="1" applyFont="1" applyFill="1" applyBorder="1" applyAlignment="1">
      <alignment horizontal="center" vertical="center"/>
    </xf>
    <xf numFmtId="0" fontId="23" fillId="5" borderId="101" xfId="2" applyFont="1" applyFill="1" applyBorder="1" applyAlignment="1" applyProtection="1">
      <alignment horizontal="center" vertical="center"/>
      <protection hidden="1"/>
    </xf>
    <xf numFmtId="168" fontId="180" fillId="114" borderId="221" xfId="2" applyNumberFormat="1" applyFont="1" applyFill="1" applyBorder="1" applyAlignment="1" applyProtection="1">
      <alignment horizontal="center" vertical="center"/>
      <protection hidden="1"/>
    </xf>
    <xf numFmtId="177" fontId="17" fillId="5" borderId="101" xfId="61" applyNumberFormat="1" applyFont="1" applyFill="1" applyBorder="1" applyAlignment="1" applyProtection="1">
      <alignment vertical="center"/>
      <protection hidden="1"/>
    </xf>
    <xf numFmtId="1" fontId="47" fillId="7" borderId="130" xfId="2" applyNumberFormat="1" applyFont="1" applyFill="1" applyBorder="1" applyAlignment="1" applyProtection="1">
      <alignment horizontal="center" vertical="center"/>
      <protection hidden="1"/>
    </xf>
    <xf numFmtId="165" fontId="17" fillId="121" borderId="58" xfId="61" applyNumberFormat="1" applyFont="1" applyFill="1" applyBorder="1" applyAlignment="1">
      <alignment horizontal="center" vertical="center"/>
    </xf>
    <xf numFmtId="0" fontId="23" fillId="16" borderId="101" xfId="2" applyFont="1" applyFill="1" applyBorder="1" applyAlignment="1" applyProtection="1">
      <alignment horizontal="center" vertical="center"/>
      <protection hidden="1"/>
    </xf>
    <xf numFmtId="177" fontId="17" fillId="16" borderId="101" xfId="61" applyNumberFormat="1" applyFont="1" applyFill="1" applyBorder="1" applyAlignment="1" applyProtection="1">
      <alignment vertical="center"/>
      <protection hidden="1"/>
    </xf>
    <xf numFmtId="1" fontId="300" fillId="18" borderId="184" xfId="7" applyNumberFormat="1" applyFont="1" applyFill="1" applyBorder="1" applyAlignment="1" applyProtection="1">
      <alignment horizontal="center" vertical="center" wrapText="1"/>
      <protection hidden="1"/>
    </xf>
    <xf numFmtId="182" fontId="46" fillId="10" borderId="0" xfId="2" applyNumberFormat="1" applyFont="1" applyFill="1" applyAlignment="1">
      <alignment horizontal="center" vertical="center"/>
    </xf>
    <xf numFmtId="0" fontId="1" fillId="128" borderId="0" xfId="57" applyFill="1"/>
    <xf numFmtId="0" fontId="46" fillId="70" borderId="0" xfId="2" applyFont="1" applyFill="1" applyAlignment="1">
      <alignment horizontal="centerContinuous" vertical="center"/>
    </xf>
    <xf numFmtId="0" fontId="304" fillId="5" borderId="0" xfId="2" applyFont="1" applyFill="1" applyAlignment="1" applyProtection="1">
      <alignment horizontal="right" vertical="center"/>
      <protection hidden="1"/>
    </xf>
    <xf numFmtId="174" fontId="36" fillId="129" borderId="0" xfId="55" applyNumberFormat="1" applyFont="1" applyFill="1" applyAlignment="1">
      <alignment horizontal="center" vertical="center" wrapText="1"/>
    </xf>
    <xf numFmtId="0" fontId="287" fillId="16" borderId="0" xfId="0" applyFont="1" applyFill="1" applyAlignment="1">
      <alignment horizontal="center" vertical="center"/>
    </xf>
    <xf numFmtId="174" fontId="17" fillId="121" borderId="0" xfId="61" applyNumberFormat="1" applyFont="1" applyFill="1" applyAlignment="1">
      <alignment horizontal="center" vertical="center"/>
    </xf>
    <xf numFmtId="175" fontId="22" fillId="70" borderId="0" xfId="61" applyNumberFormat="1" applyFont="1" applyFill="1" applyAlignment="1">
      <alignment horizontal="right" vertical="center"/>
    </xf>
    <xf numFmtId="174" fontId="17" fillId="70" borderId="0" xfId="61" applyNumberFormat="1" applyFont="1" applyFill="1" applyAlignment="1">
      <alignment horizontal="center" vertical="center"/>
    </xf>
    <xf numFmtId="168" fontId="22" fillId="5" borderId="0" xfId="61" applyNumberFormat="1" applyFont="1" applyFill="1" applyAlignment="1" applyProtection="1">
      <alignment vertical="center"/>
      <protection hidden="1"/>
    </xf>
    <xf numFmtId="0" fontId="53" fillId="5" borderId="0" xfId="2" applyFont="1" applyFill="1" applyAlignment="1">
      <alignment horizontal="right" vertical="center"/>
    </xf>
    <xf numFmtId="0" fontId="68" fillId="10" borderId="8" xfId="2" applyFont="1" applyFill="1" applyBorder="1" applyAlignment="1" applyProtection="1">
      <alignment horizontal="center" vertical="center" wrapText="1"/>
      <protection hidden="1"/>
    </xf>
    <xf numFmtId="0" fontId="68" fillId="10" borderId="119" xfId="55" applyFont="1" applyFill="1" applyBorder="1" applyAlignment="1">
      <alignment horizontal="center" vertical="center"/>
    </xf>
    <xf numFmtId="0" fontId="68" fillId="10" borderId="119" xfId="2" applyFont="1" applyFill="1" applyBorder="1" applyAlignment="1">
      <alignment horizontal="center" vertical="center"/>
    </xf>
    <xf numFmtId="0" fontId="23" fillId="5" borderId="58" xfId="2" applyFont="1" applyFill="1" applyBorder="1" applyAlignment="1" applyProtection="1">
      <alignment horizontal="center" vertical="center"/>
      <protection hidden="1"/>
    </xf>
    <xf numFmtId="0" fontId="23" fillId="16" borderId="58" xfId="2" applyFont="1" applyFill="1" applyBorder="1" applyAlignment="1" applyProtection="1">
      <alignment horizontal="center" vertical="center"/>
      <protection hidden="1"/>
    </xf>
    <xf numFmtId="0" fontId="36" fillId="43" borderId="0" xfId="2" applyFont="1" applyFill="1" applyAlignment="1">
      <alignment horizontal="center" vertical="center"/>
    </xf>
    <xf numFmtId="0" fontId="242" fillId="111" borderId="225" xfId="2" applyFont="1" applyFill="1" applyBorder="1" applyAlignment="1" applyProtection="1">
      <alignment horizontal="center" vertical="center"/>
      <protection hidden="1"/>
    </xf>
    <xf numFmtId="0" fontId="401" fillId="5" borderId="0" xfId="55" applyFont="1" applyFill="1"/>
    <xf numFmtId="0" fontId="51" fillId="47" borderId="8" xfId="42" applyFont="1" applyFill="1" applyBorder="1" applyAlignment="1">
      <alignment horizontal="center" vertical="center"/>
    </xf>
    <xf numFmtId="0" fontId="51" fillId="47" borderId="10" xfId="42" applyFont="1" applyFill="1" applyBorder="1" applyAlignment="1">
      <alignment horizontal="center" vertical="center"/>
    </xf>
    <xf numFmtId="0" fontId="23" fillId="68" borderId="0" xfId="2" applyFont="1" applyFill="1" applyAlignment="1">
      <alignment horizontal="left" vertical="center"/>
    </xf>
    <xf numFmtId="174" fontId="23" fillId="5" borderId="0" xfId="55" applyNumberFormat="1" applyFont="1" applyFill="1" applyAlignment="1">
      <alignment horizontal="left" vertical="center"/>
    </xf>
    <xf numFmtId="0" fontId="42" fillId="10" borderId="0" xfId="2" applyFont="1" applyFill="1" applyAlignment="1">
      <alignment horizontal="center" vertical="center"/>
    </xf>
    <xf numFmtId="0" fontId="243" fillId="5" borderId="0" xfId="2" applyFont="1" applyFill="1" applyAlignment="1">
      <alignment horizontal="left" vertical="center"/>
    </xf>
    <xf numFmtId="0" fontId="68" fillId="10" borderId="130" xfId="2" applyFont="1" applyFill="1" applyBorder="1" applyAlignment="1">
      <alignment horizontal="center" vertical="center"/>
    </xf>
    <xf numFmtId="174" fontId="42" fillId="10" borderId="0" xfId="2" applyNumberFormat="1" applyFont="1" applyFill="1" applyAlignment="1">
      <alignment horizontal="center" vertical="center"/>
    </xf>
    <xf numFmtId="174" fontId="235" fillId="10" borderId="126" xfId="2" applyNumberFormat="1" applyFont="1" applyFill="1" applyBorder="1" applyAlignment="1">
      <alignment horizontal="center" vertical="center"/>
    </xf>
    <xf numFmtId="0" fontId="305" fillId="5" borderId="0" xfId="2" applyFont="1" applyFill="1" applyAlignment="1">
      <alignment horizontal="left" vertical="center"/>
    </xf>
    <xf numFmtId="0" fontId="311" fillId="5" borderId="0" xfId="2" applyFont="1" applyFill="1" applyAlignment="1">
      <alignment horizontal="left" vertical="center"/>
    </xf>
    <xf numFmtId="0" fontId="12" fillId="5" borderId="0" xfId="2" applyFont="1" applyFill="1" applyAlignment="1">
      <alignment horizontal="left" vertical="center"/>
    </xf>
    <xf numFmtId="0" fontId="239" fillId="5" borderId="0" xfId="2" applyFont="1" applyFill="1" applyAlignment="1">
      <alignment horizontal="left" vertical="center"/>
    </xf>
    <xf numFmtId="0" fontId="23" fillId="44" borderId="0" xfId="2" applyFont="1" applyFill="1" applyAlignment="1">
      <alignment horizontal="left" vertical="center"/>
    </xf>
    <xf numFmtId="0" fontId="1" fillId="5" borderId="0" xfId="47" applyFont="1" applyFill="1" applyAlignment="1">
      <alignment vertical="center"/>
    </xf>
    <xf numFmtId="0" fontId="53" fillId="5" borderId="0" xfId="2" applyFont="1" applyFill="1" applyAlignment="1">
      <alignment horizontal="left" vertical="center"/>
    </xf>
    <xf numFmtId="0" fontId="301" fillId="5" borderId="0" xfId="2" applyFont="1" applyFill="1" applyAlignment="1" applyProtection="1">
      <alignment horizontal="left" vertical="center"/>
      <protection hidden="1"/>
    </xf>
    <xf numFmtId="174" fontId="17" fillId="5" borderId="0" xfId="55" applyNumberFormat="1" applyFont="1" applyFill="1" applyAlignment="1">
      <alignment vertical="center"/>
    </xf>
    <xf numFmtId="0" fontId="275" fillId="5" borderId="0" xfId="57" applyFont="1" applyFill="1" applyAlignment="1">
      <alignment vertical="center"/>
    </xf>
    <xf numFmtId="0" fontId="7" fillId="5" borderId="215" xfId="42" applyFont="1" applyFill="1" applyBorder="1"/>
    <xf numFmtId="0" fontId="7" fillId="5" borderId="215" xfId="5" applyFont="1" applyFill="1" applyBorder="1" applyAlignment="1" applyProtection="1">
      <alignment vertical="center"/>
      <protection locked="0"/>
    </xf>
    <xf numFmtId="0" fontId="268" fillId="5" borderId="215" xfId="2" applyFont="1" applyFill="1" applyBorder="1" applyAlignment="1" applyProtection="1">
      <alignment vertical="center"/>
      <protection hidden="1"/>
    </xf>
    <xf numFmtId="0" fontId="7" fillId="5" borderId="216" xfId="5" applyFont="1" applyFill="1" applyBorder="1" applyAlignment="1" applyProtection="1">
      <alignment vertical="center"/>
      <protection locked="0"/>
    </xf>
    <xf numFmtId="0" fontId="101" fillId="5" borderId="130" xfId="42" applyFont="1" applyFill="1" applyBorder="1" applyAlignment="1">
      <alignment horizontal="left" vertical="center"/>
    </xf>
    <xf numFmtId="0" fontId="22" fillId="5" borderId="0" xfId="42" applyFont="1" applyFill="1"/>
    <xf numFmtId="0" fontId="70" fillId="10" borderId="215" xfId="2" applyFont="1" applyFill="1" applyBorder="1" applyAlignment="1">
      <alignment horizontal="center" vertical="center"/>
    </xf>
    <xf numFmtId="0" fontId="70" fillId="10" borderId="216" xfId="2" applyFont="1" applyFill="1" applyBorder="1" applyAlignment="1">
      <alignment horizontal="left" vertical="center"/>
    </xf>
    <xf numFmtId="0" fontId="16" fillId="10" borderId="226" xfId="2" applyFont="1" applyFill="1" applyBorder="1" applyAlignment="1">
      <alignment horizontal="center" vertical="center"/>
    </xf>
    <xf numFmtId="0" fontId="70" fillId="10" borderId="227" xfId="2" applyFont="1" applyFill="1" applyBorder="1" applyAlignment="1">
      <alignment horizontal="left" vertical="center"/>
    </xf>
    <xf numFmtId="0" fontId="280" fillId="51" borderId="159" xfId="33" applyFont="1" applyFill="1" applyBorder="1" applyAlignment="1">
      <alignment horizontal="center" vertical="center"/>
    </xf>
    <xf numFmtId="0" fontId="184" fillId="51" borderId="160" xfId="33" applyFont="1" applyFill="1" applyBorder="1" applyAlignment="1">
      <alignment horizontal="center" vertical="center"/>
    </xf>
    <xf numFmtId="0" fontId="184" fillId="51" borderId="161" xfId="33" applyFont="1" applyFill="1" applyBorder="1" applyAlignment="1">
      <alignment horizontal="center" vertical="center"/>
    </xf>
    <xf numFmtId="0" fontId="280" fillId="51" borderId="162" xfId="33" applyFont="1" applyFill="1" applyBorder="1" applyAlignment="1">
      <alignment horizontal="center" vertical="center"/>
    </xf>
    <xf numFmtId="0" fontId="184" fillId="51" borderId="163" xfId="33" applyFont="1" applyFill="1" applyBorder="1" applyAlignment="1">
      <alignment horizontal="center" vertical="center"/>
    </xf>
    <xf numFmtId="0" fontId="184" fillId="51" borderId="164" xfId="33" applyFont="1" applyFill="1" applyBorder="1" applyAlignment="1">
      <alignment horizontal="center" vertical="center"/>
    </xf>
    <xf numFmtId="49" fontId="281" fillId="57" borderId="165" xfId="33" applyNumberFormat="1" applyFont="1" applyFill="1" applyBorder="1" applyAlignment="1">
      <alignment horizontal="center" vertical="center"/>
    </xf>
    <xf numFmtId="49" fontId="281" fillId="57" borderId="166" xfId="33" applyNumberFormat="1" applyFont="1" applyFill="1" applyBorder="1" applyAlignment="1">
      <alignment horizontal="center" vertical="center"/>
    </xf>
    <xf numFmtId="49" fontId="281" fillId="57" borderId="167" xfId="33" applyNumberFormat="1" applyFont="1" applyFill="1" applyBorder="1" applyAlignment="1">
      <alignment horizontal="center" vertical="center"/>
    </xf>
    <xf numFmtId="0" fontId="212" fillId="5" borderId="3" xfId="72" applyFont="1" applyFill="1" applyBorder="1" applyAlignment="1">
      <alignment vertical="center"/>
    </xf>
    <xf numFmtId="0" fontId="212" fillId="5" borderId="6" xfId="72" applyFont="1" applyFill="1" applyBorder="1" applyAlignment="1">
      <alignment vertical="center"/>
    </xf>
    <xf numFmtId="0" fontId="191" fillId="0" borderId="215" xfId="0" applyFont="1" applyBorder="1" applyAlignment="1">
      <alignment vertical="center"/>
    </xf>
    <xf numFmtId="0" fontId="1" fillId="0" borderId="215" xfId="0" applyFont="1" applyBorder="1"/>
    <xf numFmtId="0" fontId="163" fillId="5" borderId="82" xfId="54" applyFill="1" applyBorder="1" applyAlignment="1">
      <alignment vertical="center"/>
    </xf>
    <xf numFmtId="0" fontId="1" fillId="0" borderId="216" xfId="0" applyFont="1" applyBorder="1" applyAlignment="1">
      <alignment horizontal="center" vertical="center"/>
    </xf>
    <xf numFmtId="0" fontId="1" fillId="10" borderId="55" xfId="40" applyFill="1" applyBorder="1" applyAlignment="1">
      <alignment horizontal="center" vertical="center"/>
    </xf>
    <xf numFmtId="0" fontId="194" fillId="57" borderId="0" xfId="23" applyFont="1" applyFill="1" applyAlignment="1">
      <alignment horizontal="center" vertical="center"/>
    </xf>
    <xf numFmtId="187" fontId="196" fillId="58" borderId="0" xfId="23" applyNumberFormat="1" applyFont="1" applyFill="1" applyAlignment="1" applyProtection="1">
      <alignment horizontal="center" vertical="center"/>
      <protection locked="0"/>
    </xf>
    <xf numFmtId="187" fontId="197" fillId="57" borderId="0" xfId="23" applyNumberFormat="1" applyFont="1" applyFill="1" applyAlignment="1" applyProtection="1">
      <alignment horizontal="center" vertical="center"/>
      <protection locked="0"/>
    </xf>
    <xf numFmtId="187" fontId="46" fillId="0" borderId="0" xfId="23" applyNumberFormat="1" applyFont="1" applyAlignment="1" applyProtection="1">
      <alignment horizontal="center" vertical="center"/>
      <protection locked="0"/>
    </xf>
    <xf numFmtId="0" fontId="80" fillId="67" borderId="6" xfId="40" applyFont="1" applyFill="1" applyBorder="1" applyAlignment="1">
      <alignment horizontal="center" vertical="center"/>
    </xf>
    <xf numFmtId="0" fontId="51" fillId="67" borderId="8" xfId="42" applyFont="1" applyFill="1" applyBorder="1" applyAlignment="1">
      <alignment horizontal="center" vertical="center"/>
    </xf>
    <xf numFmtId="0" fontId="80" fillId="67" borderId="8" xfId="2" applyFont="1" applyFill="1" applyBorder="1" applyAlignment="1" applyProtection="1">
      <alignment horizontal="center" vertical="center" wrapText="1"/>
      <protection hidden="1"/>
    </xf>
    <xf numFmtId="0" fontId="80" fillId="67" borderId="9" xfId="40" applyFont="1" applyFill="1" applyBorder="1" applyAlignment="1">
      <alignment horizontal="center" vertical="center"/>
    </xf>
    <xf numFmtId="0" fontId="295" fillId="67" borderId="8" xfId="2" applyFont="1" applyFill="1" applyBorder="1" applyAlignment="1" applyProtection="1">
      <alignment horizontal="center" vertical="center" wrapText="1"/>
      <protection hidden="1"/>
    </xf>
    <xf numFmtId="0" fontId="16" fillId="10" borderId="0" xfId="46" applyFont="1" applyFill="1" applyAlignment="1">
      <alignment horizontal="left" vertical="center"/>
    </xf>
    <xf numFmtId="15" fontId="17" fillId="5" borderId="0" xfId="55" applyNumberFormat="1" applyFont="1" applyFill="1" applyAlignment="1">
      <alignment horizontal="center" vertical="center"/>
    </xf>
    <xf numFmtId="0" fontId="0" fillId="5" borderId="4" xfId="0" applyFill="1" applyBorder="1"/>
    <xf numFmtId="0" fontId="240" fillId="5" borderId="0" xfId="42" applyFont="1" applyFill="1" applyAlignment="1">
      <alignment vertical="center"/>
    </xf>
    <xf numFmtId="0" fontId="7" fillId="43" borderId="182" xfId="2" applyFont="1" applyFill="1" applyBorder="1" applyAlignment="1" applyProtection="1">
      <alignment horizontal="center" vertical="center" wrapText="1"/>
      <protection hidden="1"/>
    </xf>
    <xf numFmtId="0" fontId="18" fillId="0" borderId="0" xfId="4" applyAlignment="1">
      <alignment vertical="center"/>
    </xf>
    <xf numFmtId="0" fontId="252" fillId="5" borderId="0" xfId="57" applyFont="1" applyFill="1" applyAlignment="1">
      <alignment horizontal="left" vertical="center"/>
    </xf>
    <xf numFmtId="0" fontId="266" fillId="5" borderId="0" xfId="42" applyFont="1" applyFill="1" applyAlignment="1">
      <alignment vertical="center"/>
    </xf>
    <xf numFmtId="0" fontId="69" fillId="0" borderId="0" xfId="0" applyFont="1" applyAlignment="1">
      <alignment vertical="center"/>
    </xf>
    <xf numFmtId="198" fontId="296" fillId="10" borderId="0" xfId="66" applyNumberFormat="1" applyFont="1" applyFill="1" applyAlignment="1">
      <alignment horizontal="center" vertical="center"/>
    </xf>
    <xf numFmtId="1" fontId="16" fillId="10" borderId="0" xfId="66" applyNumberFormat="1" applyFont="1" applyFill="1" applyAlignment="1">
      <alignment horizontal="center" vertical="center"/>
    </xf>
    <xf numFmtId="0" fontId="7" fillId="5" borderId="0" xfId="2" applyFont="1" applyFill="1" applyAlignment="1" applyProtection="1">
      <alignment horizontal="center"/>
      <protection hidden="1"/>
    </xf>
    <xf numFmtId="165" fontId="7" fillId="70" borderId="58" xfId="2" applyNumberFormat="1" applyFont="1" applyFill="1" applyBorder="1" applyAlignment="1">
      <alignment horizontal="center" vertical="center"/>
    </xf>
    <xf numFmtId="168" fontId="22" fillId="5" borderId="126" xfId="2" applyNumberFormat="1" applyFont="1" applyFill="1" applyBorder="1" applyAlignment="1" applyProtection="1">
      <alignment horizontal="center" vertical="center"/>
      <protection hidden="1"/>
    </xf>
    <xf numFmtId="9" fontId="13" fillId="69" borderId="0" xfId="0" applyNumberFormat="1" applyFont="1" applyFill="1" applyAlignment="1">
      <alignment horizontal="center" vertical="center"/>
    </xf>
    <xf numFmtId="0" fontId="225" fillId="11" borderId="0" xfId="2" applyFont="1" applyFill="1" applyAlignment="1">
      <alignment vertical="center"/>
    </xf>
    <xf numFmtId="0" fontId="235" fillId="5" borderId="0" xfId="0" applyFont="1" applyFill="1" applyAlignment="1">
      <alignment horizontal="center" vertical="center"/>
    </xf>
    <xf numFmtId="0" fontId="13" fillId="5" borderId="0" xfId="2" applyFont="1" applyFill="1" applyAlignment="1" applyProtection="1">
      <alignment horizontal="left" vertical="center"/>
      <protection hidden="1"/>
    </xf>
    <xf numFmtId="0" fontId="0" fillId="5" borderId="233" xfId="0" applyFill="1" applyBorder="1"/>
    <xf numFmtId="174" fontId="42" fillId="10" borderId="231" xfId="2" applyNumberFormat="1" applyFont="1" applyFill="1" applyBorder="1" applyAlignment="1">
      <alignment horizontal="center" vertical="center"/>
    </xf>
    <xf numFmtId="0" fontId="46" fillId="5" borderId="0" xfId="2" applyFont="1" applyFill="1" applyAlignment="1" applyProtection="1">
      <alignment vertical="center"/>
      <protection hidden="1"/>
    </xf>
    <xf numFmtId="0" fontId="26" fillId="56" borderId="0" xfId="2" applyFont="1" applyFill="1" applyAlignment="1">
      <alignment horizontal="center" vertical="center"/>
    </xf>
    <xf numFmtId="168" fontId="23" fillId="2" borderId="0" xfId="2" applyNumberFormat="1" applyFont="1" applyFill="1" applyAlignment="1" applyProtection="1">
      <alignment horizontal="left" vertical="center"/>
      <protection hidden="1"/>
    </xf>
    <xf numFmtId="174" fontId="241" fillId="2" borderId="0" xfId="2" applyNumberFormat="1" applyFont="1" applyFill="1" applyAlignment="1" applyProtection="1">
      <alignment horizontal="center" vertical="center"/>
      <protection hidden="1"/>
    </xf>
    <xf numFmtId="0" fontId="42" fillId="2" borderId="0" xfId="5" applyFont="1" applyFill="1" applyAlignment="1" applyProtection="1">
      <alignment vertical="center"/>
      <protection locked="0"/>
    </xf>
    <xf numFmtId="0" fontId="42" fillId="2" borderId="126" xfId="5" applyFont="1" applyFill="1" applyBorder="1" applyAlignment="1" applyProtection="1">
      <alignment vertical="center"/>
      <protection locked="0"/>
    </xf>
    <xf numFmtId="0" fontId="303" fillId="5" borderId="0" xfId="2" applyFont="1" applyFill="1" applyAlignment="1">
      <alignment horizontal="center" vertical="center"/>
    </xf>
    <xf numFmtId="0" fontId="23" fillId="5" borderId="0" xfId="2" applyFont="1" applyFill="1" applyProtection="1">
      <protection hidden="1"/>
    </xf>
    <xf numFmtId="0" fontId="17" fillId="5" borderId="0" xfId="2" applyFont="1" applyFill="1" applyProtection="1">
      <protection hidden="1"/>
    </xf>
    <xf numFmtId="0" fontId="7" fillId="5" borderId="0" xfId="2" applyFont="1" applyFill="1" applyAlignment="1" applyProtection="1">
      <alignment wrapText="1"/>
      <protection hidden="1"/>
    </xf>
    <xf numFmtId="0" fontId="7" fillId="5" borderId="126" xfId="2" applyFont="1" applyFill="1" applyBorder="1" applyAlignment="1" applyProtection="1">
      <alignment wrapText="1"/>
      <protection hidden="1"/>
    </xf>
    <xf numFmtId="0" fontId="17" fillId="5" borderId="0" xfId="2" applyFont="1" applyFill="1" applyAlignment="1" applyProtection="1">
      <alignment horizontal="right" vertical="center"/>
      <protection hidden="1"/>
    </xf>
    <xf numFmtId="0" fontId="36" fillId="5" borderId="140" xfId="2" applyFont="1" applyFill="1" applyBorder="1" applyAlignment="1" applyProtection="1">
      <alignment horizontal="left" vertical="center" wrapText="1"/>
      <protection hidden="1"/>
    </xf>
    <xf numFmtId="0" fontId="7" fillId="5" borderId="187" xfId="2" applyFont="1" applyFill="1" applyBorder="1" applyProtection="1">
      <protection hidden="1"/>
    </xf>
    <xf numFmtId="0" fontId="166" fillId="8" borderId="0" xfId="2" applyFont="1" applyFill="1" applyAlignment="1">
      <alignment horizontal="center" vertical="center"/>
    </xf>
    <xf numFmtId="193" fontId="36" fillId="5" borderId="126" xfId="2" applyNumberFormat="1" applyFont="1" applyFill="1" applyBorder="1" applyAlignment="1">
      <alignment horizontal="left" vertical="center"/>
    </xf>
    <xf numFmtId="0" fontId="7" fillId="5" borderId="0" xfId="2" applyFont="1" applyFill="1" applyAlignment="1">
      <alignment horizontal="left" vertical="center"/>
    </xf>
    <xf numFmtId="165" fontId="36" fillId="5" borderId="126" xfId="2" applyNumberFormat="1" applyFont="1" applyFill="1" applyBorder="1" applyAlignment="1">
      <alignment horizontal="left" vertical="center"/>
    </xf>
    <xf numFmtId="0" fontId="7" fillId="5" borderId="188" xfId="2" applyFont="1" applyFill="1" applyBorder="1" applyProtection="1">
      <protection hidden="1"/>
    </xf>
    <xf numFmtId="0" fontId="7" fillId="5" borderId="189" xfId="2" applyFont="1" applyFill="1" applyBorder="1" applyAlignment="1">
      <alignment horizontal="center" vertical="center"/>
    </xf>
    <xf numFmtId="0" fontId="7" fillId="5" borderId="189" xfId="2" applyFont="1" applyFill="1" applyBorder="1" applyAlignment="1">
      <alignment horizontal="left" vertical="center"/>
    </xf>
    <xf numFmtId="165" fontId="36" fillId="5" borderId="190" xfId="2" applyNumberFormat="1" applyFont="1" applyFill="1" applyBorder="1" applyAlignment="1">
      <alignment horizontal="left" vertical="center"/>
    </xf>
    <xf numFmtId="0" fontId="36" fillId="5" borderId="149" xfId="2" applyFont="1" applyFill="1" applyBorder="1" applyAlignment="1" applyProtection="1">
      <alignment horizontal="center"/>
      <protection hidden="1"/>
    </xf>
    <xf numFmtId="0" fontId="36" fillId="5" borderId="0" xfId="2" applyFont="1" applyFill="1" applyAlignment="1" applyProtection="1">
      <alignment horizontal="center"/>
      <protection hidden="1"/>
    </xf>
    <xf numFmtId="0" fontId="36" fillId="5" borderId="148" xfId="2" applyFont="1" applyFill="1" applyBorder="1" applyAlignment="1" applyProtection="1">
      <alignment horizontal="center"/>
      <protection hidden="1"/>
    </xf>
    <xf numFmtId="0" fontId="36" fillId="5" borderId="149" xfId="2" applyFont="1" applyFill="1" applyBorder="1" applyAlignment="1" applyProtection="1">
      <alignment horizontal="center" vertical="center"/>
      <protection hidden="1"/>
    </xf>
    <xf numFmtId="0" fontId="284" fillId="5" borderId="150" xfId="2" applyFont="1" applyFill="1" applyBorder="1" applyAlignment="1" applyProtection="1">
      <alignment horizontal="center" vertical="center" wrapText="1"/>
      <protection hidden="1"/>
    </xf>
    <xf numFmtId="0" fontId="308" fillId="5" borderId="0" xfId="2" applyFont="1" applyFill="1" applyAlignment="1" applyProtection="1">
      <alignment horizontal="center" vertical="center" wrapText="1"/>
      <protection hidden="1"/>
    </xf>
    <xf numFmtId="0" fontId="36" fillId="5" borderId="148" xfId="2" applyFont="1" applyFill="1" applyBorder="1" applyAlignment="1" applyProtection="1">
      <alignment horizontal="right" vertical="center"/>
      <protection hidden="1"/>
    </xf>
    <xf numFmtId="0" fontId="7" fillId="5" borderId="149" xfId="2" applyFont="1" applyFill="1" applyBorder="1" applyProtection="1">
      <protection hidden="1"/>
    </xf>
    <xf numFmtId="0" fontId="7" fillId="0" borderId="149" xfId="2" applyFont="1" applyBorder="1" applyAlignment="1" applyProtection="1">
      <alignment horizontal="center"/>
      <protection hidden="1"/>
    </xf>
    <xf numFmtId="0" fontId="7" fillId="0" borderId="0" xfId="2" applyFont="1" applyAlignment="1" applyProtection="1">
      <alignment horizontal="center"/>
      <protection hidden="1"/>
    </xf>
    <xf numFmtId="0" fontId="7" fillId="0" borderId="148" xfId="2" applyFont="1" applyBorder="1" applyAlignment="1" applyProtection="1">
      <alignment horizontal="center"/>
      <protection hidden="1"/>
    </xf>
    <xf numFmtId="0" fontId="7" fillId="5" borderId="149" xfId="2" applyFont="1" applyFill="1" applyBorder="1" applyAlignment="1" applyProtection="1">
      <alignment horizontal="right"/>
      <protection hidden="1"/>
    </xf>
    <xf numFmtId="3" fontId="284" fillId="8" borderId="0" xfId="5" applyNumberFormat="1" applyFont="1" applyFill="1" applyAlignment="1" applyProtection="1">
      <alignment horizontal="center" vertical="center"/>
      <protection locked="0"/>
    </xf>
    <xf numFmtId="202" fontId="308" fillId="46" borderId="0" xfId="5" applyNumberFormat="1" applyFont="1" applyFill="1" applyAlignment="1" applyProtection="1">
      <alignment horizontal="center" vertical="center"/>
      <protection locked="0"/>
    </xf>
    <xf numFmtId="165" fontId="36" fillId="5" borderId="148" xfId="2" applyNumberFormat="1" applyFont="1" applyFill="1" applyBorder="1" applyAlignment="1">
      <alignment horizontal="center" vertical="center"/>
    </xf>
    <xf numFmtId="0" fontId="7" fillId="0" borderId="192" xfId="2" applyFont="1" applyBorder="1" applyAlignment="1" applyProtection="1">
      <alignment horizontal="center"/>
      <protection hidden="1"/>
    </xf>
    <xf numFmtId="0" fontId="7" fillId="5" borderId="192" xfId="2" applyFont="1" applyFill="1" applyBorder="1" applyAlignment="1" applyProtection="1">
      <alignment horizontal="right"/>
      <protection hidden="1"/>
    </xf>
    <xf numFmtId="0" fontId="7" fillId="5" borderId="192" xfId="2" applyFont="1" applyFill="1" applyBorder="1" applyProtection="1">
      <protection hidden="1"/>
    </xf>
    <xf numFmtId="0" fontId="7" fillId="5" borderId="0" xfId="2" applyFont="1" applyFill="1" applyAlignment="1" applyProtection="1">
      <alignment vertical="center"/>
      <protection hidden="1"/>
    </xf>
    <xf numFmtId="174" fontId="78" fillId="5" borderId="0" xfId="2" applyNumberFormat="1" applyFont="1" applyFill="1" applyAlignment="1" applyProtection="1">
      <alignment horizontal="left" vertical="center"/>
      <protection hidden="1"/>
    </xf>
    <xf numFmtId="10" fontId="22" fillId="5" borderId="0" xfId="2" applyNumberFormat="1" applyFont="1" applyFill="1" applyAlignment="1" applyProtection="1">
      <alignment horizontal="left" vertical="center"/>
      <protection hidden="1"/>
    </xf>
    <xf numFmtId="0" fontId="7" fillId="5" borderId="0" xfId="5" applyFont="1" applyFill="1" applyAlignment="1" applyProtection="1">
      <alignment vertical="center"/>
      <protection locked="0"/>
    </xf>
    <xf numFmtId="0" fontId="7" fillId="5" borderId="126" xfId="2" applyFont="1" applyFill="1" applyBorder="1" applyAlignment="1" applyProtection="1">
      <alignment horizontal="right" vertical="center"/>
      <protection hidden="1"/>
    </xf>
    <xf numFmtId="0" fontId="268" fillId="5" borderId="126" xfId="2" applyFont="1" applyFill="1" applyBorder="1" applyAlignment="1" applyProtection="1">
      <alignment horizontal="right" vertical="center"/>
      <protection hidden="1"/>
    </xf>
    <xf numFmtId="0" fontId="312" fillId="5" borderId="0" xfId="2" applyFont="1" applyFill="1" applyAlignment="1" applyProtection="1">
      <alignment horizontal="left" vertical="center"/>
      <protection hidden="1"/>
    </xf>
    <xf numFmtId="0" fontId="210" fillId="5" borderId="0" xfId="2" applyFont="1" applyFill="1" applyAlignment="1" applyProtection="1">
      <alignment horizontal="left" vertical="center"/>
      <protection hidden="1"/>
    </xf>
    <xf numFmtId="0" fontId="7" fillId="5" borderId="0" xfId="5" applyFont="1" applyFill="1" applyAlignment="1" applyProtection="1">
      <alignment horizontal="center" vertical="center"/>
      <protection locked="0"/>
    </xf>
    <xf numFmtId="0" fontId="7" fillId="5" borderId="126" xfId="5" applyFont="1" applyFill="1" applyBorder="1" applyAlignment="1" applyProtection="1">
      <alignment vertical="center"/>
      <protection locked="0"/>
    </xf>
    <xf numFmtId="0" fontId="313" fillId="5" borderId="0" xfId="2" applyFont="1" applyFill="1" applyAlignment="1">
      <alignment horizontal="center" vertical="center"/>
    </xf>
    <xf numFmtId="0" fontId="314" fillId="5" borderId="0" xfId="2" applyFont="1" applyFill="1" applyAlignment="1">
      <alignment horizontal="center" vertical="center"/>
    </xf>
    <xf numFmtId="0" fontId="59" fillId="5" borderId="0" xfId="2" applyFont="1" applyFill="1" applyAlignment="1" applyProtection="1">
      <alignment horizontal="center" vertical="center"/>
      <protection hidden="1"/>
    </xf>
    <xf numFmtId="0" fontId="59" fillId="5" borderId="0" xfId="2" applyFont="1" applyFill="1" applyAlignment="1" applyProtection="1">
      <alignment vertical="center"/>
      <protection hidden="1"/>
    </xf>
    <xf numFmtId="0" fontId="182" fillId="5" borderId="0" xfId="2" applyFont="1" applyFill="1" applyAlignment="1">
      <alignment horizontal="center"/>
    </xf>
    <xf numFmtId="174" fontId="315" fillId="5" borderId="0" xfId="2" applyNumberFormat="1" applyFont="1" applyFill="1" applyAlignment="1" applyProtection="1">
      <alignment horizontal="left" vertical="center"/>
      <protection hidden="1"/>
    </xf>
    <xf numFmtId="0" fontId="316" fillId="5" borderId="0" xfId="2" applyFont="1" applyFill="1" applyAlignment="1">
      <alignment horizontal="center" vertical="center"/>
    </xf>
    <xf numFmtId="0" fontId="318" fillId="5" borderId="0" xfId="2" applyFont="1" applyFill="1" applyAlignment="1">
      <alignment horizontal="center" vertical="center"/>
    </xf>
    <xf numFmtId="0" fontId="165" fillId="5" borderId="0" xfId="2" applyFont="1" applyFill="1" applyAlignment="1" applyProtection="1">
      <alignment horizontal="left" vertical="center"/>
      <protection hidden="1"/>
    </xf>
    <xf numFmtId="0" fontId="322" fillId="5" borderId="0" xfId="2" applyFont="1" applyFill="1" applyAlignment="1" applyProtection="1">
      <alignment horizontal="left" vertical="center"/>
      <protection hidden="1"/>
    </xf>
    <xf numFmtId="0" fontId="173" fillId="5" borderId="0" xfId="15" applyFont="1" applyFill="1" applyAlignment="1">
      <alignment horizontal="center" vertical="center"/>
    </xf>
    <xf numFmtId="0" fontId="323" fillId="5" borderId="0" xfId="70" applyFont="1" applyFill="1" applyAlignment="1">
      <alignment horizontal="left" vertical="center"/>
    </xf>
    <xf numFmtId="0" fontId="300" fillId="5" borderId="0" xfId="2" applyFont="1" applyFill="1" applyAlignment="1" applyProtection="1">
      <alignment horizontal="left" vertical="center"/>
      <protection hidden="1"/>
    </xf>
    <xf numFmtId="0" fontId="304" fillId="5" borderId="0" xfId="2" applyFont="1" applyFill="1" applyProtection="1">
      <protection hidden="1"/>
    </xf>
    <xf numFmtId="0" fontId="304" fillId="5" borderId="126" xfId="2" applyFont="1" applyFill="1" applyBorder="1" applyProtection="1">
      <protection hidden="1"/>
    </xf>
    <xf numFmtId="0" fontId="317" fillId="5" borderId="0" xfId="15" applyFont="1" applyFill="1" applyAlignment="1">
      <alignment horizontal="center" vertical="center"/>
    </xf>
    <xf numFmtId="0" fontId="298" fillId="5" borderId="0" xfId="70" applyFont="1" applyFill="1" applyAlignment="1">
      <alignment horizontal="left" vertical="center"/>
    </xf>
    <xf numFmtId="0" fontId="29" fillId="5" borderId="0" xfId="2" applyFont="1" applyFill="1" applyAlignment="1" applyProtection="1">
      <alignment horizontal="center" vertical="center"/>
      <protection hidden="1"/>
    </xf>
    <xf numFmtId="0" fontId="43" fillId="5" borderId="0" xfId="2" applyFont="1" applyFill="1" applyAlignment="1" applyProtection="1">
      <alignment horizontal="left" vertical="center"/>
      <protection locked="0"/>
    </xf>
    <xf numFmtId="0" fontId="60" fillId="5" borderId="0" xfId="2" applyFont="1" applyFill="1" applyAlignment="1" applyProtection="1">
      <alignment horizontal="left" vertical="center"/>
      <protection locked="0"/>
    </xf>
    <xf numFmtId="0" fontId="7" fillId="5" borderId="0" xfId="2" applyFont="1" applyFill="1" applyAlignment="1" applyProtection="1">
      <alignment horizontal="right" vertical="center"/>
      <protection locked="0"/>
    </xf>
    <xf numFmtId="0" fontId="7" fillId="5" borderId="7" xfId="2" applyFont="1" applyFill="1" applyBorder="1" applyAlignment="1" applyProtection="1">
      <alignment horizontal="left" vertical="center"/>
      <protection locked="0"/>
    </xf>
    <xf numFmtId="174" fontId="46" fillId="70" borderId="0" xfId="61" applyNumberFormat="1" applyFont="1" applyFill="1" applyAlignment="1">
      <alignment horizontal="center" vertical="center"/>
    </xf>
    <xf numFmtId="0" fontId="18" fillId="5" borderId="0" xfId="4" applyFill="1" applyAlignment="1" applyProtection="1">
      <alignment horizontal="left" vertical="center"/>
      <protection hidden="1"/>
    </xf>
    <xf numFmtId="0" fontId="7" fillId="16" borderId="0" xfId="2" applyFont="1" applyFill="1" applyAlignment="1">
      <alignment horizontal="center"/>
    </xf>
    <xf numFmtId="0" fontId="1" fillId="16" borderId="0" xfId="57" applyFill="1" applyAlignment="1">
      <alignment horizontal="center"/>
    </xf>
    <xf numFmtId="0" fontId="266" fillId="16" borderId="0" xfId="42" applyFont="1" applyFill="1" applyAlignment="1">
      <alignment horizontal="center"/>
    </xf>
    <xf numFmtId="0" fontId="7" fillId="117" borderId="0" xfId="2" applyFont="1" applyFill="1" applyAlignment="1">
      <alignment horizontal="left" vertical="center"/>
    </xf>
    <xf numFmtId="0" fontId="7" fillId="117" borderId="0" xfId="2" applyFont="1" applyFill="1" applyAlignment="1">
      <alignment horizontal="center"/>
    </xf>
    <xf numFmtId="0" fontId="1" fillId="117" borderId="0" xfId="57" applyFill="1" applyAlignment="1">
      <alignment horizontal="center"/>
    </xf>
    <xf numFmtId="0" fontId="4" fillId="0" borderId="134" xfId="0" applyFont="1" applyBorder="1"/>
    <xf numFmtId="0" fontId="0" fillId="5" borderId="215" xfId="0" applyFill="1" applyBorder="1"/>
    <xf numFmtId="0" fontId="0" fillId="5" borderId="216" xfId="0" applyFill="1" applyBorder="1"/>
    <xf numFmtId="0" fontId="0" fillId="10" borderId="130" xfId="0" applyFill="1" applyBorder="1"/>
    <xf numFmtId="0" fontId="18" fillId="5" borderId="0" xfId="4" applyFill="1" applyBorder="1"/>
    <xf numFmtId="0" fontId="0" fillId="5" borderId="126" xfId="0" applyFill="1" applyBorder="1"/>
    <xf numFmtId="49" fontId="0" fillId="5" borderId="126" xfId="0" quotePrefix="1" applyNumberFormat="1" applyFill="1" applyBorder="1" applyAlignment="1">
      <alignment horizontal="center" vertical="center"/>
    </xf>
    <xf numFmtId="49" fontId="0" fillId="5" borderId="231" xfId="0" applyNumberFormat="1" applyFill="1" applyBorder="1" applyAlignment="1">
      <alignment horizontal="center" vertical="center"/>
    </xf>
    <xf numFmtId="49" fontId="0" fillId="5" borderId="231" xfId="0" quotePrefix="1" applyNumberFormat="1" applyFill="1" applyBorder="1" applyAlignment="1">
      <alignment horizontal="center" vertical="center"/>
    </xf>
    <xf numFmtId="49" fontId="0" fillId="5" borderId="232" xfId="0" quotePrefix="1" applyNumberFormat="1" applyFill="1" applyBorder="1" applyAlignment="1">
      <alignment horizontal="center" vertical="center"/>
    </xf>
    <xf numFmtId="175" fontId="202" fillId="0" borderId="0" xfId="2" applyNumberFormat="1" applyFont="1" applyAlignment="1" applyProtection="1">
      <alignment horizontal="center" vertical="center"/>
      <protection hidden="1"/>
    </xf>
    <xf numFmtId="0" fontId="406" fillId="11" borderId="0" xfId="2" applyFont="1" applyFill="1" applyAlignment="1">
      <alignment vertical="center"/>
    </xf>
    <xf numFmtId="175" fontId="331" fillId="46" borderId="0" xfId="2" applyNumberFormat="1" applyFont="1" applyFill="1" applyAlignment="1">
      <alignment horizontal="center" vertical="center"/>
    </xf>
    <xf numFmtId="0" fontId="330" fillId="46" borderId="0" xfId="2" applyFont="1" applyFill="1" applyAlignment="1">
      <alignment horizontal="left" vertical="center"/>
    </xf>
    <xf numFmtId="166" fontId="331" fillId="46" borderId="0" xfId="2" applyNumberFormat="1" applyFont="1" applyFill="1" applyAlignment="1" applyProtection="1">
      <alignment horizontal="center" vertical="center"/>
      <protection hidden="1"/>
    </xf>
    <xf numFmtId="0" fontId="330" fillId="10" borderId="0" xfId="2" applyFont="1" applyFill="1" applyAlignment="1">
      <alignment horizontal="right" vertical="center"/>
    </xf>
    <xf numFmtId="0" fontId="330" fillId="10" borderId="0" xfId="2" applyFont="1" applyFill="1" applyAlignment="1" applyProtection="1">
      <alignment horizontal="right" vertical="center"/>
      <protection hidden="1"/>
    </xf>
    <xf numFmtId="165" fontId="22" fillId="105" borderId="0" xfId="2" applyNumberFormat="1" applyFont="1" applyFill="1" applyAlignment="1">
      <alignment horizontal="center" vertical="center"/>
    </xf>
    <xf numFmtId="0" fontId="334" fillId="10" borderId="0" xfId="67" applyFont="1" applyFill="1" applyAlignment="1">
      <alignment horizontal="right" vertical="center"/>
    </xf>
    <xf numFmtId="0" fontId="228" fillId="10" borderId="0" xfId="2" applyFont="1" applyFill="1" applyAlignment="1">
      <alignment horizontal="left" vertical="center"/>
    </xf>
    <xf numFmtId="198" fontId="296" fillId="10" borderId="0" xfId="66" applyNumberFormat="1" applyFont="1" applyFill="1" applyAlignment="1">
      <alignment vertical="center"/>
    </xf>
    <xf numFmtId="198" fontId="296" fillId="10" borderId="0" xfId="66" applyNumberFormat="1" applyFont="1" applyFill="1" applyAlignment="1">
      <alignment horizontal="right" vertical="center"/>
    </xf>
    <xf numFmtId="198" fontId="16" fillId="10" borderId="0" xfId="66" applyNumberFormat="1" applyFont="1" applyFill="1" applyAlignment="1">
      <alignment horizontal="center" vertical="center"/>
    </xf>
    <xf numFmtId="0" fontId="408" fillId="11" borderId="0" xfId="64" applyFont="1" applyFill="1" applyAlignment="1">
      <alignment horizontal="center" vertical="center"/>
    </xf>
    <xf numFmtId="0" fontId="332" fillId="10" borderId="0" xfId="2" applyFont="1" applyFill="1" applyAlignment="1" applyProtection="1">
      <alignment horizontal="center" vertical="center"/>
      <protection hidden="1"/>
    </xf>
    <xf numFmtId="0" fontId="407" fillId="10" borderId="0" xfId="2" applyFont="1" applyFill="1" applyAlignment="1">
      <alignment vertical="center"/>
    </xf>
    <xf numFmtId="0" fontId="99" fillId="10" borderId="0" xfId="2" applyFont="1" applyFill="1" applyAlignment="1">
      <alignment horizontal="left" vertical="center"/>
    </xf>
    <xf numFmtId="0" fontId="101" fillId="10" borderId="0" xfId="2" applyFont="1" applyFill="1" applyAlignment="1">
      <alignment horizontal="left" vertical="center"/>
    </xf>
    <xf numFmtId="174" fontId="42" fillId="10" borderId="232" xfId="2" applyNumberFormat="1" applyFont="1" applyFill="1" applyBorder="1" applyAlignment="1">
      <alignment horizontal="center" vertical="center"/>
    </xf>
    <xf numFmtId="211" fontId="42" fillId="10" borderId="231" xfId="2" applyNumberFormat="1" applyFont="1" applyFill="1" applyBorder="1" applyAlignment="1">
      <alignment horizontal="center" vertical="center"/>
    </xf>
    <xf numFmtId="191" fontId="18" fillId="5" borderId="0" xfId="4" applyNumberFormat="1" applyFill="1" applyAlignment="1" applyProtection="1">
      <alignment horizontal="left" vertical="center"/>
      <protection hidden="1"/>
    </xf>
    <xf numFmtId="9" fontId="13" fillId="5" borderId="0" xfId="0" applyNumberFormat="1" applyFont="1" applyFill="1" applyAlignment="1">
      <alignment horizontal="left" vertical="center"/>
    </xf>
    <xf numFmtId="174" fontId="17" fillId="10" borderId="231" xfId="2" applyNumberFormat="1" applyFont="1" applyFill="1" applyBorder="1" applyAlignment="1">
      <alignment horizontal="center" vertical="center"/>
    </xf>
    <xf numFmtId="0" fontId="7" fillId="10" borderId="231" xfId="2" applyFont="1" applyFill="1" applyBorder="1" applyAlignment="1">
      <alignment horizontal="center" vertical="center"/>
    </xf>
    <xf numFmtId="0" fontId="300" fillId="5" borderId="0" xfId="55" applyFont="1" applyFill="1" applyAlignment="1">
      <alignment horizontal="right" vertical="center"/>
    </xf>
    <xf numFmtId="0" fontId="305" fillId="5" borderId="0" xfId="7" applyFont="1" applyFill="1" applyAlignment="1">
      <alignment horizontal="left" vertical="center"/>
    </xf>
    <xf numFmtId="191" fontId="68" fillId="5" borderId="126" xfId="2" applyNumberFormat="1" applyFont="1" applyFill="1" applyBorder="1" applyAlignment="1" applyProtection="1">
      <alignment horizontal="center" vertical="center"/>
      <protection hidden="1"/>
    </xf>
    <xf numFmtId="0" fontId="289" fillId="69" borderId="231" xfId="0" applyFont="1" applyFill="1" applyBorder="1" applyAlignment="1">
      <alignment horizontal="center" vertical="center"/>
    </xf>
    <xf numFmtId="0" fontId="1" fillId="5" borderId="0" xfId="0" applyFont="1" applyFill="1" applyAlignment="1">
      <alignment horizontal="left" vertical="center" wrapText="1"/>
    </xf>
    <xf numFmtId="0" fontId="1" fillId="5" borderId="7" xfId="0" applyFont="1" applyFill="1" applyBorder="1" applyAlignment="1">
      <alignment horizontal="left" vertical="center" wrapText="1"/>
    </xf>
    <xf numFmtId="0" fontId="0" fillId="5" borderId="7" xfId="0" applyFill="1" applyBorder="1" applyAlignment="1">
      <alignment horizontal="left" vertical="center" wrapText="1"/>
    </xf>
    <xf numFmtId="0" fontId="26" fillId="67" borderId="5" xfId="55" applyFont="1" applyFill="1" applyBorder="1" applyAlignment="1">
      <alignment horizontal="center" vertical="center"/>
    </xf>
    <xf numFmtId="0" fontId="3" fillId="5" borderId="0" xfId="57" applyFont="1" applyFill="1" applyAlignment="1">
      <alignment horizontal="center" vertical="center" wrapText="1"/>
    </xf>
    <xf numFmtId="0" fontId="243" fillId="5" borderId="7" xfId="57" applyFont="1" applyFill="1" applyBorder="1" applyAlignment="1">
      <alignment horizontal="center" vertical="center" wrapText="1"/>
    </xf>
    <xf numFmtId="0" fontId="292" fillId="5" borderId="7" xfId="57" applyFont="1" applyFill="1" applyBorder="1" applyAlignment="1">
      <alignment horizontal="center" vertical="center" wrapText="1"/>
    </xf>
    <xf numFmtId="0" fontId="185" fillId="5" borderId="7" xfId="57" applyFont="1" applyFill="1" applyBorder="1" applyAlignment="1">
      <alignment horizontal="left" vertical="center" wrapText="1"/>
    </xf>
    <xf numFmtId="0" fontId="28" fillId="106" borderId="5" xfId="56" applyFont="1" applyFill="1" applyBorder="1" applyAlignment="1">
      <alignment horizontal="center" vertical="center"/>
    </xf>
    <xf numFmtId="0" fontId="39" fillId="5" borderId="0" xfId="57" applyFont="1" applyFill="1" applyAlignment="1">
      <alignment horizontal="left" vertical="center" wrapText="1"/>
    </xf>
    <xf numFmtId="0" fontId="17" fillId="0" borderId="0" xfId="42" applyFont="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wrapText="1"/>
    </xf>
    <xf numFmtId="0" fontId="0" fillId="5" borderId="126" xfId="0" applyFill="1" applyBorder="1" applyAlignment="1">
      <alignment horizontal="center" vertical="center" wrapText="1"/>
    </xf>
    <xf numFmtId="0" fontId="0" fillId="5" borderId="0" xfId="0" applyFill="1" applyAlignment="1">
      <alignment horizontal="center"/>
    </xf>
    <xf numFmtId="0" fontId="0" fillId="5" borderId="0" xfId="0" applyFill="1" applyAlignment="1">
      <alignment horizontal="centerContinuous"/>
    </xf>
    <xf numFmtId="0" fontId="0" fillId="5" borderId="126" xfId="0" applyFill="1" applyBorder="1" applyAlignment="1">
      <alignment horizontal="centerContinuous"/>
    </xf>
    <xf numFmtId="0" fontId="0" fillId="5" borderId="130" xfId="0" applyFill="1" applyBorder="1" applyAlignment="1">
      <alignment horizontal="center"/>
    </xf>
    <xf numFmtId="49" fontId="0" fillId="5" borderId="130" xfId="0" applyNumberFormat="1" applyFill="1" applyBorder="1" applyAlignment="1">
      <alignment horizontal="center" vertical="center"/>
    </xf>
    <xf numFmtId="49" fontId="0" fillId="5" borderId="233" xfId="0" applyNumberFormat="1" applyFill="1" applyBorder="1" applyAlignment="1">
      <alignment horizontal="center" vertical="center"/>
    </xf>
    <xf numFmtId="0" fontId="12" fillId="111" borderId="0" xfId="2" applyFont="1" applyFill="1" applyAlignment="1" applyProtection="1">
      <alignment horizontal="center" vertical="center"/>
      <protection hidden="1"/>
    </xf>
    <xf numFmtId="0" fontId="68" fillId="10" borderId="0" xfId="2" applyFont="1" applyFill="1" applyAlignment="1">
      <alignment horizontal="center" vertical="center"/>
    </xf>
    <xf numFmtId="0" fontId="239" fillId="111" borderId="225" xfId="2" applyFont="1" applyFill="1" applyBorder="1" applyAlignment="1" applyProtection="1">
      <alignment horizontal="center" vertical="center"/>
      <protection hidden="1"/>
    </xf>
    <xf numFmtId="0" fontId="61" fillId="10" borderId="0" xfId="2" applyFont="1" applyFill="1" applyAlignment="1">
      <alignment horizontal="center" vertical="center"/>
    </xf>
    <xf numFmtId="0" fontId="241" fillId="10" borderId="0" xfId="2" applyFont="1" applyFill="1" applyAlignment="1">
      <alignment horizontal="center" vertical="center"/>
    </xf>
    <xf numFmtId="0" fontId="241" fillId="10" borderId="126" xfId="2" applyFont="1" applyFill="1" applyBorder="1" applyAlignment="1">
      <alignment horizontal="center" vertical="center"/>
    </xf>
    <xf numFmtId="0" fontId="241" fillId="10" borderId="0" xfId="0" applyFont="1" applyFill="1" applyAlignment="1">
      <alignment horizontal="center" vertical="center"/>
    </xf>
    <xf numFmtId="0" fontId="241" fillId="10" borderId="126" xfId="0" applyFont="1" applyFill="1" applyBorder="1" applyAlignment="1">
      <alignment horizontal="center" vertical="center"/>
    </xf>
    <xf numFmtId="0" fontId="241" fillId="10" borderId="231" xfId="2" applyFont="1" applyFill="1" applyBorder="1" applyAlignment="1" applyProtection="1">
      <alignment horizontal="center" vertical="center"/>
      <protection hidden="1"/>
    </xf>
    <xf numFmtId="0" fontId="241" fillId="10" borderId="231" xfId="0" applyFont="1" applyFill="1" applyBorder="1"/>
    <xf numFmtId="0" fontId="241" fillId="10" borderId="232" xfId="0" applyFont="1" applyFill="1" applyBorder="1"/>
    <xf numFmtId="0" fontId="411" fillId="106" borderId="0" xfId="0" applyFont="1" applyFill="1" applyAlignment="1">
      <alignment horizontal="center"/>
    </xf>
    <xf numFmtId="0" fontId="2" fillId="106" borderId="0" xfId="0" applyFont="1" applyFill="1" applyAlignment="1">
      <alignment horizontal="center"/>
    </xf>
    <xf numFmtId="0" fontId="5" fillId="106" borderId="0" xfId="0" applyFont="1" applyFill="1"/>
    <xf numFmtId="0" fontId="295" fillId="106" borderId="0" xfId="0" applyFont="1" applyFill="1" applyAlignment="1">
      <alignment horizontal="center" vertical="center"/>
    </xf>
    <xf numFmtId="0" fontId="240" fillId="5" borderId="5" xfId="42" applyFont="1" applyFill="1" applyBorder="1" applyAlignment="1">
      <alignment horizontal="center" vertical="center"/>
    </xf>
    <xf numFmtId="0" fontId="240" fillId="5" borderId="7" xfId="42" applyFont="1" applyFill="1" applyBorder="1" applyAlignment="1">
      <alignment horizontal="center" vertical="center"/>
    </xf>
    <xf numFmtId="0" fontId="240" fillId="5" borderId="10" xfId="42" applyFont="1" applyFill="1" applyBorder="1" applyAlignment="1">
      <alignment horizontal="center" vertical="center"/>
    </xf>
    <xf numFmtId="0" fontId="36" fillId="48" borderId="4" xfId="2" applyFont="1" applyFill="1" applyBorder="1" applyAlignment="1" applyProtection="1">
      <alignment horizontal="center" vertical="center" textRotation="90"/>
      <protection locked="0"/>
    </xf>
    <xf numFmtId="0" fontId="2" fillId="107" borderId="8" xfId="56" applyFont="1" applyFill="1" applyBorder="1" applyAlignment="1">
      <alignment horizontal="center" vertical="center"/>
    </xf>
    <xf numFmtId="0" fontId="36" fillId="5" borderId="4" xfId="2" applyFont="1" applyFill="1" applyBorder="1" applyAlignment="1" applyProtection="1">
      <alignment horizontal="center" vertical="center" textRotation="90"/>
      <protection locked="0"/>
    </xf>
    <xf numFmtId="0" fontId="283" fillId="5" borderId="0" xfId="2" applyFont="1" applyFill="1" applyAlignment="1" applyProtection="1">
      <alignment horizontal="center" vertical="center" textRotation="90"/>
      <protection locked="0"/>
    </xf>
    <xf numFmtId="0" fontId="2" fillId="136" borderId="0" xfId="56" applyFont="1" applyFill="1" applyAlignment="1">
      <alignment horizontal="center" vertical="center"/>
    </xf>
    <xf numFmtId="0" fontId="2" fillId="136" borderId="8" xfId="56" applyFont="1" applyFill="1" applyBorder="1" applyAlignment="1">
      <alignment horizontal="center" vertical="center"/>
    </xf>
    <xf numFmtId="0" fontId="5" fillId="106" borderId="0" xfId="2" applyFont="1" applyFill="1" applyAlignment="1" applyProtection="1">
      <alignment horizontal="center" wrapText="1"/>
      <protection hidden="1"/>
    </xf>
    <xf numFmtId="0" fontId="17" fillId="10" borderId="0" xfId="62" quotePrefix="1" applyFont="1" applyFill="1" applyAlignment="1">
      <alignment horizontal="center" vertical="center"/>
    </xf>
    <xf numFmtId="0" fontId="164" fillId="5" borderId="0" xfId="59" applyFont="1" applyFill="1" applyAlignment="1">
      <alignment horizontal="center" vertical="center"/>
    </xf>
    <xf numFmtId="0" fontId="68" fillId="5" borderId="7" xfId="2" applyFont="1" applyFill="1" applyBorder="1" applyAlignment="1" applyProtection="1">
      <alignment horizontal="center" vertical="center"/>
      <protection hidden="1"/>
    </xf>
    <xf numFmtId="165" fontId="46" fillId="70" borderId="7" xfId="2" applyNumberFormat="1" applyFont="1" applyFill="1" applyBorder="1" applyAlignment="1">
      <alignment horizontal="center" vertical="center"/>
    </xf>
    <xf numFmtId="0" fontId="17" fillId="5" borderId="7" xfId="62" quotePrefix="1" applyFont="1" applyFill="1" applyBorder="1" applyAlignment="1">
      <alignment horizontal="center" vertical="center"/>
    </xf>
    <xf numFmtId="174" fontId="42" fillId="5" borderId="7" xfId="2" applyNumberFormat="1" applyFont="1" applyFill="1" applyBorder="1" applyAlignment="1">
      <alignment horizontal="center" vertical="center"/>
    </xf>
    <xf numFmtId="165" fontId="46" fillId="109" borderId="126" xfId="2" applyNumberFormat="1" applyFont="1" applyFill="1" applyBorder="1" applyAlignment="1">
      <alignment horizontal="center" vertical="center"/>
    </xf>
    <xf numFmtId="165" fontId="46" fillId="109" borderId="232" xfId="2" applyNumberFormat="1" applyFont="1" applyFill="1" applyBorder="1" applyAlignment="1">
      <alignment horizontal="center" vertical="center"/>
    </xf>
    <xf numFmtId="0" fontId="12" fillId="111" borderId="225" xfId="2" applyFont="1" applyFill="1" applyBorder="1" applyAlignment="1" applyProtection="1">
      <alignment horizontal="center" vertical="center"/>
      <protection hidden="1"/>
    </xf>
    <xf numFmtId="0" fontId="269" fillId="25" borderId="134" xfId="2" applyFont="1" applyFill="1" applyBorder="1" applyAlignment="1" applyProtection="1">
      <alignment vertical="center"/>
      <protection locked="0"/>
    </xf>
    <xf numFmtId="0" fontId="68" fillId="43" borderId="0" xfId="58" applyFont="1" applyFill="1" applyAlignment="1">
      <alignment horizontal="center" vertical="center"/>
    </xf>
    <xf numFmtId="1" fontId="288" fillId="131" borderId="0" xfId="2" applyNumberFormat="1" applyFont="1" applyFill="1" applyAlignment="1" applyProtection="1">
      <alignment horizontal="center" vertical="center"/>
      <protection hidden="1"/>
    </xf>
    <xf numFmtId="174" fontId="59" fillId="69" borderId="0" xfId="2" applyNumberFormat="1" applyFont="1" applyFill="1" applyAlignment="1" applyProtection="1">
      <alignment horizontal="center" vertical="center"/>
      <protection hidden="1"/>
    </xf>
    <xf numFmtId="0" fontId="235" fillId="108" borderId="0" xfId="2" applyFont="1" applyFill="1" applyAlignment="1" applyProtection="1">
      <alignment horizontal="center" vertical="center"/>
      <protection hidden="1"/>
    </xf>
    <xf numFmtId="165" fontId="235" fillId="109" borderId="0" xfId="2" applyNumberFormat="1" applyFont="1" applyFill="1" applyAlignment="1">
      <alignment horizontal="center" vertical="center"/>
    </xf>
    <xf numFmtId="0" fontId="47" fillId="132" borderId="0" xfId="2" applyFont="1" applyFill="1" applyAlignment="1" applyProtection="1">
      <alignment horizontal="left" vertical="center"/>
      <protection hidden="1"/>
    </xf>
    <xf numFmtId="1" fontId="288" fillId="132" borderId="0" xfId="2" applyNumberFormat="1" applyFont="1" applyFill="1" applyAlignment="1" applyProtection="1">
      <alignment horizontal="center" vertical="center"/>
      <protection hidden="1"/>
    </xf>
    <xf numFmtId="0" fontId="47" fillId="7" borderId="0" xfId="2" applyFont="1" applyFill="1" applyAlignment="1" applyProtection="1">
      <alignment horizontal="left" vertical="center"/>
      <protection hidden="1"/>
    </xf>
    <xf numFmtId="174" fontId="288" fillId="131" borderId="0" xfId="2" applyNumberFormat="1" applyFont="1" applyFill="1" applyAlignment="1" applyProtection="1">
      <alignment horizontal="center" vertical="center"/>
      <protection hidden="1"/>
    </xf>
    <xf numFmtId="0" fontId="68" fillId="10" borderId="233" xfId="2" applyFont="1" applyFill="1" applyBorder="1" applyAlignment="1">
      <alignment horizontal="center" vertical="center"/>
    </xf>
    <xf numFmtId="0" fontId="42" fillId="10" borderId="231" xfId="2" applyFont="1" applyFill="1" applyBorder="1" applyAlignment="1">
      <alignment horizontal="center" vertical="center"/>
    </xf>
    <xf numFmtId="1" fontId="47" fillId="131" borderId="130" xfId="2" applyNumberFormat="1" applyFont="1" applyFill="1" applyBorder="1" applyAlignment="1" applyProtection="1">
      <alignment horizontal="center" vertical="center"/>
      <protection hidden="1"/>
    </xf>
    <xf numFmtId="0" fontId="47" fillId="131" borderId="0" xfId="2" applyFont="1" applyFill="1" applyAlignment="1" applyProtection="1">
      <alignment horizontal="left" vertical="center"/>
      <protection hidden="1"/>
    </xf>
    <xf numFmtId="0" fontId="80" fillId="67" borderId="8" xfId="40" applyFont="1" applyFill="1" applyBorder="1" applyAlignment="1">
      <alignment horizontal="center" vertical="center"/>
    </xf>
    <xf numFmtId="0" fontId="292" fillId="5" borderId="0" xfId="57" applyFont="1" applyFill="1" applyAlignment="1">
      <alignment horizontal="center" vertical="center" wrapText="1"/>
    </xf>
    <xf numFmtId="0" fontId="40" fillId="5" borderId="0" xfId="47" applyFont="1" applyFill="1" applyAlignment="1">
      <alignment horizontal="left" vertical="center" wrapText="1"/>
    </xf>
    <xf numFmtId="0" fontId="7" fillId="5" borderId="0" xfId="2" applyFont="1" applyFill="1" applyAlignment="1" applyProtection="1">
      <alignment horizontal="center" vertical="center"/>
      <protection hidden="1"/>
    </xf>
    <xf numFmtId="0" fontId="80" fillId="5" borderId="0" xfId="40" applyFont="1" applyFill="1" applyAlignment="1">
      <alignment horizontal="center" vertical="center"/>
    </xf>
    <xf numFmtId="0" fontId="80" fillId="5" borderId="6" xfId="40" applyFont="1" applyFill="1" applyBorder="1" applyAlignment="1">
      <alignment horizontal="center" vertical="center"/>
    </xf>
    <xf numFmtId="0" fontId="46" fillId="5" borderId="7" xfId="0" applyFont="1" applyFill="1" applyBorder="1" applyAlignment="1">
      <alignment horizontal="center"/>
    </xf>
    <xf numFmtId="168" fontId="22" fillId="5" borderId="7" xfId="61" applyNumberFormat="1" applyFont="1" applyFill="1" applyBorder="1" applyAlignment="1" applyProtection="1">
      <alignment horizontal="center" vertical="center"/>
      <protection hidden="1"/>
    </xf>
    <xf numFmtId="0" fontId="61" fillId="5" borderId="0" xfId="2" applyFont="1" applyFill="1" applyAlignment="1" applyProtection="1">
      <alignment horizontal="center" vertical="center"/>
      <protection hidden="1"/>
    </xf>
    <xf numFmtId="0" fontId="13" fillId="5" borderId="0" xfId="0" applyFont="1" applyFill="1" applyAlignment="1">
      <alignment horizontal="center" vertical="center"/>
    </xf>
    <xf numFmtId="0" fontId="68" fillId="5" borderId="0" xfId="2" applyFont="1" applyFill="1" applyAlignment="1" applyProtection="1">
      <alignment horizontal="center" vertical="center"/>
      <protection hidden="1"/>
    </xf>
    <xf numFmtId="0" fontId="17" fillId="7" borderId="0" xfId="2" applyFont="1" applyFill="1" applyAlignment="1" applyProtection="1">
      <alignment horizontal="center" vertical="center"/>
      <protection hidden="1"/>
    </xf>
    <xf numFmtId="0" fontId="39" fillId="10" borderId="0" xfId="57" applyFont="1" applyFill="1" applyAlignment="1">
      <alignment horizontal="left" vertical="center"/>
    </xf>
    <xf numFmtId="0" fontId="22" fillId="5" borderId="0" xfId="47" applyFont="1" applyFill="1" applyAlignment="1">
      <alignment horizontal="left" vertical="center"/>
    </xf>
    <xf numFmtId="0" fontId="77" fillId="13" borderId="0" xfId="5" applyFont="1" applyFill="1" applyAlignment="1">
      <alignment vertical="center"/>
    </xf>
    <xf numFmtId="0" fontId="77" fillId="5" borderId="0" xfId="5" applyFont="1" applyFill="1" applyAlignment="1">
      <alignment vertical="center"/>
    </xf>
    <xf numFmtId="0" fontId="235" fillId="5" borderId="0" xfId="2" applyFont="1" applyFill="1" applyAlignment="1" applyProtection="1">
      <alignment horizontal="center" vertical="center"/>
      <protection hidden="1"/>
    </xf>
    <xf numFmtId="0" fontId="264" fillId="5" borderId="0" xfId="2" applyFont="1" applyFill="1" applyAlignment="1" applyProtection="1">
      <alignment horizontal="center" vertical="center"/>
      <protection hidden="1"/>
    </xf>
    <xf numFmtId="0" fontId="17" fillId="10" borderId="130" xfId="62" applyFont="1" applyFill="1" applyBorder="1" applyAlignment="1">
      <alignment horizontal="center" vertical="center"/>
    </xf>
    <xf numFmtId="0" fontId="17" fillId="10" borderId="0" xfId="62" applyFont="1" applyFill="1" applyAlignment="1">
      <alignment horizontal="center" vertical="center"/>
    </xf>
    <xf numFmtId="0" fontId="68" fillId="10" borderId="0" xfId="2" applyFont="1" applyFill="1" applyAlignment="1" applyProtection="1">
      <alignment horizontal="center" vertical="center"/>
      <protection hidden="1"/>
    </xf>
    <xf numFmtId="1" fontId="290" fillId="69" borderId="0" xfId="2" applyNumberFormat="1" applyFont="1" applyFill="1" applyAlignment="1" applyProtection="1">
      <alignment horizontal="center" vertical="center"/>
      <protection hidden="1"/>
    </xf>
    <xf numFmtId="191" fontId="68" fillId="10" borderId="0" xfId="2" applyNumberFormat="1" applyFont="1" applyFill="1" applyAlignment="1" applyProtection="1">
      <alignment horizontal="center" vertical="center"/>
      <protection hidden="1"/>
    </xf>
    <xf numFmtId="0" fontId="47" fillId="115" borderId="0" xfId="2" applyFont="1" applyFill="1" applyAlignment="1" applyProtection="1">
      <alignment horizontal="left" vertical="center"/>
      <protection hidden="1"/>
    </xf>
    <xf numFmtId="1" fontId="290" fillId="115" borderId="0" xfId="2" applyNumberFormat="1" applyFont="1" applyFill="1" applyAlignment="1" applyProtection="1">
      <alignment horizontal="center" vertical="center"/>
      <protection hidden="1"/>
    </xf>
    <xf numFmtId="1" fontId="47" fillId="69" borderId="233" xfId="2" applyNumberFormat="1" applyFont="1" applyFill="1" applyBorder="1" applyAlignment="1" applyProtection="1">
      <alignment horizontal="center" vertical="center"/>
      <protection hidden="1"/>
    </xf>
    <xf numFmtId="0" fontId="47" fillId="69" borderId="231" xfId="2" applyFont="1" applyFill="1" applyBorder="1" applyAlignment="1" applyProtection="1">
      <alignment horizontal="left" vertical="center"/>
      <protection hidden="1"/>
    </xf>
    <xf numFmtId="1" fontId="290" fillId="69" borderId="231" xfId="2" applyNumberFormat="1" applyFont="1" applyFill="1" applyBorder="1" applyAlignment="1" applyProtection="1">
      <alignment horizontal="center" vertical="center"/>
      <protection hidden="1"/>
    </xf>
    <xf numFmtId="0" fontId="242" fillId="111" borderId="241" xfId="2" applyFont="1" applyFill="1" applyBorder="1" applyAlignment="1" applyProtection="1">
      <alignment horizontal="center" vertical="center"/>
      <protection hidden="1"/>
    </xf>
    <xf numFmtId="174" fontId="291" fillId="69" borderId="231" xfId="2" applyNumberFormat="1" applyFont="1" applyFill="1" applyBorder="1" applyAlignment="1" applyProtection="1">
      <alignment horizontal="center" vertical="center"/>
      <protection hidden="1"/>
    </xf>
    <xf numFmtId="0" fontId="80" fillId="47" borderId="6" xfId="40" applyFont="1" applyFill="1" applyBorder="1" applyAlignment="1">
      <alignment horizontal="center" vertical="center"/>
    </xf>
    <xf numFmtId="0" fontId="80" fillId="47" borderId="9" xfId="40" applyFont="1" applyFill="1" applyBorder="1" applyAlignment="1">
      <alignment horizontal="center" vertical="center"/>
    </xf>
    <xf numFmtId="0" fontId="80" fillId="47" borderId="8" xfId="40" applyFont="1" applyFill="1" applyBorder="1" applyAlignment="1">
      <alignment horizontal="center" vertical="center"/>
    </xf>
    <xf numFmtId="174" fontId="235" fillId="10" borderId="0" xfId="2" applyNumberFormat="1" applyFont="1" applyFill="1" applyAlignment="1">
      <alignment horizontal="center" vertical="center"/>
    </xf>
    <xf numFmtId="0" fontId="68" fillId="5" borderId="0" xfId="2" applyFont="1" applyFill="1" applyAlignment="1">
      <alignment horizontal="center" vertical="center"/>
    </xf>
    <xf numFmtId="0" fontId="42" fillId="5" borderId="0" xfId="2" applyFont="1" applyFill="1" applyAlignment="1">
      <alignment horizontal="center" vertical="center"/>
    </xf>
    <xf numFmtId="174" fontId="42" fillId="5" borderId="0" xfId="2" applyNumberFormat="1" applyFont="1" applyFill="1" applyAlignment="1">
      <alignment horizontal="center" vertical="center"/>
    </xf>
    <xf numFmtId="174" fontId="235" fillId="5" borderId="0" xfId="2" applyNumberFormat="1" applyFont="1" applyFill="1" applyAlignment="1">
      <alignment horizontal="center" vertical="center"/>
    </xf>
    <xf numFmtId="0" fontId="36" fillId="48" borderId="17" xfId="2" applyFont="1" applyFill="1" applyBorder="1" applyAlignment="1" applyProtection="1">
      <alignment horizontal="center" vertical="center" textRotation="90"/>
      <protection locked="0"/>
    </xf>
    <xf numFmtId="0" fontId="36" fillId="5" borderId="0" xfId="2" applyFont="1" applyFill="1" applyAlignment="1" applyProtection="1">
      <alignment horizontal="center" vertical="center" textRotation="90"/>
      <protection locked="0"/>
    </xf>
    <xf numFmtId="0" fontId="26" fillId="5" borderId="0" xfId="55" applyFont="1" applyFill="1" applyAlignment="1">
      <alignment horizontal="center" vertical="center"/>
    </xf>
    <xf numFmtId="0" fontId="26" fillId="5" borderId="7" xfId="55" applyFont="1" applyFill="1" applyBorder="1" applyAlignment="1">
      <alignment horizontal="center" vertical="center"/>
    </xf>
    <xf numFmtId="2" fontId="22" fillId="5" borderId="0" xfId="2" applyNumberFormat="1" applyFont="1" applyFill="1" applyAlignment="1" applyProtection="1">
      <alignment horizontal="right" vertical="center"/>
      <protection hidden="1"/>
    </xf>
    <xf numFmtId="0" fontId="1" fillId="5" borderId="0" xfId="57" applyFill="1" applyAlignment="1">
      <alignment horizontal="right" vertical="center"/>
    </xf>
    <xf numFmtId="1" fontId="65" fillId="5" borderId="0" xfId="2" applyNumberFormat="1" applyFont="1" applyFill="1" applyAlignment="1" applyProtection="1">
      <alignment horizontal="right" vertical="center"/>
      <protection hidden="1"/>
    </xf>
    <xf numFmtId="0" fontId="235" fillId="10" borderId="126" xfId="62" quotePrefix="1" applyFont="1" applyFill="1" applyBorder="1" applyAlignment="1">
      <alignment horizontal="center" vertical="center"/>
    </xf>
    <xf numFmtId="1" fontId="14" fillId="46" borderId="0" xfId="2" applyNumberFormat="1" applyFont="1" applyFill="1" applyAlignment="1">
      <alignment horizontal="center" vertical="center"/>
    </xf>
    <xf numFmtId="0" fontId="66" fillId="5" borderId="0" xfId="2" applyFont="1" applyFill="1" applyAlignment="1">
      <alignment horizontal="left" vertical="center"/>
    </xf>
    <xf numFmtId="0" fontId="401" fillId="10" borderId="0" xfId="55" applyFont="1" applyFill="1"/>
    <xf numFmtId="0" fontId="242" fillId="111" borderId="130" xfId="2" applyFont="1" applyFill="1" applyBorder="1" applyAlignment="1" applyProtection="1">
      <alignment horizontal="center" vertical="center"/>
      <protection hidden="1"/>
    </xf>
    <xf numFmtId="167" fontId="304" fillId="5" borderId="126" xfId="2" applyNumberFormat="1" applyFont="1" applyFill="1" applyBorder="1" applyAlignment="1" applyProtection="1">
      <alignment horizontal="center" vertical="center"/>
      <protection hidden="1"/>
    </xf>
    <xf numFmtId="0" fontId="16" fillId="10" borderId="118" xfId="2" applyFont="1" applyFill="1" applyBorder="1" applyAlignment="1">
      <alignment horizontal="center" vertical="center"/>
    </xf>
    <xf numFmtId="167" fontId="68" fillId="10" borderId="0" xfId="2" applyNumberFormat="1" applyFont="1" applyFill="1" applyAlignment="1" applyProtection="1">
      <alignment horizontal="center" vertical="center"/>
      <protection hidden="1"/>
    </xf>
    <xf numFmtId="175" fontId="22" fillId="121" borderId="0" xfId="61" applyNumberFormat="1" applyFont="1" applyFill="1" applyAlignment="1">
      <alignment horizontal="right" vertical="center"/>
    </xf>
    <xf numFmtId="0" fontId="17" fillId="121" borderId="0" xfId="61" applyFont="1" applyFill="1" applyAlignment="1">
      <alignment horizontal="left" vertical="center"/>
    </xf>
    <xf numFmtId="174" fontId="17" fillId="121" borderId="126" xfId="61" applyNumberFormat="1" applyFont="1" applyFill="1" applyBorder="1" applyAlignment="1">
      <alignment horizontal="center" vertical="center"/>
    </xf>
    <xf numFmtId="1" fontId="290" fillId="132" borderId="0" xfId="2" applyNumberFormat="1" applyFont="1" applyFill="1" applyAlignment="1" applyProtection="1">
      <alignment horizontal="center" vertical="center"/>
      <protection hidden="1"/>
    </xf>
    <xf numFmtId="174" fontId="17" fillId="70" borderId="126" xfId="61" applyNumberFormat="1" applyFont="1" applyFill="1" applyBorder="1" applyAlignment="1">
      <alignment horizontal="center" vertical="center"/>
    </xf>
    <xf numFmtId="1" fontId="290" fillId="131" borderId="0" xfId="2" applyNumberFormat="1" applyFont="1" applyFill="1" applyAlignment="1" applyProtection="1">
      <alignment horizontal="center" vertical="center"/>
      <protection hidden="1"/>
    </xf>
    <xf numFmtId="0" fontId="5" fillId="67" borderId="233" xfId="2" applyFont="1" applyFill="1" applyBorder="1" applyAlignment="1" applyProtection="1">
      <alignment vertical="center"/>
      <protection hidden="1"/>
    </xf>
    <xf numFmtId="0" fontId="5" fillId="67" borderId="231" xfId="2" applyFont="1" applyFill="1" applyBorder="1" applyAlignment="1" applyProtection="1">
      <alignment vertical="center"/>
      <protection hidden="1"/>
    </xf>
    <xf numFmtId="0" fontId="5" fillId="67" borderId="231" xfId="60" applyFont="1" applyFill="1" applyBorder="1" applyAlignment="1">
      <alignment vertical="center"/>
    </xf>
    <xf numFmtId="0" fontId="28" fillId="67" borderId="231" xfId="2" applyFont="1" applyFill="1" applyBorder="1" applyAlignment="1" applyProtection="1">
      <alignment horizontal="right" vertical="center"/>
      <protection hidden="1"/>
    </xf>
    <xf numFmtId="165" fontId="2" fillId="67" borderId="231" xfId="2" applyNumberFormat="1" applyFont="1" applyFill="1" applyBorder="1" applyAlignment="1" applyProtection="1">
      <alignment horizontal="center" vertical="center"/>
      <protection hidden="1"/>
    </xf>
    <xf numFmtId="167" fontId="5" fillId="67" borderId="231" xfId="2" applyNumberFormat="1" applyFont="1" applyFill="1" applyBorder="1" applyAlignment="1" applyProtection="1">
      <alignment horizontal="center" vertical="center"/>
      <protection hidden="1"/>
    </xf>
    <xf numFmtId="0" fontId="5" fillId="67" borderId="231" xfId="0" applyFont="1" applyFill="1" applyBorder="1" applyAlignment="1">
      <alignment horizontal="center" vertical="center"/>
    </xf>
    <xf numFmtId="165" fontId="295" fillId="120" borderId="246" xfId="2" applyNumberFormat="1" applyFont="1" applyFill="1" applyBorder="1" applyAlignment="1">
      <alignment horizontal="center" vertical="center"/>
    </xf>
    <xf numFmtId="167" fontId="295" fillId="67" borderId="231" xfId="2" applyNumberFormat="1" applyFont="1" applyFill="1" applyBorder="1" applyAlignment="1" applyProtection="1">
      <alignment horizontal="center" vertical="center"/>
      <protection hidden="1"/>
    </xf>
    <xf numFmtId="191" fontId="295" fillId="67" borderId="231" xfId="2" applyNumberFormat="1" applyFont="1" applyFill="1" applyBorder="1" applyAlignment="1" applyProtection="1">
      <alignment horizontal="center" vertical="center"/>
      <protection hidden="1"/>
    </xf>
    <xf numFmtId="0" fontId="28" fillId="67" borderId="231" xfId="2" applyFont="1" applyFill="1" applyBorder="1" applyAlignment="1" applyProtection="1">
      <alignment vertical="center"/>
      <protection hidden="1"/>
    </xf>
    <xf numFmtId="165" fontId="2" fillId="120" borderId="231" xfId="2" applyNumberFormat="1" applyFont="1" applyFill="1" applyBorder="1" applyAlignment="1">
      <alignment horizontal="center" vertical="center"/>
    </xf>
    <xf numFmtId="174" fontId="2" fillId="120" borderId="232" xfId="61" applyNumberFormat="1" applyFont="1" applyFill="1" applyBorder="1" applyAlignment="1">
      <alignment horizontal="center" vertical="center"/>
    </xf>
    <xf numFmtId="0" fontId="1" fillId="5" borderId="134" xfId="0" applyFont="1" applyFill="1" applyBorder="1"/>
    <xf numFmtId="0" fontId="1" fillId="5" borderId="247" xfId="57" applyFill="1" applyBorder="1" applyAlignment="1">
      <alignment horizontal="left" vertical="center"/>
    </xf>
    <xf numFmtId="0" fontId="80" fillId="67" borderId="179" xfId="2" applyFont="1" applyFill="1" applyBorder="1" applyAlignment="1" applyProtection="1">
      <alignment horizontal="center" vertical="center" wrapText="1"/>
      <protection hidden="1"/>
    </xf>
    <xf numFmtId="0" fontId="80" fillId="67" borderId="224" xfId="2" applyFont="1" applyFill="1" applyBorder="1" applyAlignment="1" applyProtection="1">
      <alignment horizontal="center" vertical="center" wrapText="1"/>
      <protection hidden="1"/>
    </xf>
    <xf numFmtId="0" fontId="51" fillId="67" borderId="10" xfId="42" applyFont="1" applyFill="1" applyBorder="1" applyAlignment="1">
      <alignment horizontal="center" vertical="center"/>
    </xf>
    <xf numFmtId="0" fontId="0" fillId="5" borderId="5" xfId="0" applyFill="1" applyBorder="1"/>
    <xf numFmtId="0" fontId="36" fillId="67" borderId="15" xfId="2" applyFont="1" applyFill="1" applyBorder="1" applyAlignment="1" applyProtection="1">
      <alignment horizontal="center" vertical="center" textRotation="90"/>
      <protection locked="0"/>
    </xf>
    <xf numFmtId="0" fontId="68" fillId="10" borderId="126" xfId="62" quotePrefix="1" applyFont="1" applyFill="1" applyBorder="1" applyAlignment="1">
      <alignment horizontal="center" vertical="center"/>
    </xf>
    <xf numFmtId="0" fontId="46" fillId="10" borderId="118" xfId="2" applyFont="1" applyFill="1" applyBorder="1" applyAlignment="1">
      <alignment horizontal="center" vertical="center"/>
    </xf>
    <xf numFmtId="177" fontId="17" fillId="5" borderId="126" xfId="61" applyNumberFormat="1" applyFont="1" applyFill="1" applyBorder="1" applyAlignment="1" applyProtection="1">
      <alignment vertical="center"/>
      <protection hidden="1"/>
    </xf>
    <xf numFmtId="168" fontId="22" fillId="16" borderId="0" xfId="61" applyNumberFormat="1" applyFont="1" applyFill="1" applyAlignment="1" applyProtection="1">
      <alignment vertical="center"/>
      <protection hidden="1"/>
    </xf>
    <xf numFmtId="177" fontId="17" fillId="16" borderId="126" xfId="61" applyNumberFormat="1" applyFont="1" applyFill="1" applyBorder="1" applyAlignment="1" applyProtection="1">
      <alignment vertical="center"/>
      <protection hidden="1"/>
    </xf>
    <xf numFmtId="174" fontId="2" fillId="120" borderId="231" xfId="61" applyNumberFormat="1" applyFont="1" applyFill="1" applyBorder="1" applyAlignment="1">
      <alignment horizontal="center" vertical="center"/>
    </xf>
    <xf numFmtId="0" fontId="5" fillId="67" borderId="231" xfId="0" applyFont="1" applyFill="1" applyBorder="1" applyAlignment="1">
      <alignment vertical="center"/>
    </xf>
    <xf numFmtId="168" fontId="2" fillId="67" borderId="231" xfId="61" applyNumberFormat="1" applyFont="1" applyFill="1" applyBorder="1" applyAlignment="1" applyProtection="1">
      <alignment horizontal="center" vertical="center"/>
      <protection hidden="1"/>
    </xf>
    <xf numFmtId="0" fontId="5" fillId="67" borderId="232" xfId="2" applyFont="1" applyFill="1" applyBorder="1" applyAlignment="1" applyProtection="1">
      <alignment vertical="center"/>
      <protection hidden="1"/>
    </xf>
    <xf numFmtId="0" fontId="51" fillId="67" borderId="178" xfId="42" applyFont="1" applyFill="1" applyBorder="1" applyAlignment="1">
      <alignment horizontal="center" vertical="center"/>
    </xf>
    <xf numFmtId="0" fontId="17" fillId="10" borderId="126" xfId="62" quotePrefix="1" applyFont="1" applyFill="1" applyBorder="1" applyAlignment="1">
      <alignment horizontal="center" vertical="center"/>
    </xf>
    <xf numFmtId="0" fontId="1" fillId="5" borderId="134" xfId="57" applyFill="1" applyBorder="1" applyAlignment="1">
      <alignment horizontal="left" vertical="center"/>
    </xf>
    <xf numFmtId="0" fontId="5" fillId="5" borderId="130" xfId="57" applyFont="1" applyFill="1" applyBorder="1" applyAlignment="1">
      <alignment horizontal="left" vertical="center"/>
    </xf>
    <xf numFmtId="0" fontId="242" fillId="5" borderId="0" xfId="2" applyFont="1" applyFill="1" applyAlignment="1" applyProtection="1">
      <alignment horizontal="center" vertical="center"/>
      <protection hidden="1"/>
    </xf>
    <xf numFmtId="0" fontId="60" fillId="5" borderId="0" xfId="55" applyFont="1" applyFill="1"/>
    <xf numFmtId="174" fontId="59" fillId="131" borderId="0" xfId="2" applyNumberFormat="1" applyFont="1" applyFill="1" applyAlignment="1" applyProtection="1">
      <alignment horizontal="center" vertical="center"/>
      <protection hidden="1"/>
    </xf>
    <xf numFmtId="9" fontId="13" fillId="131" borderId="0" xfId="0" applyNumberFormat="1" applyFont="1" applyFill="1" applyAlignment="1">
      <alignment horizontal="center" vertical="center"/>
    </xf>
    <xf numFmtId="174" fontId="291" fillId="132" borderId="0" xfId="2" applyNumberFormat="1" applyFont="1" applyFill="1" applyAlignment="1" applyProtection="1">
      <alignment horizontal="center" vertical="center"/>
      <protection hidden="1"/>
    </xf>
    <xf numFmtId="9" fontId="13" fillId="132" borderId="0" xfId="0" applyNumberFormat="1" applyFont="1" applyFill="1" applyAlignment="1">
      <alignment horizontal="center" vertical="center"/>
    </xf>
    <xf numFmtId="174" fontId="291" fillId="131" borderId="0" xfId="2" applyNumberFormat="1" applyFont="1" applyFill="1" applyAlignment="1" applyProtection="1">
      <alignment horizontal="center" vertical="center"/>
      <protection hidden="1"/>
    </xf>
    <xf numFmtId="165" fontId="80" fillId="120" borderId="246" xfId="2" applyNumberFormat="1" applyFont="1" applyFill="1" applyBorder="1" applyAlignment="1">
      <alignment horizontal="center" vertical="center"/>
    </xf>
    <xf numFmtId="2" fontId="80" fillId="67" borderId="246" xfId="2" applyNumberFormat="1" applyFont="1" applyFill="1" applyBorder="1" applyAlignment="1" applyProtection="1">
      <alignment horizontal="center" vertical="center"/>
      <protection hidden="1"/>
    </xf>
    <xf numFmtId="0" fontId="81" fillId="67" borderId="231" xfId="2" applyFont="1" applyFill="1" applyBorder="1" applyAlignment="1" applyProtection="1">
      <alignment vertical="center"/>
      <protection hidden="1"/>
    </xf>
    <xf numFmtId="165" fontId="5" fillId="120" borderId="242" xfId="2" applyNumberFormat="1" applyFont="1" applyFill="1" applyBorder="1" applyAlignment="1">
      <alignment horizontal="center" vertical="center"/>
    </xf>
    <xf numFmtId="168" fontId="5" fillId="67" borderId="249" xfId="2" applyNumberFormat="1" applyFont="1" applyFill="1" applyBorder="1" applyAlignment="1" applyProtection="1">
      <alignment horizontal="center" vertical="center"/>
      <protection hidden="1"/>
    </xf>
    <xf numFmtId="0" fontId="26" fillId="5" borderId="231" xfId="55" applyFont="1" applyFill="1" applyBorder="1" applyAlignment="1">
      <alignment horizontal="center" vertical="center"/>
    </xf>
    <xf numFmtId="174" fontId="402" fillId="10" borderId="0" xfId="2" applyNumberFormat="1" applyFont="1" applyFill="1" applyAlignment="1">
      <alignment horizontal="center" vertical="center"/>
    </xf>
    <xf numFmtId="0" fontId="264" fillId="10" borderId="0" xfId="62" quotePrefix="1" applyFont="1" applyFill="1" applyAlignment="1">
      <alignment horizontal="center" vertical="center"/>
    </xf>
    <xf numFmtId="0" fontId="235" fillId="10" borderId="0" xfId="62" quotePrefix="1" applyFont="1" applyFill="1" applyAlignment="1">
      <alignment horizontal="center" vertical="center"/>
    </xf>
    <xf numFmtId="0" fontId="403" fillId="10" borderId="0" xfId="2" applyFont="1" applyFill="1" applyAlignment="1" applyProtection="1">
      <alignment horizontal="center" vertical="center"/>
      <protection hidden="1"/>
    </xf>
    <xf numFmtId="0" fontId="17" fillId="43" borderId="233" xfId="2" applyFont="1" applyFill="1" applyBorder="1" applyAlignment="1" applyProtection="1">
      <alignment vertical="center"/>
      <protection hidden="1"/>
    </xf>
    <xf numFmtId="0" fontId="17" fillId="43" borderId="231" xfId="2" applyFont="1" applyFill="1" applyBorder="1" applyAlignment="1" applyProtection="1">
      <alignment vertical="center"/>
      <protection hidden="1"/>
    </xf>
    <xf numFmtId="0" fontId="17" fillId="43" borderId="231" xfId="0" applyFont="1" applyFill="1" applyBorder="1" applyAlignment="1">
      <alignment horizontal="center" vertical="center"/>
    </xf>
    <xf numFmtId="165" fontId="68" fillId="133" borderId="246" xfId="2" applyNumberFormat="1" applyFont="1" applyFill="1" applyBorder="1" applyAlignment="1">
      <alignment horizontal="center" vertical="center"/>
    </xf>
    <xf numFmtId="167" fontId="68" fillId="43" borderId="231" xfId="2" applyNumberFormat="1" applyFont="1" applyFill="1" applyBorder="1" applyAlignment="1" applyProtection="1">
      <alignment horizontal="center" vertical="center"/>
      <protection hidden="1"/>
    </xf>
    <xf numFmtId="165" fontId="23" fillId="133" borderId="231" xfId="2" applyNumberFormat="1" applyFont="1" applyFill="1" applyBorder="1" applyAlignment="1">
      <alignment horizontal="center" vertical="center"/>
    </xf>
    <xf numFmtId="174" fontId="23" fillId="133" borderId="232" xfId="61" applyNumberFormat="1" applyFont="1" applyFill="1" applyBorder="1" applyAlignment="1">
      <alignment horizontal="center" vertical="center"/>
    </xf>
    <xf numFmtId="174" fontId="402" fillId="5" borderId="0" xfId="2" applyNumberFormat="1" applyFont="1" applyFill="1" applyAlignment="1">
      <alignment horizontal="center" vertical="center"/>
    </xf>
    <xf numFmtId="0" fontId="0" fillId="67" borderId="10" xfId="0" applyFill="1" applyBorder="1"/>
    <xf numFmtId="0" fontId="252" fillId="5" borderId="0" xfId="42" applyFont="1" applyFill="1" applyAlignment="1">
      <alignment horizontal="left" vertical="center"/>
    </xf>
    <xf numFmtId="0" fontId="0" fillId="5" borderId="8" xfId="0" applyFill="1" applyBorder="1"/>
    <xf numFmtId="0" fontId="0" fillId="5" borderId="134" xfId="0" applyFill="1" applyBorder="1" applyAlignment="1">
      <alignment horizontal="left" vertical="center"/>
    </xf>
    <xf numFmtId="0" fontId="18" fillId="5" borderId="130" xfId="4" applyFill="1" applyBorder="1"/>
    <xf numFmtId="0" fontId="4" fillId="5" borderId="130" xfId="0" applyFont="1" applyFill="1" applyBorder="1" applyAlignment="1">
      <alignment horizontal="center" vertical="center" wrapText="1"/>
    </xf>
    <xf numFmtId="0" fontId="0" fillId="5" borderId="231" xfId="0" applyFill="1" applyBorder="1"/>
    <xf numFmtId="0" fontId="0" fillId="5" borderId="232" xfId="0" applyFill="1" applyBorder="1"/>
    <xf numFmtId="0" fontId="0" fillId="5" borderId="130" xfId="0" applyFill="1" applyBorder="1" applyAlignment="1">
      <alignment vertical="center"/>
    </xf>
    <xf numFmtId="17" fontId="0" fillId="5" borderId="0" xfId="0" quotePrefix="1" applyNumberFormat="1" applyFill="1" applyAlignment="1">
      <alignment horizontal="center" vertical="center"/>
    </xf>
    <xf numFmtId="2" fontId="0" fillId="5" borderId="126" xfId="0" applyNumberFormat="1" applyFill="1" applyBorder="1" applyAlignment="1">
      <alignment horizontal="center" vertical="center"/>
    </xf>
    <xf numFmtId="0" fontId="7" fillId="5" borderId="0" xfId="42" applyFont="1" applyFill="1" applyAlignment="1">
      <alignment horizontal="center" vertical="center"/>
    </xf>
    <xf numFmtId="0" fontId="0" fillId="10" borderId="231" xfId="0" applyFill="1" applyBorder="1" applyAlignment="1">
      <alignment horizontal="center" vertical="center"/>
    </xf>
    <xf numFmtId="0" fontId="12" fillId="111" borderId="126" xfId="2" applyFont="1" applyFill="1" applyBorder="1" applyAlignment="1" applyProtection="1">
      <alignment horizontal="center" vertical="center"/>
      <protection hidden="1"/>
    </xf>
    <xf numFmtId="0" fontId="22" fillId="10" borderId="130" xfId="42" applyFont="1" applyFill="1" applyBorder="1" applyAlignment="1">
      <alignment horizontal="center" vertical="center"/>
    </xf>
    <xf numFmtId="0" fontId="7" fillId="10" borderId="0" xfId="2" applyFont="1" applyFill="1" applyAlignment="1">
      <alignment horizontal="center" vertical="center"/>
    </xf>
    <xf numFmtId="0" fontId="7" fillId="10" borderId="126" xfId="2" applyFont="1" applyFill="1" applyBorder="1" applyAlignment="1">
      <alignment horizontal="center" vertical="center"/>
    </xf>
    <xf numFmtId="0" fontId="12" fillId="111" borderId="130" xfId="2" applyFont="1" applyFill="1" applyBorder="1" applyAlignment="1" applyProtection="1">
      <alignment horizontal="center" vertical="center"/>
      <protection hidden="1"/>
    </xf>
    <xf numFmtId="0" fontId="7" fillId="10" borderId="233" xfId="2" applyFont="1" applyFill="1" applyBorder="1" applyAlignment="1">
      <alignment horizontal="center" vertical="center"/>
    </xf>
    <xf numFmtId="0" fontId="0" fillId="10" borderId="232" xfId="0" applyFill="1" applyBorder="1" applyAlignment="1">
      <alignment horizontal="center" vertical="center"/>
    </xf>
    <xf numFmtId="0" fontId="17" fillId="5" borderId="0" xfId="42" applyFont="1" applyFill="1" applyAlignment="1">
      <alignment horizontal="center" vertical="center"/>
    </xf>
    <xf numFmtId="0" fontId="1" fillId="5" borderId="231" xfId="0" applyFont="1" applyFill="1" applyBorder="1" applyAlignment="1">
      <alignment horizontal="center" vertical="center"/>
    </xf>
    <xf numFmtId="0" fontId="36" fillId="0" borderId="0" xfId="42" applyFont="1" applyAlignment="1">
      <alignment horizontal="center" vertical="center"/>
    </xf>
    <xf numFmtId="0" fontId="239" fillId="111" borderId="134" xfId="2" applyFont="1" applyFill="1" applyBorder="1" applyAlignment="1" applyProtection="1">
      <alignment horizontal="center" vertical="center"/>
      <protection hidden="1"/>
    </xf>
    <xf numFmtId="0" fontId="7" fillId="16" borderId="0" xfId="2" applyFont="1" applyFill="1" applyAlignment="1" applyProtection="1">
      <alignment horizontal="center" vertical="center"/>
      <protection hidden="1"/>
    </xf>
    <xf numFmtId="0" fontId="36" fillId="5" borderId="0" xfId="42" applyFont="1" applyFill="1" applyAlignment="1">
      <alignment horizontal="center" vertical="center"/>
    </xf>
    <xf numFmtId="0" fontId="0" fillId="10" borderId="126" xfId="0" applyFill="1" applyBorder="1" applyAlignment="1">
      <alignment horizontal="center" vertical="center"/>
    </xf>
    <xf numFmtId="0" fontId="12" fillId="111" borderId="0" xfId="2" quotePrefix="1" applyFont="1" applyFill="1" applyAlignment="1" applyProtection="1">
      <alignment horizontal="center" vertical="center"/>
      <protection hidden="1"/>
    </xf>
    <xf numFmtId="0" fontId="0" fillId="10" borderId="233" xfId="0" applyFill="1" applyBorder="1" applyAlignment="1">
      <alignment horizontal="center" vertical="center"/>
    </xf>
    <xf numFmtId="0" fontId="7" fillId="5" borderId="130" xfId="2" applyFont="1" applyFill="1" applyBorder="1" applyAlignment="1">
      <alignment horizontal="center" vertical="center"/>
    </xf>
    <xf numFmtId="0" fontId="7" fillId="5" borderId="126" xfId="2" applyFont="1" applyFill="1" applyBorder="1" applyAlignment="1">
      <alignment horizontal="center" vertical="center"/>
    </xf>
    <xf numFmtId="165" fontId="7" fillId="5" borderId="130" xfId="2" applyNumberFormat="1" applyFont="1" applyFill="1" applyBorder="1" applyAlignment="1">
      <alignment horizontal="center" vertical="center"/>
    </xf>
    <xf numFmtId="165" fontId="7" fillId="5" borderId="126" xfId="2" applyNumberFormat="1" applyFont="1" applyFill="1" applyBorder="1" applyAlignment="1">
      <alignment horizontal="center" vertical="center"/>
    </xf>
    <xf numFmtId="0" fontId="36" fillId="5" borderId="0" xfId="42" applyFont="1" applyFill="1" applyAlignment="1">
      <alignment horizontal="left" vertical="center"/>
    </xf>
    <xf numFmtId="212" fontId="0" fillId="10" borderId="0" xfId="0" applyNumberFormat="1" applyFill="1" applyAlignment="1">
      <alignment horizontal="center" vertical="center"/>
    </xf>
    <xf numFmtId="0" fontId="242" fillId="111" borderId="163" xfId="2" applyFont="1" applyFill="1" applyBorder="1" applyAlignment="1" applyProtection="1">
      <alignment horizontal="center" vertical="center"/>
      <protection hidden="1"/>
    </xf>
    <xf numFmtId="0" fontId="239" fillId="111" borderId="163" xfId="2" applyFont="1" applyFill="1" applyBorder="1" applyAlignment="1" applyProtection="1">
      <alignment horizontal="center" vertical="center"/>
      <protection hidden="1"/>
    </xf>
    <xf numFmtId="165" fontId="7" fillId="121" borderId="58" xfId="2" applyNumberFormat="1" applyFont="1" applyFill="1" applyBorder="1" applyAlignment="1">
      <alignment horizontal="center" vertical="center"/>
    </xf>
    <xf numFmtId="168" fontId="22" fillId="16" borderId="126" xfId="2" applyNumberFormat="1" applyFont="1" applyFill="1" applyBorder="1" applyAlignment="1" applyProtection="1">
      <alignment horizontal="center" vertical="center"/>
      <protection hidden="1"/>
    </xf>
    <xf numFmtId="0" fontId="7" fillId="112" borderId="231" xfId="2" applyFont="1" applyFill="1" applyBorder="1" applyAlignment="1">
      <alignment horizontal="center" vertical="center"/>
    </xf>
    <xf numFmtId="0" fontId="236" fillId="5" borderId="7" xfId="2" applyFont="1" applyFill="1" applyBorder="1" applyAlignment="1">
      <alignment horizontal="center" vertical="center"/>
    </xf>
    <xf numFmtId="0" fontId="12" fillId="111" borderId="163" xfId="2" applyFont="1" applyFill="1" applyBorder="1" applyAlignment="1" applyProtection="1">
      <alignment horizontal="center" vertical="center"/>
      <protection hidden="1"/>
    </xf>
    <xf numFmtId="0" fontId="42" fillId="10" borderId="196" xfId="2" applyFont="1" applyFill="1" applyBorder="1" applyAlignment="1">
      <alignment horizontal="center" vertical="center"/>
    </xf>
    <xf numFmtId="174" fontId="42" fillId="10" borderId="68" xfId="2" applyNumberFormat="1" applyFont="1" applyFill="1" applyBorder="1" applyAlignment="1">
      <alignment horizontal="center" vertical="center"/>
    </xf>
    <xf numFmtId="174" fontId="42" fillId="10" borderId="250" xfId="2" applyNumberFormat="1" applyFont="1" applyFill="1" applyBorder="1" applyAlignment="1">
      <alignment horizontal="center" vertical="center"/>
    </xf>
    <xf numFmtId="0" fontId="68" fillId="10" borderId="58" xfId="2" applyFont="1" applyFill="1" applyBorder="1" applyAlignment="1">
      <alignment horizontal="center" vertical="center"/>
    </xf>
    <xf numFmtId="0" fontId="42" fillId="10" borderId="101" xfId="2" applyFont="1" applyFill="1" applyBorder="1" applyAlignment="1">
      <alignment horizontal="center" vertical="center"/>
    </xf>
    <xf numFmtId="0" fontId="240" fillId="16" borderId="0" xfId="0" applyFont="1" applyFill="1" applyAlignment="1">
      <alignment horizontal="center" vertical="center"/>
    </xf>
    <xf numFmtId="0" fontId="0" fillId="5" borderId="55" xfId="0" applyFill="1" applyBorder="1"/>
    <xf numFmtId="165" fontId="7" fillId="10" borderId="0" xfId="2" applyNumberFormat="1" applyFont="1" applyFill="1" applyAlignment="1">
      <alignment horizontal="center" vertical="center"/>
    </xf>
    <xf numFmtId="0" fontId="0" fillId="13" borderId="6" xfId="0" applyFill="1" applyBorder="1" applyAlignment="1">
      <alignment horizontal="center"/>
    </xf>
    <xf numFmtId="0" fontId="34" fillId="8" borderId="101" xfId="2" applyFont="1" applyFill="1" applyBorder="1" applyAlignment="1">
      <alignment horizontal="center" vertical="center"/>
    </xf>
    <xf numFmtId="0" fontId="80" fillId="106" borderId="174" xfId="42" applyFont="1" applyFill="1" applyBorder="1" applyAlignment="1">
      <alignment horizontal="center" vertical="center"/>
    </xf>
    <xf numFmtId="0" fontId="80" fillId="106" borderId="133" xfId="42" applyFont="1" applyFill="1" applyBorder="1" applyAlignment="1">
      <alignment horizontal="center" vertical="center"/>
    </xf>
    <xf numFmtId="165" fontId="7" fillId="5" borderId="0" xfId="2" applyNumberFormat="1" applyFont="1" applyFill="1" applyAlignment="1">
      <alignment horizontal="center" vertical="center"/>
    </xf>
    <xf numFmtId="213" fontId="0" fillId="10" borderId="0" xfId="0" applyNumberFormat="1" applyFill="1" applyAlignment="1">
      <alignment horizontal="center" vertical="center"/>
    </xf>
    <xf numFmtId="0" fontId="33" fillId="5" borderId="0" xfId="0" applyFont="1" applyFill="1" applyAlignment="1">
      <alignment vertical="center"/>
    </xf>
    <xf numFmtId="0" fontId="23" fillId="48" borderId="3" xfId="2" applyFont="1" applyFill="1" applyBorder="1" applyAlignment="1" applyProtection="1">
      <alignment horizontal="center" vertical="center" textRotation="90"/>
      <protection locked="0"/>
    </xf>
    <xf numFmtId="0" fontId="5" fillId="106" borderId="6" xfId="40" applyFont="1" applyFill="1" applyBorder="1" applyAlignment="1">
      <alignment horizontal="center" vertical="center"/>
    </xf>
    <xf numFmtId="0" fontId="80" fillId="106" borderId="9" xfId="42" applyFont="1" applyFill="1" applyBorder="1" applyAlignment="1">
      <alignment horizontal="center" vertical="center"/>
    </xf>
    <xf numFmtId="0" fontId="80" fillId="106" borderId="8" xfId="42" applyFont="1" applyFill="1" applyBorder="1" applyAlignment="1">
      <alignment horizontal="center" vertical="center"/>
    </xf>
    <xf numFmtId="0" fontId="80" fillId="106" borderId="10" xfId="42" applyFont="1" applyFill="1" applyBorder="1" applyAlignment="1">
      <alignment horizontal="center" vertical="center"/>
    </xf>
    <xf numFmtId="0" fontId="5" fillId="5" borderId="0" xfId="40" applyFont="1" applyFill="1" applyAlignment="1">
      <alignment horizontal="center" vertical="center"/>
    </xf>
    <xf numFmtId="0" fontId="41" fillId="111" borderId="134" xfId="2" applyFont="1" applyFill="1" applyBorder="1" applyAlignment="1">
      <alignment horizontal="center" vertical="center"/>
    </xf>
    <xf numFmtId="0" fontId="414" fillId="5" borderId="234" xfId="2" applyFont="1" applyFill="1" applyBorder="1" applyAlignment="1" applyProtection="1">
      <alignment horizontal="left" vertical="center"/>
      <protection hidden="1"/>
    </xf>
    <xf numFmtId="0" fontId="65" fillId="5" borderId="236" xfId="0" applyFont="1" applyFill="1" applyBorder="1" applyAlignment="1">
      <alignment horizontal="left" vertical="center"/>
    </xf>
    <xf numFmtId="0" fontId="414" fillId="5" borderId="236" xfId="2" applyFont="1" applyFill="1" applyBorder="1" applyAlignment="1" applyProtection="1">
      <alignment horizontal="left" vertical="center"/>
      <protection hidden="1"/>
    </xf>
    <xf numFmtId="0" fontId="414" fillId="5" borderId="235" xfId="2" applyFont="1" applyFill="1" applyBorder="1" applyAlignment="1" applyProtection="1">
      <alignment horizontal="left" vertical="center"/>
      <protection hidden="1"/>
    </xf>
    <xf numFmtId="0" fontId="0" fillId="0" borderId="177" xfId="0" applyBorder="1"/>
    <xf numFmtId="0" fontId="0" fillId="5" borderId="0" xfId="57" applyFont="1" applyFill="1" applyAlignment="1">
      <alignment vertical="center"/>
    </xf>
    <xf numFmtId="0" fontId="0" fillId="5" borderId="0" xfId="57" applyFont="1" applyFill="1" applyAlignment="1">
      <alignment horizontal="right" vertical="center"/>
    </xf>
    <xf numFmtId="9" fontId="13" fillId="69" borderId="231" xfId="0" applyNumberFormat="1" applyFont="1" applyFill="1" applyBorder="1" applyAlignment="1">
      <alignment horizontal="center" vertical="center"/>
    </xf>
    <xf numFmtId="174" fontId="291" fillId="115" borderId="0" xfId="2" applyNumberFormat="1" applyFont="1" applyFill="1" applyAlignment="1" applyProtection="1">
      <alignment horizontal="center" vertical="center"/>
      <protection hidden="1"/>
    </xf>
    <xf numFmtId="9" fontId="13" fillId="115" borderId="0" xfId="0" applyNumberFormat="1" applyFont="1" applyFill="1" applyAlignment="1">
      <alignment horizontal="center" vertical="center"/>
    </xf>
    <xf numFmtId="168" fontId="22" fillId="16" borderId="117" xfId="61" applyNumberFormat="1" applyFont="1" applyFill="1" applyBorder="1" applyAlignment="1" applyProtection="1">
      <alignment horizontal="center" vertical="center"/>
      <protection hidden="1"/>
    </xf>
    <xf numFmtId="0" fontId="68" fillId="16" borderId="0" xfId="2" applyFont="1" applyFill="1" applyAlignment="1" applyProtection="1">
      <alignment horizontal="center" vertical="center"/>
      <protection hidden="1"/>
    </xf>
    <xf numFmtId="191" fontId="68" fillId="16" borderId="0" xfId="2" applyNumberFormat="1" applyFont="1" applyFill="1" applyAlignment="1" applyProtection="1">
      <alignment horizontal="center" vertical="center"/>
      <protection hidden="1"/>
    </xf>
    <xf numFmtId="0" fontId="68" fillId="16" borderId="231" xfId="2" applyFont="1" applyFill="1" applyBorder="1" applyAlignment="1" applyProtection="1">
      <alignment horizontal="center" vertical="center"/>
      <protection hidden="1"/>
    </xf>
    <xf numFmtId="191" fontId="68" fillId="16" borderId="231" xfId="2" applyNumberFormat="1" applyFont="1" applyFill="1" applyBorder="1" applyAlignment="1" applyProtection="1">
      <alignment horizontal="center" vertical="center"/>
      <protection hidden="1"/>
    </xf>
    <xf numFmtId="0" fontId="17" fillId="16" borderId="130" xfId="62" applyFont="1" applyFill="1" applyBorder="1" applyAlignment="1">
      <alignment horizontal="center" vertical="center"/>
    </xf>
    <xf numFmtId="0" fontId="17" fillId="16" borderId="0" xfId="62" applyFont="1" applyFill="1" applyAlignment="1">
      <alignment horizontal="center" vertical="center"/>
    </xf>
    <xf numFmtId="0" fontId="17" fillId="16" borderId="0" xfId="62" quotePrefix="1" applyFont="1" applyFill="1" applyAlignment="1">
      <alignment horizontal="center" vertical="center"/>
    </xf>
    <xf numFmtId="0" fontId="7" fillId="16" borderId="126" xfId="2" applyFont="1" applyFill="1" applyBorder="1" applyAlignment="1" applyProtection="1">
      <alignment horizontal="center" vertical="center"/>
      <protection hidden="1"/>
    </xf>
    <xf numFmtId="0" fontId="68" fillId="16" borderId="233" xfId="2" applyFont="1" applyFill="1" applyBorder="1" applyAlignment="1">
      <alignment horizontal="center" vertical="center"/>
    </xf>
    <xf numFmtId="0" fontId="42" fillId="16" borderId="231" xfId="2" applyFont="1" applyFill="1" applyBorder="1" applyAlignment="1">
      <alignment horizontal="center" vertical="center"/>
    </xf>
    <xf numFmtId="0" fontId="7" fillId="16" borderId="231" xfId="2" applyFont="1" applyFill="1" applyBorder="1" applyAlignment="1" applyProtection="1">
      <alignment horizontal="center" vertical="center"/>
      <protection hidden="1"/>
    </xf>
    <xf numFmtId="0" fontId="7" fillId="16" borderId="232" xfId="2" applyFont="1" applyFill="1" applyBorder="1" applyAlignment="1" applyProtection="1">
      <alignment horizontal="center" vertical="center"/>
      <protection hidden="1"/>
    </xf>
    <xf numFmtId="174" fontId="17" fillId="121" borderId="130" xfId="61" applyNumberFormat="1" applyFont="1" applyFill="1" applyBorder="1" applyAlignment="1">
      <alignment horizontal="center" vertical="center"/>
    </xf>
    <xf numFmtId="174" fontId="46" fillId="121" borderId="0" xfId="61" applyNumberFormat="1" applyFont="1" applyFill="1" applyAlignment="1">
      <alignment horizontal="center" vertical="center"/>
    </xf>
    <xf numFmtId="191" fontId="17" fillId="16" borderId="0" xfId="2" applyNumberFormat="1" applyFont="1" applyFill="1" applyAlignment="1" applyProtection="1">
      <alignment horizontal="center" vertical="center"/>
      <protection hidden="1"/>
    </xf>
    <xf numFmtId="168" fontId="3" fillId="114" borderId="101" xfId="2" applyNumberFormat="1" applyFont="1" applyFill="1" applyBorder="1" applyAlignment="1" applyProtection="1">
      <alignment horizontal="center" vertical="center"/>
      <protection hidden="1"/>
    </xf>
    <xf numFmtId="168" fontId="3" fillId="114" borderId="237" xfId="2" applyNumberFormat="1" applyFont="1" applyFill="1" applyBorder="1" applyAlignment="1" applyProtection="1">
      <alignment horizontal="center" vertical="center"/>
      <protection hidden="1"/>
    </xf>
    <xf numFmtId="0" fontId="289" fillId="69" borderId="55" xfId="0" applyFont="1" applyFill="1" applyBorder="1" applyAlignment="1">
      <alignment horizontal="center" vertical="center"/>
    </xf>
    <xf numFmtId="174" fontId="41" fillId="69" borderId="55" xfId="55" applyNumberFormat="1" applyFont="1" applyFill="1" applyBorder="1" applyAlignment="1">
      <alignment horizontal="center" vertical="center" wrapText="1"/>
    </xf>
    <xf numFmtId="0" fontId="68" fillId="16" borderId="55" xfId="2" applyFont="1" applyFill="1" applyBorder="1" applyAlignment="1" applyProtection="1">
      <alignment horizontal="center" vertical="center"/>
      <protection hidden="1"/>
    </xf>
    <xf numFmtId="0" fontId="68" fillId="140" borderId="55" xfId="2" applyFont="1" applyFill="1" applyBorder="1" applyAlignment="1">
      <alignment horizontal="center" vertical="center"/>
    </xf>
    <xf numFmtId="0" fontId="17" fillId="16" borderId="55" xfId="2" applyFont="1" applyFill="1" applyBorder="1" applyAlignment="1">
      <alignment horizontal="center"/>
    </xf>
    <xf numFmtId="0" fontId="46" fillId="16" borderId="55" xfId="0" applyFont="1" applyFill="1" applyBorder="1" applyAlignment="1">
      <alignment horizontal="center"/>
    </xf>
    <xf numFmtId="0" fontId="46" fillId="16" borderId="82" xfId="0" applyFont="1" applyFill="1" applyBorder="1" applyAlignment="1">
      <alignment horizontal="center"/>
    </xf>
    <xf numFmtId="174" fontId="17" fillId="70" borderId="130" xfId="61" applyNumberFormat="1" applyFont="1" applyFill="1" applyBorder="1" applyAlignment="1">
      <alignment horizontal="center" vertical="center"/>
    </xf>
    <xf numFmtId="191" fontId="17" fillId="5" borderId="0" xfId="2" applyNumberFormat="1" applyFont="1" applyFill="1" applyAlignment="1" applyProtection="1">
      <alignment horizontal="center" vertical="center"/>
      <protection hidden="1"/>
    </xf>
    <xf numFmtId="168" fontId="22" fillId="5" borderId="117" xfId="61" applyNumberFormat="1" applyFont="1" applyFill="1" applyBorder="1" applyAlignment="1" applyProtection="1">
      <alignment horizontal="center" vertical="center"/>
      <protection hidden="1"/>
    </xf>
    <xf numFmtId="174" fontId="17" fillId="121" borderId="233" xfId="61" applyNumberFormat="1" applyFont="1" applyFill="1" applyBorder="1" applyAlignment="1">
      <alignment horizontal="center" vertical="center"/>
    </xf>
    <xf numFmtId="174" fontId="46" fillId="121" borderId="231" xfId="61" applyNumberFormat="1" applyFont="1" applyFill="1" applyBorder="1" applyAlignment="1">
      <alignment horizontal="center" vertical="center"/>
    </xf>
    <xf numFmtId="191" fontId="17" fillId="16" borderId="231" xfId="2" applyNumberFormat="1" applyFont="1" applyFill="1" applyBorder="1" applyAlignment="1" applyProtection="1">
      <alignment horizontal="center" vertical="center"/>
      <protection hidden="1"/>
    </xf>
    <xf numFmtId="168" fontId="22" fillId="16" borderId="243" xfId="61" applyNumberFormat="1" applyFont="1" applyFill="1" applyBorder="1" applyAlignment="1" applyProtection="1">
      <alignment horizontal="center" vertical="center"/>
      <protection hidden="1"/>
    </xf>
    <xf numFmtId="174" fontId="36" fillId="129" borderId="55" xfId="55" applyNumberFormat="1" applyFont="1" applyFill="1" applyBorder="1" applyAlignment="1">
      <alignment horizontal="center" vertical="center" wrapText="1"/>
    </xf>
    <xf numFmtId="0" fontId="68" fillId="10" borderId="55" xfId="2" applyFont="1" applyFill="1" applyBorder="1" applyAlignment="1" applyProtection="1">
      <alignment horizontal="center" vertical="center"/>
      <protection hidden="1"/>
    </xf>
    <xf numFmtId="0" fontId="68" fillId="10" borderId="55" xfId="2" applyFont="1" applyFill="1" applyBorder="1" applyAlignment="1">
      <alignment horizontal="center" vertical="center"/>
    </xf>
    <xf numFmtId="167" fontId="68" fillId="10" borderId="55" xfId="2" applyNumberFormat="1" applyFont="1" applyFill="1" applyBorder="1" applyAlignment="1" applyProtection="1">
      <alignment horizontal="center" vertical="center"/>
      <protection hidden="1"/>
    </xf>
    <xf numFmtId="0" fontId="317" fillId="5" borderId="55" xfId="2" applyFont="1" applyFill="1" applyBorder="1" applyAlignment="1">
      <alignment horizontal="center" vertical="center"/>
    </xf>
    <xf numFmtId="0" fontId="400" fillId="5" borderId="82" xfId="0" applyFont="1" applyFill="1" applyBorder="1" applyAlignment="1">
      <alignment horizontal="center" vertical="center" wrapText="1"/>
    </xf>
    <xf numFmtId="0" fontId="302" fillId="69" borderId="55" xfId="2" applyFont="1" applyFill="1" applyBorder="1" applyAlignment="1">
      <alignment horizontal="center" vertical="center"/>
    </xf>
    <xf numFmtId="0" fontId="298" fillId="5" borderId="55" xfId="2" applyFont="1" applyFill="1" applyBorder="1" applyAlignment="1">
      <alignment horizontal="center" vertical="center"/>
    </xf>
    <xf numFmtId="0" fontId="304" fillId="5" borderId="55" xfId="2" applyFont="1" applyFill="1" applyBorder="1" applyAlignment="1">
      <alignment horizontal="center" vertical="center"/>
    </xf>
    <xf numFmtId="168" fontId="180" fillId="114" borderId="254" xfId="2" applyNumberFormat="1" applyFont="1" applyFill="1" applyBorder="1" applyAlignment="1" applyProtection="1">
      <alignment horizontal="center" vertical="center"/>
      <protection hidden="1"/>
    </xf>
    <xf numFmtId="0" fontId="400" fillId="5" borderId="55" xfId="0" applyFont="1" applyFill="1" applyBorder="1" applyAlignment="1">
      <alignment horizontal="center" vertical="center" wrapText="1"/>
    </xf>
    <xf numFmtId="0" fontId="297" fillId="5" borderId="81" xfId="0" applyFont="1" applyFill="1" applyBorder="1" applyAlignment="1">
      <alignment horizontal="center" vertical="center"/>
    </xf>
    <xf numFmtId="0" fontId="297" fillId="5" borderId="55" xfId="0" applyFont="1" applyFill="1" applyBorder="1" applyAlignment="1">
      <alignment horizontal="center" vertical="center"/>
    </xf>
    <xf numFmtId="0" fontId="298" fillId="5" borderId="82" xfId="2" applyFont="1" applyFill="1" applyBorder="1" applyAlignment="1">
      <alignment horizontal="center" vertical="center"/>
    </xf>
    <xf numFmtId="165" fontId="7" fillId="121" borderId="238" xfId="2" applyNumberFormat="1" applyFont="1" applyFill="1" applyBorder="1" applyAlignment="1">
      <alignment horizontal="center" vertical="center"/>
    </xf>
    <xf numFmtId="2" fontId="7" fillId="16" borderId="255" xfId="2" applyNumberFormat="1" applyFont="1" applyFill="1" applyBorder="1" applyAlignment="1" applyProtection="1">
      <alignment horizontal="center" vertical="center"/>
      <protection hidden="1"/>
    </xf>
    <xf numFmtId="167" fontId="7" fillId="70" borderId="256" xfId="2" applyNumberFormat="1" applyFont="1" applyFill="1" applyBorder="1" applyAlignment="1">
      <alignment horizontal="center" vertical="center"/>
    </xf>
    <xf numFmtId="203" fontId="304" fillId="130" borderId="257" xfId="2" applyNumberFormat="1" applyFont="1" applyFill="1" applyBorder="1" applyAlignment="1">
      <alignment horizontal="center" vertical="center"/>
    </xf>
    <xf numFmtId="0" fontId="317" fillId="5" borderId="252" xfId="2" applyFont="1" applyFill="1" applyBorder="1" applyAlignment="1">
      <alignment horizontal="center" vertical="center"/>
    </xf>
    <xf numFmtId="0" fontId="298" fillId="16" borderId="82" xfId="2" applyFont="1" applyFill="1" applyBorder="1" applyAlignment="1">
      <alignment horizontal="center" vertical="center"/>
    </xf>
    <xf numFmtId="165" fontId="7" fillId="121" borderId="251" xfId="2" applyNumberFormat="1" applyFont="1" applyFill="1" applyBorder="1" applyAlignment="1">
      <alignment horizontal="center" vertical="center"/>
    </xf>
    <xf numFmtId="182" fontId="22" fillId="16" borderId="227" xfId="2" applyNumberFormat="1" applyFont="1" applyFill="1" applyBorder="1" applyAlignment="1" applyProtection="1">
      <alignment horizontal="center" vertical="center"/>
      <protection hidden="1"/>
    </xf>
    <xf numFmtId="165" fontId="7" fillId="70" borderId="220" xfId="2" applyNumberFormat="1" applyFont="1" applyFill="1" applyBorder="1" applyAlignment="1">
      <alignment horizontal="center" vertical="center"/>
    </xf>
    <xf numFmtId="168" fontId="22" fillId="5" borderId="228" xfId="2" applyNumberFormat="1" applyFont="1" applyFill="1" applyBorder="1" applyAlignment="1" applyProtection="1">
      <alignment horizontal="center" vertical="center"/>
      <protection hidden="1"/>
    </xf>
    <xf numFmtId="0" fontId="317" fillId="16" borderId="252" xfId="2" applyFont="1" applyFill="1" applyBorder="1" applyAlignment="1">
      <alignment horizontal="center" vertical="center"/>
    </xf>
    <xf numFmtId="0" fontId="415" fillId="13" borderId="258" xfId="0" applyFont="1" applyFill="1" applyBorder="1" applyAlignment="1">
      <alignment horizontal="center" vertical="center"/>
    </xf>
    <xf numFmtId="0" fontId="415" fillId="13" borderId="253" xfId="0" applyFont="1" applyFill="1" applyBorder="1" applyAlignment="1">
      <alignment horizontal="center" vertical="center"/>
    </xf>
    <xf numFmtId="0" fontId="415" fillId="13" borderId="259" xfId="0" applyFont="1" applyFill="1" applyBorder="1" applyAlignment="1">
      <alignment horizontal="center" vertical="center"/>
    </xf>
    <xf numFmtId="0" fontId="340" fillId="128" borderId="0" xfId="4" applyFont="1" applyFill="1" applyAlignment="1" applyProtection="1">
      <alignment horizontal="left" vertical="center"/>
      <protection hidden="1"/>
    </xf>
    <xf numFmtId="0" fontId="46" fillId="10" borderId="0" xfId="64" applyFont="1" applyFill="1" applyAlignment="1">
      <alignment horizontal="center" vertical="center"/>
    </xf>
    <xf numFmtId="0" fontId="163" fillId="10" borderId="0" xfId="19" applyFont="1" applyFill="1" applyBorder="1" applyAlignment="1" applyProtection="1">
      <alignment vertical="center"/>
      <protection hidden="1"/>
    </xf>
    <xf numFmtId="0" fontId="17" fillId="10" borderId="0" xfId="0" applyFont="1" applyFill="1" applyAlignment="1">
      <alignment horizontal="center" vertical="center"/>
    </xf>
    <xf numFmtId="0" fontId="12" fillId="111" borderId="134" xfId="42" applyFont="1" applyFill="1" applyBorder="1" applyAlignment="1">
      <alignment horizontal="center" vertical="center"/>
    </xf>
    <xf numFmtId="0" fontId="202" fillId="0" borderId="0" xfId="42" applyFont="1" applyAlignment="1">
      <alignment horizontal="center" vertical="center"/>
    </xf>
    <xf numFmtId="0" fontId="33" fillId="142" borderId="0" xfId="2" applyFont="1" applyFill="1" applyAlignment="1" applyProtection="1">
      <alignment horizontal="center" vertical="center"/>
      <protection hidden="1"/>
    </xf>
    <xf numFmtId="0" fontId="0" fillId="5" borderId="126" xfId="0" applyFill="1" applyBorder="1" applyAlignment="1">
      <alignment horizontal="center"/>
    </xf>
    <xf numFmtId="174" fontId="7" fillId="129" borderId="231" xfId="55" applyNumberFormat="1" applyFont="1" applyFill="1" applyBorder="1" applyAlignment="1">
      <alignment horizontal="center" vertical="center" wrapText="1"/>
    </xf>
    <xf numFmtId="0" fontId="46" fillId="10" borderId="0" xfId="0" applyFont="1" applyFill="1" applyAlignment="1">
      <alignment horizontal="center" vertical="center"/>
    </xf>
    <xf numFmtId="0" fontId="0" fillId="10" borderId="0" xfId="0" applyFill="1" applyAlignment="1">
      <alignment horizontal="center" vertical="center"/>
    </xf>
    <xf numFmtId="0" fontId="26" fillId="55" borderId="0" xfId="52" applyFont="1" applyFill="1" applyAlignment="1">
      <alignment horizontal="center" vertical="center"/>
    </xf>
    <xf numFmtId="214" fontId="26" fillId="143" borderId="0" xfId="5" applyNumberFormat="1" applyFont="1" applyFill="1" applyAlignment="1">
      <alignment horizontal="center" vertical="center"/>
    </xf>
    <xf numFmtId="0" fontId="16" fillId="4" borderId="0" xfId="2" applyFont="1" applyFill="1" applyAlignment="1">
      <alignment horizontal="center" vertical="center"/>
    </xf>
    <xf numFmtId="0" fontId="26" fillId="110" borderId="0" xfId="52" applyFont="1" applyFill="1" applyAlignment="1">
      <alignment horizontal="center" vertical="center"/>
    </xf>
    <xf numFmtId="0" fontId="191" fillId="8" borderId="0" xfId="52" applyFont="1" applyFill="1" applyAlignment="1">
      <alignment horizontal="center" vertical="center"/>
    </xf>
    <xf numFmtId="0" fontId="416" fillId="93" borderId="0" xfId="68" applyFont="1" applyFill="1" applyAlignment="1">
      <alignment horizontal="center" vertical="center"/>
    </xf>
    <xf numFmtId="0" fontId="418" fillId="11" borderId="0" xfId="2" applyFont="1" applyFill="1" applyAlignment="1">
      <alignment vertical="center"/>
    </xf>
    <xf numFmtId="0" fontId="418" fillId="11" borderId="0" xfId="50" applyFont="1" applyFill="1" applyAlignment="1">
      <alignment vertical="center"/>
    </xf>
    <xf numFmtId="0" fontId="418" fillId="11" borderId="0" xfId="50" applyFont="1" applyFill="1"/>
    <xf numFmtId="0" fontId="419" fillId="11" borderId="0" xfId="2" applyFont="1" applyFill="1" applyAlignment="1">
      <alignment vertical="center"/>
    </xf>
    <xf numFmtId="0" fontId="420" fillId="11" borderId="0" xfId="2" applyFont="1" applyFill="1" applyAlignment="1">
      <alignment horizontal="right" vertical="center"/>
    </xf>
    <xf numFmtId="0" fontId="407" fillId="11" borderId="0" xfId="2" applyFont="1" applyFill="1" applyAlignment="1">
      <alignment horizontal="right" vertical="center"/>
    </xf>
    <xf numFmtId="0" fontId="417" fillId="8" borderId="0" xfId="52" applyFont="1" applyFill="1" applyAlignment="1">
      <alignment horizontal="center" vertical="center"/>
    </xf>
    <xf numFmtId="174" fontId="264" fillId="5" borderId="0" xfId="0" applyNumberFormat="1" applyFont="1" applyFill="1" applyAlignment="1">
      <alignment horizontal="left" vertical="center"/>
    </xf>
    <xf numFmtId="165" fontId="304" fillId="70" borderId="0" xfId="2" applyNumberFormat="1" applyFont="1" applyFill="1" applyAlignment="1">
      <alignment horizontal="left" vertical="center"/>
    </xf>
    <xf numFmtId="0" fontId="307" fillId="5" borderId="6" xfId="57" applyFont="1" applyFill="1" applyBorder="1" applyAlignment="1">
      <alignment vertical="center" wrapText="1"/>
    </xf>
    <xf numFmtId="0" fontId="307" fillId="5" borderId="0" xfId="57" applyFont="1" applyFill="1" applyAlignment="1">
      <alignment vertical="center" wrapText="1"/>
    </xf>
    <xf numFmtId="0" fontId="307" fillId="5" borderId="7" xfId="57" applyFont="1" applyFill="1" applyBorder="1" applyAlignment="1">
      <alignment vertical="center" wrapText="1"/>
    </xf>
    <xf numFmtId="0" fontId="15" fillId="139" borderId="163" xfId="2" applyFont="1" applyFill="1" applyBorder="1" applyAlignment="1" applyProtection="1">
      <alignment horizontal="center" vertical="center"/>
      <protection hidden="1"/>
    </xf>
    <xf numFmtId="0" fontId="335" fillId="139" borderId="163" xfId="2" applyFont="1" applyFill="1" applyBorder="1" applyAlignment="1" applyProtection="1">
      <alignment horizontal="center" vertical="center"/>
      <protection hidden="1"/>
    </xf>
    <xf numFmtId="0" fontId="175" fillId="111" borderId="163" xfId="2" applyFont="1" applyFill="1" applyBorder="1" applyAlignment="1" applyProtection="1">
      <alignment horizontal="center" vertical="center"/>
      <protection hidden="1"/>
    </xf>
    <xf numFmtId="0" fontId="331" fillId="111" borderId="163" xfId="2" applyFont="1" applyFill="1" applyBorder="1" applyAlignment="1" applyProtection="1">
      <alignment horizontal="center" vertical="center"/>
      <protection hidden="1"/>
    </xf>
    <xf numFmtId="0" fontId="34" fillId="5" borderId="0" xfId="0" applyFont="1" applyFill="1" applyAlignment="1">
      <alignment vertical="center"/>
    </xf>
    <xf numFmtId="0" fontId="240" fillId="5" borderId="0" xfId="57" applyFont="1" applyFill="1" applyAlignment="1">
      <alignment horizontal="center" vertical="center"/>
    </xf>
    <xf numFmtId="0" fontId="300" fillId="0" borderId="0" xfId="0" applyFont="1" applyAlignment="1">
      <alignment horizontal="right" vertical="center"/>
    </xf>
    <xf numFmtId="1" fontId="248" fillId="5" borderId="0" xfId="0" applyNumberFormat="1" applyFont="1" applyFill="1" applyAlignment="1">
      <alignment horizontal="center" vertical="center"/>
    </xf>
    <xf numFmtId="175" fontId="17" fillId="5" borderId="215" xfId="2" applyNumberFormat="1" applyFont="1" applyFill="1" applyBorder="1" applyAlignment="1" applyProtection="1">
      <alignment horizontal="center" vertical="center"/>
      <protection hidden="1"/>
    </xf>
    <xf numFmtId="175" fontId="17" fillId="5" borderId="0" xfId="2" applyNumberFormat="1" applyFont="1" applyFill="1" applyAlignment="1" applyProtection="1">
      <alignment horizontal="center" vertical="center"/>
      <protection hidden="1"/>
    </xf>
    <xf numFmtId="0" fontId="69" fillId="5" borderId="6" xfId="40" applyFont="1" applyFill="1" applyBorder="1" applyAlignment="1">
      <alignment vertical="center"/>
    </xf>
    <xf numFmtId="0" fontId="424" fillId="10" borderId="0" xfId="2" applyFont="1" applyFill="1" applyAlignment="1">
      <alignment horizontal="left" vertical="center"/>
    </xf>
    <xf numFmtId="0" fontId="7" fillId="5" borderId="148" xfId="2" applyFont="1" applyFill="1" applyBorder="1" applyAlignment="1" applyProtection="1">
      <alignment horizontal="center"/>
      <protection hidden="1"/>
    </xf>
    <xf numFmtId="0" fontId="310" fillId="10" borderId="0" xfId="64" applyFont="1" applyFill="1" applyAlignment="1">
      <alignment horizontal="center" vertical="center" wrapText="1"/>
    </xf>
    <xf numFmtId="0" fontId="36" fillId="0" borderId="177" xfId="42" applyFont="1" applyBorder="1" applyAlignment="1">
      <alignment horizontal="center" vertical="center"/>
    </xf>
    <xf numFmtId="2" fontId="34" fillId="142" borderId="0" xfId="2" applyNumberFormat="1" applyFont="1" applyFill="1" applyAlignment="1" applyProtection="1">
      <alignment horizontal="center" vertical="center"/>
      <protection hidden="1"/>
    </xf>
    <xf numFmtId="174" fontId="305" fillId="142" borderId="129" xfId="2" applyNumberFormat="1" applyFont="1" applyFill="1" applyBorder="1" applyAlignment="1" applyProtection="1">
      <alignment horizontal="center" vertical="center"/>
      <protection hidden="1"/>
    </xf>
    <xf numFmtId="0" fontId="0" fillId="0" borderId="0" xfId="0" applyAlignment="1">
      <alignment horizontal="left" vertical="center"/>
    </xf>
    <xf numFmtId="0" fontId="242" fillId="111" borderId="215" xfId="2" applyFont="1" applyFill="1" applyBorder="1" applyAlignment="1" applyProtection="1">
      <alignment horizontal="center" vertical="center"/>
      <protection hidden="1"/>
    </xf>
    <xf numFmtId="0" fontId="12" fillId="111" borderId="215" xfId="2" applyFont="1" applyFill="1" applyBorder="1" applyAlignment="1" applyProtection="1">
      <alignment horizontal="center" vertical="center"/>
      <protection hidden="1"/>
    </xf>
    <xf numFmtId="0" fontId="12" fillId="111" borderId="216" xfId="2" applyFont="1" applyFill="1" applyBorder="1" applyAlignment="1" applyProtection="1">
      <alignment horizontal="center" vertical="center"/>
      <protection hidden="1"/>
    </xf>
    <xf numFmtId="0" fontId="12" fillId="5" borderId="215" xfId="2" applyFont="1" applyFill="1" applyBorder="1" applyAlignment="1" applyProtection="1">
      <alignment horizontal="center" vertical="center"/>
      <protection hidden="1"/>
    </xf>
    <xf numFmtId="0" fontId="41" fillId="111" borderId="215" xfId="2" applyFont="1" applyFill="1" applyBorder="1" applyAlignment="1">
      <alignment horizontal="center" vertical="center"/>
    </xf>
    <xf numFmtId="191" fontId="413" fillId="111" borderId="215" xfId="2" applyNumberFormat="1" applyFont="1" applyFill="1" applyBorder="1" applyAlignment="1" applyProtection="1">
      <alignment horizontal="center" vertical="center"/>
      <protection hidden="1"/>
    </xf>
    <xf numFmtId="0" fontId="164" fillId="111" borderId="215" xfId="2" applyFont="1" applyFill="1" applyBorder="1" applyAlignment="1">
      <alignment horizontal="center" vertical="center"/>
    </xf>
    <xf numFmtId="0" fontId="164" fillId="111" borderId="216" xfId="2" applyFont="1" applyFill="1" applyBorder="1" applyAlignment="1">
      <alignment horizontal="center" vertical="center"/>
    </xf>
    <xf numFmtId="0" fontId="326" fillId="16" borderId="215" xfId="42" applyFont="1" applyFill="1" applyBorder="1" applyAlignment="1">
      <alignment vertical="center"/>
    </xf>
    <xf numFmtId="0" fontId="425" fillId="144" borderId="163" xfId="2" applyFont="1" applyFill="1" applyBorder="1" applyAlignment="1" applyProtection="1">
      <alignment horizontal="center" vertical="center"/>
      <protection hidden="1"/>
    </xf>
    <xf numFmtId="0" fontId="14" fillId="139" borderId="163" xfId="2" applyFont="1" applyFill="1" applyBorder="1" applyAlignment="1" applyProtection="1">
      <alignment horizontal="center" vertical="center"/>
      <protection hidden="1"/>
    </xf>
    <xf numFmtId="0" fontId="14" fillId="139" borderId="0" xfId="2" applyFont="1" applyFill="1" applyAlignment="1" applyProtection="1">
      <alignment horizontal="center" vertical="center"/>
      <protection hidden="1"/>
    </xf>
    <xf numFmtId="0" fontId="42" fillId="5" borderId="0" xfId="42" applyFont="1" applyFill="1" applyAlignment="1">
      <alignment horizontal="right" vertical="center"/>
    </xf>
    <xf numFmtId="0" fontId="14" fillId="139" borderId="163" xfId="2" applyFont="1" applyFill="1" applyBorder="1" applyAlignment="1" applyProtection="1">
      <alignment horizontal="left" vertical="center"/>
      <protection hidden="1"/>
    </xf>
    <xf numFmtId="0" fontId="14" fillId="139" borderId="0" xfId="2" applyFont="1" applyFill="1" applyAlignment="1" applyProtection="1">
      <alignment horizontal="left" vertical="center"/>
      <protection hidden="1"/>
    </xf>
    <xf numFmtId="0" fontId="40" fillId="139" borderId="163" xfId="2" applyFont="1" applyFill="1" applyBorder="1" applyAlignment="1" applyProtection="1">
      <alignment horizontal="left" vertical="center"/>
      <protection hidden="1"/>
    </xf>
    <xf numFmtId="0" fontId="40" fillId="139" borderId="0" xfId="2" applyFont="1" applyFill="1" applyAlignment="1" applyProtection="1">
      <alignment horizontal="left" vertical="center"/>
      <protection hidden="1"/>
    </xf>
    <xf numFmtId="0" fontId="1" fillId="0" borderId="216" xfId="0" applyFont="1" applyBorder="1"/>
    <xf numFmtId="0" fontId="7" fillId="145" borderId="163" xfId="2" applyFont="1" applyFill="1" applyBorder="1" applyAlignment="1" applyProtection="1">
      <alignment horizontal="center" vertical="center"/>
      <protection hidden="1"/>
    </xf>
    <xf numFmtId="0" fontId="1" fillId="0" borderId="126" xfId="0" applyFont="1" applyBorder="1"/>
    <xf numFmtId="0" fontId="4" fillId="5" borderId="0" xfId="0" applyFont="1" applyFill="1" applyAlignment="1">
      <alignment horizontal="center" vertical="center"/>
    </xf>
    <xf numFmtId="17" fontId="0" fillId="0" borderId="0" xfId="0" quotePrefix="1" applyNumberFormat="1" applyAlignment="1">
      <alignment horizontal="center" vertical="center"/>
    </xf>
    <xf numFmtId="2" fontId="0" fillId="0" borderId="126" xfId="0" applyNumberFormat="1" applyBorder="1" applyAlignment="1">
      <alignment horizontal="center" vertical="center"/>
    </xf>
    <xf numFmtId="0" fontId="66" fillId="139" borderId="163" xfId="2" applyFont="1" applyFill="1" applyBorder="1" applyAlignment="1" applyProtection="1">
      <alignment horizontal="left" vertical="center"/>
      <protection hidden="1"/>
    </xf>
    <xf numFmtId="0" fontId="66" fillId="139" borderId="0" xfId="2" applyFont="1" applyFill="1" applyAlignment="1" applyProtection="1">
      <alignment horizontal="left" vertical="center"/>
      <protection hidden="1"/>
    </xf>
    <xf numFmtId="0" fontId="164" fillId="69" borderId="163" xfId="2" applyFont="1" applyFill="1" applyBorder="1" applyAlignment="1" applyProtection="1">
      <alignment horizontal="center" vertical="center"/>
      <protection hidden="1"/>
    </xf>
    <xf numFmtId="0" fontId="242" fillId="69" borderId="163" xfId="2" applyFont="1" applyFill="1" applyBorder="1" applyAlignment="1" applyProtection="1">
      <alignment horizontal="center" vertical="center"/>
      <protection hidden="1"/>
    </xf>
    <xf numFmtId="0" fontId="40" fillId="16" borderId="163" xfId="2" applyFont="1" applyFill="1" applyBorder="1" applyAlignment="1" applyProtection="1">
      <alignment horizontal="left" vertical="center"/>
      <protection hidden="1"/>
    </xf>
    <xf numFmtId="0" fontId="40" fillId="16" borderId="0" xfId="2" applyFont="1" applyFill="1" applyAlignment="1" applyProtection="1">
      <alignment horizontal="left" vertical="center"/>
      <protection hidden="1"/>
    </xf>
    <xf numFmtId="0" fontId="239" fillId="5" borderId="163" xfId="2" applyFont="1" applyFill="1" applyBorder="1" applyAlignment="1" applyProtection="1">
      <alignment horizontal="center" vertical="center"/>
      <protection hidden="1"/>
    </xf>
    <xf numFmtId="0" fontId="1" fillId="5" borderId="231" xfId="0" applyFont="1" applyFill="1" applyBorder="1"/>
    <xf numFmtId="0" fontId="0" fillId="0" borderId="231" xfId="0" applyBorder="1"/>
    <xf numFmtId="0" fontId="0" fillId="0" borderId="232" xfId="0" applyBorder="1"/>
    <xf numFmtId="0" fontId="0" fillId="0" borderId="233" xfId="0" applyBorder="1"/>
    <xf numFmtId="0" fontId="7" fillId="10" borderId="231" xfId="2" applyFont="1" applyFill="1" applyBorder="1" applyAlignment="1" applyProtection="1">
      <alignment horizontal="center" vertical="center"/>
      <protection hidden="1"/>
    </xf>
    <xf numFmtId="0" fontId="1" fillId="0" borderId="0" xfId="0" applyFont="1" applyAlignment="1">
      <alignment horizontal="center" vertical="center"/>
    </xf>
    <xf numFmtId="0" fontId="40" fillId="5" borderId="0" xfId="57" applyFont="1" applyFill="1" applyAlignment="1">
      <alignment horizontal="left" vertical="center"/>
    </xf>
    <xf numFmtId="0" fontId="34" fillId="5" borderId="0" xfId="42" applyFont="1" applyFill="1" applyAlignment="1">
      <alignment horizontal="left" vertical="center"/>
    </xf>
    <xf numFmtId="0" fontId="36" fillId="48" borderId="260" xfId="2" applyFont="1" applyFill="1" applyBorder="1" applyAlignment="1" applyProtection="1">
      <alignment horizontal="center" vertical="center" textRotation="90"/>
      <protection locked="0"/>
    </xf>
    <xf numFmtId="0" fontId="68" fillId="146" borderId="261" xfId="2" applyFont="1" applyFill="1" applyBorder="1" applyAlignment="1" applyProtection="1">
      <alignment horizontal="center" vertical="center"/>
      <protection hidden="1"/>
    </xf>
    <xf numFmtId="0" fontId="1" fillId="5" borderId="4" xfId="57" applyFill="1" applyBorder="1"/>
    <xf numFmtId="0" fontId="46" fillId="7" borderId="4" xfId="2" applyFont="1" applyFill="1" applyBorder="1" applyAlignment="1" applyProtection="1">
      <alignment vertical="center"/>
      <protection hidden="1"/>
    </xf>
    <xf numFmtId="0" fontId="426" fillId="7" borderId="4" xfId="55" applyFont="1" applyFill="1" applyBorder="1" applyAlignment="1">
      <alignment vertical="center"/>
    </xf>
    <xf numFmtId="0" fontId="156" fillId="5" borderId="4" xfId="55" applyFont="1" applyFill="1" applyBorder="1" applyAlignment="1">
      <alignment vertical="center"/>
    </xf>
    <xf numFmtId="0" fontId="22" fillId="7" borderId="4" xfId="55" applyFont="1" applyFill="1" applyBorder="1" applyAlignment="1">
      <alignment horizontal="right" vertical="center"/>
    </xf>
    <xf numFmtId="198" fontId="22" fillId="7" borderId="4" xfId="55" applyNumberFormat="1" applyFont="1" applyFill="1" applyBorder="1" applyAlignment="1">
      <alignment horizontal="center" vertical="center"/>
    </xf>
    <xf numFmtId="0" fontId="101" fillId="135" borderId="5" xfId="46" applyFont="1" applyFill="1" applyBorder="1" applyAlignment="1">
      <alignment horizontal="center" vertical="center" wrapText="1"/>
    </xf>
    <xf numFmtId="0" fontId="427" fillId="10" borderId="0" xfId="0" applyFont="1" applyFill="1" applyAlignment="1">
      <alignment horizontal="center" vertical="center"/>
    </xf>
    <xf numFmtId="1" fontId="55" fillId="10" borderId="0" xfId="55" applyNumberFormat="1" applyFont="1" applyFill="1" applyAlignment="1">
      <alignment horizontal="center" vertical="center"/>
    </xf>
    <xf numFmtId="0" fontId="101" fillId="5" borderId="0" xfId="42" applyFont="1" applyFill="1" applyAlignment="1">
      <alignment horizontal="left" vertical="center"/>
    </xf>
    <xf numFmtId="0" fontId="7" fillId="7" borderId="29" xfId="40" applyFont="1" applyFill="1" applyBorder="1" applyAlignment="1">
      <alignment horizontal="center" vertical="center"/>
    </xf>
    <xf numFmtId="0" fontId="22" fillId="16" borderId="58" xfId="2" applyFont="1" applyFill="1" applyBorder="1" applyAlignment="1" applyProtection="1">
      <alignment horizontal="centerContinuous" vertical="center"/>
      <protection hidden="1"/>
    </xf>
    <xf numFmtId="0" fontId="22" fillId="16" borderId="0" xfId="2" applyFont="1" applyFill="1" applyAlignment="1" applyProtection="1">
      <alignment horizontal="centerContinuous" vertical="center"/>
      <protection hidden="1"/>
    </xf>
    <xf numFmtId="0" fontId="300" fillId="10" borderId="0" xfId="57" applyFont="1" applyFill="1" applyAlignment="1">
      <alignment vertical="center"/>
    </xf>
    <xf numFmtId="0" fontId="300" fillId="5" borderId="0" xfId="57" applyFont="1" applyFill="1" applyAlignment="1">
      <alignment vertical="center"/>
    </xf>
    <xf numFmtId="0" fontId="34" fillId="5" borderId="0" xfId="55" applyFont="1" applyFill="1" applyAlignment="1">
      <alignment horizontal="left" vertical="center"/>
    </xf>
    <xf numFmtId="198" fontId="22" fillId="5" borderId="0" xfId="55" applyNumberFormat="1" applyFont="1" applyFill="1" applyAlignment="1">
      <alignment horizontal="center" vertical="center"/>
    </xf>
    <xf numFmtId="0" fontId="205" fillId="5" borderId="0" xfId="57" applyFont="1" applyFill="1" applyAlignment="1">
      <alignment vertical="center"/>
    </xf>
    <xf numFmtId="198" fontId="0" fillId="5" borderId="0" xfId="57" applyNumberFormat="1" applyFont="1" applyFill="1" applyAlignment="1">
      <alignment horizontal="center" vertical="center"/>
    </xf>
    <xf numFmtId="0" fontId="428" fillId="10" borderId="0" xfId="0" applyFont="1" applyFill="1" applyAlignment="1">
      <alignment horizontal="right" vertical="top"/>
    </xf>
    <xf numFmtId="1" fontId="429" fillId="10" borderId="0" xfId="55" applyNumberFormat="1" applyFont="1" applyFill="1" applyAlignment="1">
      <alignment horizontal="center" vertical="top"/>
    </xf>
    <xf numFmtId="0" fontId="22" fillId="16" borderId="58" xfId="2" applyFont="1" applyFill="1" applyBorder="1" applyAlignment="1" applyProtection="1">
      <alignment vertical="top"/>
      <protection hidden="1"/>
    </xf>
    <xf numFmtId="0" fontId="22" fillId="16" borderId="0" xfId="2" applyFont="1" applyFill="1" applyAlignment="1" applyProtection="1">
      <alignment vertical="top"/>
      <protection hidden="1"/>
    </xf>
    <xf numFmtId="0" fontId="0" fillId="10" borderId="0" xfId="0" applyFill="1" applyAlignment="1">
      <alignment vertical="center"/>
    </xf>
    <xf numFmtId="0" fontId="40" fillId="5" borderId="0" xfId="2" applyFont="1" applyFill="1" applyAlignment="1">
      <alignment horizontal="right" vertical="center"/>
    </xf>
    <xf numFmtId="175" fontId="252" fillId="46" borderId="0" xfId="2" applyNumberFormat="1" applyFont="1" applyFill="1" applyAlignment="1">
      <alignment horizontal="center" vertical="center"/>
    </xf>
    <xf numFmtId="165" fontId="317" fillId="70" borderId="0" xfId="2" applyNumberFormat="1" applyFont="1" applyFill="1" applyAlignment="1">
      <alignment horizontal="center" vertical="center"/>
    </xf>
    <xf numFmtId="0" fontId="297" fillId="5" borderId="0" xfId="2" applyFont="1" applyFill="1" applyAlignment="1" applyProtection="1">
      <alignment horizontal="right" vertical="center"/>
      <protection hidden="1"/>
    </xf>
    <xf numFmtId="0" fontId="22" fillId="7" borderId="0" xfId="55" applyFont="1" applyFill="1" applyAlignment="1">
      <alignment horizontal="right" vertical="center"/>
    </xf>
    <xf numFmtId="1" fontId="22" fillId="7" borderId="0" xfId="55" applyNumberFormat="1" applyFont="1" applyFill="1" applyAlignment="1">
      <alignment horizontal="center" vertical="center"/>
    </xf>
    <xf numFmtId="0" fontId="427" fillId="10" borderId="0" xfId="0" applyFont="1" applyFill="1" applyAlignment="1">
      <alignment horizontal="right" vertical="center"/>
    </xf>
    <xf numFmtId="0" fontId="40" fillId="5" borderId="0" xfId="2" applyFont="1" applyFill="1" applyAlignment="1" applyProtection="1">
      <alignment horizontal="right" vertical="center"/>
      <protection hidden="1"/>
    </xf>
    <xf numFmtId="166" fontId="14" fillId="46" borderId="0" xfId="2" applyNumberFormat="1" applyFont="1" applyFill="1" applyAlignment="1" applyProtection="1">
      <alignment horizontal="center" vertical="center"/>
      <protection hidden="1"/>
    </xf>
    <xf numFmtId="169" fontId="317" fillId="70" borderId="0" xfId="61" applyNumberFormat="1" applyFont="1" applyFill="1" applyAlignment="1">
      <alignment horizontal="center" vertical="center"/>
    </xf>
    <xf numFmtId="165" fontId="304" fillId="5" borderId="0" xfId="2" applyNumberFormat="1" applyFont="1" applyFill="1" applyAlignment="1" applyProtection="1">
      <alignment horizontal="right" vertical="center"/>
      <protection hidden="1"/>
    </xf>
    <xf numFmtId="0" fontId="396" fillId="10" borderId="6" xfId="0" applyFont="1" applyFill="1" applyBorder="1" applyAlignment="1">
      <alignment horizontal="right" vertical="center"/>
    </xf>
    <xf numFmtId="0" fontId="266" fillId="10" borderId="0" xfId="55" applyFont="1" applyFill="1" applyAlignment="1">
      <alignment horizontal="center" vertical="center" wrapText="1"/>
    </xf>
    <xf numFmtId="0" fontId="430" fillId="10" borderId="0" xfId="55" applyFont="1" applyFill="1" applyAlignment="1">
      <alignment horizontal="center" vertical="center" wrapText="1"/>
    </xf>
    <xf numFmtId="0" fontId="431" fillId="10" borderId="0" xfId="55" applyFont="1" applyFill="1" applyAlignment="1">
      <alignment horizontal="center" vertical="center" wrapText="1"/>
    </xf>
    <xf numFmtId="167" fontId="304" fillId="5" borderId="0" xfId="2" applyNumberFormat="1" applyFont="1" applyFill="1" applyAlignment="1" applyProtection="1">
      <alignment horizontal="right" vertical="center"/>
      <protection hidden="1"/>
    </xf>
    <xf numFmtId="0" fontId="70" fillId="5" borderId="263" xfId="55" applyFont="1" applyFill="1" applyBorder="1" applyAlignment="1">
      <alignment horizontal="center" vertical="center"/>
    </xf>
    <xf numFmtId="1" fontId="321" fillId="10" borderId="0" xfId="55" applyNumberFormat="1" applyFont="1" applyFill="1" applyAlignment="1">
      <alignment horizontal="center" vertical="center"/>
    </xf>
    <xf numFmtId="0" fontId="212" fillId="5" borderId="0" xfId="67" applyFont="1" applyFill="1" applyAlignment="1">
      <alignment horizontal="right" vertical="center"/>
    </xf>
    <xf numFmtId="165" fontId="301" fillId="70" borderId="0" xfId="2" applyNumberFormat="1" applyFont="1" applyFill="1" applyAlignment="1">
      <alignment horizontal="left" vertical="center"/>
    </xf>
    <xf numFmtId="0" fontId="301" fillId="5" borderId="0" xfId="2" applyFont="1" applyFill="1" applyAlignment="1">
      <alignment horizontal="left" vertical="center"/>
    </xf>
    <xf numFmtId="165" fontId="304" fillId="10" borderId="0" xfId="2" applyNumberFormat="1" applyFont="1" applyFill="1" applyAlignment="1" applyProtection="1">
      <alignment horizontal="center" vertical="center"/>
      <protection hidden="1"/>
    </xf>
    <xf numFmtId="167" fontId="304" fillId="10" borderId="0" xfId="2" applyNumberFormat="1" applyFont="1" applyFill="1" applyAlignment="1" applyProtection="1">
      <alignment horizontal="left" vertical="center"/>
      <protection hidden="1"/>
    </xf>
    <xf numFmtId="0" fontId="28" fillId="10" borderId="0" xfId="0" applyFont="1" applyFill="1" applyAlignment="1">
      <alignment vertical="center"/>
    </xf>
    <xf numFmtId="0" fontId="28" fillId="10" borderId="101" xfId="0" applyFont="1" applyFill="1" applyBorder="1" applyAlignment="1">
      <alignment vertical="center"/>
    </xf>
    <xf numFmtId="174" fontId="7" fillId="129" borderId="177" xfId="55" applyNumberFormat="1" applyFont="1" applyFill="1" applyBorder="1" applyAlignment="1">
      <alignment horizontal="center" vertical="top" wrapText="1"/>
    </xf>
    <xf numFmtId="0" fontId="59" fillId="69" borderId="177" xfId="2" applyFont="1" applyFill="1" applyBorder="1" applyAlignment="1" applyProtection="1">
      <alignment horizontal="center" wrapText="1"/>
      <protection hidden="1"/>
    </xf>
    <xf numFmtId="167" fontId="266" fillId="10" borderId="0" xfId="2" applyNumberFormat="1" applyFont="1" applyFill="1" applyAlignment="1" applyProtection="1">
      <alignment horizontal="center" vertical="center"/>
      <protection hidden="1"/>
    </xf>
    <xf numFmtId="210" fontId="266" fillId="10" borderId="0" xfId="0" applyNumberFormat="1" applyFont="1" applyFill="1" applyAlignment="1">
      <alignment horizontal="center" vertical="center"/>
    </xf>
    <xf numFmtId="0" fontId="300" fillId="5" borderId="0" xfId="55" applyFont="1" applyFill="1" applyAlignment="1">
      <alignment horizontal="left" vertical="center"/>
    </xf>
    <xf numFmtId="0" fontId="405" fillId="5" borderId="0" xfId="57" applyFont="1" applyFill="1" applyAlignment="1">
      <alignment horizontal="center" vertical="center"/>
    </xf>
    <xf numFmtId="0" fontId="405" fillId="10" borderId="0" xfId="57" applyFont="1" applyFill="1" applyAlignment="1">
      <alignment horizontal="center" vertical="center"/>
    </xf>
    <xf numFmtId="0" fontId="22" fillId="10" borderId="0" xfId="68" applyFont="1" applyFill="1" applyAlignment="1">
      <alignment horizontal="right" vertical="center"/>
    </xf>
    <xf numFmtId="210" fontId="34" fillId="18" borderId="0" xfId="2" applyNumberFormat="1" applyFont="1" applyFill="1" applyAlignment="1">
      <alignment horizontal="center" vertical="center"/>
    </xf>
    <xf numFmtId="171" fontId="7" fillId="105" borderId="0" xfId="2" applyNumberFormat="1" applyFont="1" applyFill="1" applyAlignment="1">
      <alignment horizontal="center" vertical="center"/>
    </xf>
    <xf numFmtId="0" fontId="266" fillId="10" borderId="0" xfId="2" applyFont="1" applyFill="1" applyAlignment="1" applyProtection="1">
      <alignment horizontal="center" vertical="center"/>
      <protection hidden="1"/>
    </xf>
    <xf numFmtId="1" fontId="43" fillId="5" borderId="230" xfId="2" applyNumberFormat="1" applyFont="1" applyFill="1" applyBorder="1" applyAlignment="1" applyProtection="1">
      <alignment horizontal="center" vertical="center"/>
      <protection hidden="1"/>
    </xf>
    <xf numFmtId="0" fontId="43" fillId="5" borderId="265" xfId="2" applyFont="1" applyFill="1" applyBorder="1" applyAlignment="1" applyProtection="1">
      <alignment horizontal="center" vertical="center"/>
      <protection hidden="1"/>
    </xf>
    <xf numFmtId="1" fontId="432" fillId="138" borderId="0" xfId="2" applyNumberFormat="1" applyFont="1" applyFill="1" applyAlignment="1" applyProtection="1">
      <alignment horizontal="center" vertical="center"/>
      <protection hidden="1"/>
    </xf>
    <xf numFmtId="174" fontId="59" fillId="138" borderId="126" xfId="2" applyNumberFormat="1" applyFont="1" applyFill="1" applyBorder="1" applyAlignment="1" applyProtection="1">
      <alignment horizontal="center" vertical="center"/>
      <protection hidden="1"/>
    </xf>
    <xf numFmtId="0" fontId="33" fillId="5" borderId="0" xfId="57" applyFont="1" applyFill="1" applyAlignment="1">
      <alignment horizontal="center" vertical="center"/>
    </xf>
    <xf numFmtId="0" fontId="422" fillId="0" borderId="0" xfId="2" applyFont="1" applyAlignment="1" applyProtection="1">
      <alignment horizontal="right" vertical="center"/>
      <protection hidden="1"/>
    </xf>
    <xf numFmtId="2" fontId="266" fillId="105" borderId="0" xfId="2" applyNumberFormat="1" applyFont="1" applyFill="1" applyAlignment="1">
      <alignment horizontal="center" vertical="center"/>
    </xf>
    <xf numFmtId="191" fontId="266" fillId="10" borderId="0" xfId="2" applyNumberFormat="1" applyFont="1" applyFill="1" applyAlignment="1" applyProtection="1">
      <alignment horizontal="center" vertical="center"/>
      <protection hidden="1"/>
    </xf>
    <xf numFmtId="175" fontId="249" fillId="5" borderId="0" xfId="2" applyNumberFormat="1" applyFont="1" applyFill="1" applyAlignment="1" applyProtection="1">
      <alignment horizontal="center" vertical="center"/>
      <protection hidden="1"/>
    </xf>
    <xf numFmtId="2" fontId="255" fillId="5" borderId="0" xfId="2" applyNumberFormat="1" applyFont="1" applyFill="1" applyAlignment="1" applyProtection="1">
      <alignment horizontal="center" vertical="center"/>
      <protection hidden="1"/>
    </xf>
    <xf numFmtId="177" fontId="421" fillId="5" borderId="101" xfId="61" applyNumberFormat="1" applyFont="1" applyFill="1" applyBorder="1" applyAlignment="1" applyProtection="1">
      <alignment horizontal="center" vertical="center"/>
      <protection hidden="1"/>
    </xf>
    <xf numFmtId="168" fontId="180" fillId="114" borderId="142" xfId="2" applyNumberFormat="1" applyFont="1" applyFill="1" applyBorder="1" applyAlignment="1" applyProtection="1">
      <alignment horizontal="center" vertical="center"/>
      <protection hidden="1"/>
    </xf>
    <xf numFmtId="174" fontId="23" fillId="70" borderId="0" xfId="61" applyNumberFormat="1" applyFont="1" applyFill="1" applyAlignment="1">
      <alignment horizontal="center" vertical="center"/>
    </xf>
    <xf numFmtId="0" fontId="7" fillId="5" borderId="0" xfId="2" applyFont="1" applyFill="1" applyAlignment="1" applyProtection="1">
      <alignment horizontal="left" vertical="center"/>
      <protection hidden="1"/>
    </xf>
    <xf numFmtId="0" fontId="164" fillId="113" borderId="29" xfId="59" applyFont="1" applyFill="1" applyBorder="1" applyAlignment="1">
      <alignment horizontal="center" vertical="center"/>
    </xf>
    <xf numFmtId="1" fontId="43" fillId="69" borderId="101" xfId="2" applyNumberFormat="1" applyFont="1" applyFill="1" applyBorder="1" applyAlignment="1" applyProtection="1">
      <alignment horizontal="center" vertical="center"/>
      <protection hidden="1"/>
    </xf>
    <xf numFmtId="0" fontId="43" fillId="69" borderId="266" xfId="2" applyFont="1" applyFill="1" applyBorder="1" applyAlignment="1" applyProtection="1">
      <alignment horizontal="center" vertical="center"/>
      <protection hidden="1"/>
    </xf>
    <xf numFmtId="1" fontId="432" fillId="69" borderId="0" xfId="2" applyNumberFormat="1" applyFont="1" applyFill="1" applyAlignment="1" applyProtection="1">
      <alignment horizontal="center" vertical="center"/>
      <protection hidden="1"/>
    </xf>
    <xf numFmtId="174" fontId="291" fillId="69" borderId="126" xfId="2" applyNumberFormat="1" applyFont="1" applyFill="1" applyBorder="1" applyAlignment="1" applyProtection="1">
      <alignment horizontal="center" vertical="center"/>
      <protection hidden="1"/>
    </xf>
    <xf numFmtId="189" fontId="266" fillId="10" borderId="0" xfId="2" applyNumberFormat="1" applyFont="1" applyFill="1" applyAlignment="1" applyProtection="1">
      <alignment horizontal="center" vertical="center"/>
      <protection hidden="1"/>
    </xf>
    <xf numFmtId="168" fontId="180" fillId="114" borderId="0" xfId="2" applyNumberFormat="1" applyFont="1" applyFill="1" applyAlignment="1" applyProtection="1">
      <alignment horizontal="center" vertical="center"/>
      <protection hidden="1"/>
    </xf>
    <xf numFmtId="174" fontId="23" fillId="121" borderId="0" xfId="61" applyNumberFormat="1" applyFont="1" applyFill="1" applyAlignment="1">
      <alignment horizontal="center" vertical="center"/>
    </xf>
    <xf numFmtId="175" fontId="17" fillId="139" borderId="0" xfId="2" applyNumberFormat="1" applyFont="1" applyFill="1" applyAlignment="1" applyProtection="1">
      <alignment horizontal="center" vertical="center"/>
      <protection hidden="1"/>
    </xf>
    <xf numFmtId="0" fontId="7" fillId="139" borderId="0" xfId="2" applyFont="1" applyFill="1" applyAlignment="1" applyProtection="1">
      <alignment horizontal="left" vertical="center"/>
      <protection hidden="1"/>
    </xf>
    <xf numFmtId="1" fontId="43" fillId="5" borderId="101" xfId="2" applyNumberFormat="1" applyFont="1" applyFill="1" applyBorder="1" applyAlignment="1" applyProtection="1">
      <alignment horizontal="center" vertical="center"/>
      <protection hidden="1"/>
    </xf>
    <xf numFmtId="0" fontId="43" fillId="5" borderId="266" xfId="2" applyFont="1" applyFill="1" applyBorder="1" applyAlignment="1" applyProtection="1">
      <alignment horizontal="center" vertical="center"/>
      <protection hidden="1"/>
    </xf>
    <xf numFmtId="0" fontId="17" fillId="145" borderId="6" xfId="57" applyFont="1" applyFill="1" applyBorder="1" applyAlignment="1">
      <alignment vertical="center"/>
    </xf>
    <xf numFmtId="0" fontId="17" fillId="145" borderId="0" xfId="57" applyFont="1" applyFill="1"/>
    <xf numFmtId="0" fontId="17" fillId="145" borderId="7" xfId="57" applyFont="1" applyFill="1" applyBorder="1"/>
    <xf numFmtId="0" fontId="3" fillId="69" borderId="6" xfId="57" applyFont="1" applyFill="1" applyBorder="1" applyAlignment="1">
      <alignment vertical="center"/>
    </xf>
    <xf numFmtId="0" fontId="3" fillId="69" borderId="0" xfId="57" applyFont="1" applyFill="1"/>
    <xf numFmtId="0" fontId="3" fillId="69" borderId="7" xfId="57" applyFont="1" applyFill="1" applyBorder="1"/>
    <xf numFmtId="0" fontId="66" fillId="147" borderId="6" xfId="57" applyFont="1" applyFill="1" applyBorder="1" applyAlignment="1">
      <alignment vertical="center"/>
    </xf>
    <xf numFmtId="0" fontId="66" fillId="147" borderId="0" xfId="57" applyFont="1" applyFill="1"/>
    <xf numFmtId="0" fontId="66" fillId="147" borderId="7" xfId="57" applyFont="1" applyFill="1" applyBorder="1"/>
    <xf numFmtId="175" fontId="432" fillId="69" borderId="0" xfId="2" applyNumberFormat="1" applyFont="1" applyFill="1" applyAlignment="1" applyProtection="1">
      <alignment horizontal="center" vertical="center"/>
      <protection hidden="1"/>
    </xf>
    <xf numFmtId="0" fontId="22" fillId="68" borderId="215" xfId="2" applyFont="1" applyFill="1" applyBorder="1" applyAlignment="1" applyProtection="1">
      <alignment horizontal="center" vertical="center"/>
      <protection hidden="1"/>
    </xf>
    <xf numFmtId="0" fontId="17" fillId="7" borderId="58" xfId="2" applyFont="1" applyFill="1" applyBorder="1" applyAlignment="1" applyProtection="1">
      <alignment vertical="center"/>
      <protection hidden="1"/>
    </xf>
    <xf numFmtId="0" fontId="46" fillId="7" borderId="0" xfId="2" applyFont="1" applyFill="1" applyAlignment="1" applyProtection="1">
      <alignment horizontal="right" vertical="center"/>
      <protection hidden="1"/>
    </xf>
    <xf numFmtId="0" fontId="17" fillId="7" borderId="0" xfId="60" applyFont="1" applyFill="1" applyAlignment="1">
      <alignment vertical="center"/>
    </xf>
    <xf numFmtId="165" fontId="23" fillId="7" borderId="0" xfId="2" applyNumberFormat="1" applyFont="1" applyFill="1" applyAlignment="1" applyProtection="1">
      <alignment horizontal="center" vertical="center"/>
      <protection hidden="1"/>
    </xf>
    <xf numFmtId="167" fontId="17" fillId="7" borderId="0" xfId="2" applyNumberFormat="1" applyFont="1" applyFill="1" applyAlignment="1" applyProtection="1">
      <alignment horizontal="center" vertical="center"/>
      <protection hidden="1"/>
    </xf>
    <xf numFmtId="0" fontId="17" fillId="7" borderId="0" xfId="0" applyFont="1" applyFill="1" applyAlignment="1">
      <alignment vertical="center"/>
    </xf>
    <xf numFmtId="174" fontId="17" fillId="7" borderId="0" xfId="0" applyNumberFormat="1" applyFont="1" applyFill="1" applyAlignment="1">
      <alignment vertical="center"/>
    </xf>
    <xf numFmtId="0" fontId="23" fillId="7" borderId="58" xfId="2" applyFont="1" applyFill="1" applyBorder="1" applyAlignment="1" applyProtection="1">
      <alignment horizontal="center" vertical="center"/>
      <protection hidden="1"/>
    </xf>
    <xf numFmtId="0" fontId="16" fillId="7" borderId="0" xfId="0" applyFont="1" applyFill="1" applyAlignment="1">
      <alignment vertical="center"/>
    </xf>
    <xf numFmtId="0" fontId="46" fillId="7" borderId="0" xfId="0" applyFont="1" applyFill="1" applyAlignment="1">
      <alignment vertical="center"/>
    </xf>
    <xf numFmtId="0" fontId="433" fillId="7" borderId="0" xfId="0" applyFont="1" applyFill="1" applyAlignment="1">
      <alignment vertical="center"/>
    </xf>
    <xf numFmtId="189" fontId="409" fillId="7" borderId="0" xfId="2" applyNumberFormat="1" applyFont="1" applyFill="1" applyAlignment="1" applyProtection="1">
      <alignment horizontal="center" vertical="center"/>
      <protection hidden="1"/>
    </xf>
    <xf numFmtId="167" fontId="409" fillId="7" borderId="0" xfId="2" applyNumberFormat="1" applyFont="1" applyFill="1" applyAlignment="1" applyProtection="1">
      <alignment horizontal="center" vertical="center"/>
      <protection hidden="1"/>
    </xf>
    <xf numFmtId="165" fontId="7" fillId="148" borderId="0" xfId="2" applyNumberFormat="1" applyFont="1" applyFill="1" applyAlignment="1">
      <alignment horizontal="center" vertical="center"/>
    </xf>
    <xf numFmtId="2" fontId="7" fillId="7" borderId="0" xfId="2" applyNumberFormat="1" applyFont="1" applyFill="1" applyAlignment="1" applyProtection="1">
      <alignment horizontal="center" vertical="center"/>
      <protection hidden="1"/>
    </xf>
    <xf numFmtId="168" fontId="434" fillId="7" borderId="0" xfId="61" applyNumberFormat="1" applyFont="1" applyFill="1" applyAlignment="1" applyProtection="1">
      <alignment vertical="center"/>
      <protection hidden="1"/>
    </xf>
    <xf numFmtId="0" fontId="17" fillId="7" borderId="101" xfId="2" applyFont="1" applyFill="1" applyBorder="1" applyAlignment="1" applyProtection="1">
      <alignment vertical="center"/>
      <protection hidden="1"/>
    </xf>
    <xf numFmtId="189" fontId="68" fillId="7" borderId="0" xfId="2" applyNumberFormat="1" applyFont="1" applyFill="1" applyAlignment="1" applyProtection="1">
      <alignment horizontal="center" vertical="center"/>
      <protection hidden="1"/>
    </xf>
    <xf numFmtId="165" fontId="423" fillId="148" borderId="186" xfId="2" applyNumberFormat="1" applyFont="1" applyFill="1" applyBorder="1" applyAlignment="1">
      <alignment horizontal="center" vertical="center"/>
    </xf>
    <xf numFmtId="2" fontId="7" fillId="7" borderId="186" xfId="2" applyNumberFormat="1" applyFont="1" applyFill="1" applyBorder="1" applyAlignment="1" applyProtection="1">
      <alignment horizontal="center" vertical="center"/>
      <protection hidden="1"/>
    </xf>
    <xf numFmtId="0" fontId="22" fillId="68" borderId="0" xfId="2" applyFont="1" applyFill="1" applyAlignment="1" applyProtection="1">
      <alignment horizontal="center" vertical="center"/>
      <protection hidden="1"/>
    </xf>
    <xf numFmtId="0" fontId="45" fillId="5" borderId="0" xfId="62" applyFont="1" applyFill="1" applyAlignment="1">
      <alignment horizontal="left" vertical="center"/>
    </xf>
    <xf numFmtId="0" fontId="29" fillId="5" borderId="225" xfId="2" applyFont="1" applyFill="1" applyBorder="1" applyAlignment="1" applyProtection="1">
      <alignment horizontal="center" vertical="center"/>
      <protection hidden="1"/>
    </xf>
    <xf numFmtId="0" fontId="30" fillId="69" borderId="267" xfId="2" applyFont="1" applyFill="1" applyBorder="1" applyAlignment="1" applyProtection="1">
      <alignment horizontal="center" vertical="center"/>
      <protection hidden="1"/>
    </xf>
    <xf numFmtId="0" fontId="435" fillId="5" borderId="0" xfId="2" applyFont="1" applyFill="1" applyAlignment="1" applyProtection="1">
      <alignment horizontal="left" vertical="center"/>
      <protection hidden="1"/>
    </xf>
    <xf numFmtId="0" fontId="70" fillId="5" borderId="0" xfId="2" quotePrefix="1" applyFont="1" applyFill="1" applyAlignment="1" applyProtection="1">
      <alignment horizontal="center" vertical="center"/>
      <protection hidden="1"/>
    </xf>
    <xf numFmtId="0" fontId="184" fillId="5" borderId="0" xfId="57" applyFont="1" applyFill="1"/>
    <xf numFmtId="0" fontId="70" fillId="5" borderId="0" xfId="42" applyFont="1" applyFill="1" applyAlignment="1">
      <alignment horizontal="right" vertical="center"/>
    </xf>
    <xf numFmtId="0" fontId="10" fillId="18" borderId="0" xfId="9" applyFont="1" applyFill="1" applyAlignment="1">
      <alignment horizontal="center" vertical="top"/>
    </xf>
    <xf numFmtId="1" fontId="16" fillId="10" borderId="0" xfId="2" applyNumberFormat="1" applyFont="1" applyFill="1" applyAlignment="1">
      <alignment horizontal="center" vertical="center"/>
    </xf>
    <xf numFmtId="182" fontId="16" fillId="10" borderId="0" xfId="2" applyNumberFormat="1" applyFont="1" applyFill="1" applyAlignment="1">
      <alignment horizontal="center" vertical="center"/>
    </xf>
    <xf numFmtId="182" fontId="16" fillId="5" borderId="58" xfId="2" applyNumberFormat="1" applyFont="1" applyFill="1" applyBorder="1" applyAlignment="1">
      <alignment vertical="center"/>
    </xf>
    <xf numFmtId="0" fontId="17" fillId="5" borderId="0" xfId="2" quotePrefix="1" applyFont="1" applyFill="1" applyAlignment="1" applyProtection="1">
      <alignment vertical="center"/>
      <protection hidden="1"/>
    </xf>
    <xf numFmtId="2" fontId="70" fillId="5" borderId="0" xfId="9" applyNumberFormat="1" applyFont="1" applyFill="1" applyAlignment="1" applyProtection="1">
      <alignment horizontal="right" vertical="center"/>
      <protection locked="0"/>
    </xf>
    <xf numFmtId="168" fontId="184" fillId="10" borderId="0" xfId="0" applyNumberFormat="1" applyFont="1" applyFill="1" applyAlignment="1">
      <alignment horizontal="center" vertical="center"/>
    </xf>
    <xf numFmtId="182" fontId="70" fillId="10" borderId="0" xfId="2" applyNumberFormat="1" applyFont="1" applyFill="1" applyAlignment="1">
      <alignment vertical="center"/>
    </xf>
    <xf numFmtId="9" fontId="67" fillId="18" borderId="0" xfId="2" applyNumberFormat="1" applyFont="1" applyFill="1" applyAlignment="1">
      <alignment horizontal="center" vertical="center"/>
    </xf>
    <xf numFmtId="0" fontId="30" fillId="10" borderId="0" xfId="2" applyFont="1" applyFill="1" applyAlignment="1">
      <alignment horizontal="left" vertical="center"/>
    </xf>
    <xf numFmtId="168" fontId="434" fillId="10" borderId="0" xfId="0" applyNumberFormat="1" applyFont="1" applyFill="1" applyAlignment="1">
      <alignment horizontal="center" vertical="center"/>
    </xf>
    <xf numFmtId="182" fontId="16" fillId="5" borderId="58" xfId="2" applyNumberFormat="1" applyFont="1" applyFill="1" applyBorder="1" applyAlignment="1">
      <alignment horizontal="center" vertical="center"/>
    </xf>
    <xf numFmtId="0" fontId="7" fillId="5" borderId="231" xfId="2" applyFont="1" applyFill="1" applyBorder="1" applyAlignment="1" applyProtection="1">
      <alignment horizontal="center"/>
      <protection hidden="1"/>
    </xf>
    <xf numFmtId="0" fontId="7" fillId="0" borderId="231" xfId="2" applyFont="1" applyBorder="1" applyAlignment="1" applyProtection="1">
      <alignment horizontal="center"/>
      <protection hidden="1"/>
    </xf>
    <xf numFmtId="3" fontId="284" fillId="8" borderId="231" xfId="5" applyNumberFormat="1" applyFont="1" applyFill="1" applyBorder="1" applyAlignment="1" applyProtection="1">
      <alignment horizontal="center" vertical="center"/>
      <protection locked="0"/>
    </xf>
    <xf numFmtId="202" fontId="308" fillId="46" borderId="231" xfId="5" applyNumberFormat="1" applyFont="1" applyFill="1" applyBorder="1" applyAlignment="1" applyProtection="1">
      <alignment horizontal="center" vertical="center"/>
      <protection locked="0"/>
    </xf>
    <xf numFmtId="0" fontId="7" fillId="5" borderId="231" xfId="2" applyFont="1" applyFill="1" applyBorder="1" applyProtection="1">
      <protection hidden="1"/>
    </xf>
    <xf numFmtId="0" fontId="7" fillId="5" borderId="232" xfId="2" applyFont="1" applyFill="1" applyBorder="1" applyProtection="1">
      <protection hidden="1"/>
    </xf>
    <xf numFmtId="0" fontId="98" fillId="5" borderId="0" xfId="0" applyFont="1" applyFill="1" applyAlignment="1">
      <alignment horizontal="left" vertical="center"/>
    </xf>
    <xf numFmtId="0" fontId="1" fillId="5" borderId="58" xfId="0" applyFont="1" applyFill="1" applyBorder="1"/>
    <xf numFmtId="0" fontId="435" fillId="149" borderId="0" xfId="0" applyFont="1" applyFill="1" applyAlignment="1">
      <alignment vertical="center"/>
    </xf>
    <xf numFmtId="0" fontId="17" fillId="5" borderId="231" xfId="2" applyFont="1" applyFill="1" applyBorder="1" applyProtection="1">
      <protection hidden="1"/>
    </xf>
    <xf numFmtId="0" fontId="36" fillId="13" borderId="130" xfId="2" applyFont="1" applyFill="1" applyBorder="1" applyAlignment="1" applyProtection="1">
      <alignment horizontal="center" vertical="center" textRotation="90"/>
      <protection hidden="1"/>
    </xf>
    <xf numFmtId="0" fontId="247" fillId="5" borderId="0" xfId="2" applyFont="1" applyFill="1" applyAlignment="1" applyProtection="1">
      <alignment horizontal="left" vertical="center"/>
      <protection hidden="1"/>
    </xf>
    <xf numFmtId="0" fontId="7" fillId="5" borderId="0" xfId="42" applyFont="1" applyFill="1"/>
    <xf numFmtId="0" fontId="268" fillId="5" borderId="0" xfId="2" applyFont="1" applyFill="1" applyAlignment="1" applyProtection="1">
      <alignment vertical="center"/>
      <protection hidden="1"/>
    </xf>
    <xf numFmtId="0" fontId="18" fillId="5" borderId="0" xfId="4" applyFill="1" applyBorder="1" applyAlignment="1">
      <alignment vertical="center"/>
    </xf>
    <xf numFmtId="0" fontId="7" fillId="0" borderId="0" xfId="2" applyFont="1" applyAlignment="1">
      <alignment horizontal="center" vertical="center"/>
    </xf>
    <xf numFmtId="0" fontId="30" fillId="69" borderId="58" xfId="2" applyFont="1" applyFill="1" applyBorder="1" applyAlignment="1" applyProtection="1">
      <alignment horizontal="center" vertical="center"/>
      <protection hidden="1"/>
    </xf>
    <xf numFmtId="187" fontId="46" fillId="5" borderId="163" xfId="2" applyNumberFormat="1" applyFont="1" applyFill="1" applyBorder="1" applyAlignment="1">
      <alignment horizontal="center" vertical="center"/>
    </xf>
    <xf numFmtId="0" fontId="22" fillId="5" borderId="0" xfId="24" applyFont="1" applyFill="1" applyAlignment="1">
      <alignment horizontal="left" vertical="center"/>
    </xf>
    <xf numFmtId="0" fontId="7" fillId="7" borderId="64" xfId="40" applyFont="1" applyFill="1" applyBorder="1" applyAlignment="1">
      <alignment horizontal="center" vertical="center"/>
    </xf>
    <xf numFmtId="0" fontId="52" fillId="7" borderId="8" xfId="42" applyFont="1" applyFill="1" applyBorder="1" applyAlignment="1">
      <alignment horizontal="center" vertical="center"/>
    </xf>
    <xf numFmtId="0" fontId="423" fillId="7" borderId="8" xfId="2" applyFont="1" applyFill="1" applyBorder="1" applyAlignment="1" applyProtection="1">
      <alignment horizontal="center" vertical="center" wrapText="1"/>
      <protection hidden="1"/>
    </xf>
    <xf numFmtId="0" fontId="423" fillId="7" borderId="224" xfId="2" applyFont="1" applyFill="1" applyBorder="1" applyAlignment="1" applyProtection="1">
      <alignment horizontal="center" vertical="center" wrapText="1"/>
      <protection hidden="1"/>
    </xf>
    <xf numFmtId="0" fontId="23" fillId="7" borderId="8" xfId="2" applyFont="1" applyFill="1" applyBorder="1" applyAlignment="1" applyProtection="1">
      <alignment horizontal="center" vertical="center"/>
      <protection hidden="1"/>
    </xf>
    <xf numFmtId="0" fontId="42" fillId="7" borderId="8" xfId="42" applyFont="1" applyFill="1" applyBorder="1" applyAlignment="1">
      <alignment horizontal="center" vertical="center"/>
    </xf>
    <xf numFmtId="0" fontId="68" fillId="10" borderId="8" xfId="2" quotePrefix="1" applyFont="1" applyFill="1" applyBorder="1" applyAlignment="1" applyProtection="1">
      <alignment horizontal="center" vertical="center"/>
      <protection hidden="1"/>
    </xf>
    <xf numFmtId="0" fontId="23" fillId="7" borderId="268" xfId="2" applyFont="1" applyFill="1" applyBorder="1" applyAlignment="1" applyProtection="1">
      <alignment horizontal="center" vertical="center"/>
      <protection hidden="1"/>
    </xf>
    <xf numFmtId="0" fontId="7" fillId="7" borderId="179" xfId="2" applyFont="1" applyFill="1" applyBorder="1" applyAlignment="1" applyProtection="1">
      <alignment horizontal="center" vertical="center" wrapText="1"/>
      <protection hidden="1"/>
    </xf>
    <xf numFmtId="0" fontId="7" fillId="7" borderId="224" xfId="2" applyFont="1" applyFill="1" applyBorder="1" applyAlignment="1" applyProtection="1">
      <alignment horizontal="center" vertical="center" wrapText="1"/>
      <protection hidden="1"/>
    </xf>
    <xf numFmtId="0" fontId="7" fillId="10" borderId="0" xfId="40" applyFont="1" applyFill="1" applyAlignment="1">
      <alignment horizontal="center" vertical="center"/>
    </xf>
    <xf numFmtId="0" fontId="22" fillId="18" borderId="6" xfId="42" applyFont="1" applyFill="1" applyBorder="1" applyAlignment="1">
      <alignment horizontal="center" vertical="center"/>
    </xf>
    <xf numFmtId="2" fontId="22" fillId="18" borderId="0" xfId="9" applyNumberFormat="1" applyFont="1" applyFill="1" applyAlignment="1" applyProtection="1">
      <alignment horizontal="center" vertical="center"/>
      <protection locked="0"/>
    </xf>
    <xf numFmtId="2" fontId="22" fillId="18" borderId="7" xfId="9" applyNumberFormat="1" applyFont="1" applyFill="1" applyBorder="1" applyAlignment="1" applyProtection="1">
      <alignment horizontal="center" vertical="center"/>
      <protection locked="0"/>
    </xf>
    <xf numFmtId="0" fontId="298" fillId="149" borderId="6" xfId="42" applyFont="1" applyFill="1" applyBorder="1" applyAlignment="1">
      <alignment horizontal="center" vertical="center"/>
    </xf>
    <xf numFmtId="2" fontId="298" fillId="149" borderId="0" xfId="9" applyNumberFormat="1" applyFont="1" applyFill="1" applyAlignment="1" applyProtection="1">
      <alignment horizontal="center" vertical="center"/>
      <protection locked="0"/>
    </xf>
    <xf numFmtId="2" fontId="298" fillId="149" borderId="7" xfId="9" applyNumberFormat="1" applyFont="1" applyFill="1" applyBorder="1" applyAlignment="1" applyProtection="1">
      <alignment horizontal="center" vertical="center"/>
      <protection locked="0"/>
    </xf>
    <xf numFmtId="0" fontId="40" fillId="18" borderId="6" xfId="42" applyFont="1" applyFill="1" applyBorder="1" applyAlignment="1">
      <alignment horizontal="left" vertical="center"/>
    </xf>
    <xf numFmtId="0" fontId="66" fillId="18" borderId="0" xfId="57" applyFont="1" applyFill="1"/>
    <xf numFmtId="0" fontId="66" fillId="18" borderId="7" xfId="57" applyFont="1" applyFill="1" applyBorder="1"/>
    <xf numFmtId="0" fontId="180" fillId="18" borderId="6" xfId="42" applyFont="1" applyFill="1" applyBorder="1" applyAlignment="1">
      <alignment horizontal="left" vertical="center"/>
    </xf>
    <xf numFmtId="0" fontId="3" fillId="18" borderId="0" xfId="57" applyFont="1" applyFill="1"/>
    <xf numFmtId="0" fontId="3" fillId="18" borderId="7" xfId="57" applyFont="1" applyFill="1" applyBorder="1"/>
    <xf numFmtId="0" fontId="22" fillId="5" borderId="6" xfId="42" applyFont="1" applyFill="1" applyBorder="1" applyAlignment="1">
      <alignment horizontal="left" vertical="center"/>
    </xf>
    <xf numFmtId="0" fontId="17" fillId="10" borderId="215" xfId="62" applyFont="1" applyFill="1" applyBorder="1" applyAlignment="1">
      <alignment horizontal="center" vertical="center"/>
    </xf>
    <xf numFmtId="0" fontId="17" fillId="10" borderId="215" xfId="62" quotePrefix="1" applyFont="1" applyFill="1" applyBorder="1" applyAlignment="1">
      <alignment horizontal="center" vertical="center"/>
    </xf>
    <xf numFmtId="0" fontId="17" fillId="10" borderId="136" xfId="62" quotePrefix="1" applyFont="1" applyFill="1" applyBorder="1" applyAlignment="1">
      <alignment horizontal="center" vertical="center"/>
    </xf>
    <xf numFmtId="0" fontId="0" fillId="0" borderId="6" xfId="57" applyFont="1" applyBorder="1"/>
    <xf numFmtId="0" fontId="7" fillId="5" borderId="231" xfId="2" applyFont="1" applyFill="1" applyBorder="1" applyAlignment="1" applyProtection="1">
      <alignment horizontal="left" vertical="center"/>
      <protection hidden="1"/>
    </xf>
    <xf numFmtId="0" fontId="240" fillId="5" borderId="231" xfId="2" applyFont="1" applyFill="1" applyBorder="1" applyAlignment="1">
      <alignment horizontal="center" vertical="center"/>
    </xf>
    <xf numFmtId="0" fontId="240" fillId="5" borderId="232" xfId="2" applyFont="1" applyFill="1" applyBorder="1" applyAlignment="1">
      <alignment horizontal="center" vertical="center"/>
    </xf>
    <xf numFmtId="204" fontId="397" fillId="10" borderId="0" xfId="64" applyNumberFormat="1" applyFont="1" applyFill="1" applyAlignment="1">
      <alignment horizontal="center" vertical="center"/>
    </xf>
    <xf numFmtId="0" fontId="7" fillId="135" borderId="163" xfId="2" applyFont="1" applyFill="1" applyBorder="1" applyAlignment="1" applyProtection="1">
      <alignment horizontal="left" vertical="center"/>
      <protection hidden="1"/>
    </xf>
    <xf numFmtId="0" fontId="7" fillId="135" borderId="163" xfId="2" applyFont="1" applyFill="1" applyBorder="1" applyAlignment="1" applyProtection="1">
      <alignment horizontal="center" vertical="center"/>
      <protection hidden="1"/>
    </xf>
    <xf numFmtId="0" fontId="3" fillId="0" borderId="0" xfId="0" applyFont="1"/>
    <xf numFmtId="0" fontId="0" fillId="5" borderId="3" xfId="0" applyFill="1" applyBorder="1"/>
    <xf numFmtId="0" fontId="437" fillId="135" borderId="163" xfId="2" applyFont="1" applyFill="1" applyBorder="1" applyAlignment="1" applyProtection="1">
      <alignment horizontal="center" vertical="center"/>
      <protection hidden="1"/>
    </xf>
    <xf numFmtId="0" fontId="437" fillId="135" borderId="163" xfId="2" applyFont="1" applyFill="1" applyBorder="1" applyAlignment="1" applyProtection="1">
      <alignment horizontal="right" vertical="center"/>
      <protection hidden="1"/>
    </xf>
    <xf numFmtId="0" fontId="0" fillId="5" borderId="0" xfId="0" applyFill="1" applyAlignment="1">
      <alignment horizontal="left" vertical="center" indent="1"/>
    </xf>
    <xf numFmtId="0" fontId="0" fillId="5" borderId="0" xfId="0" applyFill="1" applyAlignment="1">
      <alignment horizontal="left"/>
    </xf>
    <xf numFmtId="0" fontId="4" fillId="0" borderId="0" xfId="0" applyFont="1" applyAlignment="1">
      <alignment horizontal="center" vertical="center"/>
    </xf>
    <xf numFmtId="0" fontId="4" fillId="0" borderId="0" xfId="0" applyFont="1" applyAlignment="1">
      <alignment horizontal="left" vertical="center"/>
    </xf>
    <xf numFmtId="0" fontId="0" fillId="5" borderId="0" xfId="0" applyFill="1" applyAlignment="1">
      <alignment horizontal="left" vertical="center" indent="2"/>
    </xf>
    <xf numFmtId="0" fontId="4" fillId="5" borderId="0" xfId="0" applyFont="1" applyFill="1" applyAlignment="1">
      <alignment horizontal="left" vertical="center" indent="1"/>
    </xf>
    <xf numFmtId="0" fontId="0" fillId="0" borderId="0" xfId="0" applyAlignment="1">
      <alignment horizontal="center"/>
    </xf>
    <xf numFmtId="0" fontId="43" fillId="150" borderId="163" xfId="2" applyFont="1" applyFill="1" applyBorder="1" applyAlignment="1" applyProtection="1">
      <alignment horizontal="center" vertical="center"/>
      <protection hidden="1"/>
    </xf>
    <xf numFmtId="0" fontId="425" fillId="150" borderId="163" xfId="2" applyFont="1" applyFill="1" applyBorder="1" applyAlignment="1" applyProtection="1">
      <alignment horizontal="center" vertical="center"/>
      <protection hidden="1"/>
    </xf>
    <xf numFmtId="0" fontId="17" fillId="7" borderId="163" xfId="2" applyFont="1" applyFill="1" applyBorder="1" applyAlignment="1" applyProtection="1">
      <alignment horizontal="center" vertical="center"/>
      <protection hidden="1"/>
    </xf>
    <xf numFmtId="0" fontId="7" fillId="7" borderId="163" xfId="2" applyFont="1" applyFill="1" applyBorder="1" applyAlignment="1" applyProtection="1">
      <alignment horizontal="center" vertical="center"/>
      <protection hidden="1"/>
    </xf>
    <xf numFmtId="0" fontId="12" fillId="7" borderId="163" xfId="2" applyFont="1" applyFill="1" applyBorder="1" applyAlignment="1" applyProtection="1">
      <alignment horizontal="center" vertical="center"/>
      <protection hidden="1"/>
    </xf>
    <xf numFmtId="0" fontId="41" fillId="7" borderId="163" xfId="2" applyFont="1" applyFill="1" applyBorder="1" applyAlignment="1" applyProtection="1">
      <alignment horizontal="center" vertical="center"/>
      <protection hidden="1"/>
    </xf>
    <xf numFmtId="0" fontId="0" fillId="5" borderId="9" xfId="0" applyFill="1" applyBorder="1"/>
    <xf numFmtId="0" fontId="0" fillId="0" borderId="8" xfId="0" applyBorder="1"/>
    <xf numFmtId="0" fontId="0" fillId="5" borderId="10" xfId="0" applyFill="1" applyBorder="1"/>
    <xf numFmtId="0" fontId="18" fillId="5" borderId="0" xfId="4" applyFill="1" applyAlignment="1">
      <alignment horizontal="left" vertical="center" indent="1"/>
    </xf>
    <xf numFmtId="0" fontId="17" fillId="5" borderId="0" xfId="0" applyFont="1" applyFill="1"/>
    <xf numFmtId="0" fontId="3" fillId="5" borderId="0" xfId="0" applyFont="1" applyFill="1"/>
    <xf numFmtId="0" fontId="0" fillId="5" borderId="8" xfId="0" applyFill="1" applyBorder="1" applyAlignment="1">
      <alignment horizontal="left" vertical="center"/>
    </xf>
    <xf numFmtId="0" fontId="72" fillId="5" borderId="0" xfId="57" applyFont="1" applyFill="1" applyAlignment="1">
      <alignment horizontal="right" vertical="center"/>
    </xf>
    <xf numFmtId="0" fontId="72" fillId="5" borderId="0" xfId="57" applyFont="1" applyFill="1" applyAlignment="1">
      <alignment vertical="center"/>
    </xf>
    <xf numFmtId="0" fontId="36" fillId="5" borderId="0" xfId="2" applyFont="1" applyFill="1" applyAlignment="1" applyProtection="1">
      <alignment horizontal="right" vertical="center"/>
      <protection locked="0"/>
    </xf>
    <xf numFmtId="0" fontId="166" fillId="111" borderId="112" xfId="2" applyFont="1" applyFill="1" applyBorder="1" applyAlignment="1" applyProtection="1">
      <alignment horizontal="center" vertical="center"/>
      <protection hidden="1"/>
    </xf>
    <xf numFmtId="0" fontId="69" fillId="16" borderId="130" xfId="0" applyFont="1" applyFill="1" applyBorder="1" applyAlignment="1">
      <alignment vertical="center"/>
    </xf>
    <xf numFmtId="0" fontId="7" fillId="16" borderId="0" xfId="2" applyFont="1" applyFill="1" applyAlignment="1" applyProtection="1">
      <alignment vertical="center" wrapText="1"/>
      <protection hidden="1"/>
    </xf>
    <xf numFmtId="0" fontId="438" fillId="5" borderId="0" xfId="0" applyFont="1" applyFill="1" applyAlignment="1">
      <alignment vertical="center"/>
    </xf>
    <xf numFmtId="0" fontId="0" fillId="16" borderId="112" xfId="0" applyFill="1" applyBorder="1" applyAlignment="1">
      <alignment horizontal="center" vertical="center"/>
    </xf>
    <xf numFmtId="0" fontId="14" fillId="111" borderId="112" xfId="2" applyFont="1" applyFill="1" applyBorder="1" applyAlignment="1" applyProtection="1">
      <alignment horizontal="center" vertical="center"/>
      <protection hidden="1"/>
    </xf>
    <xf numFmtId="0" fontId="412" fillId="10" borderId="215" xfId="62" applyFont="1" applyFill="1" applyBorder="1" applyAlignment="1">
      <alignment horizontal="center" vertical="center"/>
    </xf>
    <xf numFmtId="0" fontId="412" fillId="10" borderId="216" xfId="62" applyFont="1" applyFill="1" applyBorder="1" applyAlignment="1">
      <alignment horizontal="center" vertical="center"/>
    </xf>
    <xf numFmtId="0" fontId="295" fillId="106" borderId="8" xfId="0" applyFont="1" applyFill="1" applyBorder="1" applyAlignment="1">
      <alignment horizontal="center" vertical="center"/>
    </xf>
    <xf numFmtId="0" fontId="295" fillId="106" borderId="10" xfId="0" applyFont="1" applyFill="1" applyBorder="1" applyAlignment="1">
      <alignment horizontal="center" vertical="center"/>
    </xf>
    <xf numFmtId="0" fontId="439" fillId="151" borderId="163" xfId="2" applyFont="1" applyFill="1" applyBorder="1" applyAlignment="1" applyProtection="1">
      <alignment horizontal="center" vertical="center"/>
      <protection hidden="1"/>
    </xf>
    <xf numFmtId="0" fontId="153" fillId="10" borderId="0" xfId="2" applyFont="1" applyFill="1" applyAlignment="1">
      <alignment vertical="center"/>
    </xf>
    <xf numFmtId="0" fontId="266" fillId="10" borderId="0" xfId="0" applyFont="1" applyFill="1" applyAlignment="1">
      <alignment horizontal="center" vertical="center"/>
    </xf>
    <xf numFmtId="0" fontId="16" fillId="10" borderId="0" xfId="2" applyFont="1" applyFill="1" applyAlignment="1">
      <alignment horizontal="right" vertical="center"/>
    </xf>
    <xf numFmtId="1" fontId="10" fillId="10" borderId="0" xfId="2" applyNumberFormat="1" applyFont="1" applyFill="1" applyAlignment="1">
      <alignment horizontal="center" vertical="center"/>
    </xf>
    <xf numFmtId="0" fontId="16" fillId="10" borderId="0" xfId="0" applyFont="1" applyFill="1" applyAlignment="1">
      <alignment horizontal="left" vertical="center" wrapText="1"/>
    </xf>
    <xf numFmtId="0" fontId="17" fillId="112" borderId="0" xfId="2" applyFont="1" applyFill="1" applyAlignment="1">
      <alignment horizontal="center" vertical="center"/>
    </xf>
    <xf numFmtId="0" fontId="46" fillId="10" borderId="58" xfId="57" applyFont="1" applyFill="1" applyBorder="1" applyAlignment="1">
      <alignment horizontal="center" vertical="center"/>
    </xf>
    <xf numFmtId="0" fontId="23" fillId="10" borderId="0" xfId="2" applyFont="1" applyFill="1" applyAlignment="1">
      <alignment horizontal="center" vertical="center"/>
    </xf>
    <xf numFmtId="0" fontId="22" fillId="10" borderId="101" xfId="2" applyFont="1" applyFill="1" applyBorder="1" applyAlignment="1">
      <alignment horizontal="center" vertical="center"/>
    </xf>
    <xf numFmtId="0" fontId="341" fillId="10" borderId="0" xfId="2" applyFont="1" applyFill="1" applyAlignment="1">
      <alignment vertical="center"/>
    </xf>
    <xf numFmtId="0" fontId="16" fillId="10" borderId="0" xfId="64" applyFont="1" applyFill="1" applyAlignment="1">
      <alignment horizontal="left" vertical="center"/>
    </xf>
    <xf numFmtId="0" fontId="16" fillId="10" borderId="0" xfId="64" applyFont="1" applyFill="1" applyAlignment="1">
      <alignment vertical="center"/>
    </xf>
    <xf numFmtId="0" fontId="22" fillId="10" borderId="0" xfId="64" applyFont="1" applyFill="1" applyAlignment="1">
      <alignment horizontal="left" vertical="top"/>
    </xf>
    <xf numFmtId="0" fontId="440" fillId="10" borderId="0" xfId="64" applyFont="1" applyFill="1" applyAlignment="1">
      <alignment vertical="center"/>
    </xf>
    <xf numFmtId="0" fontId="70" fillId="10" borderId="0" xfId="64" applyFont="1" applyFill="1" applyAlignment="1">
      <alignment horizontal="left" vertical="top"/>
    </xf>
    <xf numFmtId="0" fontId="10" fillId="10" borderId="0" xfId="64" applyFont="1" applyFill="1" applyAlignment="1">
      <alignment horizontal="left" vertical="center"/>
    </xf>
    <xf numFmtId="0" fontId="94" fillId="7" borderId="0" xfId="55" applyFont="1" applyFill="1" applyAlignment="1">
      <alignment horizontal="right" vertical="center"/>
    </xf>
    <xf numFmtId="198" fontId="94" fillId="7" borderId="0" xfId="55" applyNumberFormat="1" applyFont="1" applyFill="1" applyAlignment="1">
      <alignment horizontal="center" vertical="center"/>
    </xf>
    <xf numFmtId="0" fontId="441" fillId="10" borderId="0" xfId="2" applyFont="1" applyFill="1"/>
    <xf numFmtId="1" fontId="94" fillId="7" borderId="0" xfId="55" applyNumberFormat="1" applyFont="1" applyFill="1" applyAlignment="1">
      <alignment horizontal="center" vertical="center"/>
    </xf>
    <xf numFmtId="0" fontId="94" fillId="5" borderId="0" xfId="55" applyFont="1" applyFill="1" applyAlignment="1">
      <alignment horizontal="right" vertical="center"/>
    </xf>
    <xf numFmtId="198" fontId="94" fillId="5" borderId="0" xfId="55" applyNumberFormat="1" applyFont="1" applyFill="1" applyAlignment="1">
      <alignment horizontal="center" vertical="center"/>
    </xf>
    <xf numFmtId="1" fontId="94" fillId="5" borderId="0" xfId="55" applyNumberFormat="1" applyFont="1" applyFill="1" applyAlignment="1">
      <alignment horizontal="center" vertical="center"/>
    </xf>
    <xf numFmtId="198" fontId="351" fillId="5" borderId="0" xfId="57" applyNumberFormat="1" applyFont="1" applyFill="1" applyAlignment="1">
      <alignment horizontal="center" vertical="center"/>
    </xf>
    <xf numFmtId="0" fontId="17" fillId="5" borderId="0" xfId="2" quotePrefix="1" applyFont="1" applyFill="1" applyAlignment="1" applyProtection="1">
      <alignment horizontal="center" vertical="center"/>
      <protection hidden="1"/>
    </xf>
    <xf numFmtId="0" fontId="405" fillId="5" borderId="0" xfId="0" applyFont="1" applyFill="1"/>
    <xf numFmtId="0" fontId="36" fillId="5" borderId="0" xfId="2" applyFont="1" applyFill="1" applyAlignment="1">
      <alignment horizontal="center" vertical="center"/>
    </xf>
    <xf numFmtId="1" fontId="443" fillId="10" borderId="0" xfId="55" applyNumberFormat="1" applyFont="1" applyFill="1" applyAlignment="1">
      <alignment horizontal="center" vertical="top"/>
    </xf>
    <xf numFmtId="0" fontId="442" fillId="10" borderId="0" xfId="0" applyFont="1" applyFill="1" applyAlignment="1">
      <alignment vertical="center"/>
    </xf>
    <xf numFmtId="0" fontId="443" fillId="10" borderId="0" xfId="0" applyFont="1" applyFill="1" applyAlignment="1">
      <alignment horizontal="left" vertical="top"/>
    </xf>
    <xf numFmtId="168" fontId="255" fillId="5" borderId="0" xfId="61" applyNumberFormat="1" applyFont="1" applyFill="1" applyAlignment="1" applyProtection="1">
      <alignment vertical="center"/>
      <protection hidden="1"/>
    </xf>
    <xf numFmtId="0" fontId="228" fillId="5" borderId="0" xfId="2" applyFont="1" applyFill="1"/>
    <xf numFmtId="0" fontId="23" fillId="10" borderId="0" xfId="2" applyFont="1" applyFill="1" applyAlignment="1">
      <alignment horizontal="left" vertical="center"/>
    </xf>
    <xf numFmtId="174" fontId="251" fillId="5" borderId="0" xfId="0" applyNumberFormat="1" applyFont="1" applyFill="1" applyAlignment="1">
      <alignment horizontal="center" vertical="center"/>
    </xf>
    <xf numFmtId="1" fontId="251" fillId="5" borderId="0" xfId="0" applyNumberFormat="1" applyFont="1" applyFill="1" applyAlignment="1">
      <alignment vertical="center"/>
    </xf>
    <xf numFmtId="174" fontId="251" fillId="5" borderId="0" xfId="0" applyNumberFormat="1" applyFont="1" applyFill="1" applyAlignment="1">
      <alignment horizontal="left" vertical="center"/>
    </xf>
    <xf numFmtId="0" fontId="444" fillId="137" borderId="163" xfId="2" applyFont="1" applyFill="1" applyBorder="1" applyAlignment="1" applyProtection="1">
      <alignment horizontal="center" vertical="center"/>
      <protection hidden="1"/>
    </xf>
    <xf numFmtId="0" fontId="22" fillId="5" borderId="0" xfId="57" applyFont="1" applyFill="1" applyAlignment="1">
      <alignment horizontal="center" vertical="center"/>
    </xf>
    <xf numFmtId="0" fontId="191" fillId="5" borderId="0" xfId="0" applyFont="1" applyFill="1" applyAlignment="1">
      <alignment vertical="center"/>
    </xf>
    <xf numFmtId="0" fontId="17" fillId="5" borderId="0" xfId="42" applyFont="1" applyFill="1" applyAlignment="1">
      <alignment horizontal="left" vertical="center"/>
    </xf>
    <xf numFmtId="0" fontId="3" fillId="5" borderId="0" xfId="42" applyFont="1" applyFill="1" applyAlignment="1">
      <alignment horizontal="left" vertical="center"/>
    </xf>
    <xf numFmtId="0" fontId="36" fillId="5" borderId="0" xfId="42" applyFont="1" applyFill="1" applyAlignment="1">
      <alignment horizontal="right" vertical="center"/>
    </xf>
    <xf numFmtId="0" fontId="46" fillId="5" borderId="0" xfId="42" applyFont="1" applyFill="1" applyAlignment="1">
      <alignment horizontal="center" vertical="center"/>
    </xf>
    <xf numFmtId="0" fontId="22" fillId="5" borderId="0" xfId="42" applyFont="1" applyFill="1" applyAlignment="1">
      <alignment horizontal="center"/>
    </xf>
    <xf numFmtId="0" fontId="17" fillId="10" borderId="0" xfId="2" applyFont="1" applyFill="1" applyAlignment="1" applyProtection="1">
      <alignment horizontal="right" vertical="center"/>
      <protection hidden="1"/>
    </xf>
    <xf numFmtId="0" fontId="240" fillId="10" borderId="0" xfId="57" applyFont="1" applyFill="1" applyAlignment="1">
      <alignment horizontal="center" vertical="center"/>
    </xf>
    <xf numFmtId="0" fontId="46" fillId="5" borderId="0" xfId="42" applyFont="1" applyFill="1" applyAlignment="1">
      <alignment horizontal="right" vertical="center"/>
    </xf>
    <xf numFmtId="0" fontId="240" fillId="10" borderId="0" xfId="57" applyFont="1" applyFill="1" applyAlignment="1">
      <alignment horizontal="left" vertical="center"/>
    </xf>
    <xf numFmtId="0" fontId="324" fillId="10" borderId="0" xfId="2" applyFont="1" applyFill="1" applyAlignment="1" applyProtection="1">
      <alignment horizontal="left" vertical="center"/>
      <protection hidden="1"/>
    </xf>
    <xf numFmtId="0" fontId="1" fillId="5" borderId="0" xfId="0" applyFont="1" applyFill="1" applyAlignment="1">
      <alignment horizontal="left" vertical="center"/>
    </xf>
    <xf numFmtId="0" fontId="46" fillId="5" borderId="0" xfId="42" applyFont="1" applyFill="1" applyAlignment="1">
      <alignment horizontal="left" vertical="center"/>
    </xf>
    <xf numFmtId="0" fontId="1" fillId="0" borderId="0" xfId="0" applyFont="1" applyAlignment="1">
      <alignment horizontal="left" vertical="center"/>
    </xf>
    <xf numFmtId="0" fontId="22" fillId="5" borderId="0" xfId="57" applyFont="1" applyFill="1" applyAlignment="1">
      <alignment horizontal="left" vertical="center"/>
    </xf>
    <xf numFmtId="0" fontId="7" fillId="10" borderId="0" xfId="2" applyFont="1" applyFill="1" applyAlignment="1" applyProtection="1">
      <alignment horizontal="right" vertical="center"/>
      <protection hidden="1"/>
    </xf>
    <xf numFmtId="0" fontId="68" fillId="10" borderId="0" xfId="57" applyFont="1" applyFill="1" applyAlignment="1">
      <alignment horizontal="center" vertical="center"/>
    </xf>
    <xf numFmtId="0" fontId="68" fillId="145" borderId="163" xfId="2" applyFont="1" applyFill="1" applyBorder="1" applyAlignment="1" applyProtection="1">
      <alignment horizontal="center" vertical="center"/>
      <protection hidden="1"/>
    </xf>
    <xf numFmtId="0" fontId="445" fillId="69" borderId="163" xfId="2" applyFont="1" applyFill="1" applyBorder="1" applyAlignment="1" applyProtection="1">
      <alignment horizontal="center" vertical="center"/>
      <protection hidden="1"/>
    </xf>
    <xf numFmtId="0" fontId="446" fillId="147" borderId="163" xfId="2" applyFont="1" applyFill="1" applyBorder="1" applyAlignment="1" applyProtection="1">
      <alignment horizontal="center" vertical="center"/>
      <protection hidden="1"/>
    </xf>
    <xf numFmtId="0" fontId="244" fillId="5" borderId="8" xfId="2" applyFont="1" applyFill="1" applyBorder="1" applyAlignment="1">
      <alignment horizontal="center" vertical="center"/>
    </xf>
    <xf numFmtId="174" fontId="244" fillId="5" borderId="8" xfId="2" applyNumberFormat="1" applyFont="1" applyFill="1" applyBorder="1" applyAlignment="1">
      <alignment horizontal="center" vertical="center"/>
    </xf>
    <xf numFmtId="211" fontId="244" fillId="5" borderId="8" xfId="2" applyNumberFormat="1" applyFont="1" applyFill="1" applyBorder="1" applyAlignment="1">
      <alignment horizontal="center" vertical="center"/>
    </xf>
    <xf numFmtId="0" fontId="244" fillId="5" borderId="10" xfId="2" applyFont="1" applyFill="1" applyBorder="1" applyAlignment="1">
      <alignment horizontal="center" vertical="center"/>
    </xf>
    <xf numFmtId="211" fontId="244" fillId="5" borderId="55" xfId="2" applyNumberFormat="1" applyFont="1" applyFill="1" applyBorder="1" applyAlignment="1">
      <alignment horizontal="center" vertical="center"/>
    </xf>
    <xf numFmtId="0" fontId="31" fillId="5" borderId="55" xfId="0" applyFont="1" applyFill="1" applyBorder="1" applyAlignment="1">
      <alignment horizontal="center" vertical="center"/>
    </xf>
    <xf numFmtId="0" fontId="31" fillId="5" borderId="55" xfId="2" applyFont="1" applyFill="1" applyBorder="1" applyAlignment="1">
      <alignment horizontal="center" vertical="center"/>
    </xf>
    <xf numFmtId="0" fontId="31" fillId="5" borderId="71" xfId="2" applyFont="1" applyFill="1" applyBorder="1" applyAlignment="1">
      <alignment horizontal="center" vertical="center"/>
    </xf>
    <xf numFmtId="174" fontId="164" fillId="5" borderId="63" xfId="2" applyNumberFormat="1" applyFont="1" applyFill="1" applyBorder="1" applyAlignment="1">
      <alignment horizontal="center" vertical="center"/>
    </xf>
    <xf numFmtId="0" fontId="164" fillId="5" borderId="8" xfId="2" applyFont="1" applyFill="1" applyBorder="1" applyAlignment="1">
      <alignment horizontal="center" vertical="center"/>
    </xf>
    <xf numFmtId="0" fontId="164" fillId="5" borderId="252" xfId="2" applyFont="1" applyFill="1" applyBorder="1" applyAlignment="1">
      <alignment horizontal="center" vertical="center"/>
    </xf>
    <xf numFmtId="0" fontId="164" fillId="5" borderId="55" xfId="2" applyFont="1" applyFill="1" applyBorder="1" applyAlignment="1">
      <alignment horizontal="center" vertical="center"/>
    </xf>
    <xf numFmtId="174" fontId="164" fillId="5" borderId="55" xfId="2" applyNumberFormat="1" applyFont="1" applyFill="1" applyBorder="1" applyAlignment="1">
      <alignment horizontal="center" vertical="center"/>
    </xf>
    <xf numFmtId="0" fontId="202" fillId="5" borderId="64" xfId="2" applyFont="1" applyFill="1" applyBorder="1" applyAlignment="1">
      <alignment horizontal="center" vertical="center"/>
    </xf>
    <xf numFmtId="0" fontId="202" fillId="5" borderId="271" xfId="2" applyFont="1" applyFill="1" applyBorder="1" applyAlignment="1">
      <alignment horizontal="center" vertical="center"/>
    </xf>
    <xf numFmtId="0" fontId="445" fillId="69" borderId="261" xfId="2" applyFont="1" applyFill="1" applyBorder="1" applyAlignment="1" applyProtection="1">
      <alignment horizontal="center" vertical="center"/>
      <protection hidden="1"/>
    </xf>
    <xf numFmtId="0" fontId="68" fillId="145" borderId="261" xfId="2" applyFont="1" applyFill="1" applyBorder="1" applyAlignment="1" applyProtection="1">
      <alignment horizontal="center" vertical="center"/>
      <protection hidden="1"/>
    </xf>
    <xf numFmtId="0" fontId="401" fillId="144" borderId="272" xfId="2" applyFont="1" applyFill="1" applyBorder="1" applyAlignment="1" applyProtection="1">
      <alignment horizontal="center" vertical="center"/>
      <protection hidden="1"/>
    </xf>
    <xf numFmtId="0" fontId="401" fillId="144" borderId="85" xfId="2" applyFont="1" applyFill="1" applyBorder="1" applyAlignment="1" applyProtection="1">
      <alignment horizontal="center" vertical="center"/>
      <protection hidden="1"/>
    </xf>
    <xf numFmtId="0" fontId="446" fillId="147" borderId="273" xfId="2" applyFont="1" applyFill="1" applyBorder="1" applyAlignment="1" applyProtection="1">
      <alignment horizontal="center" vertical="center"/>
      <protection hidden="1"/>
    </xf>
    <xf numFmtId="0" fontId="68" fillId="145" borderId="99" xfId="2" applyFont="1" applyFill="1" applyBorder="1" applyAlignment="1" applyProtection="1">
      <alignment horizontal="center" vertical="center"/>
      <protection hidden="1"/>
    </xf>
    <xf numFmtId="0" fontId="33" fillId="5" borderId="0" xfId="42" applyFont="1" applyFill="1" applyAlignment="1">
      <alignment horizontal="right" vertical="center"/>
    </xf>
    <xf numFmtId="0" fontId="17" fillId="10" borderId="0" xfId="57" applyFont="1" applyFill="1" applyAlignment="1">
      <alignment horizontal="right" vertical="center"/>
    </xf>
    <xf numFmtId="0" fontId="23" fillId="5" borderId="0" xfId="57" applyFont="1" applyFill="1" applyAlignment="1">
      <alignment horizontal="left" vertical="center"/>
    </xf>
    <xf numFmtId="0" fontId="17" fillId="5" borderId="0" xfId="57" applyFont="1" applyFill="1" applyAlignment="1">
      <alignment horizontal="left" vertical="center"/>
    </xf>
    <xf numFmtId="0" fontId="69" fillId="5" borderId="0" xfId="0" applyFont="1" applyFill="1" applyAlignment="1">
      <alignment vertical="center"/>
    </xf>
    <xf numFmtId="0" fontId="252" fillId="5" borderId="0" xfId="0" applyFont="1" applyFill="1" applyAlignment="1">
      <alignment vertical="center"/>
    </xf>
    <xf numFmtId="0" fontId="22" fillId="10" borderId="7" xfId="2" applyFont="1" applyFill="1" applyBorder="1" applyAlignment="1" applyProtection="1">
      <alignment horizontal="center" vertical="center"/>
      <protection hidden="1"/>
    </xf>
    <xf numFmtId="0" fontId="447" fillId="5" borderId="0" xfId="0" applyFont="1" applyFill="1" applyAlignment="1">
      <alignment horizontal="left" vertical="center" indent="1"/>
    </xf>
    <xf numFmtId="0" fontId="46" fillId="5" borderId="0" xfId="57" applyFont="1" applyFill="1" applyAlignment="1">
      <alignment horizontal="left" vertical="center"/>
    </xf>
    <xf numFmtId="0" fontId="35" fillId="5" borderId="0" xfId="0" applyFont="1" applyFill="1" applyAlignment="1">
      <alignment vertical="center"/>
    </xf>
    <xf numFmtId="0" fontId="449" fillId="5" borderId="0" xfId="0" applyFont="1" applyFill="1" applyAlignment="1">
      <alignment vertical="center"/>
    </xf>
    <xf numFmtId="1" fontId="251" fillId="5" borderId="0" xfId="0" applyNumberFormat="1" applyFont="1" applyFill="1" applyAlignment="1">
      <alignment horizontal="center" vertical="center"/>
    </xf>
    <xf numFmtId="0" fontId="7" fillId="10" borderId="0" xfId="2" applyFont="1" applyFill="1" applyAlignment="1" applyProtection="1">
      <alignment horizontal="left" vertical="center"/>
      <protection hidden="1"/>
    </xf>
    <xf numFmtId="165" fontId="77" fillId="13" borderId="0" xfId="5" applyNumberFormat="1" applyFont="1" applyFill="1" applyAlignment="1">
      <alignment horizontal="right" vertical="center"/>
    </xf>
    <xf numFmtId="0" fontId="0" fillId="5" borderId="274" xfId="0" applyFill="1" applyBorder="1"/>
    <xf numFmtId="0" fontId="16" fillId="10" borderId="0" xfId="57" applyFont="1" applyFill="1" applyAlignment="1">
      <alignment horizontal="center" vertical="center"/>
    </xf>
    <xf numFmtId="1" fontId="300" fillId="18" borderId="184" xfId="7" applyNumberFormat="1" applyFont="1" applyFill="1" applyBorder="1" applyAlignment="1" applyProtection="1">
      <alignment horizontal="center" vertical="center"/>
      <protection hidden="1"/>
    </xf>
    <xf numFmtId="0" fontId="70" fillId="5" borderId="275" xfId="55" applyFont="1" applyFill="1" applyBorder="1" applyAlignment="1">
      <alignment horizontal="left" vertical="center"/>
    </xf>
    <xf numFmtId="0" fontId="16" fillId="112" borderId="0" xfId="2" applyFont="1" applyFill="1" applyAlignment="1">
      <alignment vertical="center"/>
    </xf>
    <xf numFmtId="2" fontId="255" fillId="5" borderId="0" xfId="2" applyNumberFormat="1" applyFont="1" applyFill="1" applyAlignment="1" applyProtection="1">
      <alignment horizontal="left" vertical="center"/>
      <protection hidden="1"/>
    </xf>
    <xf numFmtId="0" fontId="300" fillId="5" borderId="0" xfId="2" applyFont="1" applyFill="1" applyAlignment="1" applyProtection="1">
      <alignment horizontal="right" vertical="center"/>
      <protection hidden="1"/>
    </xf>
    <xf numFmtId="0" fontId="40" fillId="151" borderId="163" xfId="2" applyFont="1" applyFill="1" applyBorder="1" applyAlignment="1" applyProtection="1">
      <alignment horizontal="center" vertical="center"/>
      <protection hidden="1"/>
    </xf>
    <xf numFmtId="1" fontId="60" fillId="5" borderId="101" xfId="2" applyNumberFormat="1" applyFont="1" applyFill="1" applyBorder="1" applyAlignment="1" applyProtection="1">
      <alignment horizontal="center" vertical="center"/>
      <protection hidden="1"/>
    </xf>
    <xf numFmtId="1" fontId="60" fillId="69" borderId="101" xfId="2" applyNumberFormat="1" applyFont="1" applyFill="1" applyBorder="1" applyAlignment="1" applyProtection="1">
      <alignment horizontal="center" vertical="center"/>
      <protection hidden="1"/>
    </xf>
    <xf numFmtId="1" fontId="10" fillId="112" borderId="0" xfId="2" applyNumberFormat="1" applyFont="1" applyFill="1" applyAlignment="1">
      <alignment horizontal="center" vertical="center"/>
    </xf>
    <xf numFmtId="0" fontId="332" fillId="5" borderId="0" xfId="2" applyFont="1" applyFill="1" applyAlignment="1" applyProtection="1">
      <alignment horizontal="left" vertical="center"/>
      <protection hidden="1"/>
    </xf>
    <xf numFmtId="0" fontId="30" fillId="5" borderId="58" xfId="2" applyFont="1" applyFill="1" applyBorder="1" applyAlignment="1" applyProtection="1">
      <alignment horizontal="center" vertical="center"/>
      <protection hidden="1"/>
    </xf>
    <xf numFmtId="0" fontId="42" fillId="7" borderId="8" xfId="2" applyFont="1" applyFill="1" applyBorder="1" applyAlignment="1" applyProtection="1">
      <alignment horizontal="center" vertical="center"/>
      <protection hidden="1"/>
    </xf>
    <xf numFmtId="0" fontId="36" fillId="13" borderId="267" xfId="2" applyFont="1" applyFill="1" applyBorder="1" applyAlignment="1" applyProtection="1">
      <alignment horizontal="left" vertical="center"/>
      <protection hidden="1"/>
    </xf>
    <xf numFmtId="0" fontId="36" fillId="13" borderId="267" xfId="2" applyFont="1" applyFill="1" applyBorder="1" applyAlignment="1" applyProtection="1">
      <alignment horizontal="right" vertical="center"/>
      <protection hidden="1"/>
    </xf>
    <xf numFmtId="0" fontId="298" fillId="149" borderId="0" xfId="0" applyFont="1" applyFill="1" applyAlignment="1">
      <alignment horizontal="right" vertical="center"/>
    </xf>
    <xf numFmtId="0" fontId="40" fillId="149" borderId="0" xfId="0" applyFont="1" applyFill="1" applyAlignment="1">
      <alignment vertical="center"/>
    </xf>
    <xf numFmtId="2" fontId="22" fillId="5" borderId="0" xfId="9" applyNumberFormat="1" applyFont="1" applyFill="1" applyAlignment="1" applyProtection="1">
      <alignment horizontal="right" vertical="center"/>
      <protection locked="0"/>
    </xf>
    <xf numFmtId="0" fontId="22" fillId="5" borderId="0" xfId="42" applyFont="1" applyFill="1" applyAlignment="1">
      <alignment horizontal="left" vertical="center"/>
    </xf>
    <xf numFmtId="0" fontId="46" fillId="7" borderId="267" xfId="2" applyFont="1" applyFill="1" applyBorder="1" applyAlignment="1" applyProtection="1">
      <alignment horizontal="center" vertical="center"/>
      <protection hidden="1"/>
    </xf>
    <xf numFmtId="0" fontId="432" fillId="0" borderId="0" xfId="57" applyFont="1" applyAlignment="1">
      <alignment horizontal="right" vertical="top"/>
    </xf>
    <xf numFmtId="0" fontId="14" fillId="5" borderId="0" xfId="57" applyFont="1" applyFill="1" applyAlignment="1">
      <alignment horizontal="left" vertical="center"/>
    </xf>
    <xf numFmtId="0" fontId="40" fillId="5" borderId="0" xfId="2" applyFont="1" applyFill="1" applyAlignment="1" applyProtection="1">
      <alignment horizontal="center" vertical="center"/>
      <protection hidden="1"/>
    </xf>
    <xf numFmtId="174" fontId="1" fillId="5" borderId="0" xfId="57" applyNumberFormat="1" applyFill="1"/>
    <xf numFmtId="215" fontId="304" fillId="70" borderId="0" xfId="2" applyNumberFormat="1" applyFont="1" applyFill="1" applyAlignment="1">
      <alignment horizontal="center" vertical="top"/>
    </xf>
    <xf numFmtId="174" fontId="1" fillId="0" borderId="0" xfId="57" applyNumberFormat="1"/>
    <xf numFmtId="0" fontId="317" fillId="5" borderId="0" xfId="2" applyFont="1" applyFill="1" applyAlignment="1" applyProtection="1">
      <alignment horizontal="right" vertical="center"/>
      <protection hidden="1"/>
    </xf>
    <xf numFmtId="166" fontId="305" fillId="18" borderId="0" xfId="2" applyNumberFormat="1" applyFont="1" applyFill="1" applyAlignment="1" applyProtection="1">
      <alignment horizontal="center" vertical="center"/>
      <protection hidden="1"/>
    </xf>
    <xf numFmtId="167" fontId="304" fillId="70" borderId="0" xfId="2" applyNumberFormat="1" applyFont="1" applyFill="1" applyAlignment="1">
      <alignment horizontal="left" vertical="center"/>
    </xf>
    <xf numFmtId="0" fontId="432" fillId="5" borderId="0" xfId="57" applyFont="1" applyFill="1" applyAlignment="1">
      <alignment horizontal="right" vertical="top"/>
    </xf>
    <xf numFmtId="0" fontId="432" fillId="0" borderId="0" xfId="57" applyFont="1" applyAlignment="1">
      <alignment horizontal="center" vertical="top"/>
    </xf>
    <xf numFmtId="166" fontId="290" fillId="70" borderId="0" xfId="2" applyNumberFormat="1" applyFont="1" applyFill="1" applyAlignment="1">
      <alignment horizontal="left" vertical="top"/>
    </xf>
    <xf numFmtId="0" fontId="13" fillId="7" borderId="215" xfId="2" applyFont="1" applyFill="1" applyBorder="1" applyAlignment="1">
      <alignment horizontal="center" vertical="center"/>
    </xf>
    <xf numFmtId="0" fontId="212" fillId="131" borderId="230" xfId="2" applyFont="1" applyFill="1" applyBorder="1" applyAlignment="1">
      <alignment vertical="center"/>
    </xf>
    <xf numFmtId="216" fontId="46" fillId="10" borderId="58" xfId="57" applyNumberFormat="1" applyFont="1" applyFill="1" applyBorder="1" applyAlignment="1">
      <alignment horizontal="center" vertical="center"/>
    </xf>
    <xf numFmtId="0" fontId="22" fillId="0" borderId="0" xfId="2" applyFont="1" applyAlignment="1" applyProtection="1">
      <alignment horizontal="center" vertical="center"/>
      <protection hidden="1"/>
    </xf>
    <xf numFmtId="174" fontId="266" fillId="10" borderId="0" xfId="2" applyNumberFormat="1" applyFont="1" applyFill="1" applyAlignment="1" applyProtection="1">
      <alignment horizontal="center" vertical="center"/>
      <protection hidden="1"/>
    </xf>
    <xf numFmtId="0" fontId="450" fillId="7" borderId="0" xfId="0" applyFont="1" applyFill="1" applyAlignment="1">
      <alignment horizontal="center" vertical="center"/>
    </xf>
    <xf numFmtId="0" fontId="30" fillId="5" borderId="0" xfId="2" applyFont="1" applyFill="1" applyAlignment="1" applyProtection="1">
      <alignment horizontal="center" vertical="center"/>
      <protection hidden="1"/>
    </xf>
    <xf numFmtId="0" fontId="451" fillId="46" borderId="270" xfId="2" applyFont="1" applyFill="1" applyBorder="1" applyAlignment="1" applyProtection="1">
      <alignment horizontal="center" vertical="center"/>
      <protection hidden="1"/>
    </xf>
    <xf numFmtId="0" fontId="451" fillId="46" borderId="4" xfId="2" applyFont="1" applyFill="1" applyBorder="1" applyAlignment="1" applyProtection="1">
      <alignment horizontal="center" vertical="center"/>
      <protection hidden="1"/>
    </xf>
    <xf numFmtId="0" fontId="451" fillId="46" borderId="5" xfId="2" applyFont="1" applyFill="1" applyBorder="1" applyAlignment="1" applyProtection="1">
      <alignment horizontal="center" vertical="center"/>
      <protection hidden="1"/>
    </xf>
    <xf numFmtId="0" fontId="240" fillId="5" borderId="6" xfId="57" applyFont="1" applyFill="1" applyBorder="1" applyAlignment="1">
      <alignment horizontal="center" vertical="center"/>
    </xf>
    <xf numFmtId="0" fontId="68" fillId="111" borderId="252" xfId="2" applyFont="1" applyFill="1" applyBorder="1" applyAlignment="1">
      <alignment horizontal="center" vertical="center"/>
    </xf>
    <xf numFmtId="0" fontId="68" fillId="111" borderId="55" xfId="2" applyFont="1" applyFill="1" applyBorder="1" applyAlignment="1">
      <alignment horizontal="center" vertical="center"/>
    </xf>
    <xf numFmtId="174" fontId="68" fillId="111" borderId="55" xfId="2" applyNumberFormat="1" applyFont="1" applyFill="1" applyBorder="1" applyAlignment="1">
      <alignment horizontal="center" vertical="center"/>
    </xf>
    <xf numFmtId="211" fontId="68" fillId="111" borderId="55" xfId="2" applyNumberFormat="1" applyFont="1" applyFill="1" applyBorder="1" applyAlignment="1">
      <alignment horizontal="center" vertical="center"/>
    </xf>
    <xf numFmtId="0" fontId="68" fillId="111" borderId="71" xfId="0" applyFont="1" applyFill="1" applyBorder="1" applyAlignment="1">
      <alignment horizontal="center" vertical="center"/>
    </xf>
    <xf numFmtId="0" fontId="451" fillId="46" borderId="96" xfId="2" applyFont="1" applyFill="1" applyBorder="1" applyAlignment="1" applyProtection="1">
      <alignment horizontal="center" vertical="center"/>
      <protection hidden="1"/>
    </xf>
    <xf numFmtId="0" fontId="451" fillId="46" borderId="264" xfId="2" applyFont="1" applyFill="1" applyBorder="1" applyAlignment="1" applyProtection="1">
      <alignment horizontal="center" vertical="center"/>
      <protection hidden="1"/>
    </xf>
    <xf numFmtId="0" fontId="451" fillId="46" borderId="251" xfId="2" applyFont="1" applyFill="1" applyBorder="1" applyAlignment="1" applyProtection="1">
      <alignment horizontal="center" vertical="center"/>
      <protection hidden="1"/>
    </xf>
    <xf numFmtId="0" fontId="451" fillId="46" borderId="177" xfId="2" applyFont="1" applyFill="1" applyBorder="1" applyAlignment="1" applyProtection="1">
      <alignment horizontal="center" vertical="center"/>
      <protection hidden="1"/>
    </xf>
    <xf numFmtId="0" fontId="451" fillId="46" borderId="95" xfId="2" applyFont="1" applyFill="1" applyBorder="1" applyAlignment="1" applyProtection="1">
      <alignment horizontal="center" vertical="center"/>
      <protection hidden="1"/>
    </xf>
    <xf numFmtId="0" fontId="68" fillId="111" borderId="173" xfId="2" applyFont="1" applyFill="1" applyBorder="1" applyAlignment="1">
      <alignment horizontal="center" vertical="center"/>
    </xf>
    <xf numFmtId="0" fontId="68" fillId="111" borderId="276" xfId="2" applyFont="1" applyFill="1" applyBorder="1" applyAlignment="1">
      <alignment horizontal="center" vertical="center"/>
    </xf>
    <xf numFmtId="174" fontId="68" fillId="111" borderId="277" xfId="2" applyNumberFormat="1" applyFont="1" applyFill="1" applyBorder="1" applyAlignment="1">
      <alignment horizontal="center" vertical="center"/>
    </xf>
    <xf numFmtId="0" fontId="68" fillId="111" borderId="231" xfId="2" applyFont="1" applyFill="1" applyBorder="1" applyAlignment="1">
      <alignment horizontal="center" vertical="center"/>
    </xf>
    <xf numFmtId="174" fontId="68" fillId="111" borderId="231" xfId="2" applyNumberFormat="1" applyFont="1" applyFill="1" applyBorder="1" applyAlignment="1">
      <alignment horizontal="center" vertical="center"/>
    </xf>
    <xf numFmtId="211" fontId="68" fillId="111" borderId="231" xfId="2" applyNumberFormat="1" applyFont="1" applyFill="1" applyBorder="1" applyAlignment="1">
      <alignment horizontal="center" vertical="center"/>
    </xf>
    <xf numFmtId="0" fontId="68" fillId="111" borderId="135" xfId="2" applyFont="1" applyFill="1" applyBorder="1" applyAlignment="1">
      <alignment horizontal="center" vertical="center"/>
    </xf>
    <xf numFmtId="0" fontId="451" fillId="46" borderId="0" xfId="2" applyFont="1" applyFill="1" applyAlignment="1" applyProtection="1">
      <alignment horizontal="center" vertical="center"/>
      <protection hidden="1"/>
    </xf>
    <xf numFmtId="0" fontId="451" fillId="46" borderId="7" xfId="2" applyFont="1" applyFill="1" applyBorder="1" applyAlignment="1" applyProtection="1">
      <alignment horizontal="center" vertical="center"/>
      <protection hidden="1"/>
    </xf>
    <xf numFmtId="0" fontId="68" fillId="111" borderId="55" xfId="0" applyFont="1" applyFill="1" applyBorder="1" applyAlignment="1">
      <alignment horizontal="center" vertical="center"/>
    </xf>
    <xf numFmtId="0" fontId="68" fillId="111" borderId="8" xfId="2" applyFont="1" applyFill="1" applyBorder="1" applyAlignment="1">
      <alignment horizontal="center" vertical="center"/>
    </xf>
    <xf numFmtId="174" fontId="68" fillId="111" borderId="8" xfId="2" applyNumberFormat="1" applyFont="1" applyFill="1" applyBorder="1" applyAlignment="1">
      <alignment horizontal="center" vertical="center"/>
    </xf>
    <xf numFmtId="0" fontId="68" fillId="111" borderId="10" xfId="2" applyFont="1" applyFill="1" applyBorder="1" applyAlignment="1">
      <alignment horizontal="center" vertical="center"/>
    </xf>
    <xf numFmtId="0" fontId="26" fillId="47" borderId="3" xfId="0" applyFont="1" applyFill="1" applyBorder="1" applyAlignment="1">
      <alignment horizontal="centerContinuous" vertical="center"/>
    </xf>
    <xf numFmtId="0" fontId="26" fillId="47" borderId="4" xfId="0" applyFont="1" applyFill="1" applyBorder="1" applyAlignment="1">
      <alignment horizontal="centerContinuous" vertical="center"/>
    </xf>
    <xf numFmtId="0" fontId="26" fillId="47" borderId="5" xfId="0" applyFont="1" applyFill="1" applyBorder="1" applyAlignment="1">
      <alignment horizontal="centerContinuous" vertical="center"/>
    </xf>
    <xf numFmtId="0" fontId="46" fillId="5" borderId="0" xfId="0" applyFont="1" applyFill="1" applyAlignment="1">
      <alignment horizontal="center" vertical="center"/>
    </xf>
    <xf numFmtId="0" fontId="46" fillId="5" borderId="7" xfId="0" applyFont="1" applyFill="1" applyBorder="1" applyAlignment="1">
      <alignment horizontal="center" vertical="center"/>
    </xf>
    <xf numFmtId="0" fontId="22" fillId="5" borderId="0" xfId="2" applyFont="1" applyFill="1" applyAlignment="1" applyProtection="1">
      <alignment horizontal="right" vertical="center"/>
      <protection hidden="1"/>
    </xf>
    <xf numFmtId="0" fontId="1" fillId="5" borderId="9" xfId="0" applyFont="1" applyFill="1" applyBorder="1"/>
    <xf numFmtId="0" fontId="22" fillId="5" borderId="8" xfId="2" applyFont="1" applyFill="1" applyBorder="1" applyAlignment="1" applyProtection="1">
      <alignment horizontal="right" vertical="center"/>
      <protection hidden="1"/>
    </xf>
    <xf numFmtId="0" fontId="1" fillId="5" borderId="8" xfId="0" applyFont="1" applyFill="1" applyBorder="1"/>
    <xf numFmtId="0" fontId="17" fillId="5" borderId="233" xfId="2" quotePrefix="1" applyFont="1" applyFill="1" applyBorder="1" applyAlignment="1" applyProtection="1">
      <alignment vertical="center"/>
      <protection hidden="1"/>
    </xf>
    <xf numFmtId="0" fontId="17" fillId="5" borderId="231" xfId="2" quotePrefix="1" applyFont="1" applyFill="1" applyBorder="1" applyAlignment="1" applyProtection="1">
      <alignment vertical="center"/>
      <protection hidden="1"/>
    </xf>
    <xf numFmtId="0" fontId="17" fillId="5" borderId="232" xfId="2" quotePrefix="1" applyFont="1" applyFill="1" applyBorder="1" applyAlignment="1" applyProtection="1">
      <alignment vertical="center"/>
      <protection hidden="1"/>
    </xf>
    <xf numFmtId="0" fontId="240" fillId="116" borderId="0" xfId="42" applyFont="1" applyFill="1" applyAlignment="1">
      <alignment horizontal="center" vertical="center"/>
    </xf>
    <xf numFmtId="0" fontId="240" fillId="5" borderId="0" xfId="2" applyFont="1" applyFill="1" applyAlignment="1">
      <alignment horizontal="center" vertical="center"/>
    </xf>
    <xf numFmtId="0" fontId="7" fillId="118" borderId="5" xfId="2" applyFont="1" applyFill="1" applyBorder="1"/>
    <xf numFmtId="0" fontId="153" fillId="118" borderId="7" xfId="2" applyFont="1" applyFill="1" applyBorder="1" applyAlignment="1" applyProtection="1">
      <alignment horizontal="center" vertical="center" textRotation="90"/>
      <protection hidden="1"/>
    </xf>
    <xf numFmtId="1" fontId="254" fillId="13" borderId="7" xfId="66" applyNumberFormat="1" applyFont="1" applyFill="1" applyBorder="1" applyAlignment="1">
      <alignment vertical="center"/>
    </xf>
    <xf numFmtId="0" fontId="153" fillId="10" borderId="7" xfId="2" applyFont="1" applyFill="1" applyBorder="1" applyAlignment="1" applyProtection="1">
      <alignment horizontal="center" vertical="center" textRotation="90"/>
      <protection hidden="1"/>
    </xf>
    <xf numFmtId="0" fontId="40" fillId="5" borderId="277" xfId="2" applyFont="1" applyFill="1" applyBorder="1" applyAlignment="1" applyProtection="1">
      <alignment horizontal="center" vertical="center"/>
      <protection hidden="1"/>
    </xf>
    <xf numFmtId="0" fontId="40" fillId="5" borderId="231" xfId="2" applyFont="1" applyFill="1" applyBorder="1" applyAlignment="1" applyProtection="1">
      <alignment horizontal="center" vertical="center"/>
      <protection hidden="1"/>
    </xf>
    <xf numFmtId="0" fontId="432" fillId="5" borderId="231" xfId="57" applyFont="1" applyFill="1" applyBorder="1" applyAlignment="1">
      <alignment horizontal="right" vertical="top"/>
    </xf>
    <xf numFmtId="0" fontId="153" fillId="10" borderId="10" xfId="2" applyFont="1" applyFill="1" applyBorder="1" applyAlignment="1" applyProtection="1">
      <alignment horizontal="center" vertical="center" textRotation="90"/>
      <protection hidden="1"/>
    </xf>
    <xf numFmtId="0" fontId="301" fillId="5" borderId="215" xfId="67" applyFont="1" applyFill="1" applyBorder="1" applyAlignment="1">
      <alignment horizontal="right" vertical="center"/>
    </xf>
    <xf numFmtId="0" fontId="266" fillId="5" borderId="58" xfId="2" applyFont="1" applyFill="1" applyBorder="1" applyAlignment="1" applyProtection="1">
      <alignment horizontal="center" vertical="center"/>
      <protection hidden="1"/>
    </xf>
    <xf numFmtId="0" fontId="266" fillId="5" borderId="0" xfId="2" applyFont="1" applyFill="1" applyAlignment="1" applyProtection="1">
      <alignment horizontal="center" vertical="center"/>
      <protection hidden="1"/>
    </xf>
    <xf numFmtId="165" fontId="235" fillId="70" borderId="0" xfId="2" applyNumberFormat="1" applyFont="1" applyFill="1" applyAlignment="1">
      <alignment horizontal="right"/>
    </xf>
    <xf numFmtId="0" fontId="72" fillId="0" borderId="0" xfId="57" applyFont="1" applyAlignment="1">
      <alignment horizontal="center" vertical="center"/>
    </xf>
    <xf numFmtId="199" fontId="305" fillId="70" borderId="0" xfId="2" applyNumberFormat="1" applyFont="1" applyFill="1" applyAlignment="1">
      <alignment horizontal="left" vertical="center"/>
    </xf>
    <xf numFmtId="0" fontId="266" fillId="10" borderId="0" xfId="55" applyFont="1" applyFill="1" applyAlignment="1">
      <alignment horizontal="center" vertical="center"/>
    </xf>
    <xf numFmtId="0" fontId="69" fillId="5" borderId="0" xfId="57" applyFont="1" applyFill="1" applyAlignment="1">
      <alignment vertical="center"/>
    </xf>
    <xf numFmtId="0" fontId="204" fillId="5" borderId="0" xfId="4" applyFont="1" applyFill="1"/>
    <xf numFmtId="0" fontId="324" fillId="10" borderId="0" xfId="2" applyFont="1" applyFill="1" applyAlignment="1" applyProtection="1">
      <alignment vertical="center"/>
      <protection hidden="1"/>
    </xf>
    <xf numFmtId="0" fontId="7" fillId="5" borderId="0" xfId="2" applyFont="1" applyFill="1" applyAlignment="1" applyProtection="1">
      <alignment horizontal="right" vertical="center"/>
      <protection hidden="1"/>
    </xf>
    <xf numFmtId="0" fontId="17" fillId="5" borderId="0" xfId="57" applyFont="1" applyFill="1" applyAlignment="1">
      <alignment horizontal="center" vertical="center"/>
    </xf>
    <xf numFmtId="0" fontId="7" fillId="10" borderId="0" xfId="2" applyFont="1" applyFill="1"/>
    <xf numFmtId="216" fontId="46" fillId="10" borderId="58" xfId="57" applyNumberFormat="1" applyFont="1" applyFill="1" applyBorder="1" applyAlignment="1">
      <alignment horizontal="right" vertical="center"/>
    </xf>
    <xf numFmtId="204" fontId="397" fillId="10" borderId="0" xfId="64" applyNumberFormat="1" applyFont="1" applyFill="1" applyAlignment="1">
      <alignment horizontal="left" vertical="center"/>
    </xf>
    <xf numFmtId="0" fontId="22" fillId="5" borderId="7" xfId="2" applyFont="1" applyFill="1" applyBorder="1" applyAlignment="1" applyProtection="1">
      <alignment horizontal="left" vertical="center"/>
      <protection hidden="1"/>
    </xf>
    <xf numFmtId="0" fontId="17" fillId="5" borderId="0" xfId="42" applyFont="1" applyFill="1" applyAlignment="1">
      <alignment horizontal="right" vertical="center"/>
    </xf>
    <xf numFmtId="0" fontId="22" fillId="5" borderId="7" xfId="0" applyFont="1" applyFill="1" applyBorder="1" applyAlignment="1">
      <alignment horizontal="left"/>
    </xf>
    <xf numFmtId="0" fontId="164" fillId="5" borderId="29" xfId="59" applyFont="1" applyFill="1" applyBorder="1" applyAlignment="1">
      <alignment horizontal="left" vertical="center"/>
    </xf>
    <xf numFmtId="0" fontId="455" fillId="5" borderId="0" xfId="0" applyFont="1" applyFill="1" applyAlignment="1">
      <alignment vertical="center"/>
    </xf>
    <xf numFmtId="0" fontId="22" fillId="5" borderId="8" xfId="0" applyFont="1" applyFill="1" applyBorder="1" applyAlignment="1">
      <alignment horizontal="left"/>
    </xf>
    <xf numFmtId="0" fontId="22" fillId="5" borderId="10" xfId="0" applyFont="1" applyFill="1" applyBorder="1" applyAlignment="1">
      <alignment horizontal="left"/>
    </xf>
    <xf numFmtId="0" fontId="456" fillId="5" borderId="0" xfId="42" applyFont="1" applyFill="1" applyAlignment="1">
      <alignment horizontal="left" vertical="center"/>
    </xf>
    <xf numFmtId="0" fontId="22" fillId="5" borderId="0" xfId="42" applyFont="1" applyFill="1" applyAlignment="1">
      <alignment horizontal="center" vertical="center"/>
    </xf>
    <xf numFmtId="0" fontId="10" fillId="7" borderId="4" xfId="2" applyFont="1" applyFill="1" applyBorder="1" applyAlignment="1" applyProtection="1">
      <alignment horizontal="center" vertical="center"/>
      <protection hidden="1"/>
    </xf>
    <xf numFmtId="0" fontId="14" fillId="5" borderId="0" xfId="55" applyFont="1" applyFill="1" applyAlignment="1">
      <alignment horizontal="left" vertical="center"/>
    </xf>
    <xf numFmtId="0" fontId="326" fillId="151" borderId="163" xfId="2" applyFont="1" applyFill="1" applyBorder="1" applyAlignment="1" applyProtection="1">
      <alignment horizontal="center" vertical="center"/>
      <protection hidden="1"/>
    </xf>
    <xf numFmtId="0" fontId="7" fillId="10" borderId="196" xfId="2" applyFont="1" applyFill="1" applyBorder="1" applyAlignment="1" applyProtection="1">
      <alignment horizontal="center" vertical="center" wrapText="1"/>
      <protection locked="0"/>
    </xf>
    <xf numFmtId="0" fontId="7" fillId="10" borderId="250" xfId="2" applyFont="1" applyFill="1" applyBorder="1" applyAlignment="1" applyProtection="1">
      <alignment horizontal="center" vertical="center" wrapText="1"/>
      <protection locked="0"/>
    </xf>
    <xf numFmtId="0" fontId="42" fillId="10" borderId="163" xfId="2" applyFont="1" applyFill="1" applyBorder="1" applyAlignment="1" applyProtection="1">
      <alignment horizontal="center" vertical="center" wrapText="1"/>
      <protection locked="0"/>
    </xf>
    <xf numFmtId="216" fontId="46" fillId="10" borderId="0" xfId="57" applyNumberFormat="1" applyFont="1" applyFill="1" applyAlignment="1">
      <alignment horizontal="center" vertical="center"/>
    </xf>
    <xf numFmtId="165" fontId="42" fillId="151" borderId="163" xfId="2" applyNumberFormat="1" applyFont="1" applyFill="1" applyBorder="1" applyAlignment="1" applyProtection="1">
      <alignment horizontal="center" vertical="center"/>
      <protection hidden="1"/>
    </xf>
    <xf numFmtId="0" fontId="36" fillId="13" borderId="0" xfId="2" applyFont="1" applyFill="1" applyAlignment="1" applyProtection="1">
      <alignment horizontal="right" vertical="center"/>
      <protection hidden="1"/>
    </xf>
    <xf numFmtId="216" fontId="46" fillId="10" borderId="196" xfId="57" applyNumberFormat="1" applyFont="1" applyFill="1" applyBorder="1" applyAlignment="1">
      <alignment horizontal="center" vertical="center"/>
    </xf>
    <xf numFmtId="0" fontId="40" fillId="151" borderId="98" xfId="2" applyFont="1" applyFill="1" applyBorder="1" applyAlignment="1" applyProtection="1">
      <alignment horizontal="center" vertical="center"/>
      <protection hidden="1"/>
    </xf>
    <xf numFmtId="0" fontId="239" fillId="5" borderId="6" xfId="55" applyFont="1" applyFill="1" applyBorder="1" applyAlignment="1">
      <alignment horizontal="left" vertical="center"/>
    </xf>
    <xf numFmtId="0" fontId="40" fillId="151" borderId="99" xfId="2" applyFont="1" applyFill="1" applyBorder="1" applyAlignment="1" applyProtection="1">
      <alignment horizontal="center" vertical="center"/>
      <protection hidden="1"/>
    </xf>
    <xf numFmtId="0" fontId="212" fillId="131" borderId="136" xfId="2" applyFont="1" applyFill="1" applyBorder="1" applyAlignment="1">
      <alignment vertical="center"/>
    </xf>
    <xf numFmtId="0" fontId="212" fillId="131" borderId="7" xfId="2" applyFont="1" applyFill="1" applyBorder="1" applyAlignment="1">
      <alignment vertical="center"/>
    </xf>
    <xf numFmtId="0" fontId="317" fillId="5" borderId="6" xfId="2" applyFont="1" applyFill="1" applyBorder="1" applyAlignment="1" applyProtection="1">
      <alignment horizontal="left" vertical="center"/>
      <protection hidden="1"/>
    </xf>
    <xf numFmtId="166" fontId="305" fillId="18" borderId="7" xfId="2" applyNumberFormat="1" applyFont="1" applyFill="1" applyBorder="1" applyAlignment="1" applyProtection="1">
      <alignment horizontal="center" vertical="center"/>
      <protection hidden="1"/>
    </xf>
    <xf numFmtId="0" fontId="297" fillId="5" borderId="6" xfId="2" applyFont="1" applyFill="1" applyBorder="1" applyAlignment="1" applyProtection="1">
      <alignment horizontal="right" vertical="center"/>
      <protection hidden="1"/>
    </xf>
    <xf numFmtId="0" fontId="70" fillId="5" borderId="200" xfId="55" applyFont="1" applyFill="1" applyBorder="1" applyAlignment="1">
      <alignment horizontal="left" vertical="center"/>
    </xf>
    <xf numFmtId="0" fontId="10" fillId="18" borderId="6" xfId="9" applyFont="1" applyFill="1" applyBorder="1" applyAlignment="1">
      <alignment horizontal="center" vertical="top"/>
    </xf>
    <xf numFmtId="2" fontId="22" fillId="5" borderId="0" xfId="9" applyNumberFormat="1" applyFont="1" applyFill="1" applyAlignment="1" applyProtection="1">
      <alignment horizontal="left" vertical="center"/>
      <protection locked="0"/>
    </xf>
    <xf numFmtId="0" fontId="17" fillId="5" borderId="0" xfId="2" applyFont="1" applyFill="1" applyAlignment="1">
      <alignment horizontal="left" vertical="center"/>
    </xf>
    <xf numFmtId="0" fontId="17" fillId="5" borderId="7" xfId="2" applyFont="1" applyFill="1" applyBorder="1" applyAlignment="1">
      <alignment horizontal="left" vertical="center"/>
    </xf>
    <xf numFmtId="0" fontId="305" fillId="5" borderId="6" xfId="2" applyFont="1" applyFill="1" applyBorder="1" applyAlignment="1">
      <alignment horizontal="left" vertical="center"/>
    </xf>
    <xf numFmtId="0" fontId="306" fillId="5" borderId="6" xfId="2" applyFont="1" applyFill="1" applyBorder="1" applyAlignment="1">
      <alignment horizontal="left" vertical="center"/>
    </xf>
    <xf numFmtId="0" fontId="14" fillId="16" borderId="0" xfId="2" applyFont="1" applyFill="1" applyAlignment="1">
      <alignment vertical="center"/>
    </xf>
    <xf numFmtId="0" fontId="0" fillId="5" borderId="6" xfId="57" applyFont="1" applyFill="1" applyBorder="1" applyAlignment="1">
      <alignment vertical="center"/>
    </xf>
    <xf numFmtId="0" fontId="0" fillId="5" borderId="7" xfId="57" applyFont="1" applyFill="1" applyBorder="1" applyAlignment="1">
      <alignment vertical="center"/>
    </xf>
    <xf numFmtId="0" fontId="4" fillId="5" borderId="0" xfId="57" applyFont="1" applyFill="1"/>
    <xf numFmtId="0" fontId="23" fillId="7" borderId="6" xfId="0" applyFont="1" applyFill="1" applyBorder="1" applyAlignment="1">
      <alignment vertical="center"/>
    </xf>
    <xf numFmtId="0" fontId="1" fillId="7" borderId="0" xfId="57" applyFill="1"/>
    <xf numFmtId="0" fontId="1" fillId="7" borderId="7" xfId="57" applyFill="1" applyBorder="1"/>
    <xf numFmtId="0" fontId="252" fillId="5" borderId="0" xfId="42" applyFont="1" applyFill="1" applyAlignment="1">
      <alignment horizontal="center" vertical="center"/>
    </xf>
    <xf numFmtId="0" fontId="42" fillId="10" borderId="0" xfId="60" applyFont="1" applyFill="1" applyAlignment="1">
      <alignment horizontal="center" vertical="center"/>
    </xf>
    <xf numFmtId="0" fontId="22" fillId="5" borderId="0" xfId="0" applyFont="1" applyFill="1" applyAlignment="1">
      <alignment horizontal="left"/>
    </xf>
    <xf numFmtId="174" fontId="266" fillId="5" borderId="0" xfId="2" applyNumberFormat="1" applyFont="1" applyFill="1" applyAlignment="1" applyProtection="1">
      <alignment horizontal="center" vertical="center"/>
      <protection hidden="1"/>
    </xf>
    <xf numFmtId="0" fontId="7" fillId="112" borderId="0" xfId="2" applyFont="1" applyFill="1" applyAlignment="1">
      <alignment horizontal="center" vertical="center"/>
    </xf>
    <xf numFmtId="168" fontId="68" fillId="10" borderId="0" xfId="0" applyNumberFormat="1" applyFont="1" applyFill="1" applyAlignment="1">
      <alignment horizontal="center" vertical="center"/>
    </xf>
    <xf numFmtId="174" fontId="16" fillId="70" borderId="0" xfId="61" applyNumberFormat="1" applyFont="1" applyFill="1" applyAlignment="1">
      <alignment horizontal="center" vertical="center"/>
    </xf>
    <xf numFmtId="175" fontId="70" fillId="5" borderId="0" xfId="2" applyNumberFormat="1" applyFont="1" applyFill="1" applyAlignment="1" applyProtection="1">
      <alignment horizontal="left" vertical="center"/>
      <protection hidden="1"/>
    </xf>
    <xf numFmtId="174" fontId="70" fillId="70" borderId="0" xfId="61" applyNumberFormat="1" applyFont="1" applyFill="1" applyAlignment="1">
      <alignment horizontal="center" vertical="center"/>
    </xf>
    <xf numFmtId="0" fontId="10" fillId="7" borderId="4" xfId="2" applyFont="1" applyFill="1" applyBorder="1" applyAlignment="1" applyProtection="1">
      <alignment vertical="center"/>
      <protection hidden="1"/>
    </xf>
    <xf numFmtId="174" fontId="266" fillId="8" borderId="0" xfId="2" applyNumberFormat="1" applyFont="1" applyFill="1" applyAlignment="1" applyProtection="1">
      <alignment horizontal="center" vertical="center"/>
      <protection hidden="1"/>
    </xf>
    <xf numFmtId="2" fontId="266" fillId="102" borderId="0" xfId="2" applyNumberFormat="1" applyFont="1" applyFill="1" applyAlignment="1" applyProtection="1">
      <alignment horizontal="center" vertical="center"/>
      <protection hidden="1"/>
    </xf>
    <xf numFmtId="0" fontId="22" fillId="5" borderId="7" xfId="2" applyFont="1" applyFill="1" applyBorder="1" applyAlignment="1" applyProtection="1">
      <alignment horizontal="right" vertical="center"/>
      <protection hidden="1"/>
    </xf>
    <xf numFmtId="0" fontId="22" fillId="5" borderId="10" xfId="2" applyFont="1" applyFill="1" applyBorder="1" applyAlignment="1" applyProtection="1">
      <alignment horizontal="right" vertical="center"/>
      <protection hidden="1"/>
    </xf>
    <xf numFmtId="211" fontId="68" fillId="111" borderId="71" xfId="2" applyNumberFormat="1" applyFont="1" applyFill="1" applyBorder="1" applyAlignment="1">
      <alignment horizontal="center" vertical="center"/>
    </xf>
    <xf numFmtId="174" fontId="68" fillId="111" borderId="135" xfId="2" applyNumberFormat="1" applyFont="1" applyFill="1" applyBorder="1" applyAlignment="1">
      <alignment horizontal="center" vertical="center"/>
    </xf>
    <xf numFmtId="174" fontId="68" fillId="111" borderId="71" xfId="2" applyNumberFormat="1" applyFont="1" applyFill="1" applyBorder="1" applyAlignment="1">
      <alignment horizontal="center" vertical="center"/>
    </xf>
    <xf numFmtId="174" fontId="68" fillId="111" borderId="10" xfId="2" applyNumberFormat="1" applyFont="1" applyFill="1" applyBorder="1" applyAlignment="1">
      <alignment horizontal="center" vertical="center"/>
    </xf>
    <xf numFmtId="174" fontId="266" fillId="102" borderId="0" xfId="2" applyNumberFormat="1" applyFont="1" applyFill="1" applyAlignment="1" applyProtection="1">
      <alignment horizontal="center" vertical="center"/>
      <protection hidden="1"/>
    </xf>
    <xf numFmtId="2" fontId="266" fillId="8" borderId="0" xfId="2" applyNumberFormat="1" applyFont="1" applyFill="1" applyAlignment="1" applyProtection="1">
      <alignment horizontal="center" vertical="center"/>
      <protection hidden="1"/>
    </xf>
    <xf numFmtId="2" fontId="266" fillId="10" borderId="0" xfId="2" applyNumberFormat="1" applyFont="1" applyFill="1" applyAlignment="1" applyProtection="1">
      <alignment horizontal="center" vertical="center"/>
      <protection hidden="1"/>
    </xf>
    <xf numFmtId="2" fontId="266" fillId="54" borderId="0" xfId="2" applyNumberFormat="1" applyFont="1" applyFill="1" applyAlignment="1" applyProtection="1">
      <alignment horizontal="center" vertical="center"/>
      <protection hidden="1"/>
    </xf>
    <xf numFmtId="0" fontId="266" fillId="10" borderId="58" xfId="55" applyFont="1" applyFill="1" applyBorder="1" applyAlignment="1">
      <alignment horizontal="center" vertical="center"/>
    </xf>
    <xf numFmtId="0" fontId="266" fillId="8" borderId="58" xfId="2" applyFont="1" applyFill="1" applyBorder="1" applyAlignment="1" applyProtection="1">
      <alignment horizontal="center" vertical="center"/>
      <protection hidden="1"/>
    </xf>
    <xf numFmtId="210" fontId="266" fillId="10" borderId="101" xfId="0" applyNumberFormat="1" applyFont="1" applyFill="1" applyBorder="1" applyAlignment="1">
      <alignment horizontal="center" vertical="center"/>
    </xf>
    <xf numFmtId="174" fontId="266" fillId="8" borderId="101" xfId="2" applyNumberFormat="1" applyFont="1" applyFill="1" applyBorder="1" applyAlignment="1" applyProtection="1">
      <alignment horizontal="center" vertical="center"/>
      <protection hidden="1"/>
    </xf>
    <xf numFmtId="0" fontId="266" fillId="5" borderId="215" xfId="2" applyFont="1" applyFill="1" applyBorder="1" applyAlignment="1" applyProtection="1">
      <alignment horizontal="center" vertical="center"/>
      <protection hidden="1"/>
    </xf>
    <xf numFmtId="174" fontId="68" fillId="7" borderId="0" xfId="0" applyNumberFormat="1" applyFont="1" applyFill="1" applyAlignment="1">
      <alignment horizontal="center" vertical="center"/>
    </xf>
    <xf numFmtId="0" fontId="70" fillId="5" borderId="185" xfId="55" applyFont="1" applyFill="1" applyBorder="1" applyAlignment="1">
      <alignment horizontal="left" vertical="center"/>
    </xf>
    <xf numFmtId="1" fontId="43" fillId="69" borderId="0" xfId="2" applyNumberFormat="1" applyFont="1" applyFill="1" applyAlignment="1" applyProtection="1">
      <alignment horizontal="center" vertical="center"/>
      <protection hidden="1"/>
    </xf>
    <xf numFmtId="1" fontId="43" fillId="5" borderId="0" xfId="2" applyNumberFormat="1" applyFont="1" applyFill="1" applyAlignment="1" applyProtection="1">
      <alignment horizontal="center" vertical="center"/>
      <protection hidden="1"/>
    </xf>
    <xf numFmtId="1" fontId="249" fillId="5" borderId="0" xfId="0" applyNumberFormat="1" applyFont="1" applyFill="1" applyAlignment="1">
      <alignment vertical="center"/>
    </xf>
    <xf numFmtId="174" fontId="249" fillId="5" borderId="0" xfId="0" applyNumberFormat="1" applyFont="1" applyFill="1" applyAlignment="1">
      <alignment horizontal="center" vertical="center"/>
    </xf>
    <xf numFmtId="174" fontId="59" fillId="138" borderId="0" xfId="2" applyNumberFormat="1" applyFont="1" applyFill="1" applyAlignment="1" applyProtection="1">
      <alignment horizontal="center" vertical="center"/>
      <protection hidden="1"/>
    </xf>
    <xf numFmtId="175" fontId="249" fillId="5" borderId="0" xfId="0" applyNumberFormat="1" applyFont="1" applyFill="1" applyAlignment="1">
      <alignment horizontal="center" vertical="center"/>
    </xf>
    <xf numFmtId="175" fontId="249" fillId="153" borderId="0" xfId="0" applyNumberFormat="1" applyFont="1" applyFill="1" applyAlignment="1">
      <alignment horizontal="center" vertical="center"/>
    </xf>
    <xf numFmtId="1" fontId="249" fillId="153" borderId="0" xfId="0" applyNumberFormat="1" applyFont="1" applyFill="1" applyAlignment="1">
      <alignment vertical="center"/>
    </xf>
    <xf numFmtId="174" fontId="249" fillId="153" borderId="0" xfId="0" applyNumberFormat="1" applyFont="1" applyFill="1" applyAlignment="1">
      <alignment horizontal="center" vertical="center"/>
    </xf>
    <xf numFmtId="175" fontId="249" fillId="153" borderId="0" xfId="2" applyNumberFormat="1" applyFont="1" applyFill="1" applyAlignment="1" applyProtection="1">
      <alignment horizontal="center" vertical="center"/>
      <protection hidden="1"/>
    </xf>
    <xf numFmtId="2" fontId="255" fillId="153" borderId="0" xfId="2" applyNumberFormat="1" applyFont="1" applyFill="1" applyAlignment="1" applyProtection="1">
      <alignment horizontal="left" vertical="center"/>
      <protection hidden="1"/>
    </xf>
    <xf numFmtId="0" fontId="40" fillId="5" borderId="0" xfId="2" applyFont="1" applyFill="1" applyAlignment="1" applyProtection="1">
      <alignment horizontal="left" vertical="center"/>
      <protection hidden="1"/>
    </xf>
    <xf numFmtId="0" fontId="316" fillId="69" borderId="0" xfId="2" applyFont="1" applyFill="1" applyAlignment="1" applyProtection="1">
      <alignment horizontal="center" vertical="center" wrapText="1"/>
      <protection hidden="1"/>
    </xf>
    <xf numFmtId="199" fontId="305" fillId="105" borderId="0" xfId="2" applyNumberFormat="1" applyFont="1" applyFill="1" applyAlignment="1">
      <alignment horizontal="left" vertical="center"/>
    </xf>
    <xf numFmtId="0" fontId="316" fillId="10" borderId="0" xfId="2" applyFont="1" applyFill="1" applyAlignment="1" applyProtection="1">
      <alignment horizontal="center" vertical="center" wrapText="1"/>
      <protection hidden="1"/>
    </xf>
    <xf numFmtId="168" fontId="255" fillId="153" borderId="0" xfId="61" applyNumberFormat="1" applyFont="1" applyFill="1" applyAlignment="1" applyProtection="1">
      <alignment vertical="center"/>
      <protection hidden="1"/>
    </xf>
    <xf numFmtId="177" fontId="421" fillId="153" borderId="101" xfId="61" applyNumberFormat="1" applyFont="1" applyFill="1" applyBorder="1" applyAlignment="1" applyProtection="1">
      <alignment horizontal="center" vertical="center"/>
      <protection hidden="1"/>
    </xf>
    <xf numFmtId="174" fontId="70" fillId="154" borderId="0" xfId="61" applyNumberFormat="1" applyFont="1" applyFill="1" applyAlignment="1">
      <alignment horizontal="center" vertical="center"/>
    </xf>
    <xf numFmtId="175" fontId="70" fillId="153" borderId="0" xfId="2" applyNumberFormat="1" applyFont="1" applyFill="1" applyAlignment="1" applyProtection="1">
      <alignment horizontal="left" vertical="center"/>
      <protection hidden="1"/>
    </xf>
    <xf numFmtId="0" fontId="39" fillId="153" borderId="0" xfId="57" applyFont="1" applyFill="1" applyAlignment="1">
      <alignment vertical="center"/>
    </xf>
    <xf numFmtId="174" fontId="16" fillId="154" borderId="0" xfId="61" applyNumberFormat="1" applyFont="1" applyFill="1" applyAlignment="1">
      <alignment horizontal="center" vertical="center"/>
    </xf>
    <xf numFmtId="0" fontId="1" fillId="5" borderId="56" xfId="57" applyFill="1" applyBorder="1"/>
    <xf numFmtId="0" fontId="1" fillId="5" borderId="215" xfId="57" applyFill="1" applyBorder="1"/>
    <xf numFmtId="0" fontId="1" fillId="5" borderId="58" xfId="57" applyFill="1" applyBorder="1"/>
    <xf numFmtId="0" fontId="68" fillId="146" borderId="163" xfId="2" applyFont="1" applyFill="1" applyBorder="1" applyAlignment="1" applyProtection="1">
      <alignment horizontal="center" vertical="center"/>
      <protection hidden="1"/>
    </xf>
    <xf numFmtId="0" fontId="43" fillId="69" borderId="0" xfId="2" applyFont="1" applyFill="1" applyAlignment="1" applyProtection="1">
      <alignment horizontal="center" vertical="center"/>
      <protection hidden="1"/>
    </xf>
    <xf numFmtId="0" fontId="43" fillId="5" borderId="0" xfId="2" applyFont="1" applyFill="1" applyAlignment="1" applyProtection="1">
      <alignment horizontal="center" vertical="center"/>
      <protection hidden="1"/>
    </xf>
    <xf numFmtId="165" fontId="42" fillId="151" borderId="98" xfId="2" applyNumberFormat="1" applyFont="1" applyFill="1" applyBorder="1" applyAlignment="1" applyProtection="1">
      <alignment horizontal="center" vertical="center"/>
      <protection hidden="1"/>
    </xf>
    <xf numFmtId="0" fontId="68" fillId="10" borderId="252" xfId="2" applyFont="1" applyFill="1" applyBorder="1" applyAlignment="1" applyProtection="1">
      <alignment horizontal="center" vertical="center" wrapText="1"/>
      <protection hidden="1"/>
    </xf>
    <xf numFmtId="0" fontId="42" fillId="68" borderId="68" xfId="2" applyFont="1" applyFill="1" applyBorder="1" applyAlignment="1" applyProtection="1">
      <alignment horizontal="center" vertical="center" wrapText="1"/>
      <protection locked="0"/>
    </xf>
    <xf numFmtId="0" fontId="7" fillId="68" borderId="68" xfId="2" applyFont="1" applyFill="1" applyBorder="1" applyAlignment="1">
      <alignment horizontal="center" vertical="center" wrapText="1"/>
    </xf>
    <xf numFmtId="174" fontId="7" fillId="129" borderId="68" xfId="55" applyNumberFormat="1" applyFont="1" applyFill="1" applyBorder="1" applyAlignment="1">
      <alignment horizontal="center" vertical="top" wrapText="1"/>
    </xf>
    <xf numFmtId="216" fontId="46" fillId="10" borderId="278" xfId="57" applyNumberFormat="1" applyFont="1" applyFill="1" applyBorder="1" applyAlignment="1">
      <alignment horizontal="center" vertical="center"/>
    </xf>
    <xf numFmtId="175" fontId="266" fillId="8" borderId="58" xfId="2" applyNumberFormat="1" applyFont="1" applyFill="1" applyBorder="1" applyAlignment="1" applyProtection="1">
      <alignment horizontal="center" vertical="center"/>
      <protection hidden="1"/>
    </xf>
    <xf numFmtId="175" fontId="266" fillId="102" borderId="0" xfId="2" applyNumberFormat="1" applyFont="1" applyFill="1" applyAlignment="1" applyProtection="1">
      <alignment horizontal="center" vertical="center"/>
      <protection hidden="1"/>
    </xf>
    <xf numFmtId="175" fontId="266" fillId="10" borderId="0" xfId="2" applyNumberFormat="1" applyFont="1" applyFill="1" applyAlignment="1" applyProtection="1">
      <alignment horizontal="center" vertical="center"/>
      <protection hidden="1"/>
    </xf>
    <xf numFmtId="175" fontId="266" fillId="8" borderId="0" xfId="2" applyNumberFormat="1" applyFont="1" applyFill="1" applyAlignment="1" applyProtection="1">
      <alignment horizontal="center" vertical="center"/>
      <protection hidden="1"/>
    </xf>
    <xf numFmtId="175" fontId="266" fillId="54" borderId="0" xfId="2" applyNumberFormat="1" applyFont="1" applyFill="1" applyAlignment="1" applyProtection="1">
      <alignment horizontal="center" vertical="center"/>
      <protection hidden="1"/>
    </xf>
    <xf numFmtId="175" fontId="266" fillId="8" borderId="101" xfId="2" applyNumberFormat="1" applyFont="1" applyFill="1" applyBorder="1" applyAlignment="1" applyProtection="1">
      <alignment horizontal="center" vertical="center"/>
      <protection hidden="1"/>
    </xf>
    <xf numFmtId="175" fontId="17" fillId="8" borderId="58" xfId="2" applyNumberFormat="1" applyFont="1" applyFill="1" applyBorder="1" applyAlignment="1" applyProtection="1">
      <alignment horizontal="center" vertical="center"/>
      <protection hidden="1"/>
    </xf>
    <xf numFmtId="175" fontId="17" fillId="102" borderId="0" xfId="2" applyNumberFormat="1" applyFont="1" applyFill="1" applyAlignment="1" applyProtection="1">
      <alignment horizontal="center" vertical="center"/>
      <protection hidden="1"/>
    </xf>
    <xf numFmtId="175" fontId="17" fillId="10" borderId="0" xfId="2" applyNumberFormat="1" applyFont="1" applyFill="1" applyAlignment="1" applyProtection="1">
      <alignment horizontal="center" vertical="center"/>
      <protection hidden="1"/>
    </xf>
    <xf numFmtId="175" fontId="17" fillId="8" borderId="0" xfId="2" applyNumberFormat="1" applyFont="1" applyFill="1" applyAlignment="1" applyProtection="1">
      <alignment horizontal="center" vertical="center"/>
      <protection hidden="1"/>
    </xf>
    <xf numFmtId="175" fontId="17" fillId="54" borderId="0" xfId="2" applyNumberFormat="1" applyFont="1" applyFill="1" applyAlignment="1" applyProtection="1">
      <alignment horizontal="center" vertical="center"/>
      <protection hidden="1"/>
    </xf>
    <xf numFmtId="175" fontId="17" fillId="8" borderId="101" xfId="2" applyNumberFormat="1" applyFont="1" applyFill="1" applyBorder="1" applyAlignment="1" applyProtection="1">
      <alignment horizontal="center" vertical="center"/>
      <protection hidden="1"/>
    </xf>
    <xf numFmtId="187" fontId="171" fillId="18" borderId="0" xfId="2" applyNumberFormat="1" applyFont="1" applyFill="1" applyAlignment="1">
      <alignment horizontal="center" vertical="center"/>
    </xf>
    <xf numFmtId="187" fontId="166" fillId="18" borderId="0" xfId="2" applyNumberFormat="1" applyFont="1" applyFill="1" applyAlignment="1">
      <alignment horizontal="center" vertical="center"/>
    </xf>
    <xf numFmtId="187" fontId="46" fillId="5" borderId="0" xfId="2" applyNumberFormat="1" applyFont="1" applyFill="1" applyAlignment="1">
      <alignment horizontal="center" vertical="center"/>
    </xf>
    <xf numFmtId="0" fontId="22" fillId="5" borderId="0" xfId="24" applyFont="1" applyFill="1" applyAlignment="1">
      <alignment horizontal="right" vertical="center"/>
    </xf>
    <xf numFmtId="0" fontId="46" fillId="5" borderId="0" xfId="24" applyFont="1" applyFill="1" applyAlignment="1">
      <alignment horizontal="right" vertical="center"/>
    </xf>
    <xf numFmtId="0" fontId="43" fillId="144" borderId="7" xfId="57" applyFont="1" applyFill="1" applyBorder="1" applyAlignment="1">
      <alignment vertical="center"/>
    </xf>
    <xf numFmtId="165" fontId="7" fillId="70" borderId="0" xfId="2" applyNumberFormat="1" applyFont="1" applyFill="1" applyAlignment="1">
      <alignment horizontal="center" vertical="center"/>
    </xf>
    <xf numFmtId="0" fontId="23" fillId="68" borderId="6" xfId="55" applyFont="1" applyFill="1" applyBorder="1" applyAlignment="1">
      <alignment horizontal="left" vertical="center"/>
    </xf>
    <xf numFmtId="0" fontId="7" fillId="10" borderId="273" xfId="2" applyFont="1" applyFill="1" applyBorder="1" applyAlignment="1" applyProtection="1">
      <alignment horizontal="center" vertical="center" wrapText="1"/>
      <protection locked="0"/>
    </xf>
    <xf numFmtId="0" fontId="43" fillId="5" borderId="7" xfId="2" applyFont="1" applyFill="1" applyBorder="1" applyAlignment="1" applyProtection="1">
      <alignment horizontal="left" vertical="center"/>
      <protection hidden="1"/>
    </xf>
    <xf numFmtId="0" fontId="1" fillId="68" borderId="0" xfId="57" applyFill="1"/>
    <xf numFmtId="0" fontId="7" fillId="68" borderId="86" xfId="2" applyFont="1" applyFill="1" applyBorder="1" applyAlignment="1">
      <alignment horizontal="right" vertical="center"/>
    </xf>
    <xf numFmtId="0" fontId="40" fillId="151" borderId="273" xfId="2" applyFont="1" applyFill="1" applyBorder="1" applyAlignment="1" applyProtection="1">
      <alignment horizontal="center" vertical="center"/>
      <protection hidden="1"/>
    </xf>
    <xf numFmtId="0" fontId="43" fillId="144" borderId="0" xfId="57" applyFont="1" applyFill="1" applyAlignment="1">
      <alignment vertical="center"/>
    </xf>
    <xf numFmtId="0" fontId="0" fillId="0" borderId="6" xfId="57" applyFont="1" applyBorder="1" applyAlignment="1">
      <alignment vertical="center"/>
    </xf>
    <xf numFmtId="0" fontId="166" fillId="5" borderId="29" xfId="59" applyFont="1" applyFill="1" applyBorder="1" applyAlignment="1">
      <alignment horizontal="left" vertical="center"/>
    </xf>
    <xf numFmtId="0" fontId="166" fillId="5" borderId="0" xfId="59" applyFont="1" applyFill="1" applyAlignment="1">
      <alignment horizontal="left" vertical="center"/>
    </xf>
    <xf numFmtId="174" fontId="432" fillId="138" borderId="0" xfId="2" applyNumberFormat="1" applyFont="1" applyFill="1" applyAlignment="1" applyProtection="1">
      <alignment horizontal="center" vertical="center"/>
      <protection hidden="1"/>
    </xf>
    <xf numFmtId="168" fontId="180" fillId="7" borderId="0" xfId="2" applyNumberFormat="1" applyFont="1" applyFill="1" applyAlignment="1" applyProtection="1">
      <alignment horizontal="center" vertical="center"/>
      <protection hidden="1"/>
    </xf>
    <xf numFmtId="0" fontId="46" fillId="48" borderId="260" xfId="2" applyFont="1" applyFill="1" applyBorder="1" applyAlignment="1" applyProtection="1">
      <alignment horizontal="center" vertical="center" textRotation="90"/>
      <protection locked="0"/>
    </xf>
    <xf numFmtId="0" fontId="426" fillId="7" borderId="4" xfId="2" applyFont="1" applyFill="1" applyBorder="1" applyAlignment="1" applyProtection="1">
      <alignment horizontal="centerContinuous" vertical="center"/>
      <protection hidden="1"/>
    </xf>
    <xf numFmtId="0" fontId="10" fillId="7" borderId="4" xfId="2" applyFont="1" applyFill="1" applyBorder="1" applyAlignment="1" applyProtection="1">
      <alignment horizontal="centerContinuous" vertical="center"/>
      <protection hidden="1"/>
    </xf>
    <xf numFmtId="0" fontId="436" fillId="13" borderId="5" xfId="46" applyFont="1" applyFill="1" applyBorder="1" applyAlignment="1">
      <alignment horizontal="center" vertical="center" wrapText="1"/>
    </xf>
    <xf numFmtId="0" fontId="22" fillId="7" borderId="29" xfId="40" applyFont="1" applyFill="1" applyBorder="1" applyAlignment="1">
      <alignment horizontal="center" vertical="center"/>
    </xf>
    <xf numFmtId="0" fontId="331" fillId="5" borderId="0" xfId="55" applyFont="1" applyFill="1" applyAlignment="1">
      <alignment horizontal="left" vertical="center"/>
    </xf>
    <xf numFmtId="0" fontId="268" fillId="5" borderId="0" xfId="55" applyFont="1" applyFill="1" applyAlignment="1">
      <alignment horizontal="right" vertical="center"/>
    </xf>
    <xf numFmtId="0" fontId="350" fillId="5" borderId="0" xfId="57" applyFont="1" applyFill="1" applyAlignment="1">
      <alignment horizontal="left" vertical="center"/>
    </xf>
    <xf numFmtId="0" fontId="331" fillId="5" borderId="0" xfId="57" applyFont="1" applyFill="1" applyAlignment="1">
      <alignment horizontal="left" vertical="center"/>
    </xf>
    <xf numFmtId="0" fontId="329" fillId="151" borderId="163" xfId="2" applyFont="1" applyFill="1" applyBorder="1" applyAlignment="1" applyProtection="1">
      <alignment horizontal="center" vertical="center"/>
      <protection hidden="1"/>
    </xf>
    <xf numFmtId="0" fontId="329" fillId="137" borderId="163" xfId="2" applyFont="1" applyFill="1" applyBorder="1" applyAlignment="1" applyProtection="1">
      <alignment horizontal="center" vertical="center"/>
      <protection hidden="1"/>
    </xf>
    <xf numFmtId="0" fontId="329" fillId="155" borderId="163" xfId="2" applyFont="1" applyFill="1" applyBorder="1" applyAlignment="1" applyProtection="1">
      <alignment horizontal="center" vertical="center"/>
      <protection hidden="1"/>
    </xf>
    <xf numFmtId="0" fontId="459" fillId="5" borderId="0" xfId="2" applyFont="1" applyFill="1" applyAlignment="1" applyProtection="1">
      <alignment horizontal="right" vertical="center"/>
      <protection hidden="1"/>
    </xf>
    <xf numFmtId="1" fontId="460" fillId="18" borderId="184" xfId="7" applyNumberFormat="1" applyFont="1" applyFill="1" applyBorder="1" applyAlignment="1" applyProtection="1">
      <alignment horizontal="center" vertical="center"/>
      <protection hidden="1"/>
    </xf>
    <xf numFmtId="0" fontId="99" fillId="5" borderId="185" xfId="55" applyFont="1" applyFill="1" applyBorder="1" applyAlignment="1">
      <alignment horizontal="left" vertical="center"/>
    </xf>
    <xf numFmtId="0" fontId="70" fillId="5" borderId="6" xfId="2" applyFont="1" applyFill="1" applyBorder="1" applyAlignment="1">
      <alignment horizontal="left" vertical="center"/>
    </xf>
    <xf numFmtId="0" fontId="70" fillId="5" borderId="0" xfId="2" applyFont="1" applyFill="1" applyAlignment="1">
      <alignment horizontal="left" vertical="center"/>
    </xf>
    <xf numFmtId="0" fontId="70" fillId="5" borderId="7" xfId="2" applyFont="1" applyFill="1" applyBorder="1" applyAlignment="1">
      <alignment horizontal="left" vertical="center"/>
    </xf>
    <xf numFmtId="0" fontId="268" fillId="5" borderId="0" xfId="2" applyFont="1" applyFill="1" applyAlignment="1" applyProtection="1">
      <alignment horizontal="right" vertical="center"/>
      <protection hidden="1"/>
    </xf>
    <xf numFmtId="166" fontId="459" fillId="18" borderId="0" xfId="2" applyNumberFormat="1" applyFont="1" applyFill="1" applyAlignment="1" applyProtection="1">
      <alignment horizontal="center" vertical="center"/>
      <protection hidden="1"/>
    </xf>
    <xf numFmtId="0" fontId="351" fillId="0" borderId="0" xfId="0" applyFont="1"/>
    <xf numFmtId="0" fontId="252" fillId="5" borderId="0" xfId="2" applyFont="1" applyFill="1" applyAlignment="1">
      <alignment vertical="center"/>
    </xf>
    <xf numFmtId="0" fontId="102" fillId="111" borderId="163" xfId="2" applyFont="1" applyFill="1" applyBorder="1" applyAlignment="1" applyProtection="1">
      <alignment horizontal="center" vertical="center"/>
      <protection hidden="1"/>
    </xf>
    <xf numFmtId="0" fontId="40" fillId="5" borderId="215" xfId="2" applyFont="1" applyFill="1" applyBorder="1" applyAlignment="1" applyProtection="1">
      <alignment horizontal="left" vertical="center"/>
      <protection hidden="1"/>
    </xf>
    <xf numFmtId="165" fontId="235" fillId="70" borderId="215" xfId="2" applyNumberFormat="1" applyFont="1" applyFill="1" applyBorder="1" applyAlignment="1">
      <alignment horizontal="right"/>
    </xf>
    <xf numFmtId="0" fontId="462" fillId="5" borderId="215" xfId="67" applyFont="1" applyFill="1" applyBorder="1" applyAlignment="1">
      <alignment horizontal="right" vertical="center"/>
    </xf>
    <xf numFmtId="0" fontId="462" fillId="7" borderId="215" xfId="2" applyFont="1" applyFill="1" applyBorder="1" applyAlignment="1">
      <alignment horizontal="center" vertical="center"/>
    </xf>
    <xf numFmtId="0" fontId="334" fillId="131" borderId="230" xfId="2" applyFont="1" applyFill="1" applyBorder="1" applyAlignment="1">
      <alignment vertical="center"/>
    </xf>
    <xf numFmtId="0" fontId="300" fillId="5" borderId="6" xfId="2" applyFont="1" applyFill="1" applyBorder="1" applyAlignment="1">
      <alignment horizontal="left" vertical="center"/>
    </xf>
    <xf numFmtId="0" fontId="329" fillId="151" borderId="196" xfId="2" applyFont="1" applyFill="1" applyBorder="1" applyAlignment="1" applyProtection="1">
      <alignment horizontal="center" vertical="center"/>
      <protection hidden="1"/>
    </xf>
    <xf numFmtId="0" fontId="1" fillId="10" borderId="58" xfId="57" applyFill="1" applyBorder="1"/>
    <xf numFmtId="216" fontId="16" fillId="10" borderId="55" xfId="57" applyNumberFormat="1" applyFont="1" applyFill="1" applyBorder="1" applyAlignment="1">
      <alignment horizontal="center" vertical="center"/>
    </xf>
    <xf numFmtId="165" fontId="235" fillId="70" borderId="58" xfId="2" applyNumberFormat="1" applyFont="1" applyFill="1" applyBorder="1" applyAlignment="1">
      <alignment horizontal="right"/>
    </xf>
    <xf numFmtId="0" fontId="98" fillId="5" borderId="0" xfId="57" applyFont="1" applyFill="1" applyAlignment="1">
      <alignment horizontal="right" vertical="center"/>
    </xf>
    <xf numFmtId="165" fontId="22" fillId="70" borderId="0" xfId="2" applyNumberFormat="1" applyFont="1" applyFill="1" applyAlignment="1">
      <alignment horizontal="center" vertical="center"/>
    </xf>
    <xf numFmtId="0" fontId="184" fillId="0" borderId="0" xfId="57" applyFont="1" applyAlignment="1">
      <alignment horizontal="center" vertical="center"/>
    </xf>
    <xf numFmtId="199" fontId="333" fillId="70" borderId="0" xfId="2" applyNumberFormat="1" applyFont="1" applyFill="1" applyAlignment="1">
      <alignment horizontal="left" vertical="center"/>
    </xf>
    <xf numFmtId="0" fontId="449" fillId="5" borderId="6" xfId="2" applyFont="1" applyFill="1" applyBorder="1" applyAlignment="1">
      <alignment horizontal="left" vertical="center"/>
    </xf>
    <xf numFmtId="0" fontId="22" fillId="10" borderId="196" xfId="2" applyFont="1" applyFill="1" applyBorder="1" applyAlignment="1" applyProtection="1">
      <alignment horizontal="center" vertical="center" wrapText="1"/>
      <protection locked="0"/>
    </xf>
    <xf numFmtId="0" fontId="22" fillId="10" borderId="250" xfId="2" applyFont="1" applyFill="1" applyBorder="1" applyAlignment="1" applyProtection="1">
      <alignment horizontal="center" vertical="center" wrapText="1"/>
      <protection locked="0"/>
    </xf>
    <xf numFmtId="0" fontId="17" fillId="68" borderId="68" xfId="2" applyFont="1" applyFill="1" applyBorder="1" applyAlignment="1" applyProtection="1">
      <alignment horizontal="center" vertical="center" wrapText="1"/>
      <protection locked="0"/>
    </xf>
    <xf numFmtId="0" fontId="17" fillId="68" borderId="68" xfId="2" applyFont="1" applyFill="1" applyBorder="1" applyAlignment="1">
      <alignment horizontal="center" vertical="center" wrapText="1"/>
    </xf>
    <xf numFmtId="0" fontId="10" fillId="10" borderId="252" xfId="2" applyFont="1" applyFill="1" applyBorder="1" applyAlignment="1">
      <alignment horizontal="center" vertical="center"/>
    </xf>
    <xf numFmtId="0" fontId="13" fillId="69" borderId="55" xfId="2" applyFont="1" applyFill="1" applyBorder="1" applyAlignment="1" applyProtection="1">
      <alignment horizontal="center" vertical="center"/>
      <protection hidden="1"/>
    </xf>
    <xf numFmtId="0" fontId="70" fillId="10" borderId="55" xfId="2" applyFont="1" applyFill="1" applyBorder="1" applyAlignment="1" applyProtection="1">
      <alignment horizontal="center" vertical="center" wrapText="1"/>
      <protection hidden="1"/>
    </xf>
    <xf numFmtId="0" fontId="99" fillId="10" borderId="55" xfId="2" applyFont="1" applyFill="1" applyBorder="1" applyAlignment="1" applyProtection="1">
      <alignment horizontal="center" vertical="center" wrapText="1"/>
      <protection hidden="1"/>
    </xf>
    <xf numFmtId="0" fontId="99" fillId="10" borderId="55" xfId="2" applyFont="1" applyFill="1" applyBorder="1" applyAlignment="1" applyProtection="1">
      <alignment horizontal="centerContinuous" vertical="center"/>
      <protection hidden="1"/>
    </xf>
    <xf numFmtId="1" fontId="101" fillId="112" borderId="55" xfId="2" applyNumberFormat="1" applyFont="1" applyFill="1" applyBorder="1" applyAlignment="1">
      <alignment horizontal="center" vertical="center"/>
    </xf>
    <xf numFmtId="0" fontId="101" fillId="112" borderId="278" xfId="2" applyFont="1" applyFill="1" applyBorder="1" applyAlignment="1">
      <alignment vertical="center"/>
    </xf>
    <xf numFmtId="0" fontId="184" fillId="5" borderId="6" xfId="57" applyFont="1" applyFill="1" applyBorder="1" applyAlignment="1">
      <alignment vertical="center"/>
    </xf>
    <xf numFmtId="1" fontId="82" fillId="5" borderId="0" xfId="2" applyNumberFormat="1" applyFont="1" applyFill="1" applyAlignment="1" applyProtection="1">
      <alignment horizontal="center" vertical="center"/>
      <protection hidden="1"/>
    </xf>
    <xf numFmtId="0" fontId="82" fillId="5" borderId="0" xfId="2" applyFont="1" applyFill="1" applyAlignment="1" applyProtection="1">
      <alignment horizontal="center" vertical="center"/>
      <protection hidden="1"/>
    </xf>
    <xf numFmtId="0" fontId="17" fillId="10" borderId="0" xfId="60" applyFont="1" applyFill="1" applyAlignment="1">
      <alignment horizontal="center" vertical="center"/>
    </xf>
    <xf numFmtId="1" fontId="464" fillId="138" borderId="0" xfId="2" applyNumberFormat="1" applyFont="1" applyFill="1" applyAlignment="1" applyProtection="1">
      <alignment horizontal="center" vertical="center"/>
      <protection hidden="1"/>
    </xf>
    <xf numFmtId="0" fontId="453" fillId="16" borderId="0" xfId="0" applyFont="1" applyFill="1" applyAlignment="1">
      <alignment horizontal="center" vertical="center"/>
    </xf>
    <xf numFmtId="9" fontId="15" fillId="138" borderId="163" xfId="0" applyNumberFormat="1" applyFont="1" applyFill="1" applyBorder="1" applyAlignment="1">
      <alignment horizontal="center" vertical="center"/>
    </xf>
    <xf numFmtId="2" fontId="99" fillId="151" borderId="101" xfId="2" applyNumberFormat="1" applyFont="1" applyFill="1" applyBorder="1" applyAlignment="1" applyProtection="1">
      <alignment horizontal="center" vertical="center"/>
      <protection hidden="1"/>
    </xf>
    <xf numFmtId="2" fontId="99" fillId="151" borderId="266" xfId="2" applyNumberFormat="1" applyFont="1" applyFill="1" applyBorder="1" applyAlignment="1" applyProtection="1">
      <alignment horizontal="center" vertical="center"/>
      <protection hidden="1"/>
    </xf>
    <xf numFmtId="175" fontId="15" fillId="138" borderId="163" xfId="2" applyNumberFormat="1" applyFont="1" applyFill="1" applyBorder="1" applyAlignment="1" applyProtection="1">
      <alignment horizontal="center" vertical="center"/>
      <protection hidden="1"/>
    </xf>
    <xf numFmtId="175" fontId="249" fillId="5" borderId="0" xfId="0" applyNumberFormat="1" applyFont="1" applyFill="1" applyAlignment="1">
      <alignment horizontal="left" vertical="center"/>
    </xf>
    <xf numFmtId="174" fontId="255" fillId="5" borderId="101" xfId="0" applyNumberFormat="1" applyFont="1" applyFill="1" applyBorder="1" applyAlignment="1">
      <alignment horizontal="center" vertical="center"/>
    </xf>
    <xf numFmtId="174" fontId="255" fillId="5" borderId="266" xfId="0" applyNumberFormat="1" applyFont="1" applyFill="1" applyBorder="1" applyAlignment="1">
      <alignment horizontal="center" vertical="center"/>
    </xf>
    <xf numFmtId="0" fontId="70" fillId="68" borderId="88" xfId="2" applyFont="1" applyFill="1" applyBorder="1" applyAlignment="1" applyProtection="1">
      <alignment horizontal="left" vertical="center"/>
      <protection locked="0"/>
    </xf>
    <xf numFmtId="0" fontId="1" fillId="0" borderId="7" xfId="57" applyBorder="1" applyAlignment="1">
      <alignment vertical="center"/>
    </xf>
    <xf numFmtId="0" fontId="166" fillId="113" borderId="29" xfId="59" applyFont="1" applyFill="1" applyBorder="1" applyAlignment="1">
      <alignment horizontal="center" vertical="center"/>
    </xf>
    <xf numFmtId="1" fontId="82" fillId="69" borderId="0" xfId="2" applyNumberFormat="1" applyFont="1" applyFill="1" applyAlignment="1" applyProtection="1">
      <alignment horizontal="center" vertical="center"/>
      <protection hidden="1"/>
    </xf>
    <xf numFmtId="0" fontId="82" fillId="69" borderId="0" xfId="2" applyFont="1" applyFill="1" applyAlignment="1" applyProtection="1">
      <alignment horizontal="center" vertical="center"/>
      <protection hidden="1"/>
    </xf>
    <xf numFmtId="1" fontId="464" fillId="69" borderId="0" xfId="2" applyNumberFormat="1" applyFont="1" applyFill="1" applyAlignment="1" applyProtection="1">
      <alignment horizontal="center" vertical="center"/>
      <protection hidden="1"/>
    </xf>
    <xf numFmtId="9" fontId="15" fillId="69" borderId="163" xfId="0" applyNumberFormat="1" applyFont="1" applyFill="1" applyBorder="1" applyAlignment="1">
      <alignment horizontal="center" vertical="center"/>
    </xf>
    <xf numFmtId="175" fontId="15" fillId="69" borderId="163" xfId="2" applyNumberFormat="1" applyFont="1" applyFill="1" applyBorder="1" applyAlignment="1" applyProtection="1">
      <alignment horizontal="center" vertical="center"/>
      <protection hidden="1"/>
    </xf>
    <xf numFmtId="175" fontId="249" fillId="153" borderId="0" xfId="0" applyNumberFormat="1" applyFont="1" applyFill="1" applyAlignment="1">
      <alignment horizontal="left" vertical="center"/>
    </xf>
    <xf numFmtId="174" fontId="249" fillId="153" borderId="101" xfId="0" applyNumberFormat="1" applyFont="1" applyFill="1" applyBorder="1" applyAlignment="1">
      <alignment horizontal="center" vertical="center"/>
    </xf>
    <xf numFmtId="174" fontId="255" fillId="153" borderId="101" xfId="0" applyNumberFormat="1" applyFont="1" applyFill="1" applyBorder="1" applyAlignment="1">
      <alignment horizontal="center" vertical="center"/>
    </xf>
    <xf numFmtId="174" fontId="255" fillId="153" borderId="266" xfId="0" applyNumberFormat="1" applyFont="1" applyFill="1" applyBorder="1" applyAlignment="1">
      <alignment horizontal="center" vertical="center"/>
    </xf>
    <xf numFmtId="0" fontId="70" fillId="68" borderId="88" xfId="2" applyFont="1" applyFill="1" applyBorder="1" applyAlignment="1">
      <alignment horizontal="left" vertical="center"/>
    </xf>
    <xf numFmtId="1" fontId="464" fillId="5" borderId="0" xfId="2" applyNumberFormat="1" applyFont="1" applyFill="1" applyAlignment="1" applyProtection="1">
      <alignment horizontal="center" vertical="center"/>
      <protection hidden="1"/>
    </xf>
    <xf numFmtId="1" fontId="249" fillId="5" borderId="0" xfId="0" applyNumberFormat="1" applyFont="1" applyFill="1" applyAlignment="1">
      <alignment horizontal="left" vertical="center"/>
    </xf>
    <xf numFmtId="174" fontId="249" fillId="5" borderId="101" xfId="0" applyNumberFormat="1" applyFont="1" applyFill="1" applyBorder="1" applyAlignment="1">
      <alignment horizontal="center" vertical="center"/>
    </xf>
    <xf numFmtId="0" fontId="252" fillId="5" borderId="6" xfId="55" applyFont="1" applyFill="1" applyBorder="1" applyAlignment="1">
      <alignment horizontal="left" vertical="center"/>
    </xf>
    <xf numFmtId="0" fontId="184" fillId="5" borderId="0" xfId="57" applyFont="1" applyFill="1" applyAlignment="1">
      <alignment vertical="center"/>
    </xf>
    <xf numFmtId="0" fontId="184" fillId="5" borderId="7" xfId="57" applyFont="1" applyFill="1" applyBorder="1" applyAlignment="1">
      <alignment vertical="center"/>
    </xf>
    <xf numFmtId="0" fontId="329" fillId="151" borderId="273" xfId="2" applyFont="1" applyFill="1" applyBorder="1" applyAlignment="1" applyProtection="1">
      <alignment horizontal="center" vertical="center"/>
      <protection hidden="1"/>
    </xf>
    <xf numFmtId="0" fontId="329" fillId="151" borderId="99" xfId="2" applyFont="1" applyFill="1" applyBorder="1" applyAlignment="1" applyProtection="1">
      <alignment horizontal="center" vertical="center"/>
      <protection hidden="1"/>
    </xf>
    <xf numFmtId="0" fontId="102" fillId="111" borderId="273" xfId="2" applyFont="1" applyFill="1" applyBorder="1" applyAlignment="1" applyProtection="1">
      <alignment horizontal="center" vertical="center"/>
      <protection hidden="1"/>
    </xf>
    <xf numFmtId="0" fontId="102" fillId="111" borderId="99" xfId="2" applyFont="1" applyFill="1" applyBorder="1" applyAlignment="1" applyProtection="1">
      <alignment horizontal="center" vertical="center"/>
      <protection hidden="1"/>
    </xf>
    <xf numFmtId="0" fontId="465" fillId="5" borderId="0" xfId="57" applyFont="1" applyFill="1" applyAlignment="1">
      <alignment horizontal="center" vertical="center"/>
    </xf>
    <xf numFmtId="0" fontId="191" fillId="5" borderId="0" xfId="57" applyFont="1" applyFill="1" applyAlignment="1">
      <alignment vertical="center"/>
    </xf>
    <xf numFmtId="0" fontId="466" fillId="5" borderId="0" xfId="42" applyFont="1" applyFill="1" applyAlignment="1">
      <alignment horizontal="center" vertical="center"/>
    </xf>
    <xf numFmtId="0" fontId="467" fillId="5" borderId="0" xfId="57" applyFont="1" applyFill="1" applyAlignment="1">
      <alignment horizontal="center" vertical="center"/>
    </xf>
    <xf numFmtId="0" fontId="204" fillId="5" borderId="0" xfId="4" applyFont="1" applyFill="1" applyAlignment="1">
      <alignment horizontal="left" vertical="center"/>
    </xf>
    <xf numFmtId="174" fontId="15" fillId="69" borderId="6" xfId="55" applyNumberFormat="1" applyFont="1" applyFill="1" applyBorder="1" applyAlignment="1">
      <alignment horizontal="left" vertical="center"/>
    </xf>
    <xf numFmtId="0" fontId="184" fillId="5" borderId="0" xfId="57" applyFont="1" applyFill="1" applyAlignment="1">
      <alignment horizontal="left" vertical="center"/>
    </xf>
    <xf numFmtId="0" fontId="184" fillId="0" borderId="0" xfId="57" applyFont="1"/>
    <xf numFmtId="174" fontId="16" fillId="16" borderId="6" xfId="55" applyNumberFormat="1" applyFont="1" applyFill="1" applyBorder="1" applyAlignment="1">
      <alignment horizontal="left" vertical="center"/>
    </xf>
    <xf numFmtId="0" fontId="184" fillId="16" borderId="0" xfId="57" applyFont="1" applyFill="1" applyAlignment="1">
      <alignment vertical="center"/>
    </xf>
    <xf numFmtId="0" fontId="184" fillId="16" borderId="7" xfId="57" applyFont="1" applyFill="1" applyBorder="1" applyAlignment="1">
      <alignment vertical="center"/>
    </xf>
    <xf numFmtId="175" fontId="464" fillId="69" borderId="0" xfId="2" applyNumberFormat="1" applyFont="1" applyFill="1" applyAlignment="1" applyProtection="1">
      <alignment horizontal="center" vertical="center"/>
      <protection hidden="1"/>
    </xf>
    <xf numFmtId="0" fontId="15" fillId="69" borderId="6" xfId="2" applyFont="1" applyFill="1" applyBorder="1" applyAlignment="1" applyProtection="1">
      <alignment horizontal="center" vertical="center"/>
      <protection hidden="1"/>
    </xf>
    <xf numFmtId="0" fontId="23" fillId="13" borderId="58" xfId="2" applyFont="1" applyFill="1" applyBorder="1" applyAlignment="1" applyProtection="1">
      <alignment horizontal="center" vertical="center"/>
      <protection hidden="1"/>
    </xf>
    <xf numFmtId="0" fontId="10" fillId="13" borderId="0" xfId="0" applyFont="1" applyFill="1" applyAlignment="1">
      <alignment vertical="center"/>
    </xf>
    <xf numFmtId="0" fontId="46" fillId="13" borderId="0" xfId="0" applyFont="1" applyFill="1" applyAlignment="1">
      <alignment vertical="center"/>
    </xf>
    <xf numFmtId="0" fontId="16" fillId="13" borderId="0" xfId="0" applyFont="1" applyFill="1" applyAlignment="1">
      <alignment vertical="center"/>
    </xf>
    <xf numFmtId="0" fontId="450" fillId="13" borderId="0" xfId="0" applyFont="1" applyFill="1" applyAlignment="1">
      <alignment horizontal="center" vertical="center"/>
    </xf>
    <xf numFmtId="174" fontId="266" fillId="13" borderId="0" xfId="2" applyNumberFormat="1" applyFont="1" applyFill="1" applyAlignment="1" applyProtection="1">
      <alignment horizontal="center" vertical="center"/>
      <protection hidden="1"/>
    </xf>
    <xf numFmtId="174" fontId="68" fillId="13" borderId="0" xfId="0" applyNumberFormat="1" applyFont="1" applyFill="1" applyAlignment="1">
      <alignment horizontal="center" vertical="center"/>
    </xf>
    <xf numFmtId="0" fontId="16" fillId="7" borderId="267" xfId="2" applyFont="1" applyFill="1" applyBorder="1" applyAlignment="1" applyProtection="1">
      <alignment horizontal="center" vertical="center"/>
      <protection hidden="1"/>
    </xf>
    <xf numFmtId="0" fontId="470" fillId="5" borderId="0" xfId="2" applyFont="1" applyFill="1" applyAlignment="1" applyProtection="1">
      <alignment horizontal="left" vertical="center"/>
      <protection hidden="1"/>
    </xf>
    <xf numFmtId="0" fontId="16" fillId="10" borderId="0" xfId="68" applyFont="1" applyFill="1" applyAlignment="1">
      <alignment horizontal="right" vertical="center"/>
    </xf>
    <xf numFmtId="210" fontId="422" fillId="18" borderId="0" xfId="2" applyNumberFormat="1" applyFont="1" applyFill="1" applyAlignment="1">
      <alignment horizontal="center" vertical="center"/>
    </xf>
    <xf numFmtId="171" fontId="17" fillId="105" borderId="0" xfId="2" applyNumberFormat="1" applyFont="1" applyFill="1" applyAlignment="1">
      <alignment horizontal="center" vertical="center"/>
    </xf>
    <xf numFmtId="0" fontId="70" fillId="10" borderId="0" xfId="2" applyFont="1" applyFill="1" applyAlignment="1" applyProtection="1">
      <alignment horizontal="centerContinuous" vertical="center"/>
      <protection hidden="1"/>
    </xf>
    <xf numFmtId="0" fontId="16" fillId="10" borderId="0" xfId="0" applyFont="1" applyFill="1" applyAlignment="1">
      <alignment horizontal="center" vertical="center"/>
    </xf>
    <xf numFmtId="0" fontId="22" fillId="112" borderId="0" xfId="2" applyFont="1" applyFill="1" applyAlignment="1">
      <alignment horizontal="center" vertical="center"/>
    </xf>
    <xf numFmtId="0" fontId="184" fillId="0" borderId="0" xfId="57" applyFont="1" applyAlignment="1">
      <alignment horizontal="right" vertical="center"/>
    </xf>
    <xf numFmtId="168" fontId="471" fillId="138" borderId="0" xfId="2" applyNumberFormat="1" applyFont="1" applyFill="1" applyAlignment="1" applyProtection="1">
      <alignment horizontal="center" vertical="center"/>
      <protection hidden="1"/>
    </xf>
    <xf numFmtId="168" fontId="471" fillId="69" borderId="0" xfId="2" applyNumberFormat="1" applyFont="1" applyFill="1" applyAlignment="1" applyProtection="1">
      <alignment horizontal="center" vertical="center"/>
      <protection hidden="1"/>
    </xf>
    <xf numFmtId="0" fontId="335" fillId="5" borderId="6" xfId="67" applyFont="1" applyFill="1" applyBorder="1" applyAlignment="1">
      <alignment vertical="center"/>
    </xf>
    <xf numFmtId="0" fontId="335" fillId="5" borderId="0" xfId="67" applyFont="1" applyFill="1" applyAlignment="1">
      <alignment vertical="center"/>
    </xf>
    <xf numFmtId="0" fontId="335" fillId="5" borderId="7" xfId="67" applyFont="1" applyFill="1" applyBorder="1" applyAlignment="1">
      <alignment vertical="center"/>
    </xf>
    <xf numFmtId="0" fontId="268" fillId="5" borderId="6" xfId="2" applyFont="1" applyFill="1" applyBorder="1" applyAlignment="1" applyProtection="1">
      <alignment horizontal="left" vertical="center"/>
      <protection hidden="1"/>
    </xf>
    <xf numFmtId="166" fontId="300" fillId="18" borderId="279" xfId="2" applyNumberFormat="1" applyFont="1" applyFill="1" applyBorder="1" applyAlignment="1" applyProtection="1">
      <alignment horizontal="center" vertical="center"/>
      <protection hidden="1"/>
    </xf>
    <xf numFmtId="0" fontId="453" fillId="16" borderId="6" xfId="57" applyFont="1" applyFill="1" applyBorder="1" applyAlignment="1">
      <alignment vertical="center"/>
    </xf>
    <xf numFmtId="0" fontId="184" fillId="16" borderId="6" xfId="57" applyFont="1" applyFill="1" applyBorder="1" applyAlignment="1">
      <alignment vertical="center"/>
    </xf>
    <xf numFmtId="0" fontId="191" fillId="16" borderId="6" xfId="57" applyFont="1" applyFill="1" applyBorder="1" applyAlignment="1">
      <alignment vertical="center"/>
    </xf>
    <xf numFmtId="0" fontId="351" fillId="5" borderId="0" xfId="57" applyFont="1" applyFill="1"/>
    <xf numFmtId="0" fontId="435" fillId="149" borderId="6" xfId="0" applyFont="1" applyFill="1" applyBorder="1" applyAlignment="1">
      <alignment horizontal="right" vertical="center"/>
    </xf>
    <xf numFmtId="0" fontId="22" fillId="5" borderId="7" xfId="24" applyFont="1" applyFill="1" applyBorder="1" applyAlignment="1">
      <alignment horizontal="right" vertical="center"/>
    </xf>
    <xf numFmtId="0" fontId="94" fillId="5" borderId="0" xfId="42" applyFont="1" applyFill="1" applyAlignment="1">
      <alignment horizontal="left" vertical="center"/>
    </xf>
    <xf numFmtId="0" fontId="70" fillId="0" borderId="0" xfId="2" applyFont="1" applyAlignment="1">
      <alignment horizontal="right" vertical="center"/>
    </xf>
    <xf numFmtId="0" fontId="435" fillId="149" borderId="0" xfId="0" applyFont="1" applyFill="1" applyAlignment="1">
      <alignment horizontal="right" vertical="center"/>
    </xf>
    <xf numFmtId="0" fontId="330" fillId="149" borderId="0" xfId="0" applyFont="1" applyFill="1" applyAlignment="1">
      <alignment vertical="center"/>
    </xf>
    <xf numFmtId="2" fontId="70" fillId="5" borderId="6" xfId="9" applyNumberFormat="1" applyFont="1" applyFill="1" applyBorder="1" applyAlignment="1" applyProtection="1">
      <alignment horizontal="right" vertical="center"/>
      <protection locked="0"/>
    </xf>
    <xf numFmtId="2" fontId="70" fillId="5" borderId="7" xfId="9" applyNumberFormat="1" applyFont="1" applyFill="1" applyBorder="1" applyAlignment="1" applyProtection="1">
      <alignment horizontal="right" vertical="center"/>
      <protection locked="0"/>
    </xf>
    <xf numFmtId="0" fontId="70" fillId="0" borderId="6" xfId="2" applyFont="1" applyBorder="1" applyAlignment="1">
      <alignment horizontal="left" vertical="center"/>
    </xf>
    <xf numFmtId="0" fontId="7" fillId="0" borderId="7" xfId="2" applyFont="1" applyBorder="1" applyAlignment="1">
      <alignment vertical="center"/>
    </xf>
    <xf numFmtId="168" fontId="255" fillId="13" borderId="0" xfId="61" applyNumberFormat="1" applyFont="1" applyFill="1" applyAlignment="1" applyProtection="1">
      <alignment vertical="center"/>
      <protection hidden="1"/>
    </xf>
    <xf numFmtId="177" fontId="421" fillId="13" borderId="101" xfId="61" applyNumberFormat="1" applyFont="1" applyFill="1" applyBorder="1" applyAlignment="1" applyProtection="1">
      <alignment horizontal="center" vertical="center"/>
      <protection hidden="1"/>
    </xf>
    <xf numFmtId="174" fontId="16" fillId="156" borderId="0" xfId="61" applyNumberFormat="1" applyFont="1" applyFill="1" applyAlignment="1">
      <alignment horizontal="center" vertical="center"/>
    </xf>
    <xf numFmtId="175" fontId="70" fillId="13" borderId="0" xfId="2" applyNumberFormat="1" applyFont="1" applyFill="1" applyAlignment="1" applyProtection="1">
      <alignment horizontal="left" vertical="center"/>
      <protection hidden="1"/>
    </xf>
    <xf numFmtId="0" fontId="39" fillId="13" borderId="0" xfId="57" applyFont="1" applyFill="1" applyAlignment="1">
      <alignment vertical="center"/>
    </xf>
    <xf numFmtId="0" fontId="70" fillId="16" borderId="0" xfId="55" applyFont="1" applyFill="1" applyAlignment="1">
      <alignment vertical="center"/>
    </xf>
    <xf numFmtId="0" fontId="22" fillId="7" borderId="64" xfId="40" applyFont="1" applyFill="1" applyBorder="1" applyAlignment="1">
      <alignment horizontal="center" vertical="center"/>
    </xf>
    <xf numFmtId="0" fontId="427" fillId="7" borderId="8" xfId="42" applyFont="1" applyFill="1" applyBorder="1" applyAlignment="1">
      <alignment horizontal="center" vertical="center"/>
    </xf>
    <xf numFmtId="0" fontId="22" fillId="7" borderId="8" xfId="42" applyFont="1" applyFill="1" applyBorder="1" applyAlignment="1">
      <alignment horizontal="center" vertical="center"/>
    </xf>
    <xf numFmtId="0" fontId="22" fillId="7" borderId="8" xfId="2" applyFont="1" applyFill="1" applyBorder="1" applyAlignment="1" applyProtection="1">
      <alignment horizontal="center" vertical="center"/>
      <protection hidden="1"/>
    </xf>
    <xf numFmtId="0" fontId="1" fillId="0" borderId="7" xfId="0" applyFont="1" applyBorder="1" applyAlignment="1">
      <alignment vertical="center"/>
    </xf>
    <xf numFmtId="0" fontId="1" fillId="0" borderId="6" xfId="0" applyFont="1" applyBorder="1" applyAlignment="1">
      <alignment vertical="center"/>
    </xf>
    <xf numFmtId="0" fontId="70" fillId="16" borderId="0" xfId="55" applyFont="1" applyFill="1" applyAlignment="1">
      <alignment horizontal="left" vertical="center"/>
    </xf>
    <xf numFmtId="0" fontId="472" fillId="16" borderId="7" xfId="2" applyFont="1" applyFill="1" applyBorder="1" applyAlignment="1">
      <alignment horizontal="center" vertical="center"/>
    </xf>
    <xf numFmtId="0" fontId="471" fillId="16" borderId="0" xfId="55" applyFont="1" applyFill="1" applyAlignment="1">
      <alignment horizontal="left" vertical="center"/>
    </xf>
    <xf numFmtId="0" fontId="435" fillId="16" borderId="0" xfId="55" applyFont="1" applyFill="1" applyAlignment="1">
      <alignment horizontal="left" vertical="center"/>
    </xf>
    <xf numFmtId="0" fontId="329" fillId="16" borderId="0" xfId="55" applyFont="1" applyFill="1" applyAlignment="1">
      <alignment horizontal="left" vertical="center"/>
    </xf>
    <xf numFmtId="0" fontId="70" fillId="16" borderId="0" xfId="2" applyFont="1" applyFill="1" applyAlignment="1">
      <alignment vertical="center"/>
    </xf>
    <xf numFmtId="0" fontId="70" fillId="16" borderId="0" xfId="2" applyFont="1" applyFill="1" applyAlignment="1">
      <alignment horizontal="left" vertical="center"/>
    </xf>
    <xf numFmtId="0" fontId="473" fillId="16" borderId="7" xfId="2" applyFont="1" applyFill="1" applyBorder="1" applyAlignment="1">
      <alignment horizontal="center" vertical="center"/>
    </xf>
    <xf numFmtId="0" fontId="16" fillId="5" borderId="6" xfId="2" applyFont="1" applyFill="1" applyBorder="1" applyAlignment="1">
      <alignment horizontal="left" vertical="center"/>
    </xf>
    <xf numFmtId="0" fontId="70" fillId="5" borderId="0" xfId="55" applyFont="1" applyFill="1" applyAlignment="1">
      <alignment vertical="center"/>
    </xf>
    <xf numFmtId="0" fontId="70" fillId="5" borderId="7" xfId="2" applyFont="1" applyFill="1" applyBorder="1" applyAlignment="1">
      <alignment vertical="center"/>
    </xf>
    <xf numFmtId="0" fontId="204" fillId="5" borderId="6" xfId="4" applyFont="1" applyFill="1" applyBorder="1" applyAlignment="1">
      <alignment vertical="center"/>
    </xf>
    <xf numFmtId="0" fontId="7" fillId="16" borderId="0" xfId="2" applyFont="1" applyFill="1" applyAlignment="1" applyProtection="1">
      <alignment horizontal="right" vertical="center" wrapText="1"/>
      <protection hidden="1"/>
    </xf>
    <xf numFmtId="1" fontId="34" fillId="142" borderId="0" xfId="2" applyNumberFormat="1" applyFont="1" applyFill="1" applyAlignment="1" applyProtection="1">
      <alignment horizontal="center" vertical="center"/>
      <protection hidden="1"/>
    </xf>
    <xf numFmtId="0" fontId="69" fillId="16" borderId="130" xfId="0" applyFont="1" applyFill="1" applyBorder="1" applyAlignment="1">
      <alignment horizontal="right" vertical="center"/>
    </xf>
    <xf numFmtId="174" fontId="34" fillId="142" borderId="0" xfId="2" applyNumberFormat="1" applyFont="1" applyFill="1" applyAlignment="1" applyProtection="1">
      <alignment horizontal="center" vertical="center"/>
      <protection hidden="1"/>
    </xf>
    <xf numFmtId="175" fontId="34" fillId="142" borderId="0" xfId="2" applyNumberFormat="1" applyFont="1" applyFill="1" applyAlignment="1" applyProtection="1">
      <alignment horizontal="center" vertical="center"/>
      <protection hidden="1"/>
    </xf>
    <xf numFmtId="0" fontId="0" fillId="16" borderId="126" xfId="0" applyFill="1" applyBorder="1" applyAlignment="1">
      <alignment horizontal="right" vertical="center"/>
    </xf>
    <xf numFmtId="211" fontId="255" fillId="5" borderId="266" xfId="0" applyNumberFormat="1" applyFont="1" applyFill="1" applyBorder="1" applyAlignment="1">
      <alignment horizontal="center" vertical="center"/>
    </xf>
    <xf numFmtId="174" fontId="266" fillId="54" borderId="0" xfId="2" applyNumberFormat="1" applyFont="1" applyFill="1" applyAlignment="1" applyProtection="1">
      <alignment horizontal="center" vertical="center"/>
      <protection hidden="1"/>
    </xf>
    <xf numFmtId="0" fontId="70" fillId="10" borderId="0" xfId="2" applyFont="1" applyFill="1" applyAlignment="1" applyProtection="1">
      <alignment horizontal="centerContinuous" vertical="center" wrapText="1"/>
      <protection locked="0"/>
    </xf>
    <xf numFmtId="0" fontId="22" fillId="10" borderId="0" xfId="2" applyFont="1" applyFill="1" applyAlignment="1" applyProtection="1">
      <alignment horizontal="centerContinuous" vertical="center" wrapText="1"/>
      <protection locked="0"/>
    </xf>
    <xf numFmtId="0" fontId="184" fillId="10" borderId="0" xfId="57" applyFont="1" applyFill="1"/>
    <xf numFmtId="216" fontId="10" fillId="10" borderId="0" xfId="57" applyNumberFormat="1" applyFont="1" applyFill="1" applyAlignment="1">
      <alignment horizontal="centerContinuous" vertical="center"/>
    </xf>
    <xf numFmtId="174" fontId="7" fillId="129" borderId="55" xfId="55" applyNumberFormat="1" applyFont="1" applyFill="1" applyBorder="1" applyAlignment="1">
      <alignment horizontal="center" vertical="center" wrapText="1"/>
    </xf>
    <xf numFmtId="216" fontId="70" fillId="10" borderId="55" xfId="57" applyNumberFormat="1" applyFont="1" applyFill="1" applyBorder="1" applyAlignment="1">
      <alignment horizontal="center" vertical="center"/>
    </xf>
    <xf numFmtId="174" fontId="13" fillId="69" borderId="55" xfId="55" applyNumberFormat="1" applyFont="1" applyFill="1" applyBorder="1" applyAlignment="1">
      <alignment horizontal="center" vertical="center"/>
    </xf>
    <xf numFmtId="0" fontId="17" fillId="5" borderId="55" xfId="55" applyFont="1" applyFill="1" applyBorder="1" applyAlignment="1">
      <alignment horizontal="center" vertical="center" wrapText="1"/>
    </xf>
    <xf numFmtId="210" fontId="463" fillId="5" borderId="55" xfId="0" applyNumberFormat="1" applyFont="1" applyFill="1" applyBorder="1" applyAlignment="1">
      <alignment horizontal="center" vertical="center"/>
    </xf>
    <xf numFmtId="165" fontId="22" fillId="151" borderId="266" xfId="2" applyNumberFormat="1" applyFont="1" applyFill="1" applyBorder="1" applyAlignment="1" applyProtection="1">
      <alignment horizontal="center" vertical="center"/>
      <protection hidden="1"/>
    </xf>
    <xf numFmtId="165" fontId="22" fillId="151" borderId="58" xfId="2" applyNumberFormat="1" applyFont="1" applyFill="1" applyBorder="1" applyAlignment="1" applyProtection="1">
      <alignment horizontal="center" vertical="center"/>
      <protection hidden="1"/>
    </xf>
    <xf numFmtId="168" fontId="70" fillId="5" borderId="0" xfId="2" applyNumberFormat="1" applyFont="1" applyFill="1" applyAlignment="1" applyProtection="1">
      <alignment horizontal="center" vertical="center"/>
      <protection hidden="1"/>
    </xf>
    <xf numFmtId="175" fontId="70" fillId="5" borderId="0" xfId="2" applyNumberFormat="1" applyFont="1" applyFill="1" applyAlignment="1" applyProtection="1">
      <alignment horizontal="center" vertical="center"/>
      <protection hidden="1"/>
    </xf>
    <xf numFmtId="168" fontId="70" fillId="153" borderId="0" xfId="2" applyNumberFormat="1" applyFont="1" applyFill="1" applyAlignment="1" applyProtection="1">
      <alignment horizontal="center" vertical="center"/>
      <protection hidden="1"/>
    </xf>
    <xf numFmtId="175" fontId="70" fillId="153" borderId="0" xfId="2" applyNumberFormat="1" applyFont="1" applyFill="1" applyAlignment="1" applyProtection="1">
      <alignment horizontal="center" vertical="center"/>
      <protection hidden="1"/>
    </xf>
    <xf numFmtId="0" fontId="70" fillId="5" borderId="0" xfId="24" applyFont="1" applyFill="1" applyAlignment="1">
      <alignment horizontal="left" vertical="center"/>
    </xf>
    <xf numFmtId="0" fontId="16" fillId="5" borderId="0" xfId="24" applyFont="1" applyFill="1" applyAlignment="1">
      <alignment horizontal="left" vertical="center"/>
    </xf>
    <xf numFmtId="0" fontId="239" fillId="46" borderId="270" xfId="2" applyFont="1" applyFill="1" applyBorder="1" applyAlignment="1" applyProtection="1">
      <alignment horizontal="center" vertical="center"/>
      <protection hidden="1"/>
    </xf>
    <xf numFmtId="0" fontId="239" fillId="46" borderId="4" xfId="2" applyFont="1" applyFill="1" applyBorder="1" applyAlignment="1" applyProtection="1">
      <alignment horizontal="center" vertical="center"/>
      <protection hidden="1"/>
    </xf>
    <xf numFmtId="0" fontId="239" fillId="46" borderId="5" xfId="2" applyFont="1" applyFill="1" applyBorder="1" applyAlignment="1" applyProtection="1">
      <alignment horizontal="center" vertical="center"/>
      <protection hidden="1"/>
    </xf>
    <xf numFmtId="0" fontId="17" fillId="111" borderId="252" xfId="2" applyFont="1" applyFill="1" applyBorder="1" applyAlignment="1">
      <alignment horizontal="center" vertical="center"/>
    </xf>
    <xf numFmtId="0" fontId="17" fillId="111" borderId="55" xfId="2" applyFont="1" applyFill="1" applyBorder="1" applyAlignment="1">
      <alignment horizontal="center" vertical="center"/>
    </xf>
    <xf numFmtId="211" fontId="17" fillId="111" borderId="71" xfId="2" applyNumberFormat="1" applyFont="1" applyFill="1" applyBorder="1" applyAlignment="1">
      <alignment horizontal="center" vertical="center"/>
    </xf>
    <xf numFmtId="0" fontId="239" fillId="46" borderId="251" xfId="2" applyFont="1" applyFill="1" applyBorder="1" applyAlignment="1" applyProtection="1">
      <alignment horizontal="center" vertical="center"/>
      <protection hidden="1"/>
    </xf>
    <xf numFmtId="0" fontId="239" fillId="46" borderId="177" xfId="2" applyFont="1" applyFill="1" applyBorder="1" applyAlignment="1" applyProtection="1">
      <alignment horizontal="center" vertical="center"/>
      <protection hidden="1"/>
    </xf>
    <xf numFmtId="0" fontId="239" fillId="46" borderId="280" xfId="2" applyFont="1" applyFill="1" applyBorder="1" applyAlignment="1" applyProtection="1">
      <alignment horizontal="center" vertical="center"/>
      <protection hidden="1"/>
    </xf>
    <xf numFmtId="174" fontId="17" fillId="111" borderId="277" xfId="2" applyNumberFormat="1" applyFont="1" applyFill="1" applyBorder="1" applyAlignment="1">
      <alignment horizontal="center" vertical="center"/>
    </xf>
    <xf numFmtId="0" fontId="17" fillId="111" borderId="231" xfId="2" applyFont="1" applyFill="1" applyBorder="1" applyAlignment="1">
      <alignment horizontal="center" vertical="center"/>
    </xf>
    <xf numFmtId="211" fontId="17" fillId="111" borderId="231" xfId="2" applyNumberFormat="1" applyFont="1" applyFill="1" applyBorder="1" applyAlignment="1">
      <alignment horizontal="center" vertical="center"/>
    </xf>
    <xf numFmtId="174" fontId="17" fillId="111" borderId="231" xfId="2" applyNumberFormat="1" applyFont="1" applyFill="1" applyBorder="1" applyAlignment="1">
      <alignment horizontal="center" vertical="center"/>
    </xf>
    <xf numFmtId="174" fontId="17" fillId="111" borderId="135" xfId="2" applyNumberFormat="1" applyFont="1" applyFill="1" applyBorder="1" applyAlignment="1">
      <alignment horizontal="center" vertical="center"/>
    </xf>
    <xf numFmtId="0" fontId="239" fillId="46" borderId="0" xfId="2" applyFont="1" applyFill="1" applyAlignment="1" applyProtection="1">
      <alignment horizontal="center" vertical="center"/>
      <protection hidden="1"/>
    </xf>
    <xf numFmtId="0" fontId="239" fillId="46" borderId="7" xfId="2" applyFont="1" applyFill="1" applyBorder="1" applyAlignment="1" applyProtection="1">
      <alignment horizontal="center" vertical="center"/>
      <protection hidden="1"/>
    </xf>
    <xf numFmtId="0" fontId="17" fillId="111" borderId="55" xfId="0" applyFont="1" applyFill="1" applyBorder="1" applyAlignment="1">
      <alignment horizontal="center" vertical="center"/>
    </xf>
    <xf numFmtId="174" fontId="17" fillId="111" borderId="55" xfId="2" applyNumberFormat="1" applyFont="1" applyFill="1" applyBorder="1" applyAlignment="1">
      <alignment horizontal="center" vertical="center"/>
    </xf>
    <xf numFmtId="174" fontId="17" fillId="111" borderId="71" xfId="2" applyNumberFormat="1" applyFont="1" applyFill="1" applyBorder="1" applyAlignment="1">
      <alignment horizontal="center" vertical="center"/>
    </xf>
    <xf numFmtId="0" fontId="17" fillId="111" borderId="8" xfId="2" applyFont="1" applyFill="1" applyBorder="1" applyAlignment="1">
      <alignment horizontal="center" vertical="center"/>
    </xf>
    <xf numFmtId="174" fontId="17" fillId="111" borderId="8" xfId="2" applyNumberFormat="1" applyFont="1" applyFill="1" applyBorder="1" applyAlignment="1">
      <alignment horizontal="center" vertical="center"/>
    </xf>
    <xf numFmtId="174" fontId="17" fillId="111" borderId="10" xfId="2" applyNumberFormat="1" applyFont="1" applyFill="1" applyBorder="1" applyAlignment="1">
      <alignment horizontal="center" vertical="center"/>
    </xf>
    <xf numFmtId="0" fontId="16" fillId="5" borderId="0" xfId="57" applyFont="1" applyFill="1" applyAlignment="1">
      <alignment horizontal="left" vertical="center"/>
    </xf>
    <xf numFmtId="0" fontId="70" fillId="5" borderId="0" xfId="57" applyFont="1" applyFill="1" applyAlignment="1">
      <alignment horizontal="left" vertical="center"/>
    </xf>
    <xf numFmtId="15" fontId="70" fillId="5" borderId="0" xfId="57" applyNumberFormat="1" applyFont="1" applyFill="1" applyAlignment="1">
      <alignment horizontal="left" vertical="center"/>
    </xf>
    <xf numFmtId="174" fontId="464" fillId="138" borderId="0" xfId="2" applyNumberFormat="1" applyFont="1" applyFill="1" applyAlignment="1" applyProtection="1">
      <alignment horizontal="center" vertical="center"/>
      <protection hidden="1"/>
    </xf>
    <xf numFmtId="0" fontId="40" fillId="137" borderId="163" xfId="2" applyFont="1" applyFill="1" applyBorder="1" applyAlignment="1" applyProtection="1">
      <alignment horizontal="center" vertical="center"/>
      <protection hidden="1"/>
    </xf>
    <xf numFmtId="0" fontId="40" fillId="155" borderId="163" xfId="2" applyFont="1" applyFill="1" applyBorder="1" applyAlignment="1" applyProtection="1">
      <alignment horizontal="center" vertical="center"/>
      <protection hidden="1"/>
    </xf>
    <xf numFmtId="0" fontId="166" fillId="111" borderId="163" xfId="2" applyFont="1" applyFill="1" applyBorder="1" applyAlignment="1" applyProtection="1">
      <alignment horizontal="center" vertical="center"/>
      <protection hidden="1"/>
    </xf>
    <xf numFmtId="174" fontId="249" fillId="5" borderId="251" xfId="0" applyNumberFormat="1" applyFont="1" applyFill="1" applyBorder="1" applyAlignment="1">
      <alignment horizontal="center" vertical="center"/>
    </xf>
    <xf numFmtId="174" fontId="249" fillId="5" borderId="264" xfId="0" applyNumberFormat="1" applyFont="1" applyFill="1" applyBorder="1" applyAlignment="1">
      <alignment horizontal="center" vertical="center"/>
    </xf>
    <xf numFmtId="0" fontId="474" fillId="5" borderId="0" xfId="57" applyFont="1" applyFill="1" applyAlignment="1">
      <alignment horizontal="center" vertical="center"/>
    </xf>
    <xf numFmtId="0" fontId="465" fillId="5" borderId="0" xfId="57" applyFont="1" applyFill="1" applyAlignment="1">
      <alignment horizontal="left" vertical="center"/>
    </xf>
    <xf numFmtId="0" fontId="475" fillId="0" borderId="0" xfId="0" applyFont="1" applyAlignment="1">
      <alignment horizontal="left" vertical="center"/>
    </xf>
    <xf numFmtId="0" fontId="256" fillId="0" borderId="0" xfId="57" applyFont="1"/>
    <xf numFmtId="0" fontId="476" fillId="0" borderId="0" xfId="0" applyFont="1" applyAlignment="1">
      <alignment vertical="center"/>
    </xf>
    <xf numFmtId="0" fontId="204" fillId="5" borderId="0" xfId="4" applyFont="1" applyFill="1" applyAlignment="1">
      <alignment horizontal="center" vertical="center"/>
    </xf>
    <xf numFmtId="0" fontId="477" fillId="5" borderId="0" xfId="57" applyFont="1" applyFill="1" applyAlignment="1">
      <alignment horizontal="center" vertical="center"/>
    </xf>
    <xf numFmtId="0" fontId="260" fillId="5" borderId="0" xfId="57" applyFont="1" applyFill="1" applyAlignment="1">
      <alignment horizontal="left" vertical="center"/>
    </xf>
    <xf numFmtId="0" fontId="422" fillId="5" borderId="0" xfId="57" applyFont="1" applyFill="1" applyAlignment="1">
      <alignment horizontal="left" vertical="center"/>
    </xf>
    <xf numFmtId="0" fontId="177" fillId="5" borderId="0" xfId="0" applyFont="1" applyFill="1" applyAlignment="1">
      <alignment horizontal="left" vertical="center"/>
    </xf>
    <xf numFmtId="0" fontId="422" fillId="5" borderId="0" xfId="0" applyFont="1" applyFill="1" applyAlignment="1">
      <alignment horizontal="left" vertical="center"/>
    </xf>
    <xf numFmtId="0" fontId="478" fillId="0" borderId="0" xfId="0" applyFont="1" applyAlignment="1">
      <alignment vertical="center"/>
    </xf>
    <xf numFmtId="0" fontId="70" fillId="5" borderId="0" xfId="57" applyFont="1" applyFill="1" applyAlignment="1">
      <alignment horizontal="center" vertical="center"/>
    </xf>
    <xf numFmtId="0" fontId="479" fillId="5" borderId="0" xfId="4" applyFont="1" applyFill="1" applyAlignment="1">
      <alignment horizontal="left" vertical="center"/>
    </xf>
    <xf numFmtId="0" fontId="99" fillId="5" borderId="0" xfId="57" applyFont="1" applyFill="1" applyAlignment="1">
      <alignment horizontal="center" vertical="center"/>
    </xf>
    <xf numFmtId="0" fontId="35" fillId="5" borderId="0" xfId="57" applyFont="1" applyFill="1" applyAlignment="1">
      <alignment horizontal="left" vertical="center"/>
    </xf>
    <xf numFmtId="0" fontId="163" fillId="0" borderId="0" xfId="4" applyFont="1"/>
    <xf numFmtId="0" fontId="163" fillId="5" borderId="0" xfId="4" applyFont="1" applyFill="1" applyAlignment="1">
      <alignment horizontal="left" vertical="center"/>
    </xf>
    <xf numFmtId="0" fontId="204" fillId="0" borderId="0" xfId="4" applyFont="1" applyAlignment="1">
      <alignment horizontal="left" vertical="center"/>
    </xf>
    <xf numFmtId="0" fontId="191" fillId="0" borderId="0" xfId="0" applyFont="1" applyAlignment="1">
      <alignment vertical="center"/>
    </xf>
    <xf numFmtId="0" fontId="177" fillId="0" borderId="0" xfId="0" applyFont="1" applyAlignment="1">
      <alignment vertical="center"/>
    </xf>
    <xf numFmtId="0" fontId="163" fillId="0" borderId="0" xfId="4" applyFont="1" applyAlignment="1">
      <alignment horizontal="left" vertical="center"/>
    </xf>
    <xf numFmtId="0" fontId="256" fillId="0" borderId="0" xfId="0" applyFont="1" applyAlignment="1">
      <alignment vertical="center"/>
    </xf>
    <xf numFmtId="0" fontId="16" fillId="10" borderId="0" xfId="64" applyFont="1" applyFill="1" applyAlignment="1">
      <alignment horizontal="center" vertical="center" wrapText="1"/>
    </xf>
    <xf numFmtId="0" fontId="269" fillId="25" borderId="215" xfId="2" applyFont="1" applyFill="1" applyBorder="1" applyAlignment="1" applyProtection="1">
      <alignment vertical="center"/>
      <protection locked="0"/>
    </xf>
    <xf numFmtId="0" fontId="68" fillId="128" borderId="215" xfId="58" applyFont="1" applyFill="1" applyBorder="1" applyAlignment="1">
      <alignment horizontal="center" vertical="center"/>
    </xf>
    <xf numFmtId="0" fontId="285" fillId="27" borderId="215" xfId="2" applyFont="1" applyFill="1" applyBorder="1" applyAlignment="1" applyProtection="1">
      <alignment horizontal="center" vertical="center" wrapText="1"/>
      <protection locked="0"/>
    </xf>
    <xf numFmtId="0" fontId="271" fillId="100" borderId="215" xfId="2" applyFont="1" applyFill="1" applyBorder="1" applyAlignment="1">
      <alignment horizontal="center" vertical="center"/>
    </xf>
    <xf numFmtId="0" fontId="59" fillId="69" borderId="215" xfId="2" applyFont="1" applyFill="1" applyBorder="1" applyAlignment="1" applyProtection="1">
      <alignment horizontal="center" vertical="center" wrapText="1"/>
      <protection hidden="1"/>
    </xf>
    <xf numFmtId="0" fontId="235" fillId="108" borderId="215" xfId="0" applyFont="1" applyFill="1" applyBorder="1"/>
    <xf numFmtId="0" fontId="235" fillId="108" borderId="215" xfId="2" applyFont="1" applyFill="1" applyBorder="1" applyAlignment="1" applyProtection="1">
      <alignment vertical="center"/>
      <protection hidden="1"/>
    </xf>
    <xf numFmtId="0" fontId="68" fillId="108" borderId="216" xfId="2" applyFont="1" applyFill="1" applyBorder="1" applyAlignment="1" applyProtection="1">
      <alignment horizontal="center" vertical="center"/>
      <protection hidden="1"/>
    </xf>
    <xf numFmtId="174" fontId="36" fillId="129" borderId="215" xfId="55" applyNumberFormat="1" applyFont="1" applyFill="1" applyBorder="1" applyAlignment="1">
      <alignment horizontal="center" vertical="center" wrapText="1"/>
    </xf>
    <xf numFmtId="0" fontId="68" fillId="10" borderId="215" xfId="55" applyFont="1" applyFill="1" applyBorder="1" applyAlignment="1">
      <alignment horizontal="center" vertical="center"/>
    </xf>
    <xf numFmtId="0" fontId="59" fillId="69" borderId="215" xfId="2" applyFont="1" applyFill="1" applyBorder="1" applyAlignment="1" applyProtection="1">
      <alignment horizontal="center" wrapText="1"/>
      <protection hidden="1"/>
    </xf>
    <xf numFmtId="174" fontId="59" fillId="69" borderId="215" xfId="55" applyNumberFormat="1" applyFont="1" applyFill="1" applyBorder="1" applyAlignment="1">
      <alignment horizontal="center" vertical="center" wrapText="1"/>
    </xf>
    <xf numFmtId="0" fontId="68" fillId="16" borderId="215" xfId="2" applyFont="1" applyFill="1" applyBorder="1" applyAlignment="1" applyProtection="1">
      <alignment horizontal="center" vertical="center"/>
      <protection hidden="1"/>
    </xf>
    <xf numFmtId="0" fontId="68" fillId="140" borderId="215" xfId="2" applyFont="1" applyFill="1" applyBorder="1" applyAlignment="1">
      <alignment horizontal="center" vertical="center"/>
    </xf>
    <xf numFmtId="0" fontId="17" fillId="16" borderId="215" xfId="2" applyFont="1" applyFill="1" applyBorder="1" applyAlignment="1">
      <alignment horizontal="center"/>
    </xf>
    <xf numFmtId="0" fontId="46" fillId="16" borderId="215" xfId="0" applyFont="1" applyFill="1" applyBorder="1" applyAlignment="1">
      <alignment horizontal="center"/>
    </xf>
    <xf numFmtId="0" fontId="46" fillId="16" borderId="216" xfId="0" applyFont="1" applyFill="1" applyBorder="1" applyAlignment="1">
      <alignment horizontal="center"/>
    </xf>
    <xf numFmtId="0" fontId="1" fillId="5" borderId="215" xfId="0" applyFont="1" applyFill="1" applyBorder="1"/>
    <xf numFmtId="0" fontId="66" fillId="5" borderId="215" xfId="2" applyFont="1" applyFill="1" applyBorder="1" applyAlignment="1">
      <alignment horizontal="right" vertical="center"/>
    </xf>
    <xf numFmtId="0" fontId="1" fillId="0" borderId="215" xfId="57" applyBorder="1"/>
    <xf numFmtId="0" fontId="401" fillId="10" borderId="215" xfId="55" applyFont="1" applyFill="1" applyBorder="1"/>
    <xf numFmtId="0" fontId="301" fillId="7" borderId="215" xfId="2" applyFont="1" applyFill="1" applyBorder="1" applyAlignment="1">
      <alignment horizontal="left" vertical="center"/>
    </xf>
    <xf numFmtId="1" fontId="14" fillId="46" borderId="215" xfId="2" applyNumberFormat="1" applyFont="1" applyFill="1" applyBorder="1" applyAlignment="1">
      <alignment horizontal="center" vertical="center"/>
    </xf>
    <xf numFmtId="0" fontId="66" fillId="46" borderId="215" xfId="2" applyFont="1" applyFill="1" applyBorder="1" applyAlignment="1">
      <alignment horizontal="left" vertical="center"/>
    </xf>
    <xf numFmtId="165" fontId="304" fillId="70" borderId="215" xfId="2" applyNumberFormat="1" applyFont="1" applyFill="1" applyBorder="1" applyAlignment="1">
      <alignment horizontal="center" vertical="center"/>
    </xf>
    <xf numFmtId="167" fontId="304" fillId="5" borderId="216" xfId="2" applyNumberFormat="1" applyFont="1" applyFill="1" applyBorder="1" applyAlignment="1" applyProtection="1">
      <alignment horizontal="center" vertical="center"/>
      <protection hidden="1"/>
    </xf>
    <xf numFmtId="0" fontId="239" fillId="5" borderId="215" xfId="2" applyFont="1" applyFill="1" applyBorder="1" applyAlignment="1" applyProtection="1">
      <alignment horizontal="center" vertical="center"/>
      <protection hidden="1"/>
    </xf>
    <xf numFmtId="0" fontId="60" fillId="5" borderId="215" xfId="55" applyFont="1" applyFill="1" applyBorder="1"/>
    <xf numFmtId="167" fontId="1" fillId="5" borderId="215" xfId="57" applyNumberFormat="1" applyFill="1" applyBorder="1"/>
    <xf numFmtId="0" fontId="239" fillId="111" borderId="215" xfId="2" applyFont="1" applyFill="1" applyBorder="1" applyAlignment="1" applyProtection="1">
      <alignment horizontal="center" vertical="center"/>
      <protection hidden="1"/>
    </xf>
    <xf numFmtId="0" fontId="17" fillId="10" borderId="216" xfId="62" quotePrefix="1" applyFont="1" applyFill="1" applyBorder="1" applyAlignment="1">
      <alignment horizontal="center" vertical="center"/>
    </xf>
    <xf numFmtId="174" fontId="402" fillId="10" borderId="231" xfId="2" applyNumberFormat="1" applyFont="1" applyFill="1" applyBorder="1" applyAlignment="1">
      <alignment horizontal="center" vertical="center"/>
    </xf>
    <xf numFmtId="174" fontId="235" fillId="10" borderId="231" xfId="2" applyNumberFormat="1" applyFont="1" applyFill="1" applyBorder="1" applyAlignment="1">
      <alignment horizontal="center" vertical="center"/>
    </xf>
    <xf numFmtId="0" fontId="7" fillId="5" borderId="231" xfId="2" applyFont="1" applyFill="1" applyBorder="1"/>
    <xf numFmtId="191" fontId="68" fillId="5" borderId="232" xfId="2" applyNumberFormat="1" applyFont="1" applyFill="1" applyBorder="1" applyAlignment="1" applyProtection="1">
      <alignment horizontal="center" vertical="center"/>
      <protection hidden="1"/>
    </xf>
    <xf numFmtId="169" fontId="184" fillId="5" borderId="233" xfId="0" applyNumberFormat="1" applyFont="1" applyFill="1" applyBorder="1" applyAlignment="1">
      <alignment horizontal="center" vertical="center"/>
    </xf>
    <xf numFmtId="169" fontId="184" fillId="5" borderId="231" xfId="0" applyNumberFormat="1" applyFont="1" applyFill="1" applyBorder="1" applyAlignment="1">
      <alignment horizontal="center" vertical="center"/>
    </xf>
    <xf numFmtId="190" fontId="184" fillId="5" borderId="232" xfId="0" applyNumberFormat="1" applyFont="1" applyFill="1" applyBorder="1" applyAlignment="1">
      <alignment horizontal="left" vertical="center"/>
    </xf>
    <xf numFmtId="174" fontId="68" fillId="10" borderId="232" xfId="2" applyNumberFormat="1" applyFont="1" applyFill="1" applyBorder="1" applyAlignment="1">
      <alignment horizontal="center" vertical="center"/>
    </xf>
    <xf numFmtId="165" fontId="16" fillId="5" borderId="233" xfId="2" applyNumberFormat="1" applyFont="1" applyFill="1" applyBorder="1" applyAlignment="1">
      <alignment horizontal="center" vertical="center"/>
    </xf>
    <xf numFmtId="169" fontId="191" fillId="5" borderId="231" xfId="0" applyNumberFormat="1" applyFont="1" applyFill="1" applyBorder="1" applyAlignment="1">
      <alignment horizontal="center" vertical="center"/>
    </xf>
    <xf numFmtId="165" fontId="16" fillId="5" borderId="231" xfId="2" applyNumberFormat="1" applyFont="1" applyFill="1" applyBorder="1" applyAlignment="1">
      <alignment vertical="center"/>
    </xf>
    <xf numFmtId="165" fontId="22" fillId="5" borderId="232" xfId="2" applyNumberFormat="1" applyFont="1" applyFill="1" applyBorder="1" applyAlignment="1">
      <alignment horizontal="right" vertical="center"/>
    </xf>
    <xf numFmtId="0" fontId="480" fillId="0" borderId="0" xfId="0" applyFont="1" applyAlignment="1">
      <alignment vertical="center"/>
    </xf>
    <xf numFmtId="0" fontId="17" fillId="0" borderId="0" xfId="0" applyFont="1"/>
    <xf numFmtId="0" fontId="465" fillId="5" borderId="0" xfId="42" applyFont="1" applyFill="1" applyAlignment="1">
      <alignment horizontal="center" vertical="center"/>
    </xf>
    <xf numFmtId="0" fontId="16" fillId="5" borderId="231" xfId="2" applyFont="1" applyFill="1" applyBorder="1" applyAlignment="1" applyProtection="1">
      <alignment horizontal="right" vertical="center"/>
      <protection hidden="1"/>
    </xf>
    <xf numFmtId="0" fontId="204" fillId="5" borderId="231" xfId="19" applyFont="1" applyFill="1" applyBorder="1" applyAlignment="1" applyProtection="1">
      <alignment vertical="center"/>
      <protection hidden="1"/>
    </xf>
    <xf numFmtId="0" fontId="266" fillId="0" borderId="233" xfId="42" applyFont="1" applyBorder="1" applyAlignment="1">
      <alignment horizontal="center" vertical="center"/>
    </xf>
    <xf numFmtId="0" fontId="17" fillId="5" borderId="231" xfId="0" applyFont="1" applyFill="1" applyBorder="1" applyAlignment="1">
      <alignment horizontal="right" vertical="center"/>
    </xf>
    <xf numFmtId="175" fontId="17" fillId="51" borderId="231" xfId="0" applyNumberFormat="1" applyFont="1" applyFill="1" applyBorder="1" applyAlignment="1">
      <alignment horizontal="center" vertical="center"/>
    </xf>
    <xf numFmtId="0" fontId="42" fillId="0" borderId="232" xfId="0" applyFont="1" applyBorder="1" applyAlignment="1">
      <alignment horizontal="right" vertical="center"/>
    </xf>
    <xf numFmtId="0" fontId="177" fillId="0" borderId="0" xfId="0" applyFont="1" applyAlignment="1">
      <alignment horizontal="left" vertical="center"/>
    </xf>
    <xf numFmtId="0" fontId="99" fillId="0" borderId="0" xfId="0" applyFont="1" applyAlignment="1">
      <alignment horizontal="left" vertical="center"/>
    </xf>
    <xf numFmtId="0" fontId="479" fillId="0" borderId="0" xfId="4" applyFont="1" applyAlignment="1">
      <alignment horizontal="left" vertical="center"/>
    </xf>
    <xf numFmtId="0" fontId="329" fillId="0" borderId="0" xfId="42" applyFont="1" applyAlignment="1">
      <alignment horizontal="left" vertical="center"/>
    </xf>
    <xf numFmtId="0" fontId="22" fillId="0" borderId="0" xfId="42" applyFont="1" applyAlignment="1">
      <alignment horizontal="left" vertical="center"/>
    </xf>
    <xf numFmtId="0" fontId="191" fillId="0" borderId="0" xfId="0" applyFont="1" applyAlignment="1">
      <alignment horizontal="right" vertical="center"/>
    </xf>
    <xf numFmtId="0" fontId="22" fillId="0" borderId="0" xfId="42" applyFont="1" applyAlignment="1">
      <alignment horizontal="right" vertical="center"/>
    </xf>
    <xf numFmtId="0" fontId="324" fillId="10" borderId="0" xfId="64" applyFont="1" applyFill="1" applyAlignment="1">
      <alignment horizontal="center" vertical="center"/>
    </xf>
    <xf numFmtId="0" fontId="450" fillId="10" borderId="0" xfId="2" applyFont="1" applyFill="1" applyAlignment="1">
      <alignment horizontal="right" vertical="center"/>
    </xf>
    <xf numFmtId="204" fontId="321" fillId="10" borderId="0" xfId="64" applyNumberFormat="1" applyFont="1" applyFill="1" applyAlignment="1">
      <alignment horizontal="left" vertical="center"/>
    </xf>
    <xf numFmtId="0" fontId="450" fillId="10" borderId="0" xfId="2" applyFont="1" applyFill="1" applyAlignment="1">
      <alignment horizontal="center" vertical="center"/>
    </xf>
    <xf numFmtId="0" fontId="7" fillId="0" borderId="0" xfId="0" applyFont="1" applyAlignment="1">
      <alignment horizontal="center"/>
    </xf>
    <xf numFmtId="0" fontId="7" fillId="0" borderId="0" xfId="0" applyFont="1"/>
    <xf numFmtId="0" fontId="7" fillId="0" borderId="0" xfId="0" applyFont="1" applyAlignment="1">
      <alignment horizontal="right"/>
    </xf>
    <xf numFmtId="0" fontId="482" fillId="65" borderId="0" xfId="0" quotePrefix="1" applyFont="1" applyFill="1" applyAlignment="1">
      <alignment horizontal="center" vertical="center"/>
    </xf>
    <xf numFmtId="0" fontId="22" fillId="0" borderId="0" xfId="0" applyFont="1" applyAlignment="1">
      <alignment horizontal="right" vertical="center"/>
    </xf>
    <xf numFmtId="0" fontId="7" fillId="0" borderId="0" xfId="0" applyFont="1" applyAlignment="1">
      <alignment horizontal="right" vertical="center"/>
    </xf>
    <xf numFmtId="14" fontId="36" fillId="57" borderId="0" xfId="0" applyNumberFormat="1" applyFont="1" applyFill="1" applyAlignment="1">
      <alignment vertical="center"/>
    </xf>
    <xf numFmtId="0" fontId="481" fillId="0" borderId="0" xfId="0" quotePrefix="1" applyFont="1" applyAlignment="1">
      <alignment horizontal="left" vertical="center"/>
    </xf>
    <xf numFmtId="0" fontId="35" fillId="0" borderId="0" xfId="0" applyFont="1" applyAlignment="1">
      <alignment horizontal="right" vertical="center"/>
    </xf>
    <xf numFmtId="0" fontId="483" fillId="0" borderId="0" xfId="0" applyFont="1" applyAlignment="1">
      <alignment horizontal="center" vertical="center"/>
    </xf>
    <xf numFmtId="0" fontId="163" fillId="5" borderId="0" xfId="4" applyFont="1" applyFill="1" applyAlignment="1">
      <alignment horizontal="right" vertical="center"/>
    </xf>
    <xf numFmtId="0" fontId="86" fillId="11" borderId="0" xfId="2" applyFont="1" applyFill="1" applyAlignment="1">
      <alignment horizontal="center" vertical="center" wrapText="1"/>
    </xf>
    <xf numFmtId="0" fontId="224" fillId="10" borderId="0" xfId="2" applyFont="1" applyFill="1" applyAlignment="1">
      <alignment horizontal="center" vertical="center"/>
    </xf>
    <xf numFmtId="165" fontId="91" fillId="29" borderId="0" xfId="5" applyNumberFormat="1" applyFont="1" applyFill="1" applyAlignment="1">
      <alignment horizontal="center" vertical="center"/>
    </xf>
    <xf numFmtId="0" fontId="27" fillId="12" borderId="3" xfId="2" applyFont="1" applyFill="1" applyBorder="1" applyAlignment="1">
      <alignment horizontal="center" vertical="center" wrapText="1"/>
    </xf>
    <xf numFmtId="0" fontId="27" fillId="12" borderId="4" xfId="2" applyFont="1" applyFill="1" applyBorder="1" applyAlignment="1">
      <alignment horizontal="center" vertical="center" wrapText="1"/>
    </xf>
    <xf numFmtId="0" fontId="27" fillId="12" borderId="6" xfId="2" applyFont="1" applyFill="1" applyBorder="1" applyAlignment="1">
      <alignment horizontal="center" vertical="center" wrapText="1"/>
    </xf>
    <xf numFmtId="0" fontId="27" fillId="12" borderId="0" xfId="2" applyFont="1" applyFill="1" applyAlignment="1">
      <alignment horizontal="center" vertical="center" wrapText="1"/>
    </xf>
    <xf numFmtId="0" fontId="422" fillId="0" borderId="0" xfId="2" applyFont="1" applyAlignment="1" applyProtection="1">
      <alignment horizontal="right" vertical="center"/>
      <protection hidden="1"/>
    </xf>
    <xf numFmtId="1" fontId="16" fillId="10" borderId="4" xfId="2" applyNumberFormat="1" applyFont="1" applyFill="1" applyBorder="1" applyAlignment="1" applyProtection="1">
      <alignment horizontal="center" vertical="center"/>
      <protection hidden="1"/>
    </xf>
    <xf numFmtId="1" fontId="16" fillId="10" borderId="0" xfId="2" applyNumberFormat="1" applyFont="1" applyFill="1" applyAlignment="1" applyProtection="1">
      <alignment horizontal="center" vertical="center"/>
      <protection hidden="1"/>
    </xf>
    <xf numFmtId="0" fontId="10" fillId="14" borderId="5" xfId="0" applyFont="1" applyFill="1" applyBorder="1" applyAlignment="1">
      <alignment horizontal="center" vertical="center" wrapText="1"/>
    </xf>
    <xf numFmtId="0" fontId="10" fillId="14" borderId="7" xfId="0" applyFont="1" applyFill="1" applyBorder="1" applyAlignment="1">
      <alignment horizontal="center" vertical="center" wrapText="1"/>
    </xf>
    <xf numFmtId="0" fontId="95" fillId="10" borderId="0" xfId="2" applyFont="1" applyFill="1" applyAlignment="1">
      <alignment horizontal="center" vertical="center"/>
    </xf>
    <xf numFmtId="0" fontId="16" fillId="134" borderId="0" xfId="42" applyFont="1" applyFill="1" applyAlignment="1">
      <alignment horizontal="center" vertical="center"/>
    </xf>
    <xf numFmtId="0" fontId="155" fillId="11" borderId="0" xfId="17" applyFont="1" applyFill="1" applyAlignment="1" applyProtection="1">
      <alignment horizontal="left" vertical="center"/>
    </xf>
    <xf numFmtId="0" fontId="0" fillId="5" borderId="6" xfId="0" applyFill="1" applyBorder="1" applyAlignment="1">
      <alignment horizontal="left" vertical="center" wrapText="1"/>
    </xf>
    <xf numFmtId="0" fontId="1" fillId="5" borderId="0" xfId="0" applyFont="1" applyFill="1" applyAlignment="1">
      <alignment horizontal="left" vertical="center" wrapText="1"/>
    </xf>
    <xf numFmtId="0" fontId="1" fillId="5" borderId="7" xfId="0" applyFont="1" applyFill="1" applyBorder="1" applyAlignment="1">
      <alignment horizontal="left" vertical="center" wrapText="1"/>
    </xf>
    <xf numFmtId="0" fontId="1" fillId="5" borderId="6" xfId="0" applyFont="1" applyFill="1" applyBorder="1" applyAlignment="1">
      <alignment horizontal="left" vertical="center" wrapText="1"/>
    </xf>
    <xf numFmtId="0" fontId="0" fillId="5" borderId="0" xfId="0" applyFill="1" applyAlignment="1">
      <alignment horizontal="left" vertical="center" wrapText="1"/>
    </xf>
    <xf numFmtId="0" fontId="0" fillId="5" borderId="7" xfId="0" applyFill="1" applyBorder="1" applyAlignment="1">
      <alignment horizontal="left" vertical="center" wrapText="1"/>
    </xf>
    <xf numFmtId="0" fontId="1" fillId="5" borderId="6" xfId="57" applyFill="1" applyBorder="1" applyAlignment="1">
      <alignment horizontal="left" vertical="center" wrapText="1"/>
    </xf>
    <xf numFmtId="0" fontId="1" fillId="5" borderId="0" xfId="57" applyFill="1" applyAlignment="1">
      <alignment horizontal="left" vertical="center" wrapText="1"/>
    </xf>
    <xf numFmtId="0" fontId="1" fillId="5" borderId="7" xfId="57" applyFill="1" applyBorder="1" applyAlignment="1">
      <alignment horizontal="left" vertical="center" wrapText="1"/>
    </xf>
    <xf numFmtId="0" fontId="331" fillId="0" borderId="134" xfId="2" applyFont="1" applyBorder="1" applyAlignment="1">
      <alignment horizontal="center" vertical="center"/>
    </xf>
    <xf numFmtId="0" fontId="331" fillId="0" borderId="215" xfId="2" applyFont="1" applyBorder="1" applyAlignment="1">
      <alignment horizontal="center" vertical="center"/>
    </xf>
    <xf numFmtId="0" fontId="331" fillId="0" borderId="216" xfId="2" applyFont="1" applyBorder="1" applyAlignment="1">
      <alignment horizontal="center" vertical="center"/>
    </xf>
    <xf numFmtId="0" fontId="331" fillId="0" borderId="233" xfId="2" applyFont="1" applyBorder="1" applyAlignment="1">
      <alignment horizontal="center" vertical="center"/>
    </xf>
    <xf numFmtId="0" fontId="331" fillId="0" borderId="231" xfId="2" applyFont="1" applyBorder="1" applyAlignment="1">
      <alignment horizontal="center" vertical="center"/>
    </xf>
    <xf numFmtId="0" fontId="331" fillId="0" borderId="232" xfId="2" applyFont="1" applyBorder="1" applyAlignment="1">
      <alignment horizontal="center" vertical="center"/>
    </xf>
    <xf numFmtId="0" fontId="7" fillId="16" borderId="6" xfId="0" applyFont="1" applyFill="1" applyBorder="1" applyAlignment="1">
      <alignment horizontal="left" vertical="center" wrapText="1"/>
    </xf>
    <xf numFmtId="0" fontId="7" fillId="16" borderId="0" xfId="0" applyFont="1" applyFill="1" applyAlignment="1">
      <alignment horizontal="left" vertical="center" wrapText="1"/>
    </xf>
    <xf numFmtId="0" fontId="7" fillId="16" borderId="7" xfId="0" applyFont="1" applyFill="1" applyBorder="1" applyAlignment="1">
      <alignment horizontal="left" vertical="center" wrapText="1"/>
    </xf>
    <xf numFmtId="0" fontId="311" fillId="16" borderId="6" xfId="57" applyFont="1" applyFill="1" applyBorder="1" applyAlignment="1">
      <alignment horizontal="left" vertical="center" wrapText="1"/>
    </xf>
    <xf numFmtId="0" fontId="311" fillId="16" borderId="0" xfId="57" applyFont="1" applyFill="1" applyAlignment="1">
      <alignment horizontal="left" vertical="center" wrapText="1"/>
    </xf>
    <xf numFmtId="0" fontId="311" fillId="16" borderId="7" xfId="57" applyFont="1" applyFill="1" applyBorder="1" applyAlignment="1">
      <alignment horizontal="left" vertical="center" wrapText="1"/>
    </xf>
    <xf numFmtId="1" fontId="10" fillId="41" borderId="4" xfId="2" applyNumberFormat="1" applyFont="1" applyFill="1" applyBorder="1" applyAlignment="1" applyProtection="1">
      <alignment horizontal="center" vertical="center" wrapText="1"/>
      <protection hidden="1"/>
    </xf>
    <xf numFmtId="1" fontId="10" fillId="22" borderId="4" xfId="2" applyNumberFormat="1" applyFont="1" applyFill="1" applyBorder="1" applyAlignment="1" applyProtection="1">
      <alignment horizontal="center" vertical="center" wrapText="1"/>
      <protection hidden="1"/>
    </xf>
    <xf numFmtId="0" fontId="43" fillId="144" borderId="6" xfId="57" applyFont="1" applyFill="1" applyBorder="1" applyAlignment="1">
      <alignment horizontal="left" vertical="center" wrapText="1"/>
    </xf>
    <xf numFmtId="0" fontId="43" fillId="144" borderId="0" xfId="57" applyFont="1" applyFill="1" applyAlignment="1">
      <alignment horizontal="left" vertical="center" wrapText="1"/>
    </xf>
    <xf numFmtId="0" fontId="43" fillId="144" borderId="7" xfId="57" applyFont="1" applyFill="1" applyBorder="1" applyAlignment="1">
      <alignment horizontal="left" vertical="center" wrapText="1"/>
    </xf>
    <xf numFmtId="0" fontId="34" fillId="18" borderId="6" xfId="24" applyFont="1" applyFill="1" applyBorder="1" applyAlignment="1">
      <alignment horizontal="center" vertical="center"/>
    </xf>
    <xf numFmtId="0" fontId="34" fillId="18" borderId="0" xfId="24" applyFont="1" applyFill="1" applyAlignment="1">
      <alignment horizontal="center" vertical="center"/>
    </xf>
    <xf numFmtId="1" fontId="46" fillId="10" borderId="0" xfId="2" applyNumberFormat="1" applyFont="1" applyFill="1" applyAlignment="1" applyProtection="1">
      <alignment horizontal="center" vertical="center" wrapText="1"/>
      <protection hidden="1"/>
    </xf>
    <xf numFmtId="0" fontId="46" fillId="14" borderId="7" xfId="47" applyFont="1" applyFill="1" applyBorder="1" applyAlignment="1">
      <alignment horizontal="center" vertical="center" wrapText="1"/>
    </xf>
    <xf numFmtId="1" fontId="147" fillId="40" borderId="4" xfId="2" applyNumberFormat="1" applyFont="1" applyFill="1" applyBorder="1" applyAlignment="1" applyProtection="1">
      <alignment horizontal="center" vertical="center" wrapText="1"/>
      <protection hidden="1"/>
    </xf>
    <xf numFmtId="1" fontId="10" fillId="38" borderId="4" xfId="2" applyNumberFormat="1" applyFont="1" applyFill="1" applyBorder="1" applyAlignment="1" applyProtection="1">
      <alignment horizontal="center" vertical="center" wrapText="1"/>
      <protection hidden="1"/>
    </xf>
    <xf numFmtId="0" fontId="306" fillId="16" borderId="6" xfId="2" applyFont="1" applyFill="1" applyBorder="1" applyAlignment="1">
      <alignment horizontal="left" vertical="center" wrapText="1"/>
    </xf>
    <xf numFmtId="0" fontId="306" fillId="16" borderId="0" xfId="2" applyFont="1" applyFill="1" applyAlignment="1">
      <alignment horizontal="left" vertical="center" wrapText="1"/>
    </xf>
    <xf numFmtId="0" fontId="306" fillId="16" borderId="7" xfId="2" applyFont="1" applyFill="1" applyBorder="1" applyAlignment="1">
      <alignment horizontal="left" vertical="center" wrapText="1"/>
    </xf>
    <xf numFmtId="0" fontId="240" fillId="48" borderId="130" xfId="2" applyFont="1" applyFill="1" applyBorder="1" applyAlignment="1">
      <alignment horizontal="center" vertical="center"/>
    </xf>
    <xf numFmtId="0" fontId="240" fillId="48" borderId="233" xfId="2" applyFont="1" applyFill="1" applyBorder="1" applyAlignment="1">
      <alignment horizontal="center" vertical="center"/>
    </xf>
    <xf numFmtId="0" fontId="298" fillId="16" borderId="6" xfId="68" applyFont="1" applyFill="1" applyBorder="1" applyAlignment="1">
      <alignment horizontal="left" vertical="center" wrapText="1"/>
    </xf>
    <xf numFmtId="0" fontId="298" fillId="16" borderId="0" xfId="68" applyFont="1" applyFill="1" applyAlignment="1">
      <alignment horizontal="left" vertical="center" wrapText="1"/>
    </xf>
    <xf numFmtId="0" fontId="298" fillId="16" borderId="7" xfId="68" applyFont="1" applyFill="1" applyBorder="1" applyAlignment="1">
      <alignment horizontal="left" vertical="center" wrapText="1"/>
    </xf>
    <xf numFmtId="0" fontId="166" fillId="5" borderId="6" xfId="47" applyFont="1" applyFill="1" applyBorder="1" applyAlignment="1">
      <alignment horizontal="center" vertical="center"/>
    </xf>
    <xf numFmtId="0" fontId="166" fillId="5" borderId="0" xfId="47" applyFont="1" applyFill="1" applyAlignment="1">
      <alignment horizontal="center" vertical="center"/>
    </xf>
    <xf numFmtId="0" fontId="166" fillId="5" borderId="7" xfId="47" applyFont="1" applyFill="1" applyBorder="1" applyAlignment="1">
      <alignment horizontal="center" vertical="center"/>
    </xf>
    <xf numFmtId="0" fontId="1" fillId="5" borderId="6" xfId="0" applyFont="1" applyFill="1" applyBorder="1" applyAlignment="1">
      <alignment horizontal="left" wrapText="1"/>
    </xf>
    <xf numFmtId="0" fontId="1" fillId="5" borderId="0" xfId="0" applyFont="1" applyFill="1" applyAlignment="1">
      <alignment horizontal="left" wrapText="1"/>
    </xf>
    <xf numFmtId="0" fontId="1" fillId="5" borderId="7" xfId="0" applyFont="1" applyFill="1" applyBorder="1" applyAlignment="1">
      <alignment horizontal="left" wrapText="1"/>
    </xf>
    <xf numFmtId="0" fontId="298" fillId="5" borderId="6" xfId="68" applyFont="1" applyFill="1" applyBorder="1" applyAlignment="1">
      <alignment horizontal="left" vertical="center" wrapText="1"/>
    </xf>
    <xf numFmtId="0" fontId="298" fillId="5" borderId="0" xfId="68" applyFont="1" applyFill="1" applyAlignment="1">
      <alignment horizontal="left" vertical="center" wrapText="1"/>
    </xf>
    <xf numFmtId="0" fontId="298" fillId="5" borderId="7" xfId="68" applyFont="1" applyFill="1" applyBorder="1" applyAlignment="1">
      <alignment horizontal="left" vertical="center" wrapText="1"/>
    </xf>
    <xf numFmtId="0" fontId="46" fillId="5" borderId="151" xfId="2" applyFont="1" applyFill="1" applyBorder="1" applyAlignment="1" applyProtection="1">
      <alignment horizontal="center"/>
      <protection hidden="1"/>
    </xf>
    <xf numFmtId="0" fontId="46" fillId="5" borderId="152" xfId="2" applyFont="1" applyFill="1" applyBorder="1" applyAlignment="1" applyProtection="1">
      <alignment horizontal="center"/>
      <protection hidden="1"/>
    </xf>
    <xf numFmtId="0" fontId="46" fillId="5" borderId="153" xfId="2" applyFont="1" applyFill="1" applyBorder="1" applyAlignment="1" applyProtection="1">
      <alignment horizontal="center"/>
      <protection hidden="1"/>
    </xf>
    <xf numFmtId="1" fontId="10" fillId="43" borderId="4" xfId="2" applyNumberFormat="1" applyFont="1" applyFill="1" applyBorder="1" applyAlignment="1" applyProtection="1">
      <alignment horizontal="center" vertical="center" wrapText="1"/>
      <protection hidden="1"/>
    </xf>
    <xf numFmtId="0" fontId="275" fillId="0" borderId="6" xfId="57" applyFont="1" applyBorder="1" applyAlignment="1">
      <alignment horizontal="left" vertical="center" wrapText="1"/>
    </xf>
    <xf numFmtId="0" fontId="275" fillId="0" borderId="0" xfId="57" applyFont="1" applyAlignment="1">
      <alignment horizontal="left" vertical="center" wrapText="1"/>
    </xf>
    <xf numFmtId="0" fontId="275" fillId="0" borderId="7" xfId="57" applyFont="1" applyBorder="1" applyAlignment="1">
      <alignment horizontal="left" vertical="center" wrapText="1"/>
    </xf>
    <xf numFmtId="0" fontId="7" fillId="5" borderId="0" xfId="2" applyFont="1" applyFill="1" applyAlignment="1" applyProtection="1">
      <alignment horizontal="center"/>
      <protection hidden="1"/>
    </xf>
    <xf numFmtId="0" fontId="7" fillId="5" borderId="148" xfId="2" applyFont="1" applyFill="1" applyBorder="1" applyAlignment="1" applyProtection="1">
      <alignment horizontal="center"/>
      <protection hidden="1"/>
    </xf>
    <xf numFmtId="1" fontId="10" fillId="10" borderId="4" xfId="2" applyNumberFormat="1" applyFont="1" applyFill="1" applyBorder="1" applyAlignment="1" applyProtection="1">
      <alignment horizontal="center" vertical="center" wrapText="1"/>
      <protection hidden="1"/>
    </xf>
    <xf numFmtId="0" fontId="22" fillId="68" borderId="134" xfId="2" applyFont="1" applyFill="1" applyBorder="1" applyAlignment="1">
      <alignment horizontal="center" vertical="center" wrapText="1"/>
    </xf>
    <xf numFmtId="0" fontId="22" fillId="68" borderId="130" xfId="2" applyFont="1" applyFill="1" applyBorder="1" applyAlignment="1">
      <alignment horizontal="center" vertical="center" wrapText="1"/>
    </xf>
    <xf numFmtId="0" fontId="22" fillId="68" borderId="81" xfId="2" applyFont="1" applyFill="1" applyBorder="1" applyAlignment="1">
      <alignment horizontal="center" vertical="center" wrapText="1"/>
    </xf>
    <xf numFmtId="0" fontId="22" fillId="68" borderId="215" xfId="2" applyFont="1" applyFill="1" applyBorder="1" applyAlignment="1" applyProtection="1">
      <alignment horizontal="center" vertical="center" wrapText="1"/>
      <protection hidden="1"/>
    </xf>
    <xf numFmtId="0" fontId="22" fillId="68" borderId="0" xfId="2" applyFont="1" applyFill="1" applyAlignment="1" applyProtection="1">
      <alignment horizontal="center" vertical="center" wrapText="1"/>
      <protection hidden="1"/>
    </xf>
    <xf numFmtId="0" fontId="22" fillId="68" borderId="55" xfId="2" applyFont="1" applyFill="1" applyBorder="1" applyAlignment="1" applyProtection="1">
      <alignment horizontal="center" vertical="center" wrapText="1"/>
      <protection hidden="1"/>
    </xf>
    <xf numFmtId="0" fontId="46" fillId="10" borderId="215" xfId="2" applyFont="1" applyFill="1" applyBorder="1" applyAlignment="1" applyProtection="1">
      <alignment horizontal="center" vertical="center" wrapText="1"/>
      <protection hidden="1"/>
    </xf>
    <xf numFmtId="0" fontId="46" fillId="10" borderId="0" xfId="2" applyFont="1" applyFill="1" applyAlignment="1" applyProtection="1">
      <alignment horizontal="center" vertical="center" wrapText="1"/>
      <protection hidden="1"/>
    </xf>
    <xf numFmtId="0" fontId="46" fillId="10" borderId="55" xfId="2" applyFont="1" applyFill="1" applyBorder="1" applyAlignment="1" applyProtection="1">
      <alignment horizontal="center" vertical="center" wrapText="1"/>
      <protection hidden="1"/>
    </xf>
    <xf numFmtId="0" fontId="180" fillId="68" borderId="136" xfId="2" applyFont="1" applyFill="1" applyBorder="1" applyAlignment="1">
      <alignment horizontal="center" vertical="center" wrapText="1"/>
    </xf>
    <xf numFmtId="0" fontId="180" fillId="68" borderId="7" xfId="2" applyFont="1" applyFill="1" applyBorder="1" applyAlignment="1">
      <alignment horizontal="center" vertical="center" wrapText="1"/>
    </xf>
    <xf numFmtId="0" fontId="180" fillId="68" borderId="71" xfId="2" applyFont="1" applyFill="1" applyBorder="1" applyAlignment="1">
      <alignment horizontal="center" vertical="center" wrapText="1"/>
    </xf>
    <xf numFmtId="1" fontId="10" fillId="10" borderId="0" xfId="2" applyNumberFormat="1" applyFont="1" applyFill="1" applyAlignment="1" applyProtection="1">
      <alignment horizontal="center" vertical="center" wrapText="1"/>
      <protection hidden="1"/>
    </xf>
    <xf numFmtId="0" fontId="29" fillId="5" borderId="6" xfId="62" applyFont="1" applyFill="1" applyBorder="1" applyAlignment="1">
      <alignment horizontal="left" vertical="center" wrapText="1"/>
    </xf>
    <xf numFmtId="0" fontId="29" fillId="5" borderId="0" xfId="62" applyFont="1" applyFill="1" applyAlignment="1">
      <alignment horizontal="left" vertical="center" wrapText="1"/>
    </xf>
    <xf numFmtId="0" fontId="29" fillId="5" borderId="7" xfId="62" applyFont="1" applyFill="1" applyBorder="1" applyAlignment="1">
      <alignment horizontal="left" vertical="center" wrapText="1"/>
    </xf>
    <xf numFmtId="0" fontId="7" fillId="5" borderId="231" xfId="2" applyFont="1" applyFill="1" applyBorder="1" applyAlignment="1" applyProtection="1">
      <alignment horizontal="center"/>
      <protection hidden="1"/>
    </xf>
    <xf numFmtId="0" fontId="7" fillId="5" borderId="191" xfId="2" applyFont="1" applyFill="1" applyBorder="1" applyAlignment="1" applyProtection="1">
      <alignment horizontal="center"/>
      <protection hidden="1"/>
    </xf>
    <xf numFmtId="0" fontId="18" fillId="5" borderId="0" xfId="4" applyFill="1" applyBorder="1" applyAlignment="1" applyProtection="1">
      <alignment horizontal="left" vertical="center"/>
      <protection hidden="1"/>
    </xf>
    <xf numFmtId="1" fontId="10" fillId="4" borderId="4" xfId="2" applyNumberFormat="1" applyFont="1" applyFill="1" applyBorder="1" applyAlignment="1" applyProtection="1">
      <alignment horizontal="center" vertical="center" wrapText="1"/>
      <protection hidden="1"/>
    </xf>
    <xf numFmtId="0" fontId="284" fillId="5" borderId="141" xfId="2" applyFont="1" applyFill="1" applyBorder="1" applyAlignment="1" applyProtection="1">
      <alignment horizontal="center"/>
      <protection hidden="1"/>
    </xf>
    <xf numFmtId="0" fontId="284" fillId="5" borderId="142" xfId="2" applyFont="1" applyFill="1" applyBorder="1" applyAlignment="1" applyProtection="1">
      <alignment horizontal="center"/>
      <protection hidden="1"/>
    </xf>
    <xf numFmtId="1" fontId="147" fillId="42" borderId="4" xfId="2" applyNumberFormat="1" applyFont="1" applyFill="1" applyBorder="1" applyAlignment="1" applyProtection="1">
      <alignment horizontal="center" vertical="center" wrapText="1"/>
      <protection hidden="1"/>
    </xf>
    <xf numFmtId="0" fontId="46" fillId="0" borderId="142" xfId="2" applyFont="1" applyBorder="1" applyAlignment="1" applyProtection="1">
      <alignment horizontal="center"/>
      <protection hidden="1"/>
    </xf>
    <xf numFmtId="0" fontId="46" fillId="0" borderId="144" xfId="2" applyFont="1" applyBorder="1" applyAlignment="1" applyProtection="1">
      <alignment horizontal="center"/>
      <protection hidden="1"/>
    </xf>
    <xf numFmtId="0" fontId="46" fillId="5" borderId="141" xfId="2" applyFont="1" applyFill="1" applyBorder="1" applyAlignment="1" applyProtection="1">
      <alignment horizontal="center" vertical="center"/>
      <protection hidden="1"/>
    </xf>
    <xf numFmtId="0" fontId="46" fillId="5" borderId="142" xfId="2" applyFont="1" applyFill="1" applyBorder="1" applyAlignment="1" applyProtection="1">
      <alignment horizontal="center" vertical="center"/>
      <protection hidden="1"/>
    </xf>
    <xf numFmtId="0" fontId="46" fillId="5" borderId="144" xfId="2" applyFont="1" applyFill="1" applyBorder="1" applyAlignment="1" applyProtection="1">
      <alignment horizontal="center" vertical="center"/>
      <protection hidden="1"/>
    </xf>
    <xf numFmtId="0" fontId="308" fillId="5" borderId="145" xfId="2" applyFont="1" applyFill="1" applyBorder="1" applyAlignment="1" applyProtection="1">
      <alignment horizontal="center"/>
      <protection hidden="1"/>
    </xf>
    <xf numFmtId="0" fontId="308" fillId="5" borderId="146" xfId="2" applyFont="1" applyFill="1" applyBorder="1" applyAlignment="1" applyProtection="1">
      <alignment horizontal="center"/>
      <protection hidden="1"/>
    </xf>
    <xf numFmtId="0" fontId="308" fillId="5" borderId="147" xfId="2" applyFont="1" applyFill="1" applyBorder="1" applyAlignment="1" applyProtection="1">
      <alignment horizontal="center"/>
      <protection hidden="1"/>
    </xf>
    <xf numFmtId="1" fontId="147" fillId="39" borderId="4" xfId="2" applyNumberFormat="1" applyFont="1" applyFill="1" applyBorder="1" applyAlignment="1" applyProtection="1">
      <alignment horizontal="center" vertical="center" wrapText="1"/>
      <protection hidden="1"/>
    </xf>
    <xf numFmtId="0" fontId="284" fillId="5" borderId="138" xfId="2" applyFont="1" applyFill="1" applyBorder="1" applyAlignment="1" applyProtection="1">
      <alignment horizontal="center" vertical="center" wrapText="1"/>
      <protection hidden="1"/>
    </xf>
    <xf numFmtId="0" fontId="284" fillId="5" borderId="139" xfId="2" applyFont="1" applyFill="1" applyBorder="1" applyAlignment="1" applyProtection="1">
      <alignment horizontal="center" vertical="center" wrapText="1"/>
      <protection hidden="1"/>
    </xf>
    <xf numFmtId="1" fontId="10" fillId="33" borderId="4" xfId="2" applyNumberFormat="1" applyFont="1" applyFill="1" applyBorder="1" applyAlignment="1" applyProtection="1">
      <alignment horizontal="center" vertical="center" wrapText="1"/>
      <protection hidden="1"/>
    </xf>
    <xf numFmtId="1" fontId="147" fillId="35" borderId="4" xfId="2" applyNumberFormat="1" applyFont="1" applyFill="1" applyBorder="1" applyAlignment="1" applyProtection="1">
      <alignment horizontal="center" vertical="center" wrapText="1"/>
      <protection hidden="1"/>
    </xf>
    <xf numFmtId="1" fontId="10" fillId="36" borderId="4" xfId="2" applyNumberFormat="1" applyFont="1" applyFill="1" applyBorder="1" applyAlignment="1" applyProtection="1">
      <alignment horizontal="center" vertical="center" wrapText="1"/>
      <protection hidden="1"/>
    </xf>
    <xf numFmtId="0" fontId="0" fillId="0" borderId="6" xfId="57" applyFont="1" applyBorder="1" applyAlignment="1">
      <alignment horizontal="left" vertical="center" wrapText="1"/>
    </xf>
    <xf numFmtId="0" fontId="0" fillId="0" borderId="0" xfId="57" applyFont="1" applyAlignment="1">
      <alignment horizontal="left" vertical="center" wrapText="1"/>
    </xf>
    <xf numFmtId="0" fontId="0" fillId="0" borderId="7" xfId="57" applyFont="1" applyBorder="1" applyAlignment="1">
      <alignment horizontal="left" vertical="center" wrapText="1"/>
    </xf>
    <xf numFmtId="1" fontId="10" fillId="37" borderId="4" xfId="2" applyNumberFormat="1" applyFont="1" applyFill="1" applyBorder="1" applyAlignment="1" applyProtection="1">
      <alignment horizontal="center" vertical="center" wrapText="1"/>
      <protection hidden="1"/>
    </xf>
    <xf numFmtId="1" fontId="10" fillId="72" borderId="0" xfId="2" applyNumberFormat="1" applyFont="1" applyFill="1" applyAlignment="1" applyProtection="1">
      <alignment horizontal="center" vertical="center" wrapText="1"/>
      <protection hidden="1"/>
    </xf>
    <xf numFmtId="0" fontId="16" fillId="13" borderId="3" xfId="2" applyFont="1" applyFill="1" applyBorder="1" applyAlignment="1">
      <alignment horizontal="center" vertical="center"/>
    </xf>
    <xf numFmtId="0" fontId="16" fillId="13" borderId="4" xfId="2" applyFont="1" applyFill="1" applyBorder="1" applyAlignment="1">
      <alignment horizontal="center" vertical="center"/>
    </xf>
    <xf numFmtId="0" fontId="16" fillId="13" borderId="5" xfId="2" applyFont="1" applyFill="1" applyBorder="1" applyAlignment="1">
      <alignment horizontal="center" vertical="center"/>
    </xf>
    <xf numFmtId="0" fontId="16" fillId="13" borderId="6" xfId="2" applyFont="1" applyFill="1" applyBorder="1" applyAlignment="1">
      <alignment horizontal="center" vertical="center"/>
    </xf>
    <xf numFmtId="0" fontId="16" fillId="13" borderId="0" xfId="2" applyFont="1" applyFill="1" applyAlignment="1">
      <alignment horizontal="center" vertical="center"/>
    </xf>
    <xf numFmtId="0" fontId="16" fillId="13" borderId="7" xfId="2" applyFont="1" applyFill="1" applyBorder="1" applyAlignment="1">
      <alignment horizontal="center" vertical="center"/>
    </xf>
    <xf numFmtId="0" fontId="10" fillId="13" borderId="3" xfId="2" applyFont="1" applyFill="1" applyBorder="1" applyAlignment="1">
      <alignment horizontal="center" vertical="center" wrapText="1"/>
    </xf>
    <xf numFmtId="0" fontId="10" fillId="13" borderId="4" xfId="2" applyFont="1" applyFill="1" applyBorder="1" applyAlignment="1">
      <alignment horizontal="center" vertical="center" wrapText="1"/>
    </xf>
    <xf numFmtId="0" fontId="10" fillId="13" borderId="5" xfId="2" applyFont="1" applyFill="1" applyBorder="1" applyAlignment="1">
      <alignment horizontal="center" vertical="center" wrapText="1"/>
    </xf>
    <xf numFmtId="0" fontId="10" fillId="13" borderId="6" xfId="2" applyFont="1" applyFill="1" applyBorder="1" applyAlignment="1">
      <alignment horizontal="center" vertical="center" wrapText="1"/>
    </xf>
    <xf numFmtId="0" fontId="10" fillId="13" borderId="0" xfId="2" applyFont="1" applyFill="1" applyAlignment="1">
      <alignment horizontal="center" vertical="center" wrapText="1"/>
    </xf>
    <xf numFmtId="0" fontId="10" fillId="13" borderId="7" xfId="2" applyFont="1" applyFill="1" applyBorder="1" applyAlignment="1">
      <alignment horizontal="center" vertical="center" wrapText="1"/>
    </xf>
    <xf numFmtId="0" fontId="36" fillId="48" borderId="130" xfId="2" applyFont="1" applyFill="1" applyBorder="1" applyAlignment="1" applyProtection="1">
      <alignment horizontal="center" vertical="center" textRotation="90"/>
      <protection hidden="1"/>
    </xf>
    <xf numFmtId="0" fontId="36" fillId="48" borderId="233" xfId="2" applyFont="1" applyFill="1" applyBorder="1" applyAlignment="1" applyProtection="1">
      <alignment horizontal="center" vertical="center" textRotation="90"/>
      <protection hidden="1"/>
    </xf>
    <xf numFmtId="1" fontId="16" fillId="10" borderId="0" xfId="2" applyNumberFormat="1" applyFont="1" applyFill="1" applyAlignment="1" applyProtection="1">
      <alignment horizontal="center" vertical="center" wrapText="1"/>
      <protection hidden="1"/>
    </xf>
    <xf numFmtId="1" fontId="16" fillId="10" borderId="126" xfId="2" applyNumberFormat="1" applyFont="1" applyFill="1" applyBorder="1" applyAlignment="1" applyProtection="1">
      <alignment horizontal="center" vertical="center" wrapText="1"/>
      <protection hidden="1"/>
    </xf>
    <xf numFmtId="0" fontId="191" fillId="5" borderId="6" xfId="57" applyFont="1" applyFill="1" applyBorder="1" applyAlignment="1">
      <alignment horizontal="center" vertical="center"/>
    </xf>
    <xf numFmtId="0" fontId="191" fillId="5" borderId="0" xfId="57" applyFont="1" applyFill="1" applyAlignment="1">
      <alignment horizontal="center" vertical="center"/>
    </xf>
    <xf numFmtId="0" fontId="191" fillId="5" borderId="7" xfId="57" applyFont="1" applyFill="1" applyBorder="1" applyAlignment="1">
      <alignment horizontal="center" vertical="center"/>
    </xf>
    <xf numFmtId="0" fontId="39" fillId="5" borderId="6" xfId="57" applyFont="1" applyFill="1" applyBorder="1" applyAlignment="1">
      <alignment horizontal="left" vertical="center" wrapText="1"/>
    </xf>
    <xf numFmtId="0" fontId="39" fillId="5" borderId="0" xfId="57" applyFont="1" applyFill="1" applyAlignment="1">
      <alignment horizontal="left" vertical="center" wrapText="1"/>
    </xf>
    <xf numFmtId="0" fontId="39" fillId="5" borderId="7" xfId="57" applyFont="1" applyFill="1" applyBorder="1" applyAlignment="1">
      <alignment horizontal="left" vertical="center" wrapText="1"/>
    </xf>
    <xf numFmtId="1" fontId="147" fillId="15" borderId="4" xfId="2" applyNumberFormat="1" applyFont="1" applyFill="1" applyBorder="1" applyAlignment="1" applyProtection="1">
      <alignment horizontal="center" vertical="center" wrapText="1"/>
      <protection hidden="1"/>
    </xf>
    <xf numFmtId="1" fontId="147" fillId="17" borderId="4" xfId="2" applyNumberFormat="1" applyFont="1" applyFill="1" applyBorder="1" applyAlignment="1" applyProtection="1">
      <alignment horizontal="center" vertical="center" wrapText="1"/>
      <protection hidden="1"/>
    </xf>
    <xf numFmtId="0" fontId="17" fillId="16" borderId="6" xfId="2" applyFont="1" applyFill="1" applyBorder="1" applyAlignment="1">
      <alignment horizontal="left" vertical="center" wrapText="1"/>
    </xf>
    <xf numFmtId="0" fontId="17" fillId="16" borderId="0" xfId="2" applyFont="1" applyFill="1" applyAlignment="1">
      <alignment horizontal="left" vertical="center" wrapText="1"/>
    </xf>
    <xf numFmtId="0" fontId="17" fillId="16" borderId="7" xfId="2" applyFont="1" applyFill="1" applyBorder="1" applyAlignment="1">
      <alignment horizontal="left" vertical="center" wrapText="1"/>
    </xf>
    <xf numFmtId="1" fontId="10" fillId="20" borderId="4" xfId="2" applyNumberFormat="1" applyFont="1" applyFill="1" applyBorder="1" applyAlignment="1" applyProtection="1">
      <alignment horizontal="center" vertical="center" wrapText="1"/>
      <protection hidden="1"/>
    </xf>
    <xf numFmtId="1" fontId="147" fillId="23" borderId="4" xfId="2" applyNumberFormat="1" applyFont="1" applyFill="1" applyBorder="1" applyAlignment="1" applyProtection="1">
      <alignment horizontal="center" vertical="center" wrapText="1"/>
      <protection hidden="1"/>
    </xf>
    <xf numFmtId="0" fontId="307" fillId="5" borderId="6" xfId="57" applyFont="1" applyFill="1" applyBorder="1" applyAlignment="1">
      <alignment horizontal="center" vertical="center" wrapText="1"/>
    </xf>
    <xf numFmtId="0" fontId="307" fillId="5" borderId="0" xfId="57" applyFont="1" applyFill="1" applyAlignment="1">
      <alignment horizontal="center" vertical="center" wrapText="1"/>
    </xf>
    <xf numFmtId="0" fontId="307" fillId="5" borderId="7" xfId="57" applyFont="1" applyFill="1" applyBorder="1" applyAlignment="1">
      <alignment horizontal="center" vertical="center" wrapText="1"/>
    </xf>
    <xf numFmtId="0" fontId="10" fillId="7" borderId="4" xfId="2" applyFont="1" applyFill="1" applyBorder="1" applyAlignment="1" applyProtection="1">
      <alignment horizontal="center" vertical="center"/>
      <protection hidden="1"/>
    </xf>
    <xf numFmtId="1" fontId="16" fillId="10" borderId="4" xfId="2" applyNumberFormat="1" applyFont="1" applyFill="1" applyBorder="1" applyAlignment="1" applyProtection="1">
      <alignment horizontal="center" vertical="center" wrapText="1"/>
      <protection hidden="1"/>
    </xf>
    <xf numFmtId="198" fontId="296" fillId="118" borderId="4" xfId="66" applyNumberFormat="1" applyFont="1" applyFill="1" applyBorder="1" applyAlignment="1">
      <alignment horizontal="center" vertical="center"/>
    </xf>
    <xf numFmtId="198" fontId="296" fillId="118" borderId="0" xfId="66" applyNumberFormat="1" applyFont="1" applyFill="1" applyAlignment="1">
      <alignment horizontal="center" vertical="center"/>
    </xf>
    <xf numFmtId="198" fontId="452" fillId="118" borderId="4" xfId="66" applyNumberFormat="1" applyFont="1" applyFill="1" applyBorder="1" applyAlignment="1">
      <alignment horizontal="right" vertical="center"/>
    </xf>
    <xf numFmtId="198" fontId="452" fillId="118" borderId="0" xfId="66" applyNumberFormat="1" applyFont="1" applyFill="1" applyAlignment="1">
      <alignment horizontal="right" vertical="center"/>
    </xf>
    <xf numFmtId="1" fontId="452" fillId="118" borderId="4" xfId="66" applyNumberFormat="1" applyFont="1" applyFill="1" applyBorder="1" applyAlignment="1">
      <alignment horizontal="center" vertical="center"/>
    </xf>
    <xf numFmtId="1" fontId="452" fillId="118" borderId="0" xfId="66" applyNumberFormat="1" applyFont="1" applyFill="1" applyAlignment="1">
      <alignment horizontal="center" vertical="center"/>
    </xf>
    <xf numFmtId="0" fontId="299" fillId="0" borderId="262" xfId="2" applyFont="1" applyBorder="1" applyAlignment="1">
      <alignment horizontal="center" vertical="center" textRotation="90"/>
    </xf>
    <xf numFmtId="0" fontId="16" fillId="10" borderId="0" xfId="57" applyFont="1" applyFill="1" applyAlignment="1">
      <alignment horizontal="center" vertical="center"/>
    </xf>
    <xf numFmtId="198" fontId="296" fillId="13" borderId="6" xfId="66" applyNumberFormat="1" applyFont="1" applyFill="1" applyBorder="1" applyAlignment="1">
      <alignment horizontal="right" vertical="center"/>
    </xf>
    <xf numFmtId="198" fontId="296" fillId="13" borderId="0" xfId="66" applyNumberFormat="1" applyFont="1" applyFill="1" applyAlignment="1">
      <alignment horizontal="center" vertical="center"/>
    </xf>
    <xf numFmtId="198" fontId="296" fillId="118" borderId="3" xfId="66" applyNumberFormat="1" applyFont="1" applyFill="1" applyBorder="1" applyAlignment="1">
      <alignment horizontal="right" vertical="center"/>
    </xf>
    <xf numFmtId="198" fontId="296" fillId="118" borderId="6" xfId="66" applyNumberFormat="1" applyFont="1" applyFill="1" applyBorder="1" applyAlignment="1">
      <alignment horizontal="right" vertical="center"/>
    </xf>
    <xf numFmtId="198" fontId="254" fillId="13" borderId="0" xfId="66" applyNumberFormat="1" applyFont="1" applyFill="1" applyAlignment="1">
      <alignment horizontal="right" vertical="center"/>
    </xf>
    <xf numFmtId="1" fontId="254" fillId="13" borderId="0" xfId="66" applyNumberFormat="1" applyFont="1" applyFill="1" applyAlignment="1">
      <alignment horizontal="center" vertical="center"/>
    </xf>
    <xf numFmtId="0" fontId="16" fillId="10" borderId="0" xfId="57" applyFont="1" applyFill="1" applyAlignment="1">
      <alignment horizontal="center" vertical="center" wrapText="1"/>
    </xf>
    <xf numFmtId="198" fontId="296" fillId="10" borderId="6" xfId="66" applyNumberFormat="1" applyFont="1" applyFill="1" applyBorder="1" applyAlignment="1">
      <alignment horizontal="right" vertical="center"/>
    </xf>
    <xf numFmtId="198" fontId="296" fillId="10" borderId="9" xfId="66" applyNumberFormat="1" applyFont="1" applyFill="1" applyBorder="1" applyAlignment="1">
      <alignment horizontal="right" vertical="center"/>
    </xf>
    <xf numFmtId="198" fontId="296" fillId="10" borderId="0" xfId="66" applyNumberFormat="1" applyFont="1" applyFill="1" applyAlignment="1">
      <alignment horizontal="center" vertical="center"/>
    </xf>
    <xf numFmtId="198" fontId="296" fillId="10" borderId="8" xfId="66" applyNumberFormat="1" applyFont="1" applyFill="1" applyBorder="1" applyAlignment="1">
      <alignment horizontal="center" vertical="center"/>
    </xf>
    <xf numFmtId="198" fontId="16" fillId="10" borderId="0" xfId="66" applyNumberFormat="1" applyFont="1" applyFill="1" applyAlignment="1">
      <alignment horizontal="right" vertical="center"/>
    </xf>
    <xf numFmtId="198" fontId="16" fillId="10" borderId="8" xfId="66" applyNumberFormat="1" applyFont="1" applyFill="1" applyBorder="1" applyAlignment="1">
      <alignment horizontal="right" vertical="center"/>
    </xf>
    <xf numFmtId="1" fontId="16" fillId="10" borderId="0" xfId="66" applyNumberFormat="1" applyFont="1" applyFill="1" applyAlignment="1">
      <alignment horizontal="center" vertical="center"/>
    </xf>
    <xf numFmtId="1" fontId="16" fillId="10" borderId="8" xfId="66" applyNumberFormat="1" applyFont="1" applyFill="1" applyBorder="1" applyAlignment="1">
      <alignment horizontal="center" vertical="center"/>
    </xf>
    <xf numFmtId="1" fontId="16" fillId="152" borderId="4" xfId="2" applyNumberFormat="1" applyFont="1" applyFill="1" applyBorder="1" applyAlignment="1" applyProtection="1">
      <alignment horizontal="center" vertical="center" wrapText="1"/>
      <protection hidden="1"/>
    </xf>
    <xf numFmtId="0" fontId="252" fillId="5" borderId="168" xfId="57" applyFont="1" applyFill="1" applyBorder="1" applyAlignment="1">
      <alignment horizontal="center" vertical="center" wrapText="1"/>
    </xf>
    <xf numFmtId="0" fontId="252" fillId="5" borderId="215" xfId="57" applyFont="1" applyFill="1" applyBorder="1" applyAlignment="1">
      <alignment horizontal="center" vertical="center" wrapText="1"/>
    </xf>
    <xf numFmtId="0" fontId="252" fillId="5" borderId="136" xfId="57" applyFont="1" applyFill="1" applyBorder="1" applyAlignment="1">
      <alignment horizontal="center" vertical="center" wrapText="1"/>
    </xf>
    <xf numFmtId="0" fontId="252" fillId="5" borderId="6" xfId="57" applyFont="1" applyFill="1" applyBorder="1" applyAlignment="1">
      <alignment horizontal="center" vertical="center" wrapText="1"/>
    </xf>
    <xf numFmtId="0" fontId="252" fillId="5" borderId="0" xfId="57" applyFont="1" applyFill="1" applyAlignment="1">
      <alignment horizontal="center" vertical="center" wrapText="1"/>
    </xf>
    <xf numFmtId="0" fontId="252" fillId="5" borderId="7" xfId="57" applyFont="1" applyFill="1" applyBorder="1" applyAlignment="1">
      <alignment horizontal="center" vertical="center" wrapText="1"/>
    </xf>
    <xf numFmtId="0" fontId="16" fillId="10" borderId="0" xfId="64" applyFont="1" applyFill="1" applyAlignment="1">
      <alignment horizontal="center" vertical="center"/>
    </xf>
    <xf numFmtId="0" fontId="453" fillId="5" borderId="6" xfId="0" applyFont="1" applyFill="1" applyBorder="1" applyAlignment="1">
      <alignment horizontal="center" vertical="center" wrapText="1"/>
    </xf>
    <xf numFmtId="0" fontId="453" fillId="5" borderId="0" xfId="0" applyFont="1" applyFill="1" applyAlignment="1">
      <alignment horizontal="center" vertical="center" wrapText="1"/>
    </xf>
    <xf numFmtId="0" fontId="453" fillId="5" borderId="7" xfId="0" applyFont="1" applyFill="1" applyBorder="1" applyAlignment="1">
      <alignment horizontal="center" vertical="center" wrapText="1"/>
    </xf>
    <xf numFmtId="0" fontId="453" fillId="5" borderId="9" xfId="0" applyFont="1" applyFill="1" applyBorder="1" applyAlignment="1">
      <alignment horizontal="center" vertical="center" wrapText="1"/>
    </xf>
    <xf numFmtId="0" fontId="453" fillId="5" borderId="8" xfId="0" applyFont="1" applyFill="1" applyBorder="1" applyAlignment="1">
      <alignment horizontal="center" vertical="center" wrapText="1"/>
    </xf>
    <xf numFmtId="0" fontId="453" fillId="5" borderId="10" xfId="0" applyFont="1" applyFill="1" applyBorder="1" applyAlignment="1">
      <alignment horizontal="center" vertical="center" wrapText="1"/>
    </xf>
    <xf numFmtId="0" fontId="310" fillId="10" borderId="0" xfId="64" applyFont="1" applyFill="1" applyAlignment="1">
      <alignment horizontal="center" vertical="center" wrapText="1"/>
    </xf>
    <xf numFmtId="0" fontId="46" fillId="5" borderId="0" xfId="2" applyFont="1" applyFill="1" applyAlignment="1" applyProtection="1">
      <alignment horizontal="center" vertical="center" wrapText="1"/>
      <protection hidden="1"/>
    </xf>
    <xf numFmtId="175" fontId="454" fillId="5" borderId="0" xfId="0" applyNumberFormat="1" applyFont="1" applyFill="1" applyAlignment="1">
      <alignment horizontal="center" vertical="center" wrapText="1"/>
    </xf>
    <xf numFmtId="0" fontId="453" fillId="5" borderId="134" xfId="0" applyFont="1" applyFill="1" applyBorder="1" applyAlignment="1">
      <alignment horizontal="center" vertical="center" wrapText="1"/>
    </xf>
    <xf numFmtId="0" fontId="453" fillId="5" borderId="215" xfId="0" applyFont="1" applyFill="1" applyBorder="1" applyAlignment="1">
      <alignment horizontal="center" vertical="center" wrapText="1"/>
    </xf>
    <xf numFmtId="0" fontId="453" fillId="5" borderId="216" xfId="0" applyFont="1" applyFill="1" applyBorder="1" applyAlignment="1">
      <alignment horizontal="center" vertical="center" wrapText="1"/>
    </xf>
    <xf numFmtId="0" fontId="453" fillId="5" borderId="233" xfId="0" applyFont="1" applyFill="1" applyBorder="1" applyAlignment="1">
      <alignment horizontal="center" vertical="center" wrapText="1"/>
    </xf>
    <xf numFmtId="0" fontId="453" fillId="5" borderId="231" xfId="0" applyFont="1" applyFill="1" applyBorder="1" applyAlignment="1">
      <alignment horizontal="center" vertical="center" wrapText="1"/>
    </xf>
    <xf numFmtId="0" fontId="453" fillId="5" borderId="232" xfId="0" applyFont="1" applyFill="1" applyBorder="1" applyAlignment="1">
      <alignment horizontal="center" vertical="center" wrapText="1"/>
    </xf>
    <xf numFmtId="0" fontId="16" fillId="10" borderId="0" xfId="64" applyFont="1" applyFill="1" applyAlignment="1">
      <alignment horizontal="center" vertical="center" wrapText="1"/>
    </xf>
    <xf numFmtId="168" fontId="23" fillId="5" borderId="0" xfId="2" applyNumberFormat="1" applyFont="1" applyFill="1" applyAlignment="1" applyProtection="1">
      <alignment horizontal="left" vertical="center" wrapText="1"/>
      <protection hidden="1"/>
    </xf>
    <xf numFmtId="0" fontId="13" fillId="5" borderId="0" xfId="2" applyFont="1" applyFill="1" applyAlignment="1" applyProtection="1">
      <alignment horizontal="center" vertical="center" wrapText="1"/>
      <protection hidden="1"/>
    </xf>
    <xf numFmtId="0" fontId="436" fillId="135" borderId="262" xfId="2" applyFont="1" applyFill="1" applyBorder="1" applyAlignment="1">
      <alignment horizontal="center" vertical="center" textRotation="90"/>
    </xf>
    <xf numFmtId="0" fontId="436" fillId="135" borderId="269" xfId="2" applyFont="1" applyFill="1" applyBorder="1" applyAlignment="1">
      <alignment horizontal="center" vertical="center" textRotation="90"/>
    </xf>
    <xf numFmtId="0" fontId="0" fillId="10" borderId="168" xfId="0" applyFill="1" applyBorder="1" applyAlignment="1">
      <alignment horizontal="center" vertical="center" wrapText="1"/>
    </xf>
    <xf numFmtId="0" fontId="0" fillId="10" borderId="215" xfId="0" applyFill="1" applyBorder="1" applyAlignment="1">
      <alignment horizontal="center" vertical="center" wrapText="1"/>
    </xf>
    <xf numFmtId="0" fontId="0" fillId="10" borderId="6" xfId="0" applyFill="1" applyBorder="1" applyAlignment="1">
      <alignment horizontal="center" vertical="center" wrapText="1"/>
    </xf>
    <xf numFmtId="0" fontId="0" fillId="10" borderId="0" xfId="0" applyFill="1" applyAlignment="1">
      <alignment horizontal="center" vertical="center" wrapText="1"/>
    </xf>
    <xf numFmtId="0" fontId="0" fillId="10" borderId="9" xfId="0" applyFill="1" applyBorder="1" applyAlignment="1">
      <alignment horizontal="center" vertical="center" wrapText="1"/>
    </xf>
    <xf numFmtId="0" fontId="0" fillId="10" borderId="8" xfId="0" applyFill="1" applyBorder="1" applyAlignment="1">
      <alignment horizontal="center" vertical="center" wrapText="1"/>
    </xf>
    <xf numFmtId="0" fontId="69" fillId="5" borderId="134" xfId="0" applyFont="1" applyFill="1" applyBorder="1" applyAlignment="1">
      <alignment horizontal="center" vertical="center" wrapText="1"/>
    </xf>
    <xf numFmtId="0" fontId="69" fillId="5" borderId="215" xfId="0" applyFont="1" applyFill="1" applyBorder="1" applyAlignment="1">
      <alignment horizontal="center" vertical="center" wrapText="1"/>
    </xf>
    <xf numFmtId="0" fontId="69" fillId="5" borderId="216" xfId="0" applyFont="1" applyFill="1" applyBorder="1" applyAlignment="1">
      <alignment horizontal="center" vertical="center" wrapText="1"/>
    </xf>
    <xf numFmtId="0" fontId="69" fillId="5" borderId="130" xfId="0" applyFont="1" applyFill="1" applyBorder="1" applyAlignment="1">
      <alignment horizontal="center" vertical="center" wrapText="1"/>
    </xf>
    <xf numFmtId="0" fontId="69" fillId="5" borderId="0" xfId="0" applyFont="1" applyFill="1" applyAlignment="1">
      <alignment horizontal="center" vertical="center" wrapText="1"/>
    </xf>
    <xf numFmtId="0" fontId="69" fillId="5" borderId="126" xfId="0" applyFont="1" applyFill="1" applyBorder="1" applyAlignment="1">
      <alignment horizontal="center" vertical="center" wrapText="1"/>
    </xf>
    <xf numFmtId="0" fontId="23" fillId="5" borderId="130" xfId="2" quotePrefix="1" applyFont="1" applyFill="1" applyBorder="1" applyAlignment="1" applyProtection="1">
      <alignment horizontal="center" vertical="center" wrapText="1"/>
      <protection hidden="1"/>
    </xf>
    <xf numFmtId="0" fontId="23" fillId="5" borderId="0" xfId="2" quotePrefix="1" applyFont="1" applyFill="1" applyAlignment="1" applyProtection="1">
      <alignment horizontal="center" vertical="center" wrapText="1"/>
      <protection hidden="1"/>
    </xf>
    <xf numFmtId="0" fontId="23" fillId="5" borderId="126" xfId="2" quotePrefix="1" applyFont="1" applyFill="1" applyBorder="1" applyAlignment="1" applyProtection="1">
      <alignment horizontal="center" vertical="center" wrapText="1"/>
      <protection hidden="1"/>
    </xf>
    <xf numFmtId="0" fontId="2" fillId="122" borderId="0" xfId="57" applyFont="1" applyFill="1" applyAlignment="1">
      <alignment horizontal="center"/>
    </xf>
    <xf numFmtId="0" fontId="46" fillId="10" borderId="0" xfId="64" applyFont="1" applyFill="1" applyAlignment="1">
      <alignment horizontal="center" vertical="center" wrapText="1"/>
    </xf>
    <xf numFmtId="0" fontId="22" fillId="5" borderId="0" xfId="57" applyFont="1" applyFill="1" applyAlignment="1">
      <alignment horizontal="center" vertical="center" wrapText="1"/>
    </xf>
    <xf numFmtId="0" fontId="2" fillId="47" borderId="3" xfId="57" applyFont="1" applyFill="1" applyBorder="1" applyAlignment="1">
      <alignment horizontal="center" vertical="center" wrapText="1"/>
    </xf>
    <xf numFmtId="0" fontId="2" fillId="47" borderId="4" xfId="57" applyFont="1" applyFill="1" applyBorder="1" applyAlignment="1">
      <alignment horizontal="center" vertical="center" wrapText="1"/>
    </xf>
    <xf numFmtId="0" fontId="2" fillId="47" borderId="6" xfId="57" applyFont="1" applyFill="1" applyBorder="1" applyAlignment="1">
      <alignment horizontal="center" vertical="center" wrapText="1"/>
    </xf>
    <xf numFmtId="0" fontId="2" fillId="47" borderId="0" xfId="57" applyFont="1" applyFill="1" applyAlignment="1">
      <alignment horizontal="center" vertical="center" wrapText="1"/>
    </xf>
    <xf numFmtId="0" fontId="328" fillId="0" borderId="0" xfId="4" applyFont="1" applyAlignment="1">
      <alignment horizontal="right" vertical="center"/>
    </xf>
    <xf numFmtId="0" fontId="163" fillId="5" borderId="0" xfId="4" applyFont="1" applyFill="1" applyAlignment="1">
      <alignment horizontal="left" vertical="center"/>
    </xf>
    <xf numFmtId="0" fontId="40" fillId="5" borderId="0" xfId="57" applyFont="1" applyFill="1" applyAlignment="1">
      <alignment horizontal="left" vertical="center"/>
    </xf>
    <xf numFmtId="0" fontId="0" fillId="0" borderId="6" xfId="57" applyFont="1" applyBorder="1" applyAlignment="1">
      <alignment horizontal="center" vertical="center" wrapText="1"/>
    </xf>
    <xf numFmtId="0" fontId="0" fillId="0" borderId="0" xfId="57" applyFont="1" applyAlignment="1">
      <alignment horizontal="center" vertical="center" wrapText="1"/>
    </xf>
    <xf numFmtId="0" fontId="0" fillId="0" borderId="7" xfId="57" applyFont="1" applyBorder="1" applyAlignment="1">
      <alignment horizontal="center" vertical="center" wrapText="1"/>
    </xf>
    <xf numFmtId="0" fontId="265" fillId="5" borderId="6" xfId="0" applyFont="1" applyFill="1" applyBorder="1" applyAlignment="1">
      <alignment horizontal="center" vertical="center" wrapText="1"/>
    </xf>
    <xf numFmtId="0" fontId="265" fillId="5" borderId="0" xfId="0" applyFont="1" applyFill="1" applyAlignment="1">
      <alignment horizontal="center" vertical="center" wrapText="1"/>
    </xf>
    <xf numFmtId="0" fontId="265" fillId="5" borderId="7" xfId="0" applyFont="1" applyFill="1" applyBorder="1" applyAlignment="1">
      <alignment horizontal="center" vertical="center" wrapText="1"/>
    </xf>
    <xf numFmtId="0" fontId="331" fillId="5" borderId="0" xfId="0" applyFont="1" applyFill="1" applyAlignment="1">
      <alignment horizontal="left" vertical="center" wrapText="1"/>
    </xf>
    <xf numFmtId="0" fontId="410" fillId="10" borderId="134" xfId="0" applyFont="1" applyFill="1" applyBorder="1" applyAlignment="1">
      <alignment horizontal="center" vertical="center" wrapText="1"/>
    </xf>
    <xf numFmtId="0" fontId="410" fillId="10" borderId="215" xfId="0" applyFont="1" applyFill="1" applyBorder="1" applyAlignment="1">
      <alignment horizontal="center" vertical="center" wrapText="1"/>
    </xf>
    <xf numFmtId="0" fontId="410" fillId="10" borderId="130" xfId="0" applyFont="1" applyFill="1" applyBorder="1" applyAlignment="1">
      <alignment horizontal="center" vertical="center" wrapText="1"/>
    </xf>
    <xf numFmtId="0" fontId="410" fillId="10" borderId="0" xfId="0" applyFont="1" applyFill="1" applyAlignment="1">
      <alignment horizontal="center" vertical="center" wrapText="1"/>
    </xf>
    <xf numFmtId="0" fontId="410" fillId="10" borderId="233" xfId="0" applyFont="1" applyFill="1" applyBorder="1" applyAlignment="1">
      <alignment horizontal="center" vertical="center" wrapText="1"/>
    </xf>
    <xf numFmtId="0" fontId="410" fillId="10" borderId="231" xfId="0" applyFont="1" applyFill="1" applyBorder="1" applyAlignment="1">
      <alignment horizontal="center" vertical="center" wrapText="1"/>
    </xf>
    <xf numFmtId="0" fontId="26" fillId="106" borderId="4" xfId="0" applyFont="1" applyFill="1" applyBorder="1" applyAlignment="1">
      <alignment horizontal="center" vertical="center" wrapText="1"/>
    </xf>
    <xf numFmtId="0" fontId="26" fillId="106" borderId="5" xfId="0" applyFont="1" applyFill="1" applyBorder="1" applyAlignment="1">
      <alignment horizontal="center" vertical="center" wrapText="1"/>
    </xf>
    <xf numFmtId="0" fontId="177" fillId="5" borderId="0" xfId="0" applyFont="1" applyFill="1" applyAlignment="1">
      <alignment horizontal="left" vertical="center" wrapText="1"/>
    </xf>
    <xf numFmtId="0" fontId="331" fillId="0" borderId="0" xfId="0" applyFont="1" applyAlignment="1">
      <alignment horizontal="left" vertical="center" wrapText="1"/>
    </xf>
    <xf numFmtId="0" fontId="436" fillId="13" borderId="262" xfId="2" applyFont="1" applyFill="1" applyBorder="1" applyAlignment="1">
      <alignment horizontal="center" vertical="center" textRotation="90"/>
    </xf>
    <xf numFmtId="0" fontId="436" fillId="13" borderId="269" xfId="2" applyFont="1" applyFill="1" applyBorder="1" applyAlignment="1">
      <alignment horizontal="center" vertical="center" textRotation="90"/>
    </xf>
    <xf numFmtId="0" fontId="70" fillId="16" borderId="29" xfId="55" applyFont="1" applyFill="1" applyBorder="1" applyAlignment="1">
      <alignment horizontal="center" vertical="center" wrapText="1"/>
    </xf>
    <xf numFmtId="0" fontId="28" fillId="47" borderId="3" xfId="57" applyFont="1" applyFill="1" applyBorder="1" applyAlignment="1">
      <alignment horizontal="center" vertical="center" wrapText="1"/>
    </xf>
    <xf numFmtId="0" fontId="28" fillId="47" borderId="274" xfId="57" applyFont="1" applyFill="1" applyBorder="1" applyAlignment="1">
      <alignment horizontal="center" vertical="center" wrapText="1"/>
    </xf>
    <xf numFmtId="0" fontId="28" fillId="47" borderId="6" xfId="57" applyFont="1" applyFill="1" applyBorder="1" applyAlignment="1">
      <alignment horizontal="center" vertical="center" wrapText="1"/>
    </xf>
    <xf numFmtId="0" fontId="28" fillId="47" borderId="101" xfId="57" applyFont="1" applyFill="1" applyBorder="1" applyAlignment="1">
      <alignment horizontal="center" vertical="center" wrapText="1"/>
    </xf>
    <xf numFmtId="0" fontId="28" fillId="47" borderId="169" xfId="57" applyFont="1" applyFill="1" applyBorder="1" applyAlignment="1">
      <alignment horizontal="center" vertical="center" wrapText="1"/>
    </xf>
    <xf numFmtId="0" fontId="28" fillId="47" borderId="237" xfId="57" applyFont="1" applyFill="1" applyBorder="1" applyAlignment="1">
      <alignment horizontal="center" vertical="center" wrapText="1"/>
    </xf>
    <xf numFmtId="0" fontId="70" fillId="16" borderId="6" xfId="2" applyFont="1" applyFill="1" applyBorder="1" applyAlignment="1">
      <alignment horizontal="center" vertical="center" wrapText="1"/>
    </xf>
    <xf numFmtId="1" fontId="27" fillId="42" borderId="4" xfId="2" applyNumberFormat="1" applyFont="1" applyFill="1" applyBorder="1" applyAlignment="1" applyProtection="1">
      <alignment horizontal="center" vertical="center" wrapText="1"/>
      <protection hidden="1"/>
    </xf>
    <xf numFmtId="1" fontId="101" fillId="43" borderId="4" xfId="2" applyNumberFormat="1" applyFont="1" applyFill="1" applyBorder="1" applyAlignment="1" applyProtection="1">
      <alignment horizontal="center" vertical="center" wrapText="1"/>
      <protection hidden="1"/>
    </xf>
    <xf numFmtId="0" fontId="435" fillId="5" borderId="6" xfId="68" applyFont="1" applyFill="1" applyBorder="1" applyAlignment="1">
      <alignment horizontal="left" vertical="center" wrapText="1"/>
    </xf>
    <xf numFmtId="0" fontId="435" fillId="5" borderId="0" xfId="68" applyFont="1" applyFill="1" applyAlignment="1">
      <alignment horizontal="left" vertical="center" wrapText="1"/>
    </xf>
    <xf numFmtId="0" fontId="435" fillId="5" borderId="7" xfId="68" applyFont="1" applyFill="1" applyBorder="1" applyAlignment="1">
      <alignment horizontal="left" vertical="center" wrapText="1"/>
    </xf>
    <xf numFmtId="1" fontId="101" fillId="10" borderId="4" xfId="2" applyNumberFormat="1" applyFont="1" applyFill="1" applyBorder="1" applyAlignment="1" applyProtection="1">
      <alignment horizontal="center" vertical="center" wrapText="1"/>
      <protection hidden="1"/>
    </xf>
    <xf numFmtId="1" fontId="101" fillId="4" borderId="4" xfId="2" applyNumberFormat="1" applyFont="1" applyFill="1" applyBorder="1" applyAlignment="1" applyProtection="1">
      <alignment horizontal="center" vertical="center" wrapText="1"/>
      <protection hidden="1"/>
    </xf>
    <xf numFmtId="0" fontId="98" fillId="5" borderId="6" xfId="57" applyFont="1" applyFill="1" applyBorder="1" applyAlignment="1">
      <alignment horizontal="left" vertical="center" wrapText="1"/>
    </xf>
    <xf numFmtId="0" fontId="98" fillId="5" borderId="0" xfId="57" applyFont="1" applyFill="1" applyAlignment="1">
      <alignment horizontal="left" vertical="center" wrapText="1"/>
    </xf>
    <xf numFmtId="0" fontId="98" fillId="5" borderId="7" xfId="57" applyFont="1" applyFill="1" applyBorder="1" applyAlignment="1">
      <alignment horizontal="left" vertical="center" wrapText="1"/>
    </xf>
    <xf numFmtId="168" fontId="16" fillId="5" borderId="0" xfId="2" applyNumberFormat="1" applyFont="1" applyFill="1" applyAlignment="1" applyProtection="1">
      <alignment horizontal="left" vertical="center" wrapText="1"/>
      <protection hidden="1"/>
    </xf>
    <xf numFmtId="0" fontId="184" fillId="16" borderId="6" xfId="57" applyFont="1" applyFill="1" applyBorder="1" applyAlignment="1">
      <alignment horizontal="left" vertical="center" wrapText="1"/>
    </xf>
    <xf numFmtId="0" fontId="184" fillId="16" borderId="0" xfId="57" applyFont="1" applyFill="1" applyAlignment="1">
      <alignment horizontal="left" vertical="center" wrapText="1"/>
    </xf>
    <xf numFmtId="0" fontId="184" fillId="16" borderId="7" xfId="57" applyFont="1" applyFill="1" applyBorder="1" applyAlignment="1">
      <alignment horizontal="left" vertical="center" wrapText="1"/>
    </xf>
    <xf numFmtId="1" fontId="101" fillId="38" borderId="4" xfId="2" applyNumberFormat="1" applyFont="1" applyFill="1" applyBorder="1" applyAlignment="1" applyProtection="1">
      <alignment horizontal="center" vertical="center" wrapText="1"/>
      <protection hidden="1"/>
    </xf>
    <xf numFmtId="0" fontId="15" fillId="5" borderId="0" xfId="2" applyFont="1" applyFill="1" applyAlignment="1" applyProtection="1">
      <alignment horizontal="center" vertical="center" wrapText="1"/>
      <protection hidden="1"/>
    </xf>
    <xf numFmtId="0" fontId="469" fillId="16" borderId="6" xfId="57" applyFont="1" applyFill="1" applyBorder="1" applyAlignment="1">
      <alignment horizontal="left" vertical="center" wrapText="1"/>
    </xf>
    <xf numFmtId="0" fontId="469" fillId="16" borderId="0" xfId="57" applyFont="1" applyFill="1" applyAlignment="1">
      <alignment horizontal="left" vertical="center" wrapText="1"/>
    </xf>
    <xf numFmtId="0" fontId="469" fillId="16" borderId="7" xfId="57" applyFont="1" applyFill="1" applyBorder="1" applyAlignment="1">
      <alignment horizontal="left" vertical="center" wrapText="1"/>
    </xf>
    <xf numFmtId="1" fontId="101" fillId="22" borderId="4" xfId="2" applyNumberFormat="1" applyFont="1" applyFill="1" applyBorder="1" applyAlignment="1" applyProtection="1">
      <alignment horizontal="center" vertical="center" wrapText="1"/>
      <protection hidden="1"/>
    </xf>
    <xf numFmtId="0" fontId="184" fillId="5" borderId="6" xfId="67" applyFont="1" applyFill="1" applyBorder="1" applyAlignment="1">
      <alignment horizontal="left" vertical="center" wrapText="1"/>
    </xf>
    <xf numFmtId="0" fontId="184" fillId="5" borderId="0" xfId="67" applyFont="1" applyFill="1" applyAlignment="1">
      <alignment horizontal="left" vertical="center" wrapText="1"/>
    </xf>
    <xf numFmtId="0" fontId="184" fillId="5" borderId="7" xfId="67" applyFont="1" applyFill="1" applyBorder="1" applyAlignment="1">
      <alignment horizontal="left" vertical="center" wrapText="1"/>
    </xf>
    <xf numFmtId="1" fontId="27" fillId="40" borderId="4" xfId="2" applyNumberFormat="1" applyFont="1" applyFill="1" applyBorder="1" applyAlignment="1" applyProtection="1">
      <alignment horizontal="center" vertical="center" wrapText="1"/>
      <protection hidden="1"/>
    </xf>
    <xf numFmtId="0" fontId="184" fillId="5" borderId="6" xfId="57" applyFont="1" applyFill="1" applyBorder="1" applyAlignment="1">
      <alignment horizontal="center" vertical="center" wrapText="1"/>
    </xf>
    <xf numFmtId="0" fontId="184" fillId="5" borderId="0" xfId="57" applyFont="1" applyFill="1" applyAlignment="1">
      <alignment horizontal="center" vertical="center" wrapText="1"/>
    </xf>
    <xf numFmtId="0" fontId="184" fillId="5" borderId="7" xfId="57" applyFont="1" applyFill="1" applyBorder="1" applyAlignment="1">
      <alignment horizontal="center" vertical="center" wrapText="1"/>
    </xf>
    <xf numFmtId="1" fontId="101" fillId="41" borderId="4" xfId="2" applyNumberFormat="1" applyFont="1" applyFill="1" applyBorder="1" applyAlignment="1" applyProtection="1">
      <alignment horizontal="center" vertical="center" wrapText="1"/>
      <protection hidden="1"/>
    </xf>
    <xf numFmtId="1" fontId="27" fillId="39" borderId="4" xfId="2" applyNumberFormat="1" applyFont="1" applyFill="1" applyBorder="1" applyAlignment="1" applyProtection="1">
      <alignment horizontal="center" vertical="center" wrapText="1"/>
      <protection hidden="1"/>
    </xf>
    <xf numFmtId="1" fontId="27" fillId="35" borderId="4" xfId="2" applyNumberFormat="1" applyFont="1" applyFill="1" applyBorder="1" applyAlignment="1" applyProtection="1">
      <alignment horizontal="center" vertical="center" wrapText="1"/>
      <protection hidden="1"/>
    </xf>
    <xf numFmtId="0" fontId="16" fillId="5" borderId="0" xfId="2" applyFont="1" applyFill="1" applyAlignment="1" applyProtection="1">
      <alignment horizontal="center" vertical="center" wrapText="1"/>
      <protection hidden="1"/>
    </xf>
    <xf numFmtId="0" fontId="184" fillId="0" borderId="6" xfId="57" applyFont="1" applyBorder="1" applyAlignment="1">
      <alignment horizontal="center" vertical="center" wrapText="1"/>
    </xf>
    <xf numFmtId="0" fontId="184" fillId="0" borderId="0" xfId="57" applyFont="1" applyAlignment="1">
      <alignment horizontal="center" vertical="center" wrapText="1"/>
    </xf>
    <xf numFmtId="0" fontId="184" fillId="0" borderId="7" xfId="57" applyFont="1" applyBorder="1" applyAlignment="1">
      <alignment horizontal="center" vertical="center" wrapText="1"/>
    </xf>
    <xf numFmtId="1" fontId="101" fillId="36" borderId="4" xfId="2" applyNumberFormat="1" applyFont="1" applyFill="1" applyBorder="1" applyAlignment="1" applyProtection="1">
      <alignment horizontal="center" vertical="center" wrapText="1"/>
      <protection hidden="1"/>
    </xf>
    <xf numFmtId="175" fontId="468" fillId="5" borderId="0" xfId="0" applyNumberFormat="1" applyFont="1" applyFill="1" applyAlignment="1">
      <alignment horizontal="center" vertical="center" wrapText="1"/>
    </xf>
    <xf numFmtId="1" fontId="101" fillId="37" borderId="4" xfId="2" applyNumberFormat="1" applyFont="1" applyFill="1" applyBorder="1" applyAlignment="1" applyProtection="1">
      <alignment horizontal="center" vertical="center" wrapText="1"/>
      <protection hidden="1"/>
    </xf>
    <xf numFmtId="1" fontId="27" fillId="23" borderId="4" xfId="2" applyNumberFormat="1" applyFont="1" applyFill="1" applyBorder="1" applyAlignment="1" applyProtection="1">
      <alignment horizontal="center" vertical="center" wrapText="1"/>
      <protection hidden="1"/>
    </xf>
    <xf numFmtId="0" fontId="184" fillId="5" borderId="94" xfId="67" applyFont="1" applyFill="1" applyBorder="1" applyAlignment="1">
      <alignment horizontal="center" vertical="center" wrapText="1"/>
    </xf>
    <xf numFmtId="0" fontId="184" fillId="5" borderId="177" xfId="67" applyFont="1" applyFill="1" applyBorder="1" applyAlignment="1">
      <alignment horizontal="center" vertical="center" wrapText="1"/>
    </xf>
    <xf numFmtId="0" fontId="184" fillId="5" borderId="280" xfId="67" applyFont="1" applyFill="1" applyBorder="1" applyAlignment="1">
      <alignment horizontal="center" vertical="center" wrapText="1"/>
    </xf>
    <xf numFmtId="0" fontId="184" fillId="5" borderId="6" xfId="67" applyFont="1" applyFill="1" applyBorder="1" applyAlignment="1">
      <alignment horizontal="center" vertical="center" wrapText="1"/>
    </xf>
    <xf numFmtId="0" fontId="184" fillId="5" borderId="0" xfId="67" applyFont="1" applyFill="1" applyAlignment="1">
      <alignment horizontal="center" vertical="center" wrapText="1"/>
    </xf>
    <xf numFmtId="0" fontId="184" fillId="5" borderId="7" xfId="67" applyFont="1" applyFill="1" applyBorder="1" applyAlignment="1">
      <alignment horizontal="center" vertical="center" wrapText="1"/>
    </xf>
    <xf numFmtId="1" fontId="101" fillId="152" borderId="4" xfId="2" applyNumberFormat="1" applyFont="1" applyFill="1" applyBorder="1" applyAlignment="1" applyProtection="1">
      <alignment horizontal="center" vertical="center" wrapText="1"/>
      <protection hidden="1"/>
    </xf>
    <xf numFmtId="1" fontId="101" fillId="33" borderId="4" xfId="2" applyNumberFormat="1" applyFont="1" applyFill="1" applyBorder="1" applyAlignment="1" applyProtection="1">
      <alignment horizontal="center" vertical="center" wrapText="1"/>
      <protection hidden="1"/>
    </xf>
    <xf numFmtId="1" fontId="27" fillId="15" borderId="4" xfId="2" applyNumberFormat="1" applyFont="1" applyFill="1" applyBorder="1" applyAlignment="1" applyProtection="1">
      <alignment horizontal="center" vertical="center" wrapText="1"/>
      <protection hidden="1"/>
    </xf>
    <xf numFmtId="1" fontId="27" fillId="17" borderId="4" xfId="2" applyNumberFormat="1" applyFont="1" applyFill="1" applyBorder="1" applyAlignment="1" applyProtection="1">
      <alignment horizontal="center" vertical="center" wrapText="1"/>
      <protection hidden="1"/>
    </xf>
    <xf numFmtId="1" fontId="101" fillId="20" borderId="4" xfId="2" applyNumberFormat="1" applyFont="1" applyFill="1" applyBorder="1" applyAlignment="1" applyProtection="1">
      <alignment horizontal="center" vertical="center" wrapText="1"/>
      <protection hidden="1"/>
    </xf>
    <xf numFmtId="0" fontId="101" fillId="13" borderId="3" xfId="2" applyFont="1" applyFill="1" applyBorder="1" applyAlignment="1">
      <alignment horizontal="center" vertical="center"/>
    </xf>
    <xf numFmtId="0" fontId="101" fillId="13" borderId="4" xfId="2" applyFont="1" applyFill="1" applyBorder="1" applyAlignment="1">
      <alignment horizontal="center" vertical="center"/>
    </xf>
    <xf numFmtId="0" fontId="101" fillId="13" borderId="5" xfId="2" applyFont="1" applyFill="1" applyBorder="1" applyAlignment="1">
      <alignment horizontal="center" vertical="center"/>
    </xf>
    <xf numFmtId="0" fontId="101" fillId="13" borderId="6" xfId="2" applyFont="1" applyFill="1" applyBorder="1" applyAlignment="1">
      <alignment horizontal="center" vertical="center"/>
    </xf>
    <xf numFmtId="0" fontId="101" fillId="13" borderId="0" xfId="2" applyFont="1" applyFill="1" applyAlignment="1">
      <alignment horizontal="center" vertical="center"/>
    </xf>
    <xf numFmtId="0" fontId="101" fillId="13" borderId="7" xfId="2" applyFont="1" applyFill="1" applyBorder="1" applyAlignment="1">
      <alignment horizontal="center" vertical="center"/>
    </xf>
    <xf numFmtId="1" fontId="101" fillId="10" borderId="0" xfId="2" applyNumberFormat="1" applyFont="1" applyFill="1" applyAlignment="1" applyProtection="1">
      <alignment horizontal="center" vertical="center" wrapText="1"/>
      <protection hidden="1"/>
    </xf>
    <xf numFmtId="198" fontId="457" fillId="13" borderId="6" xfId="66" applyNumberFormat="1" applyFont="1" applyFill="1" applyBorder="1" applyAlignment="1">
      <alignment horizontal="right" vertical="center"/>
    </xf>
    <xf numFmtId="198" fontId="457" fillId="13" borderId="0" xfId="66" applyNumberFormat="1" applyFont="1" applyFill="1" applyAlignment="1">
      <alignment horizontal="center" vertical="center"/>
    </xf>
    <xf numFmtId="198" fontId="461" fillId="13" borderId="0" xfId="66" applyNumberFormat="1" applyFont="1" applyFill="1" applyAlignment="1">
      <alignment horizontal="right" vertical="center"/>
    </xf>
    <xf numFmtId="1" fontId="461" fillId="13" borderId="0" xfId="66" applyNumberFormat="1" applyFont="1" applyFill="1" applyAlignment="1">
      <alignment horizontal="center" vertical="center"/>
    </xf>
    <xf numFmtId="1" fontId="458" fillId="118" borderId="4" xfId="66" applyNumberFormat="1" applyFont="1" applyFill="1" applyBorder="1" applyAlignment="1">
      <alignment horizontal="center" vertical="center"/>
    </xf>
    <xf numFmtId="1" fontId="458" fillId="118" borderId="0" xfId="66" applyNumberFormat="1" applyFont="1" applyFill="1" applyAlignment="1">
      <alignment horizontal="center" vertical="center"/>
    </xf>
    <xf numFmtId="198" fontId="457" fillId="10" borderId="6" xfId="66" applyNumberFormat="1" applyFont="1" applyFill="1" applyBorder="1" applyAlignment="1">
      <alignment horizontal="right" vertical="center"/>
    </xf>
    <xf numFmtId="198" fontId="457" fillId="10" borderId="9" xfId="66" applyNumberFormat="1" applyFont="1" applyFill="1" applyBorder="1" applyAlignment="1">
      <alignment horizontal="right" vertical="center"/>
    </xf>
    <xf numFmtId="198" fontId="457" fillId="10" borderId="0" xfId="66" applyNumberFormat="1" applyFont="1" applyFill="1" applyAlignment="1">
      <alignment horizontal="center" vertical="center"/>
    </xf>
    <xf numFmtId="198" fontId="457" fillId="10" borderId="8" xfId="66" applyNumberFormat="1" applyFont="1" applyFill="1" applyBorder="1" applyAlignment="1">
      <alignment horizontal="center" vertical="center"/>
    </xf>
    <xf numFmtId="198" fontId="10" fillId="10" borderId="0" xfId="66" applyNumberFormat="1" applyFont="1" applyFill="1" applyAlignment="1">
      <alignment horizontal="right" vertical="center"/>
    </xf>
    <xf numFmtId="198" fontId="10" fillId="10" borderId="8" xfId="66" applyNumberFormat="1" applyFont="1" applyFill="1" applyBorder="1" applyAlignment="1">
      <alignment horizontal="right" vertical="center"/>
    </xf>
    <xf numFmtId="1" fontId="10" fillId="10" borderId="0" xfId="66" applyNumberFormat="1" applyFont="1" applyFill="1" applyAlignment="1">
      <alignment horizontal="center" vertical="center"/>
    </xf>
    <xf numFmtId="1" fontId="10" fillId="10" borderId="8" xfId="66" applyNumberFormat="1" applyFont="1" applyFill="1" applyBorder="1" applyAlignment="1">
      <alignment horizontal="center" vertical="center"/>
    </xf>
    <xf numFmtId="1" fontId="101" fillId="72" borderId="0" xfId="2" applyNumberFormat="1" applyFont="1" applyFill="1" applyAlignment="1" applyProtection="1">
      <alignment horizontal="center" vertical="center" wrapText="1"/>
      <protection hidden="1"/>
    </xf>
    <xf numFmtId="198" fontId="457" fillId="118" borderId="3" xfId="66" applyNumberFormat="1" applyFont="1" applyFill="1" applyBorder="1" applyAlignment="1">
      <alignment horizontal="right" vertical="center"/>
    </xf>
    <xf numFmtId="198" fontId="457" fillId="118" borderId="6" xfId="66" applyNumberFormat="1" applyFont="1" applyFill="1" applyBorder="1" applyAlignment="1">
      <alignment horizontal="right" vertical="center"/>
    </xf>
    <xf numFmtId="198" fontId="457" fillId="118" borderId="4" xfId="66" applyNumberFormat="1" applyFont="1" applyFill="1" applyBorder="1" applyAlignment="1">
      <alignment horizontal="center" vertical="center"/>
    </xf>
    <xf numFmtId="198" fontId="457" fillId="118" borderId="0" xfId="66" applyNumberFormat="1" applyFont="1" applyFill="1" applyAlignment="1">
      <alignment horizontal="center" vertical="center"/>
    </xf>
    <xf numFmtId="198" fontId="458" fillId="118" borderId="4" xfId="66" applyNumberFormat="1" applyFont="1" applyFill="1" applyBorder="1" applyAlignment="1">
      <alignment horizontal="right" vertical="center"/>
    </xf>
    <xf numFmtId="198" fontId="458" fillId="118" borderId="0" xfId="66" applyNumberFormat="1" applyFont="1" applyFill="1" applyAlignment="1">
      <alignment horizontal="right" vertical="center"/>
    </xf>
    <xf numFmtId="1" fontId="40" fillId="5" borderId="6" xfId="55" applyNumberFormat="1" applyFont="1" applyFill="1" applyBorder="1" applyAlignment="1">
      <alignment horizontal="center" vertical="center" wrapText="1"/>
    </xf>
    <xf numFmtId="1" fontId="40" fillId="5" borderId="0" xfId="55" applyNumberFormat="1" applyFont="1" applyFill="1" applyAlignment="1">
      <alignment horizontal="center" vertical="center" wrapText="1"/>
    </xf>
    <xf numFmtId="0" fontId="42" fillId="68" borderId="177" xfId="2" applyFont="1" applyFill="1" applyBorder="1" applyAlignment="1" applyProtection="1">
      <alignment horizontal="center" vertical="center" wrapText="1"/>
      <protection locked="0"/>
    </xf>
    <xf numFmtId="0" fontId="42" fillId="68" borderId="231" xfId="2" applyFont="1" applyFill="1" applyBorder="1" applyAlignment="1" applyProtection="1">
      <alignment horizontal="center" vertical="center" wrapText="1"/>
      <protection locked="0"/>
    </xf>
    <xf numFmtId="0" fontId="17" fillId="69" borderId="177" xfId="2" applyFont="1" applyFill="1" applyBorder="1" applyAlignment="1" applyProtection="1">
      <alignment horizontal="center" vertical="center" wrapText="1"/>
      <protection locked="0"/>
    </xf>
    <xf numFmtId="0" fontId="17" fillId="69" borderId="231" xfId="2" applyFont="1" applyFill="1" applyBorder="1" applyAlignment="1" applyProtection="1">
      <alignment horizontal="center" vertical="center" wrapText="1"/>
      <protection locked="0"/>
    </xf>
    <xf numFmtId="0" fontId="68" fillId="10" borderId="177" xfId="2" applyFont="1" applyFill="1" applyBorder="1" applyAlignment="1" applyProtection="1">
      <alignment horizontal="center" vertical="center" wrapText="1"/>
      <protection hidden="1"/>
    </xf>
    <xf numFmtId="0" fontId="68" fillId="10" borderId="231" xfId="2" applyFont="1" applyFill="1" applyBorder="1" applyAlignment="1" applyProtection="1">
      <alignment horizontal="center" vertical="center" wrapText="1"/>
      <protection hidden="1"/>
    </xf>
    <xf numFmtId="0" fontId="7" fillId="145" borderId="177" xfId="2" applyFont="1" applyFill="1" applyBorder="1" applyAlignment="1">
      <alignment horizontal="center" vertical="center" wrapText="1"/>
    </xf>
    <xf numFmtId="0" fontId="7" fillId="145" borderId="231" xfId="2" applyFont="1" applyFill="1" applyBorder="1" applyAlignment="1">
      <alignment horizontal="center" vertical="center" wrapText="1"/>
    </xf>
    <xf numFmtId="0" fontId="185" fillId="5" borderId="6" xfId="0" applyFont="1" applyFill="1" applyBorder="1" applyAlignment="1">
      <alignment horizontal="center" vertical="center" wrapText="1"/>
    </xf>
    <xf numFmtId="0" fontId="185" fillId="5" borderId="0" xfId="0" applyFont="1" applyFill="1" applyAlignment="1">
      <alignment horizontal="center" vertical="center" wrapText="1"/>
    </xf>
    <xf numFmtId="0" fontId="427" fillId="10" borderId="6" xfId="0" applyFont="1" applyFill="1" applyBorder="1" applyAlignment="1">
      <alignment horizontal="center"/>
    </xf>
    <xf numFmtId="0" fontId="427" fillId="10" borderId="0" xfId="0" applyFont="1" applyFill="1" applyAlignment="1">
      <alignment horizontal="center"/>
    </xf>
    <xf numFmtId="1" fontId="16" fillId="10" borderId="0" xfId="2" applyNumberFormat="1" applyFont="1" applyFill="1" applyAlignment="1">
      <alignment horizontal="center" vertical="center"/>
    </xf>
    <xf numFmtId="0" fontId="42" fillId="10" borderId="0" xfId="60" applyFont="1" applyFill="1" applyAlignment="1">
      <alignment horizontal="center" vertical="center"/>
    </xf>
    <xf numFmtId="0" fontId="212" fillId="131" borderId="0" xfId="2" applyFont="1" applyFill="1" applyAlignment="1">
      <alignment horizontal="left" vertical="center"/>
    </xf>
    <xf numFmtId="0" fontId="329" fillId="46" borderId="0" xfId="2" applyFont="1" applyFill="1" applyAlignment="1">
      <alignment horizontal="left" vertical="center"/>
    </xf>
    <xf numFmtId="1" fontId="300" fillId="18" borderId="223" xfId="7" applyNumberFormat="1" applyFont="1" applyFill="1" applyBorder="1" applyAlignment="1" applyProtection="1">
      <alignment horizontal="center" vertical="center"/>
      <protection hidden="1"/>
    </xf>
    <xf numFmtId="1" fontId="300" fillId="18" borderId="222" xfId="7" applyNumberFormat="1" applyFont="1" applyFill="1" applyBorder="1" applyAlignment="1" applyProtection="1">
      <alignment horizontal="center" vertical="center"/>
      <protection hidden="1"/>
    </xf>
    <xf numFmtId="0" fontId="16" fillId="7" borderId="4" xfId="2" applyFont="1" applyFill="1" applyBorder="1" applyAlignment="1" applyProtection="1">
      <alignment horizontal="right" vertical="center"/>
      <protection hidden="1"/>
    </xf>
    <xf numFmtId="0" fontId="256" fillId="5" borderId="0" xfId="0" applyFont="1" applyFill="1" applyAlignment="1">
      <alignment horizontal="center" vertical="center"/>
    </xf>
    <xf numFmtId="0" fontId="17" fillId="5" borderId="134" xfId="2" quotePrefix="1" applyFont="1" applyFill="1" applyBorder="1" applyAlignment="1" applyProtection="1">
      <alignment horizontal="center" vertical="center" wrapText="1"/>
      <protection hidden="1"/>
    </xf>
    <xf numFmtId="0" fontId="17" fillId="5" borderId="216" xfId="2" quotePrefix="1" applyFont="1" applyFill="1" applyBorder="1" applyAlignment="1" applyProtection="1">
      <alignment horizontal="center" vertical="center" wrapText="1"/>
      <protection hidden="1"/>
    </xf>
    <xf numFmtId="0" fontId="17" fillId="5" borderId="18" xfId="2" quotePrefix="1" applyFont="1" applyFill="1" applyBorder="1" applyAlignment="1" applyProtection="1">
      <alignment horizontal="center" vertical="center" wrapText="1"/>
      <protection hidden="1"/>
    </xf>
    <xf numFmtId="0" fontId="17" fillId="5" borderId="126" xfId="2" quotePrefix="1" applyFont="1" applyFill="1" applyBorder="1" applyAlignment="1" applyProtection="1">
      <alignment horizontal="center" vertical="center" wrapText="1"/>
      <protection hidden="1"/>
    </xf>
    <xf numFmtId="0" fontId="17" fillId="5" borderId="233" xfId="2" quotePrefix="1" applyFont="1" applyFill="1" applyBorder="1" applyAlignment="1" applyProtection="1">
      <alignment horizontal="center" vertical="center" wrapText="1"/>
      <protection hidden="1"/>
    </xf>
    <xf numFmtId="0" fontId="17" fillId="5" borderId="232" xfId="2" quotePrefix="1" applyFont="1" applyFill="1" applyBorder="1" applyAlignment="1" applyProtection="1">
      <alignment horizontal="center" vertical="center" wrapText="1"/>
      <protection hidden="1"/>
    </xf>
    <xf numFmtId="0" fontId="69" fillId="5" borderId="18" xfId="0" applyFont="1" applyFill="1" applyBorder="1" applyAlignment="1">
      <alignment horizontal="center" vertical="center" wrapText="1"/>
    </xf>
    <xf numFmtId="0" fontId="69" fillId="5" borderId="233" xfId="0" applyFont="1" applyFill="1" applyBorder="1" applyAlignment="1">
      <alignment horizontal="center" vertical="center" wrapText="1"/>
    </xf>
    <xf numFmtId="0" fontId="69" fillId="5" borderId="231" xfId="0" applyFont="1" applyFill="1" applyBorder="1" applyAlignment="1">
      <alignment horizontal="center" vertical="center" wrapText="1"/>
    </xf>
    <xf numFmtId="0" fontId="69" fillId="5" borderId="232" xfId="0" applyFont="1" applyFill="1" applyBorder="1" applyAlignment="1">
      <alignment horizontal="center" vertical="center" wrapText="1"/>
    </xf>
    <xf numFmtId="0" fontId="448" fillId="48" borderId="0" xfId="0" applyFont="1" applyFill="1" applyAlignment="1">
      <alignment horizontal="center" vertical="center"/>
    </xf>
    <xf numFmtId="0" fontId="33" fillId="111" borderId="3" xfId="57" applyFont="1" applyFill="1" applyBorder="1" applyAlignment="1">
      <alignment horizontal="center" vertical="center" wrapText="1"/>
    </xf>
    <xf numFmtId="0" fontId="33" fillId="111" borderId="4" xfId="57" applyFont="1" applyFill="1" applyBorder="1" applyAlignment="1">
      <alignment horizontal="center" vertical="center" wrapText="1"/>
    </xf>
    <xf numFmtId="0" fontId="33" fillId="111" borderId="6" xfId="57" applyFont="1" applyFill="1" applyBorder="1" applyAlignment="1">
      <alignment horizontal="center" vertical="center" wrapText="1"/>
    </xf>
    <xf numFmtId="0" fontId="33" fillId="111" borderId="0" xfId="57" applyFont="1" applyFill="1" applyAlignment="1">
      <alignment horizontal="center" vertical="center" wrapText="1"/>
    </xf>
    <xf numFmtId="217" fontId="17" fillId="0" borderId="0" xfId="0" applyNumberFormat="1" applyFont="1" applyAlignment="1">
      <alignment horizontal="center" vertical="center"/>
    </xf>
    <xf numFmtId="0" fontId="328" fillId="0" borderId="134" xfId="4" applyFont="1" applyBorder="1" applyAlignment="1">
      <alignment horizontal="left" vertical="center"/>
    </xf>
    <xf numFmtId="0" fontId="328" fillId="0" borderId="215" xfId="4" applyFont="1" applyBorder="1" applyAlignment="1">
      <alignment horizontal="left" vertical="center"/>
    </xf>
    <xf numFmtId="0" fontId="328" fillId="0" borderId="216" xfId="4" applyFont="1" applyBorder="1" applyAlignment="1">
      <alignment horizontal="left" vertical="center"/>
    </xf>
    <xf numFmtId="0" fontId="328" fillId="0" borderId="18" xfId="4" applyFont="1" applyBorder="1" applyAlignment="1">
      <alignment horizontal="left" vertical="center"/>
    </xf>
    <xf numFmtId="0" fontId="328" fillId="0" borderId="0" xfId="4" applyFont="1" applyBorder="1" applyAlignment="1">
      <alignment horizontal="left" vertical="center"/>
    </xf>
    <xf numFmtId="0" fontId="328" fillId="0" borderId="126" xfId="4" applyFont="1" applyBorder="1" applyAlignment="1">
      <alignment horizontal="left" vertical="center"/>
    </xf>
    <xf numFmtId="0" fontId="328" fillId="0" borderId="233" xfId="4" applyFont="1" applyBorder="1" applyAlignment="1">
      <alignment horizontal="left" vertical="center"/>
    </xf>
    <xf numFmtId="0" fontId="328" fillId="0" borderId="231" xfId="4" applyFont="1" applyBorder="1" applyAlignment="1">
      <alignment horizontal="left" vertical="center"/>
    </xf>
    <xf numFmtId="0" fontId="328" fillId="0" borderId="232" xfId="4" applyFont="1" applyBorder="1" applyAlignment="1">
      <alignment horizontal="left" vertical="center"/>
    </xf>
    <xf numFmtId="0" fontId="17" fillId="16" borderId="0" xfId="42" applyFont="1" applyFill="1" applyAlignment="1">
      <alignment horizontal="left" vertical="center" wrapText="1"/>
    </xf>
    <xf numFmtId="0" fontId="4" fillId="5" borderId="130" xfId="0" applyFont="1" applyFill="1" applyBorder="1" applyAlignment="1">
      <alignment horizontal="center" vertical="center"/>
    </xf>
    <xf numFmtId="0" fontId="4" fillId="5" borderId="0" xfId="0" applyFont="1" applyFill="1" applyAlignment="1">
      <alignment horizontal="center" vertical="center"/>
    </xf>
    <xf numFmtId="0" fontId="72" fillId="5" borderId="0" xfId="0" applyFont="1" applyFill="1" applyAlignment="1">
      <alignment horizontal="center" vertical="center" wrapText="1"/>
    </xf>
    <xf numFmtId="0" fontId="72" fillId="5" borderId="126" xfId="0" applyFont="1" applyFill="1" applyBorder="1" applyAlignment="1">
      <alignment horizontal="center" vertical="center" wrapText="1"/>
    </xf>
    <xf numFmtId="0" fontId="26" fillId="106" borderId="84" xfId="0" applyFont="1" applyFill="1" applyBorder="1" applyAlignment="1">
      <alignment horizontal="center" vertical="center"/>
    </xf>
    <xf numFmtId="0" fontId="26" fillId="106" borderId="85" xfId="0" applyFont="1" applyFill="1" applyBorder="1" applyAlignment="1">
      <alignment horizontal="center" vertical="center"/>
    </xf>
    <xf numFmtId="0" fontId="46" fillId="0" borderId="215" xfId="2" applyFont="1" applyBorder="1" applyAlignment="1">
      <alignment horizontal="left" vertical="center"/>
    </xf>
    <xf numFmtId="0" fontId="46" fillId="0" borderId="216" xfId="2" applyFont="1" applyBorder="1" applyAlignment="1">
      <alignment horizontal="left" vertical="center"/>
    </xf>
    <xf numFmtId="0" fontId="26" fillId="106" borderId="4" xfId="0" applyFont="1" applyFill="1" applyBorder="1" applyAlignment="1">
      <alignment horizontal="center" vertical="center"/>
    </xf>
    <xf numFmtId="0" fontId="26" fillId="106" borderId="5" xfId="0" applyFont="1" applyFill="1" applyBorder="1" applyAlignment="1">
      <alignment horizontal="center" vertical="center"/>
    </xf>
    <xf numFmtId="0" fontId="328" fillId="0" borderId="130" xfId="4" applyFont="1" applyBorder="1" applyAlignment="1">
      <alignment horizontal="center" vertical="center"/>
    </xf>
    <xf numFmtId="0" fontId="46" fillId="0" borderId="0" xfId="2" applyFont="1" applyAlignment="1">
      <alignment horizontal="center" vertical="center"/>
    </xf>
    <xf numFmtId="0" fontId="46" fillId="0" borderId="126" xfId="2" applyFont="1" applyBorder="1" applyAlignment="1">
      <alignment horizontal="center" vertical="center"/>
    </xf>
    <xf numFmtId="0" fontId="328" fillId="0" borderId="233" xfId="4" applyFont="1" applyBorder="1" applyAlignment="1">
      <alignment horizontal="center" vertical="center"/>
    </xf>
    <xf numFmtId="0" fontId="328" fillId="0" borderId="231" xfId="4" applyFont="1" applyBorder="1" applyAlignment="1">
      <alignment horizontal="center" vertical="center"/>
    </xf>
    <xf numFmtId="0" fontId="328" fillId="0" borderId="232" xfId="4" applyFont="1" applyBorder="1" applyAlignment="1">
      <alignment horizontal="center" vertical="center"/>
    </xf>
    <xf numFmtId="0" fontId="317" fillId="0" borderId="134" xfId="42" applyFont="1" applyBorder="1" applyAlignment="1">
      <alignment horizontal="center" vertical="center" wrapText="1"/>
    </xf>
    <xf numFmtId="0" fontId="317" fillId="0" borderId="215" xfId="42" applyFont="1" applyBorder="1" applyAlignment="1">
      <alignment horizontal="center" vertical="center" wrapText="1"/>
    </xf>
    <xf numFmtId="0" fontId="317" fillId="0" borderId="216" xfId="42" applyFont="1" applyBorder="1" applyAlignment="1">
      <alignment horizontal="center" vertical="center" wrapText="1"/>
    </xf>
    <xf numFmtId="0" fontId="317" fillId="0" borderId="130" xfId="42" applyFont="1" applyBorder="1" applyAlignment="1">
      <alignment horizontal="center" vertical="center" wrapText="1"/>
    </xf>
    <xf numFmtId="0" fontId="317" fillId="0" borderId="0" xfId="42" applyFont="1" applyAlignment="1">
      <alignment horizontal="center" vertical="center" wrapText="1"/>
    </xf>
    <xf numFmtId="0" fontId="317" fillId="0" borderId="126" xfId="42" applyFont="1" applyBorder="1" applyAlignment="1">
      <alignment horizontal="center" vertical="center" wrapText="1"/>
    </xf>
    <xf numFmtId="0" fontId="317" fillId="0" borderId="233" xfId="42" applyFont="1" applyBorder="1" applyAlignment="1">
      <alignment horizontal="center" vertical="center" wrapText="1"/>
    </xf>
    <xf numFmtId="0" fontId="317" fillId="0" borderId="231" xfId="42" applyFont="1" applyBorder="1" applyAlignment="1">
      <alignment horizontal="center" vertical="center" wrapText="1"/>
    </xf>
    <xf numFmtId="0" fontId="317" fillId="0" borderId="232" xfId="42" applyFont="1" applyBorder="1" applyAlignment="1">
      <alignment horizontal="center" vertical="center" wrapText="1"/>
    </xf>
    <xf numFmtId="0" fontId="410" fillId="10" borderId="239" xfId="0" applyFont="1" applyFill="1" applyBorder="1" applyAlignment="1">
      <alignment horizontal="center" vertical="center" wrapText="1"/>
    </xf>
    <xf numFmtId="0" fontId="410" fillId="10" borderId="129" xfId="0" applyFont="1" applyFill="1" applyBorder="1" applyAlignment="1">
      <alignment horizontal="center" vertical="center" wrapText="1"/>
    </xf>
    <xf numFmtId="0" fontId="410" fillId="10" borderId="240" xfId="0" applyFont="1" applyFill="1" applyBorder="1" applyAlignment="1">
      <alignment horizontal="center" vertical="center" wrapText="1"/>
    </xf>
    <xf numFmtId="0" fontId="16" fillId="48" borderId="0" xfId="2" applyFont="1" applyFill="1" applyAlignment="1" applyProtection="1">
      <alignment horizontal="center" vertical="center" textRotation="90"/>
      <protection locked="0"/>
    </xf>
    <xf numFmtId="0" fontId="46" fillId="48" borderId="79" xfId="23" applyFont="1" applyFill="1" applyBorder="1" applyAlignment="1" applyProtection="1">
      <alignment horizontal="center" vertical="center" wrapText="1"/>
      <protection locked="0"/>
    </xf>
    <xf numFmtId="0" fontId="46" fillId="48" borderId="80" xfId="23" applyFont="1" applyFill="1" applyBorder="1" applyAlignment="1" applyProtection="1">
      <alignment horizontal="center" vertical="center" wrapText="1"/>
      <protection locked="0"/>
    </xf>
    <xf numFmtId="0" fontId="42" fillId="54" borderId="130" xfId="2" applyFont="1" applyFill="1" applyBorder="1" applyAlignment="1">
      <alignment horizontal="center" vertical="center" textRotation="90" wrapText="1"/>
    </xf>
    <xf numFmtId="0" fontId="42" fillId="54" borderId="233" xfId="2" applyFont="1" applyFill="1" applyBorder="1" applyAlignment="1">
      <alignment horizontal="center" vertical="center" textRotation="90" wrapText="1"/>
    </xf>
    <xf numFmtId="0" fontId="164" fillId="5" borderId="215" xfId="2" applyFont="1" applyFill="1" applyBorder="1" applyAlignment="1">
      <alignment horizontal="center" vertical="center" wrapText="1"/>
    </xf>
    <xf numFmtId="0" fontId="164" fillId="5" borderId="216" xfId="2" applyFont="1" applyFill="1" applyBorder="1" applyAlignment="1">
      <alignment horizontal="center" vertical="center" wrapText="1"/>
    </xf>
    <xf numFmtId="0" fontId="164" fillId="5" borderId="231" xfId="2" applyFont="1" applyFill="1" applyBorder="1" applyAlignment="1">
      <alignment horizontal="center" vertical="center" wrapText="1"/>
    </xf>
    <xf numFmtId="0" fontId="164" fillId="5" borderId="232" xfId="2" applyFont="1" applyFill="1" applyBorder="1" applyAlignment="1">
      <alignment horizontal="center" vertical="center" wrapText="1"/>
    </xf>
    <xf numFmtId="0" fontId="3" fillId="5" borderId="0" xfId="57" applyFont="1" applyFill="1" applyAlignment="1">
      <alignment horizontal="center" vertical="center" wrapText="1"/>
    </xf>
    <xf numFmtId="0" fontId="46" fillId="48" borderId="134" xfId="2" applyFont="1" applyFill="1" applyBorder="1" applyAlignment="1">
      <alignment horizontal="center"/>
    </xf>
    <xf numFmtId="0" fontId="46" fillId="48" borderId="215" xfId="2" applyFont="1" applyFill="1" applyBorder="1" applyAlignment="1">
      <alignment horizontal="center"/>
    </xf>
    <xf numFmtId="0" fontId="46" fillId="48" borderId="216" xfId="2" applyFont="1" applyFill="1" applyBorder="1" applyAlignment="1">
      <alignment horizontal="center"/>
    </xf>
    <xf numFmtId="0" fontId="22" fillId="0" borderId="233" xfId="2" applyFont="1" applyBorder="1" applyAlignment="1">
      <alignment horizontal="center"/>
    </xf>
    <xf numFmtId="0" fontId="22" fillId="0" borderId="231" xfId="2" applyFont="1" applyBorder="1" applyAlignment="1">
      <alignment horizontal="center"/>
    </xf>
    <xf numFmtId="0" fontId="22" fillId="0" borderId="232" xfId="2" applyFont="1" applyBorder="1" applyAlignment="1">
      <alignment horizontal="center"/>
    </xf>
    <xf numFmtId="0" fontId="0" fillId="5" borderId="0" xfId="0" applyFill="1" applyAlignment="1">
      <alignment horizontal="center" vertical="center" wrapText="1"/>
    </xf>
    <xf numFmtId="0" fontId="0" fillId="5" borderId="126" xfId="0" applyFill="1" applyBorder="1" applyAlignment="1">
      <alignment horizontal="center" vertical="center" wrapText="1"/>
    </xf>
    <xf numFmtId="0" fontId="39" fillId="5" borderId="0" xfId="47" applyFont="1" applyFill="1" applyAlignment="1">
      <alignment horizontal="left" vertical="center" wrapText="1"/>
    </xf>
    <xf numFmtId="0" fontId="16" fillId="5" borderId="151" xfId="2" applyFont="1" applyFill="1" applyBorder="1" applyAlignment="1" applyProtection="1">
      <alignment horizontal="center"/>
      <protection hidden="1"/>
    </xf>
    <xf numFmtId="0" fontId="16" fillId="5" borderId="152" xfId="2" applyFont="1" applyFill="1" applyBorder="1" applyAlignment="1" applyProtection="1">
      <alignment horizontal="center"/>
      <protection hidden="1"/>
    </xf>
    <xf numFmtId="0" fontId="16" fillId="5" borderId="153" xfId="2" applyFont="1" applyFill="1" applyBorder="1" applyAlignment="1" applyProtection="1">
      <alignment horizontal="center"/>
      <protection hidden="1"/>
    </xf>
    <xf numFmtId="0" fontId="70" fillId="5" borderId="130" xfId="2" applyFont="1" applyFill="1" applyBorder="1" applyAlignment="1" applyProtection="1">
      <alignment horizontal="center"/>
      <protection hidden="1"/>
    </xf>
    <xf numFmtId="0" fontId="70" fillId="5" borderId="148" xfId="2" applyFont="1" applyFill="1" applyBorder="1" applyAlignment="1" applyProtection="1">
      <alignment horizontal="center"/>
      <protection hidden="1"/>
    </xf>
    <xf numFmtId="1" fontId="404" fillId="5" borderId="0" xfId="2" applyNumberFormat="1" applyFont="1" applyFill="1" applyAlignment="1" applyProtection="1">
      <alignment horizontal="left" vertical="center" wrapText="1"/>
      <protection hidden="1"/>
    </xf>
    <xf numFmtId="0" fontId="40" fillId="5" borderId="0" xfId="47" applyFont="1" applyFill="1" applyAlignment="1">
      <alignment horizontal="left" vertical="center" wrapText="1"/>
    </xf>
    <xf numFmtId="0" fontId="35" fillId="5" borderId="138" xfId="2" applyFont="1" applyFill="1" applyBorder="1" applyAlignment="1" applyProtection="1">
      <alignment horizontal="center" vertical="center" wrapText="1"/>
      <protection hidden="1"/>
    </xf>
    <xf numFmtId="0" fontId="35" fillId="5" borderId="139" xfId="2" applyFont="1" applyFill="1" applyBorder="1" applyAlignment="1" applyProtection="1">
      <alignment horizontal="center" vertical="center" wrapText="1"/>
      <protection hidden="1"/>
    </xf>
    <xf numFmtId="0" fontId="42" fillId="43" borderId="0" xfId="60" applyFont="1" applyFill="1" applyAlignment="1">
      <alignment horizontal="center" vertical="center"/>
    </xf>
    <xf numFmtId="0" fontId="185" fillId="5" borderId="0" xfId="57" applyFont="1" applyFill="1" applyAlignment="1">
      <alignment horizontal="left" vertical="center" wrapText="1"/>
    </xf>
    <xf numFmtId="0" fontId="292" fillId="5" borderId="0" xfId="57" applyFont="1" applyFill="1" applyAlignment="1">
      <alignment horizontal="center" vertical="center" wrapText="1"/>
    </xf>
    <xf numFmtId="0" fontId="243" fillId="5" borderId="0" xfId="57" applyFont="1" applyFill="1" applyAlignment="1">
      <alignment horizontal="center" vertical="center" wrapText="1"/>
    </xf>
    <xf numFmtId="0" fontId="35" fillId="5" borderId="141" xfId="2" applyFont="1" applyFill="1" applyBorder="1" applyAlignment="1" applyProtection="1">
      <alignment horizontal="center"/>
      <protection hidden="1"/>
    </xf>
    <xf numFmtId="0" fontId="35" fillId="5" borderId="142" xfId="2" applyFont="1" applyFill="1" applyBorder="1" applyAlignment="1" applyProtection="1">
      <alignment horizontal="center"/>
      <protection hidden="1"/>
    </xf>
    <xf numFmtId="0" fontId="16" fillId="0" borderId="143" xfId="2" applyFont="1" applyBorder="1" applyAlignment="1" applyProtection="1">
      <alignment horizontal="center"/>
      <protection hidden="1"/>
    </xf>
    <xf numFmtId="0" fontId="16" fillId="0" borderId="144" xfId="2" applyFont="1" applyBorder="1" applyAlignment="1" applyProtection="1">
      <alignment horizontal="center"/>
      <protection hidden="1"/>
    </xf>
    <xf numFmtId="0" fontId="16" fillId="5" borderId="141" xfId="2" applyFont="1" applyFill="1" applyBorder="1" applyAlignment="1" applyProtection="1">
      <alignment horizontal="center" vertical="center"/>
      <protection hidden="1"/>
    </xf>
    <xf numFmtId="0" fontId="16" fillId="5" borderId="142" xfId="2" applyFont="1" applyFill="1" applyBorder="1" applyAlignment="1" applyProtection="1">
      <alignment horizontal="center" vertical="center"/>
      <protection hidden="1"/>
    </xf>
    <xf numFmtId="0" fontId="16" fillId="5" borderId="144" xfId="2" applyFont="1" applyFill="1" applyBorder="1" applyAlignment="1" applyProtection="1">
      <alignment horizontal="center" vertical="center"/>
      <protection hidden="1"/>
    </xf>
    <xf numFmtId="0" fontId="276" fillId="5" borderId="145" xfId="2" applyFont="1" applyFill="1" applyBorder="1" applyAlignment="1" applyProtection="1">
      <alignment horizontal="center"/>
      <protection hidden="1"/>
    </xf>
    <xf numFmtId="0" fontId="276" fillId="5" borderId="146" xfId="2" applyFont="1" applyFill="1" applyBorder="1" applyAlignment="1" applyProtection="1">
      <alignment horizontal="center"/>
      <protection hidden="1"/>
    </xf>
    <xf numFmtId="0" fontId="276" fillId="5" borderId="147" xfId="2" applyFont="1" applyFill="1" applyBorder="1" applyAlignment="1" applyProtection="1">
      <alignment horizontal="center"/>
      <protection hidden="1"/>
    </xf>
    <xf numFmtId="0" fontId="0" fillId="16" borderId="239" xfId="0" applyFill="1" applyBorder="1" applyAlignment="1">
      <alignment horizontal="center" vertical="center"/>
    </xf>
    <xf numFmtId="0" fontId="0" fillId="16" borderId="240" xfId="0" applyFill="1" applyBorder="1" applyAlignment="1">
      <alignment horizontal="center" vertical="center"/>
    </xf>
    <xf numFmtId="0" fontId="166" fillId="111" borderId="239" xfId="2" applyFont="1" applyFill="1" applyBorder="1" applyAlignment="1" applyProtection="1">
      <alignment horizontal="center" vertical="center"/>
      <protection hidden="1"/>
    </xf>
    <xf numFmtId="0" fontId="166" fillId="111" borderId="240" xfId="2" applyFont="1" applyFill="1" applyBorder="1" applyAlignment="1" applyProtection="1">
      <alignment horizontal="center" vertical="center"/>
      <protection hidden="1"/>
    </xf>
    <xf numFmtId="0" fontId="14" fillId="111" borderId="239" xfId="2" applyFont="1" applyFill="1" applyBorder="1" applyAlignment="1" applyProtection="1">
      <alignment horizontal="center" vertical="center"/>
      <protection hidden="1"/>
    </xf>
    <xf numFmtId="0" fontId="14" fillId="111" borderId="240" xfId="2" applyFont="1" applyFill="1" applyBorder="1" applyAlignment="1" applyProtection="1">
      <alignment horizontal="center" vertical="center"/>
      <protection hidden="1"/>
    </xf>
    <xf numFmtId="0" fontId="42" fillId="10" borderId="231" xfId="60" applyFont="1" applyFill="1" applyBorder="1" applyAlignment="1">
      <alignment horizontal="center" vertical="center"/>
    </xf>
    <xf numFmtId="0" fontId="68" fillId="43" borderId="0" xfId="2" applyFont="1" applyFill="1" applyAlignment="1" applyProtection="1">
      <alignment horizontal="center" vertical="center" wrapText="1"/>
      <protection hidden="1"/>
    </xf>
    <xf numFmtId="0" fontId="68" fillId="43" borderId="55" xfId="2" applyFont="1" applyFill="1" applyBorder="1" applyAlignment="1" applyProtection="1">
      <alignment horizontal="center" vertical="center" wrapText="1"/>
      <protection hidden="1"/>
    </xf>
    <xf numFmtId="0" fontId="42" fillId="141" borderId="0" xfId="2" applyFont="1" applyFill="1" applyAlignment="1" applyProtection="1">
      <alignment horizontal="center" vertical="center" wrapText="1"/>
      <protection locked="0"/>
    </xf>
    <xf numFmtId="0" fontId="42" fillId="141" borderId="55" xfId="2" applyFont="1" applyFill="1" applyBorder="1" applyAlignment="1" applyProtection="1">
      <alignment horizontal="center" vertical="center" wrapText="1"/>
      <protection locked="0"/>
    </xf>
    <xf numFmtId="0" fontId="7" fillId="141" borderId="0" xfId="2" applyFont="1" applyFill="1" applyAlignment="1">
      <alignment horizontal="center" vertical="center" wrapText="1"/>
    </xf>
    <xf numFmtId="0" fontId="42" fillId="141" borderId="130" xfId="2" applyFont="1" applyFill="1" applyBorder="1" applyAlignment="1" applyProtection="1">
      <alignment horizontal="center" vertical="center" wrapText="1"/>
      <protection locked="0"/>
    </xf>
    <xf numFmtId="0" fontId="42" fillId="141" borderId="81" xfId="2" applyFont="1" applyFill="1" applyBorder="1" applyAlignment="1" applyProtection="1">
      <alignment horizontal="center" vertical="center" wrapText="1"/>
      <protection locked="0"/>
    </xf>
    <xf numFmtId="0" fontId="8" fillId="106" borderId="0" xfId="2" applyFont="1" applyFill="1" applyAlignment="1" applyProtection="1">
      <alignment horizontal="right" vertical="center" wrapText="1"/>
      <protection locked="0"/>
    </xf>
    <xf numFmtId="2" fontId="34" fillId="142" borderId="0" xfId="2" applyNumberFormat="1" applyFont="1" applyFill="1" applyAlignment="1" applyProtection="1">
      <alignment horizontal="center" vertical="center"/>
      <protection hidden="1"/>
    </xf>
    <xf numFmtId="174" fontId="305" fillId="142" borderId="129" xfId="2" applyNumberFormat="1" applyFont="1" applyFill="1" applyBorder="1" applyAlignment="1" applyProtection="1">
      <alignment horizontal="center" vertical="center"/>
      <protection hidden="1"/>
    </xf>
    <xf numFmtId="0" fontId="317" fillId="5" borderId="215" xfId="2" applyFont="1" applyFill="1" applyBorder="1" applyAlignment="1">
      <alignment horizontal="center" vertical="center"/>
    </xf>
    <xf numFmtId="0" fontId="317" fillId="5" borderId="55" xfId="2" applyFont="1" applyFill="1" applyBorder="1" applyAlignment="1">
      <alignment horizontal="center" vertical="center"/>
    </xf>
    <xf numFmtId="0" fontId="400" fillId="5" borderId="216" xfId="0" applyFont="1" applyFill="1" applyBorder="1" applyAlignment="1">
      <alignment horizontal="center" vertical="center" wrapText="1"/>
    </xf>
    <xf numFmtId="0" fontId="400" fillId="5" borderId="82" xfId="0" applyFont="1" applyFill="1" applyBorder="1" applyAlignment="1">
      <alignment horizontal="center" vertical="center" wrapText="1"/>
    </xf>
    <xf numFmtId="0" fontId="42" fillId="141" borderId="134" xfId="2" applyFont="1" applyFill="1" applyBorder="1" applyAlignment="1" applyProtection="1">
      <alignment horizontal="center" vertical="center" wrapText="1"/>
      <protection locked="0"/>
    </xf>
    <xf numFmtId="0" fontId="42" fillId="141" borderId="215" xfId="2" applyFont="1" applyFill="1" applyBorder="1" applyAlignment="1" applyProtection="1">
      <alignment horizontal="center" vertical="center" wrapText="1"/>
      <protection locked="0"/>
    </xf>
    <xf numFmtId="0" fontId="69" fillId="16" borderId="130" xfId="0" applyFont="1" applyFill="1" applyBorder="1" applyAlignment="1">
      <alignment horizontal="center" vertical="center"/>
    </xf>
    <xf numFmtId="0" fontId="7" fillId="16" borderId="0" xfId="2" applyFont="1" applyFill="1" applyAlignment="1" applyProtection="1">
      <alignment horizontal="left" vertical="center" wrapText="1"/>
      <protection hidden="1"/>
    </xf>
    <xf numFmtId="0" fontId="26" fillId="67" borderId="15" xfId="55" applyFont="1" applyFill="1" applyBorder="1" applyAlignment="1">
      <alignment horizontal="center" vertical="center"/>
    </xf>
    <xf numFmtId="0" fontId="26" fillId="67" borderId="4" xfId="55" applyFont="1" applyFill="1" applyBorder="1" applyAlignment="1">
      <alignment horizontal="center" vertical="center"/>
    </xf>
    <xf numFmtId="0" fontId="26" fillId="67" borderId="5" xfId="55" applyFont="1" applyFill="1" applyBorder="1" applyAlignment="1">
      <alignment horizontal="center" vertical="center"/>
    </xf>
    <xf numFmtId="0" fontId="36" fillId="48" borderId="0" xfId="2" applyFont="1" applyFill="1" applyAlignment="1" applyProtection="1">
      <alignment horizontal="center" vertical="center" textRotation="90"/>
      <protection hidden="1"/>
    </xf>
    <xf numFmtId="0" fontId="68" fillId="43" borderId="215" xfId="2" applyFont="1" applyFill="1" applyBorder="1" applyAlignment="1" applyProtection="1">
      <alignment horizontal="center" vertical="center" wrapText="1"/>
      <protection hidden="1"/>
    </xf>
    <xf numFmtId="0" fontId="7" fillId="141" borderId="215" xfId="2" applyFont="1" applyFill="1" applyBorder="1" applyAlignment="1">
      <alignment horizontal="center" vertical="center" wrapText="1"/>
    </xf>
    <xf numFmtId="0" fontId="36" fillId="0" borderId="177" xfId="42" applyFont="1" applyBorder="1" applyAlignment="1">
      <alignment horizontal="center" vertical="center"/>
    </xf>
    <xf numFmtId="0" fontId="68" fillId="10" borderId="215" xfId="2" applyFont="1" applyFill="1" applyBorder="1" applyAlignment="1" applyProtection="1">
      <alignment horizontal="center" vertical="center" wrapText="1"/>
      <protection hidden="1"/>
    </xf>
    <xf numFmtId="0" fontId="68" fillId="10" borderId="55" xfId="2" applyFont="1" applyFill="1" applyBorder="1" applyAlignment="1" applyProtection="1">
      <alignment horizontal="center" vertical="center" wrapText="1"/>
      <protection hidden="1"/>
    </xf>
    <xf numFmtId="0" fontId="286" fillId="141" borderId="215" xfId="2" applyFont="1" applyFill="1" applyBorder="1" applyAlignment="1" applyProtection="1">
      <alignment horizontal="center" vertical="center" wrapText="1"/>
      <protection locked="0"/>
    </xf>
    <xf numFmtId="0" fontId="286" fillId="141" borderId="55" xfId="2" applyFont="1" applyFill="1" applyBorder="1" applyAlignment="1" applyProtection="1">
      <alignment horizontal="center" vertical="center" wrapText="1"/>
      <protection locked="0"/>
    </xf>
    <xf numFmtId="0" fontId="287" fillId="141" borderId="215" xfId="2" applyFont="1" applyFill="1" applyBorder="1" applyAlignment="1">
      <alignment horizontal="center" vertical="center" wrapText="1"/>
    </xf>
    <xf numFmtId="0" fontId="287" fillId="141" borderId="0" xfId="2" applyFont="1" applyFill="1" applyAlignment="1">
      <alignment horizontal="center" vertical="center" wrapText="1"/>
    </xf>
    <xf numFmtId="0" fontId="298" fillId="5" borderId="215" xfId="2" applyFont="1" applyFill="1" applyBorder="1" applyAlignment="1" applyProtection="1">
      <alignment horizontal="center" vertical="center"/>
      <protection hidden="1"/>
    </xf>
    <xf numFmtId="0" fontId="298" fillId="5" borderId="0" xfId="2" applyFont="1" applyFill="1" applyAlignment="1" applyProtection="1">
      <alignment horizontal="center" vertical="center"/>
      <protection hidden="1"/>
    </xf>
    <xf numFmtId="1" fontId="300" fillId="127" borderId="244" xfId="7" applyNumberFormat="1" applyFont="1" applyFill="1" applyBorder="1" applyAlignment="1" applyProtection="1">
      <alignment horizontal="center" vertical="center"/>
      <protection hidden="1"/>
    </xf>
    <xf numFmtId="1" fontId="300" fillId="127" borderId="222" xfId="7" applyNumberFormat="1" applyFont="1" applyFill="1" applyBorder="1" applyAlignment="1" applyProtection="1">
      <alignment horizontal="center" vertical="center"/>
      <protection hidden="1"/>
    </xf>
    <xf numFmtId="0" fontId="22" fillId="5" borderId="245" xfId="55" applyFont="1" applyFill="1" applyBorder="1" applyAlignment="1">
      <alignment horizontal="left" vertical="center"/>
    </xf>
    <xf numFmtId="0" fontId="22" fillId="5" borderId="229" xfId="55" applyFont="1" applyFill="1" applyBorder="1" applyAlignment="1">
      <alignment horizontal="left" vertical="center"/>
    </xf>
    <xf numFmtId="0" fontId="298" fillId="16" borderId="218" xfId="2" applyFont="1" applyFill="1" applyBorder="1" applyAlignment="1">
      <alignment horizontal="center" vertical="center"/>
    </xf>
    <xf numFmtId="0" fontId="298" fillId="16" borderId="248" xfId="2" applyFont="1" applyFill="1" applyBorder="1" applyAlignment="1">
      <alignment horizontal="center" vertical="center"/>
    </xf>
    <xf numFmtId="0" fontId="193" fillId="2" borderId="0" xfId="2" applyFont="1" applyFill="1" applyAlignment="1" applyProtection="1">
      <alignment horizontal="center"/>
      <protection hidden="1"/>
    </xf>
    <xf numFmtId="0" fontId="260" fillId="5" borderId="0" xfId="42" applyFont="1" applyFill="1" applyAlignment="1">
      <alignment horizontal="center" vertical="center"/>
    </xf>
    <xf numFmtId="0" fontId="26" fillId="106" borderId="0" xfId="0" applyFont="1" applyFill="1" applyAlignment="1">
      <alignment horizontal="center" vertical="center" wrapText="1"/>
    </xf>
    <xf numFmtId="0" fontId="26" fillId="106" borderId="7" xfId="0" applyFont="1" applyFill="1" applyBorder="1" applyAlignment="1">
      <alignment horizontal="center" vertical="center" wrapText="1"/>
    </xf>
    <xf numFmtId="0" fontId="69" fillId="13" borderId="4" xfId="57" applyFont="1" applyFill="1" applyBorder="1" applyAlignment="1">
      <alignment horizontal="center" vertical="center"/>
    </xf>
    <xf numFmtId="0" fontId="69" fillId="13" borderId="5" xfId="57" applyFont="1" applyFill="1" applyBorder="1" applyAlignment="1">
      <alignment horizontal="center" vertical="center"/>
    </xf>
    <xf numFmtId="0" fontId="28" fillId="106" borderId="4" xfId="56" applyFont="1" applyFill="1" applyBorder="1" applyAlignment="1">
      <alignment horizontal="center" vertical="center"/>
    </xf>
    <xf numFmtId="0" fontId="10" fillId="7" borderId="5" xfId="2" applyFont="1" applyFill="1" applyBorder="1" applyAlignment="1" applyProtection="1">
      <alignment horizontal="center" vertical="center"/>
      <protection hidden="1"/>
    </xf>
    <xf numFmtId="0" fontId="8" fillId="6" borderId="3" xfId="2" applyFont="1" applyFill="1" applyBorder="1" applyAlignment="1" applyProtection="1">
      <alignment horizontal="center" vertical="center" textRotation="90"/>
      <protection locked="0"/>
    </xf>
    <xf numFmtId="0" fontId="8" fillId="6" borderId="6" xfId="2" applyFont="1" applyFill="1" applyBorder="1" applyAlignment="1" applyProtection="1">
      <alignment horizontal="center" vertical="center" textRotation="90"/>
      <protection locked="0"/>
    </xf>
    <xf numFmtId="0" fontId="8" fillId="6" borderId="9" xfId="2" applyFont="1" applyFill="1" applyBorder="1" applyAlignment="1" applyProtection="1">
      <alignment horizontal="center" vertical="center" textRotation="90"/>
      <protection locked="0"/>
    </xf>
    <xf numFmtId="0" fontId="9" fillId="5" borderId="4" xfId="2" applyFont="1" applyFill="1" applyBorder="1" applyAlignment="1" applyProtection="1">
      <alignment horizontal="center" vertical="center"/>
      <protection hidden="1"/>
    </xf>
    <xf numFmtId="0" fontId="9" fillId="5" borderId="0" xfId="2" applyFont="1" applyFill="1" applyAlignment="1" applyProtection="1">
      <alignment horizontal="center" vertical="center"/>
      <protection hidden="1"/>
    </xf>
    <xf numFmtId="0" fontId="11" fillId="7" borderId="0" xfId="2" applyFont="1" applyFill="1" applyAlignment="1" applyProtection="1">
      <alignment horizontal="center" vertical="center"/>
      <protection hidden="1"/>
    </xf>
    <xf numFmtId="0" fontId="11" fillId="7" borderId="7" xfId="2" applyFont="1" applyFill="1" applyBorder="1" applyAlignment="1" applyProtection="1">
      <alignment horizontal="center" vertical="center"/>
      <protection hidden="1"/>
    </xf>
    <xf numFmtId="164" fontId="13" fillId="5" borderId="0" xfId="2" applyNumberFormat="1" applyFont="1" applyFill="1" applyAlignment="1" applyProtection="1">
      <alignment horizontal="left" vertical="center"/>
      <protection hidden="1"/>
    </xf>
    <xf numFmtId="0" fontId="16" fillId="7" borderId="8" xfId="2" applyFont="1" applyFill="1" applyBorder="1" applyAlignment="1" applyProtection="1">
      <alignment horizontal="center" vertical="center"/>
      <protection hidden="1"/>
    </xf>
    <xf numFmtId="0" fontId="16" fillId="7" borderId="10" xfId="2" applyFont="1" applyFill="1" applyBorder="1" applyAlignment="1" applyProtection="1">
      <alignment horizontal="center" vertical="center"/>
      <protection hidden="1"/>
    </xf>
    <xf numFmtId="1" fontId="23" fillId="10" borderId="0" xfId="2" applyNumberFormat="1" applyFont="1" applyFill="1" applyAlignment="1" applyProtection="1">
      <alignment horizontal="center" vertical="center" wrapText="1"/>
      <protection hidden="1"/>
    </xf>
    <xf numFmtId="1" fontId="23" fillId="10" borderId="11" xfId="2" applyNumberFormat="1" applyFont="1" applyFill="1" applyBorder="1" applyAlignment="1" applyProtection="1">
      <alignment horizontal="center" vertical="center" wrapText="1"/>
      <protection hidden="1"/>
    </xf>
    <xf numFmtId="0" fontId="7" fillId="13" borderId="14" xfId="2" applyFont="1" applyFill="1" applyBorder="1" applyAlignment="1">
      <alignment horizontal="center" vertical="center"/>
    </xf>
    <xf numFmtId="0" fontId="7" fillId="13" borderId="17" xfId="2" applyFont="1" applyFill="1" applyBorder="1" applyAlignment="1">
      <alignment horizontal="center" vertical="center"/>
    </xf>
    <xf numFmtId="0" fontId="27" fillId="12" borderId="15" xfId="2" applyFont="1" applyFill="1" applyBorder="1" applyAlignment="1">
      <alignment horizontal="center" vertical="center" wrapText="1"/>
    </xf>
    <xf numFmtId="0" fontId="27" fillId="12" borderId="18" xfId="2" applyFont="1" applyFill="1" applyBorder="1" applyAlignment="1">
      <alignment horizontal="center" vertical="center" wrapText="1"/>
    </xf>
    <xf numFmtId="0" fontId="16" fillId="13" borderId="3" xfId="2" applyFont="1" applyFill="1" applyBorder="1" applyAlignment="1">
      <alignment horizontal="center" vertical="center" wrapText="1"/>
    </xf>
    <xf numFmtId="0" fontId="16" fillId="13" borderId="4" xfId="2" applyFont="1" applyFill="1" applyBorder="1" applyAlignment="1">
      <alignment horizontal="center" vertical="center" wrapText="1"/>
    </xf>
    <xf numFmtId="0" fontId="16" fillId="13" borderId="5" xfId="2" applyFont="1" applyFill="1" applyBorder="1" applyAlignment="1">
      <alignment horizontal="center" vertical="center" wrapText="1"/>
    </xf>
    <xf numFmtId="0" fontId="16" fillId="13" borderId="6" xfId="2" applyFont="1" applyFill="1" applyBorder="1" applyAlignment="1">
      <alignment horizontal="center" vertical="center" wrapText="1"/>
    </xf>
    <xf numFmtId="0" fontId="16" fillId="13" borderId="0" xfId="2" applyFont="1" applyFill="1" applyAlignment="1">
      <alignment horizontal="center" vertical="center" wrapText="1"/>
    </xf>
    <xf numFmtId="0" fontId="16" fillId="13" borderId="7" xfId="2" applyFont="1" applyFill="1" applyBorder="1" applyAlignment="1">
      <alignment horizontal="center" vertical="center" wrapText="1"/>
    </xf>
    <xf numFmtId="1" fontId="2" fillId="15" borderId="0" xfId="2" applyNumberFormat="1" applyFont="1" applyFill="1" applyAlignment="1" applyProtection="1">
      <alignment horizontal="center" vertical="center" wrapText="1"/>
      <protection hidden="1"/>
    </xf>
    <xf numFmtId="0" fontId="28" fillId="12" borderId="16" xfId="1" applyFont="1" applyFill="1" applyBorder="1" applyAlignment="1">
      <alignment horizontal="center" vertical="center" wrapText="1"/>
    </xf>
    <xf numFmtId="0" fontId="28" fillId="12" borderId="17" xfId="2" applyFont="1" applyFill="1" applyBorder="1" applyAlignment="1">
      <alignment horizontal="center" vertical="center" textRotation="90"/>
    </xf>
    <xf numFmtId="1" fontId="2" fillId="17" borderId="0" xfId="2" applyNumberFormat="1" applyFont="1" applyFill="1" applyAlignment="1" applyProtection="1">
      <alignment horizontal="center" vertical="center" wrapText="1"/>
      <protection hidden="1"/>
    </xf>
    <xf numFmtId="0" fontId="34" fillId="5" borderId="0" xfId="2" applyFont="1" applyFill="1" applyAlignment="1">
      <alignment horizontal="right" vertical="center"/>
    </xf>
    <xf numFmtId="1" fontId="35" fillId="18" borderId="0" xfId="5" applyNumberFormat="1" applyFont="1" applyFill="1" applyAlignment="1">
      <alignment horizontal="center" vertical="center"/>
    </xf>
    <xf numFmtId="0" fontId="37" fillId="19" borderId="6" xfId="2" applyFont="1" applyFill="1" applyBorder="1" applyAlignment="1">
      <alignment horizontal="center" vertical="center"/>
    </xf>
    <xf numFmtId="0" fontId="37" fillId="19" borderId="0" xfId="2" applyFont="1" applyFill="1" applyAlignment="1">
      <alignment horizontal="center" vertical="center"/>
    </xf>
    <xf numFmtId="0" fontId="37" fillId="19" borderId="7" xfId="2" applyFont="1" applyFill="1" applyBorder="1" applyAlignment="1">
      <alignment horizontal="center" vertical="center"/>
    </xf>
    <xf numFmtId="1" fontId="2" fillId="35" borderId="0" xfId="2" applyNumberFormat="1" applyFont="1" applyFill="1" applyAlignment="1" applyProtection="1">
      <alignment horizontal="center" vertical="center" wrapText="1"/>
      <protection hidden="1"/>
    </xf>
    <xf numFmtId="2" fontId="17" fillId="5" borderId="16" xfId="1" applyNumberFormat="1" applyFont="1" applyFill="1" applyBorder="1" applyAlignment="1">
      <alignment horizontal="center" vertical="center" wrapText="1"/>
    </xf>
    <xf numFmtId="1" fontId="23" fillId="20" borderId="0" xfId="2" applyNumberFormat="1" applyFont="1" applyFill="1" applyAlignment="1" applyProtection="1">
      <alignment horizontal="center" vertical="center" wrapText="1"/>
      <protection hidden="1"/>
    </xf>
    <xf numFmtId="167" fontId="17" fillId="5" borderId="0" xfId="2" applyNumberFormat="1" applyFont="1" applyFill="1" applyAlignment="1" applyProtection="1">
      <alignment horizontal="center" vertical="center"/>
      <protection hidden="1"/>
    </xf>
    <xf numFmtId="168" fontId="22" fillId="5" borderId="0" xfId="2" applyNumberFormat="1" applyFont="1" applyFill="1" applyAlignment="1">
      <alignment horizontal="center" vertical="center"/>
    </xf>
    <xf numFmtId="1" fontId="16" fillId="10" borderId="7" xfId="2" applyNumberFormat="1" applyFont="1" applyFill="1" applyBorder="1" applyAlignment="1" applyProtection="1">
      <alignment horizontal="center" vertical="center" wrapText="1"/>
      <protection hidden="1"/>
    </xf>
    <xf numFmtId="1" fontId="23" fillId="22" borderId="0" xfId="2" applyNumberFormat="1" applyFont="1" applyFill="1" applyAlignment="1" applyProtection="1">
      <alignment horizontal="center" vertical="center" wrapText="1"/>
      <protection hidden="1"/>
    </xf>
    <xf numFmtId="0" fontId="46" fillId="5" borderId="16" xfId="5" applyFont="1" applyFill="1" applyBorder="1" applyAlignment="1" applyProtection="1">
      <alignment horizontal="center" vertical="center" wrapText="1"/>
      <protection locked="0"/>
    </xf>
    <xf numFmtId="0" fontId="29" fillId="0" borderId="24" xfId="2" applyFont="1" applyBorder="1" applyAlignment="1">
      <alignment horizontal="center" vertical="center"/>
    </xf>
    <xf numFmtId="0" fontId="29" fillId="0" borderId="0" xfId="2" applyFont="1" applyAlignment="1">
      <alignment horizontal="center" vertical="center"/>
    </xf>
    <xf numFmtId="0" fontId="48" fillId="16" borderId="6" xfId="2" applyFont="1" applyFill="1" applyBorder="1" applyAlignment="1">
      <alignment horizontal="left" vertical="center"/>
    </xf>
    <xf numFmtId="0" fontId="48" fillId="16" borderId="0" xfId="2" applyFont="1" applyFill="1" applyAlignment="1">
      <alignment horizontal="left" vertical="center"/>
    </xf>
    <xf numFmtId="0" fontId="48" fillId="16" borderId="7" xfId="2" applyFont="1" applyFill="1" applyBorder="1" applyAlignment="1">
      <alignment horizontal="left" vertical="center"/>
    </xf>
    <xf numFmtId="1" fontId="2" fillId="23" borderId="0" xfId="2" applyNumberFormat="1" applyFont="1" applyFill="1" applyAlignment="1" applyProtection="1">
      <alignment horizontal="center" vertical="center" wrapText="1"/>
      <protection hidden="1"/>
    </xf>
    <xf numFmtId="0" fontId="1" fillId="5" borderId="16" xfId="1" applyFill="1" applyBorder="1" applyAlignment="1">
      <alignment horizontal="center" vertical="center" wrapText="1"/>
    </xf>
    <xf numFmtId="0" fontId="23" fillId="5" borderId="21" xfId="2" applyFont="1" applyFill="1" applyBorder="1" applyAlignment="1">
      <alignment horizontal="center" vertical="center"/>
    </xf>
    <xf numFmtId="0" fontId="29" fillId="5" borderId="0" xfId="2" applyFont="1" applyFill="1" applyAlignment="1">
      <alignment horizontal="center" vertical="center"/>
    </xf>
    <xf numFmtId="1" fontId="23" fillId="33" borderId="0" xfId="2" applyNumberFormat="1" applyFont="1" applyFill="1" applyAlignment="1" applyProtection="1">
      <alignment horizontal="center" vertical="center" wrapText="1"/>
      <protection hidden="1"/>
    </xf>
    <xf numFmtId="1" fontId="23" fillId="43" borderId="0" xfId="2" applyNumberFormat="1" applyFont="1" applyFill="1" applyAlignment="1" applyProtection="1">
      <alignment horizontal="center" vertical="center" wrapText="1"/>
      <protection hidden="1"/>
    </xf>
    <xf numFmtId="0" fontId="1" fillId="5" borderId="6" xfId="1" applyFill="1" applyBorder="1" applyAlignment="1">
      <alignment horizontal="left" wrapText="1"/>
    </xf>
    <xf numFmtId="0" fontId="1" fillId="5" borderId="0" xfId="1" applyFill="1" applyAlignment="1">
      <alignment horizontal="left" wrapText="1"/>
    </xf>
    <xf numFmtId="0" fontId="1" fillId="5" borderId="7" xfId="1" applyFill="1" applyBorder="1" applyAlignment="1">
      <alignment horizontal="left" wrapText="1"/>
    </xf>
    <xf numFmtId="1" fontId="23" fillId="36" borderId="0" xfId="2" applyNumberFormat="1" applyFont="1" applyFill="1" applyAlignment="1" applyProtection="1">
      <alignment horizontal="center" vertical="center" wrapText="1"/>
      <protection hidden="1"/>
    </xf>
    <xf numFmtId="1" fontId="23" fillId="37" borderId="0" xfId="2" applyNumberFormat="1" applyFont="1" applyFill="1" applyAlignment="1" applyProtection="1">
      <alignment horizontal="center" vertical="center" wrapText="1"/>
      <protection hidden="1"/>
    </xf>
    <xf numFmtId="1" fontId="23" fillId="38" borderId="0" xfId="2" applyNumberFormat="1" applyFont="1" applyFill="1" applyAlignment="1" applyProtection="1">
      <alignment horizontal="center" vertical="center" wrapText="1"/>
      <protection hidden="1"/>
    </xf>
    <xf numFmtId="1" fontId="2" fillId="39" borderId="0" xfId="2" applyNumberFormat="1" applyFont="1" applyFill="1" applyAlignment="1" applyProtection="1">
      <alignment horizontal="center" vertical="center" wrapText="1"/>
      <protection hidden="1"/>
    </xf>
    <xf numFmtId="1" fontId="2" fillId="40" borderId="0" xfId="2" applyNumberFormat="1" applyFont="1" applyFill="1" applyAlignment="1" applyProtection="1">
      <alignment horizontal="center" vertical="center" wrapText="1"/>
      <protection hidden="1"/>
    </xf>
    <xf numFmtId="0" fontId="66" fillId="0" borderId="6" xfId="1" applyFont="1" applyBorder="1" applyAlignment="1">
      <alignment horizontal="center" vertical="center" wrapText="1"/>
    </xf>
    <xf numFmtId="0" fontId="66" fillId="0" borderId="0" xfId="1" applyFont="1" applyAlignment="1">
      <alignment horizontal="center" vertical="center" wrapText="1"/>
    </xf>
    <xf numFmtId="0" fontId="66" fillId="0" borderId="7" xfId="1" applyFont="1" applyBorder="1" applyAlignment="1">
      <alignment horizontal="center" vertical="center" wrapText="1"/>
    </xf>
    <xf numFmtId="1" fontId="23" fillId="41" borderId="0" xfId="2" applyNumberFormat="1" applyFont="1" applyFill="1" applyAlignment="1" applyProtection="1">
      <alignment horizontal="center" vertical="center" wrapText="1"/>
      <protection hidden="1"/>
    </xf>
    <xf numFmtId="1" fontId="23" fillId="4" borderId="0" xfId="2" applyNumberFormat="1" applyFont="1" applyFill="1" applyAlignment="1" applyProtection="1">
      <alignment horizontal="center" vertical="center" wrapText="1"/>
      <protection hidden="1"/>
    </xf>
    <xf numFmtId="1" fontId="2" fillId="42" borderId="0" xfId="2" applyNumberFormat="1" applyFont="1" applyFill="1" applyAlignment="1" applyProtection="1">
      <alignment horizontal="center" vertical="center" wrapText="1"/>
      <protection hidden="1"/>
    </xf>
    <xf numFmtId="0" fontId="28" fillId="21" borderId="6" xfId="2" applyFont="1" applyFill="1" applyBorder="1" applyAlignment="1">
      <alignment horizontal="center" vertical="center" textRotation="90"/>
    </xf>
    <xf numFmtId="0" fontId="28" fillId="21" borderId="9" xfId="2" applyFont="1" applyFill="1" applyBorder="1" applyAlignment="1">
      <alignment horizontal="center" vertical="center" textRotation="90"/>
    </xf>
    <xf numFmtId="173" fontId="42" fillId="44" borderId="49" xfId="2" applyNumberFormat="1" applyFont="1" applyFill="1" applyBorder="1" applyAlignment="1">
      <alignment horizontal="center" vertical="center"/>
    </xf>
    <xf numFmtId="0" fontId="28" fillId="21" borderId="29" xfId="2" applyFont="1" applyFill="1" applyBorder="1" applyAlignment="1">
      <alignment horizontal="center" vertical="center" textRotation="90"/>
    </xf>
    <xf numFmtId="0" fontId="28" fillId="21" borderId="64" xfId="2" applyFont="1" applyFill="1" applyBorder="1" applyAlignment="1">
      <alignment horizontal="center" vertical="center" textRotation="90"/>
    </xf>
    <xf numFmtId="165" fontId="23" fillId="16" borderId="0" xfId="2" applyNumberFormat="1" applyFont="1" applyFill="1" applyAlignment="1" applyProtection="1">
      <alignment horizontal="center" vertical="center"/>
      <protection hidden="1"/>
    </xf>
    <xf numFmtId="0" fontId="31" fillId="21" borderId="0" xfId="2" applyFont="1" applyFill="1" applyAlignment="1">
      <alignment horizontal="center" vertical="center" wrapText="1"/>
    </xf>
    <xf numFmtId="0" fontId="22" fillId="5" borderId="6" xfId="2" applyFont="1" applyFill="1" applyBorder="1" applyAlignment="1" applyProtection="1">
      <alignment horizontal="center" vertical="center" wrapText="1"/>
      <protection locked="0"/>
    </xf>
    <xf numFmtId="0" fontId="22" fillId="5" borderId="0" xfId="2" applyFont="1" applyFill="1" applyAlignment="1" applyProtection="1">
      <alignment horizontal="center" vertical="center" wrapText="1"/>
      <protection locked="0"/>
    </xf>
    <xf numFmtId="0" fontId="22" fillId="5" borderId="7" xfId="2" applyFont="1" applyFill="1" applyBorder="1" applyAlignment="1" applyProtection="1">
      <alignment horizontal="center" vertical="center" wrapText="1"/>
      <protection locked="0"/>
    </xf>
    <xf numFmtId="0" fontId="22" fillId="5" borderId="34" xfId="2" applyFont="1" applyFill="1" applyBorder="1" applyAlignment="1" applyProtection="1">
      <alignment horizontal="center" vertical="center" wrapText="1"/>
      <protection locked="0"/>
    </xf>
    <xf numFmtId="0" fontId="22" fillId="5" borderId="21" xfId="2" applyFont="1" applyFill="1" applyBorder="1" applyAlignment="1" applyProtection="1">
      <alignment horizontal="center" vertical="center" wrapText="1"/>
      <protection locked="0"/>
    </xf>
    <xf numFmtId="0" fontId="22" fillId="5" borderId="23" xfId="2" applyFont="1" applyFill="1" applyBorder="1" applyAlignment="1" applyProtection="1">
      <alignment horizontal="center" vertical="center" wrapText="1"/>
      <protection locked="0"/>
    </xf>
    <xf numFmtId="2" fontId="22" fillId="18" borderId="6" xfId="9" applyNumberFormat="1" applyFont="1" applyFill="1" applyBorder="1" applyAlignment="1" applyProtection="1">
      <alignment horizontal="left" vertical="center"/>
      <protection locked="0"/>
    </xf>
    <xf numFmtId="2" fontId="22" fillId="18" borderId="0" xfId="9" applyNumberFormat="1" applyFont="1" applyFill="1" applyAlignment="1" applyProtection="1">
      <alignment horizontal="left" vertical="center"/>
      <protection locked="0"/>
    </xf>
    <xf numFmtId="2" fontId="22" fillId="18" borderId="7" xfId="9" applyNumberFormat="1" applyFont="1" applyFill="1" applyBorder="1" applyAlignment="1" applyProtection="1">
      <alignment horizontal="left" vertical="center"/>
      <protection locked="0"/>
    </xf>
    <xf numFmtId="0" fontId="72" fillId="0" borderId="0" xfId="1" applyFont="1" applyAlignment="1">
      <alignment horizontal="center" vertical="center" wrapText="1"/>
    </xf>
    <xf numFmtId="0" fontId="72" fillId="0" borderId="7" xfId="1" applyFont="1" applyBorder="1" applyAlignment="1">
      <alignment horizontal="center" vertical="center" wrapText="1"/>
    </xf>
    <xf numFmtId="0" fontId="226" fillId="0" borderId="0" xfId="0" applyFont="1" applyAlignment="1">
      <alignment horizontal="center" vertical="center"/>
    </xf>
    <xf numFmtId="0" fontId="231" fillId="0" borderId="0" xfId="0" applyFont="1" applyAlignment="1">
      <alignment vertical="center"/>
    </xf>
    <xf numFmtId="0" fontId="231" fillId="0" borderId="89" xfId="0" applyFont="1" applyBorder="1" applyAlignment="1">
      <alignment horizontal="center" vertical="center"/>
    </xf>
    <xf numFmtId="0" fontId="231" fillId="0" borderId="113" xfId="0" applyFont="1" applyBorder="1" applyAlignment="1">
      <alignment horizontal="center" vertical="center"/>
    </xf>
    <xf numFmtId="0" fontId="94" fillId="5" borderId="0" xfId="2" applyFont="1" applyFill="1" applyAlignment="1">
      <alignment horizontal="center" vertical="center" wrapText="1"/>
    </xf>
    <xf numFmtId="0" fontId="42" fillId="54" borderId="7" xfId="2" applyFont="1" applyFill="1" applyBorder="1" applyAlignment="1">
      <alignment horizontal="center" vertical="center" textRotation="90"/>
    </xf>
    <xf numFmtId="0" fontId="8" fillId="56" borderId="6" xfId="1" applyFont="1" applyFill="1" applyBorder="1" applyAlignment="1">
      <alignment horizontal="center" vertical="center"/>
    </xf>
    <xf numFmtId="0" fontId="8" fillId="56" borderId="0" xfId="1" applyFont="1" applyFill="1" applyAlignment="1">
      <alignment horizontal="center" vertical="center"/>
    </xf>
    <xf numFmtId="0" fontId="42" fillId="54" borderId="0" xfId="2" applyFont="1" applyFill="1" applyAlignment="1">
      <alignment horizontal="center" vertical="center" textRotation="90"/>
    </xf>
    <xf numFmtId="0" fontId="8" fillId="56" borderId="168" xfId="1" applyFont="1" applyFill="1" applyBorder="1" applyAlignment="1">
      <alignment horizontal="center" vertical="center"/>
    </xf>
    <xf numFmtId="0" fontId="8" fillId="56" borderId="110" xfId="1" applyFont="1" applyFill="1" applyBorder="1" applyAlignment="1">
      <alignment horizontal="center" vertical="center"/>
    </xf>
    <xf numFmtId="0" fontId="1" fillId="5" borderId="92" xfId="1" applyFill="1" applyBorder="1" applyAlignment="1">
      <alignment horizontal="center"/>
    </xf>
    <xf numFmtId="0" fontId="1" fillId="5" borderId="93" xfId="1" applyFill="1" applyBorder="1" applyAlignment="1">
      <alignment horizontal="center"/>
    </xf>
    <xf numFmtId="0" fontId="23" fillId="5" borderId="3" xfId="1" applyFont="1" applyFill="1" applyBorder="1" applyAlignment="1">
      <alignment horizontal="center" wrapText="1"/>
    </xf>
    <xf numFmtId="0" fontId="23" fillId="5" borderId="5" xfId="1" applyFont="1" applyFill="1" applyBorder="1" applyAlignment="1">
      <alignment horizontal="center" wrapText="1"/>
    </xf>
    <xf numFmtId="0" fontId="23" fillId="5" borderId="6" xfId="1" applyFont="1" applyFill="1" applyBorder="1" applyAlignment="1">
      <alignment horizontal="center" wrapText="1"/>
    </xf>
    <xf numFmtId="0" fontId="23" fillId="5" borderId="7" xfId="1" applyFont="1" applyFill="1" applyBorder="1" applyAlignment="1">
      <alignment horizontal="center" wrapText="1"/>
    </xf>
    <xf numFmtId="0" fontId="68" fillId="54" borderId="7" xfId="2" applyFont="1" applyFill="1" applyBorder="1" applyAlignment="1">
      <alignment horizontal="center" vertical="center" textRotation="90"/>
    </xf>
    <xf numFmtId="0" fontId="68" fillId="54" borderId="7" xfId="2" applyFont="1" applyFill="1" applyBorder="1" applyAlignment="1">
      <alignment horizontal="center" vertical="center" textRotation="90" wrapText="1"/>
    </xf>
    <xf numFmtId="0" fontId="46" fillId="5" borderId="3" xfId="1" applyFont="1" applyFill="1" applyBorder="1" applyAlignment="1">
      <alignment horizontal="center" vertical="center"/>
    </xf>
    <xf numFmtId="0" fontId="46" fillId="5" borderId="5" xfId="1" applyFont="1" applyFill="1" applyBorder="1" applyAlignment="1">
      <alignment horizontal="center" vertical="center"/>
    </xf>
    <xf numFmtId="0" fontId="4" fillId="5" borderId="3" xfId="1" applyFont="1" applyFill="1" applyBorder="1" applyAlignment="1">
      <alignment horizontal="center" vertical="center" wrapText="1"/>
    </xf>
    <xf numFmtId="0" fontId="4" fillId="5" borderId="5" xfId="1" applyFont="1" applyFill="1" applyBorder="1" applyAlignment="1">
      <alignment horizontal="center" vertical="center" wrapText="1"/>
    </xf>
    <xf numFmtId="0" fontId="4" fillId="5" borderId="6" xfId="1" applyFont="1" applyFill="1" applyBorder="1" applyAlignment="1">
      <alignment horizontal="center" vertical="center" wrapText="1"/>
    </xf>
    <xf numFmtId="0" fontId="4" fillId="5" borderId="7" xfId="1" applyFont="1" applyFill="1" applyBorder="1" applyAlignment="1">
      <alignment horizontal="center" vertical="center" wrapText="1"/>
    </xf>
    <xf numFmtId="0" fontId="17" fillId="5" borderId="6" xfId="1" applyFont="1" applyFill="1" applyBorder="1" applyAlignment="1">
      <alignment horizontal="center" vertical="center"/>
    </xf>
    <xf numFmtId="0" fontId="17" fillId="5" borderId="7" xfId="1" applyFont="1" applyFill="1" applyBorder="1" applyAlignment="1">
      <alignment horizontal="center" vertical="center"/>
    </xf>
    <xf numFmtId="0" fontId="4" fillId="5" borderId="90" xfId="1" applyFont="1" applyFill="1" applyBorder="1" applyAlignment="1">
      <alignment horizontal="center" vertical="center"/>
    </xf>
    <xf numFmtId="0" fontId="4" fillId="5" borderId="91" xfId="1" applyFont="1" applyFill="1" applyBorder="1" applyAlignment="1">
      <alignment horizontal="center" vertical="center"/>
    </xf>
    <xf numFmtId="0" fontId="1" fillId="5" borderId="6" xfId="1" applyFill="1" applyBorder="1" applyAlignment="1">
      <alignment horizontal="center"/>
    </xf>
    <xf numFmtId="0" fontId="1" fillId="5" borderId="7" xfId="1" applyFill="1" applyBorder="1" applyAlignment="1">
      <alignment horizontal="center"/>
    </xf>
    <xf numFmtId="0" fontId="69" fillId="0" borderId="92" xfId="1" applyFont="1" applyBorder="1" applyAlignment="1">
      <alignment horizontal="center"/>
    </xf>
    <xf numFmtId="0" fontId="69" fillId="0" borderId="93" xfId="1" applyFont="1" applyBorder="1" applyAlignment="1">
      <alignment horizontal="center"/>
    </xf>
    <xf numFmtId="0" fontId="4" fillId="5" borderId="90" xfId="1" applyFont="1" applyFill="1" applyBorder="1" applyAlignment="1">
      <alignment horizontal="center"/>
    </xf>
    <xf numFmtId="0" fontId="4" fillId="5" borderId="91" xfId="1" applyFont="1" applyFill="1" applyBorder="1" applyAlignment="1">
      <alignment horizontal="center"/>
    </xf>
    <xf numFmtId="0" fontId="0" fillId="5" borderId="6" xfId="1" applyFont="1" applyFill="1" applyBorder="1" applyAlignment="1">
      <alignment horizontal="center"/>
    </xf>
    <xf numFmtId="0" fontId="0" fillId="5" borderId="7" xfId="1" applyFont="1" applyFill="1" applyBorder="1" applyAlignment="1">
      <alignment horizontal="center"/>
    </xf>
    <xf numFmtId="0" fontId="10" fillId="48" borderId="3" xfId="6" applyFont="1" applyFill="1" applyBorder="1" applyAlignment="1" applyProtection="1">
      <alignment horizontal="right" vertical="center"/>
      <protection locked="0"/>
    </xf>
    <xf numFmtId="0" fontId="10" fillId="48" borderId="4" xfId="6" applyFont="1" applyFill="1" applyBorder="1" applyAlignment="1" applyProtection="1">
      <alignment horizontal="right" vertical="center"/>
      <protection locked="0"/>
    </xf>
    <xf numFmtId="0" fontId="10" fillId="48" borderId="5" xfId="6" applyFont="1" applyFill="1" applyBorder="1" applyAlignment="1" applyProtection="1">
      <alignment horizontal="right" vertical="center"/>
      <protection locked="0"/>
    </xf>
    <xf numFmtId="0" fontId="174" fillId="5" borderId="0" xfId="4" applyFont="1" applyFill="1" applyAlignment="1">
      <alignment horizontal="left" vertical="center"/>
    </xf>
    <xf numFmtId="0" fontId="174" fillId="5" borderId="0" xfId="19" applyFont="1" applyFill="1" applyAlignment="1">
      <alignment horizontal="left" vertical="center"/>
    </xf>
    <xf numFmtId="0" fontId="176" fillId="0" borderId="0" xfId="19" applyFont="1" applyAlignment="1">
      <alignment horizontal="center" vertical="center"/>
    </xf>
    <xf numFmtId="0" fontId="46" fillId="48" borderId="3" xfId="52" applyFont="1" applyFill="1" applyBorder="1" applyAlignment="1">
      <alignment horizontal="center"/>
    </xf>
    <xf numFmtId="0" fontId="46" fillId="48" borderId="4" xfId="52" applyFont="1" applyFill="1" applyBorder="1" applyAlignment="1">
      <alignment horizontal="center"/>
    </xf>
    <xf numFmtId="0" fontId="46" fillId="48" borderId="5" xfId="52" applyFont="1" applyFill="1" applyBorder="1" applyAlignment="1">
      <alignment horizontal="center"/>
    </xf>
    <xf numFmtId="0" fontId="178" fillId="18" borderId="87" xfId="1" applyFont="1" applyFill="1" applyBorder="1" applyAlignment="1">
      <alignment horizontal="center" vertical="center"/>
    </xf>
    <xf numFmtId="0" fontId="178" fillId="18" borderId="95" xfId="1" applyFont="1" applyFill="1" applyBorder="1" applyAlignment="1">
      <alignment horizontal="center" vertical="center"/>
    </xf>
    <xf numFmtId="0" fontId="178" fillId="18" borderId="55" xfId="1" applyFont="1" applyFill="1" applyBorder="1" applyAlignment="1">
      <alignment horizontal="center" vertical="center"/>
    </xf>
    <xf numFmtId="0" fontId="178" fillId="18" borderId="71" xfId="1" applyFont="1" applyFill="1" applyBorder="1" applyAlignment="1">
      <alignment horizontal="center" vertical="center"/>
    </xf>
    <xf numFmtId="0" fontId="36" fillId="62" borderId="94" xfId="6" applyFont="1" applyFill="1" applyBorder="1" applyAlignment="1">
      <alignment horizontal="center" vertical="center"/>
    </xf>
    <xf numFmtId="0" fontId="36" fillId="62" borderId="87" xfId="6" applyFont="1" applyFill="1" applyBorder="1" applyAlignment="1">
      <alignment horizontal="center" vertical="center"/>
    </xf>
    <xf numFmtId="0" fontId="36" fillId="62" borderId="169" xfId="6" applyFont="1" applyFill="1" applyBorder="1" applyAlignment="1">
      <alignment horizontal="center" vertical="center"/>
    </xf>
    <xf numFmtId="0" fontId="36" fillId="62" borderId="128" xfId="6" applyFont="1" applyFill="1" applyBorder="1" applyAlignment="1">
      <alignment horizontal="center" vertical="center"/>
    </xf>
    <xf numFmtId="194" fontId="14" fillId="8" borderId="87" xfId="25" applyNumberFormat="1" applyFont="1" applyFill="1" applyBorder="1" applyAlignment="1" applyProtection="1">
      <alignment horizontal="center" vertical="center" wrapText="1"/>
      <protection locked="0"/>
    </xf>
    <xf numFmtId="194" fontId="14" fillId="8" borderId="128" xfId="25" applyNumberFormat="1" applyFont="1" applyFill="1" applyBorder="1" applyAlignment="1" applyProtection="1">
      <alignment horizontal="center" vertical="center" wrapText="1"/>
      <protection locked="0"/>
    </xf>
    <xf numFmtId="188" fontId="46" fillId="16" borderId="95" xfId="25" applyNumberFormat="1" applyFont="1" applyFill="1" applyBorder="1" applyAlignment="1" applyProtection="1">
      <alignment horizontal="center" vertical="center" wrapText="1"/>
      <protection locked="0"/>
    </xf>
    <xf numFmtId="188" fontId="46" fillId="16" borderId="135" xfId="25" applyNumberFormat="1" applyFont="1" applyFill="1" applyBorder="1" applyAlignment="1" applyProtection="1">
      <alignment horizontal="center" vertical="center" wrapText="1"/>
      <protection locked="0"/>
    </xf>
    <xf numFmtId="0" fontId="1" fillId="0" borderId="94" xfId="1" applyBorder="1" applyAlignment="1">
      <alignment horizontal="center" vertical="center"/>
    </xf>
    <xf numFmtId="0" fontId="1" fillId="0" borderId="54" xfId="1" applyBorder="1" applyAlignment="1">
      <alignment horizontal="center" vertical="center"/>
    </xf>
    <xf numFmtId="177" fontId="46" fillId="5" borderId="87" xfId="6" applyNumberFormat="1" applyFont="1" applyFill="1" applyBorder="1" applyAlignment="1">
      <alignment horizontal="left" vertical="center"/>
    </xf>
    <xf numFmtId="177" fontId="46" fillId="5" borderId="0" xfId="6" applyNumberFormat="1" applyFont="1" applyFill="1" applyAlignment="1">
      <alignment horizontal="left" vertical="center"/>
    </xf>
    <xf numFmtId="0" fontId="16" fillId="5" borderId="87" xfId="6" applyFont="1" applyFill="1" applyBorder="1" applyAlignment="1">
      <alignment horizontal="right" vertical="center"/>
    </xf>
    <xf numFmtId="0" fontId="16" fillId="5" borderId="55" xfId="6" applyFont="1" applyFill="1" applyBorder="1" applyAlignment="1">
      <alignment horizontal="right" vertical="center"/>
    </xf>
    <xf numFmtId="9" fontId="16" fillId="5" borderId="95" xfId="1" applyNumberFormat="1" applyFont="1" applyFill="1" applyBorder="1" applyAlignment="1">
      <alignment horizontal="center" vertical="center"/>
    </xf>
    <xf numFmtId="9" fontId="16" fillId="5" borderId="71" xfId="1" applyNumberFormat="1" applyFont="1" applyFill="1" applyBorder="1" applyAlignment="1">
      <alignment horizontal="center" vertical="center"/>
    </xf>
    <xf numFmtId="0" fontId="72" fillId="5" borderId="94" xfId="1" applyFont="1" applyFill="1" applyBorder="1" applyAlignment="1">
      <alignment horizontal="center" vertical="center" wrapText="1"/>
    </xf>
    <xf numFmtId="0" fontId="72" fillId="5" borderId="6" xfId="1" applyFont="1" applyFill="1" applyBorder="1" applyAlignment="1">
      <alignment horizontal="center" vertical="center" wrapText="1"/>
    </xf>
    <xf numFmtId="0" fontId="178" fillId="18" borderId="0" xfId="1" applyFont="1" applyFill="1" applyAlignment="1">
      <alignment horizontal="center" vertical="center"/>
    </xf>
    <xf numFmtId="0" fontId="178" fillId="18" borderId="7" xfId="1" applyFont="1" applyFill="1" applyBorder="1" applyAlignment="1">
      <alignment horizontal="center" vertical="center"/>
    </xf>
    <xf numFmtId="0" fontId="72" fillId="5" borderId="94" xfId="1" applyFont="1" applyFill="1" applyBorder="1" applyAlignment="1">
      <alignment horizontal="center" vertical="center"/>
    </xf>
    <xf numFmtId="0" fontId="72" fillId="5" borderId="54" xfId="1" applyFont="1" applyFill="1" applyBorder="1" applyAlignment="1">
      <alignment horizontal="center" vertical="center"/>
    </xf>
    <xf numFmtId="0" fontId="179" fillId="16" borderId="6" xfId="2" applyFont="1" applyFill="1" applyBorder="1" applyAlignment="1">
      <alignment horizontal="center" vertical="center"/>
    </xf>
    <xf numFmtId="0" fontId="179" fillId="16" borderId="54" xfId="2" applyFont="1" applyFill="1" applyBorder="1" applyAlignment="1">
      <alignment horizontal="center" vertical="center"/>
    </xf>
    <xf numFmtId="177" fontId="203" fillId="18" borderId="0" xfId="25" applyNumberFormat="1" applyFont="1" applyFill="1" applyAlignment="1" applyProtection="1">
      <alignment horizontal="center" vertical="center" wrapText="1"/>
      <protection locked="0"/>
    </xf>
    <xf numFmtId="177" fontId="203" fillId="18" borderId="55" xfId="25" applyNumberFormat="1" applyFont="1" applyFill="1" applyBorder="1" applyAlignment="1" applyProtection="1">
      <alignment horizontal="center" vertical="center" wrapText="1"/>
      <protection locked="0"/>
    </xf>
    <xf numFmtId="195" fontId="13" fillId="8" borderId="0" xfId="25" applyNumberFormat="1" applyFont="1" applyFill="1" applyAlignment="1" applyProtection="1">
      <alignment horizontal="center" vertical="center" wrapText="1"/>
      <protection locked="0"/>
    </xf>
    <xf numFmtId="195" fontId="13" fillId="8" borderId="55" xfId="25" applyNumberFormat="1" applyFont="1" applyFill="1" applyBorder="1" applyAlignment="1" applyProtection="1">
      <alignment horizontal="center" vertical="center" wrapText="1"/>
      <protection locked="0"/>
    </xf>
    <xf numFmtId="178" fontId="17" fillId="16" borderId="7" xfId="25" applyNumberFormat="1" applyFont="1" applyFill="1" applyBorder="1" applyAlignment="1" applyProtection="1">
      <alignment horizontal="center" vertical="center" wrapText="1"/>
      <protection locked="0"/>
    </xf>
    <xf numFmtId="178" fontId="17" fillId="16" borderId="71" xfId="25" applyNumberFormat="1" applyFont="1" applyFill="1" applyBorder="1" applyAlignment="1" applyProtection="1">
      <alignment horizontal="center" vertical="center" wrapText="1"/>
      <protection locked="0"/>
    </xf>
    <xf numFmtId="0" fontId="22" fillId="5" borderId="88" xfId="2" applyFont="1" applyFill="1" applyBorder="1" applyAlignment="1">
      <alignment horizontal="center" vertical="center"/>
    </xf>
    <xf numFmtId="0" fontId="22" fillId="5" borderId="94" xfId="2" applyFont="1" applyFill="1" applyBorder="1" applyAlignment="1">
      <alignment horizontal="center" vertical="center"/>
    </xf>
    <xf numFmtId="0" fontId="3" fillId="5" borderId="68" xfId="2" quotePrefix="1" applyFont="1" applyFill="1" applyBorder="1" applyAlignment="1">
      <alignment horizontal="center" vertical="center"/>
    </xf>
    <xf numFmtId="0" fontId="3" fillId="5" borderId="87" xfId="2" quotePrefix="1" applyFont="1" applyFill="1" applyBorder="1" applyAlignment="1">
      <alignment horizontal="center" vertical="center"/>
    </xf>
    <xf numFmtId="195" fontId="23" fillId="5" borderId="68" xfId="25" applyNumberFormat="1" applyFont="1" applyFill="1" applyBorder="1" applyAlignment="1" applyProtection="1">
      <alignment horizontal="center" vertical="center" wrapText="1"/>
      <protection locked="0"/>
    </xf>
    <xf numFmtId="195" fontId="23" fillId="5" borderId="87" xfId="25" applyNumberFormat="1" applyFont="1" applyFill="1" applyBorder="1" applyAlignment="1" applyProtection="1">
      <alignment horizontal="center" vertical="center" wrapText="1"/>
      <protection locked="0"/>
    </xf>
    <xf numFmtId="178" fontId="23" fillId="5" borderId="86" xfId="25" applyNumberFormat="1" applyFont="1" applyFill="1" applyBorder="1" applyAlignment="1" applyProtection="1">
      <alignment horizontal="center" vertical="center" wrapText="1"/>
      <protection locked="0"/>
    </xf>
    <xf numFmtId="178" fontId="23" fillId="5" borderId="95" xfId="25" applyNumberFormat="1" applyFont="1" applyFill="1" applyBorder="1" applyAlignment="1" applyProtection="1">
      <alignment horizontal="center" vertical="center" wrapText="1"/>
      <protection locked="0"/>
    </xf>
    <xf numFmtId="0" fontId="180" fillId="16" borderId="6" xfId="2" applyFont="1" applyFill="1" applyBorder="1" applyAlignment="1">
      <alignment horizontal="center" vertical="center"/>
    </xf>
    <xf numFmtId="177" fontId="166" fillId="18" borderId="0" xfId="25" applyNumberFormat="1" applyFont="1" applyFill="1" applyAlignment="1" applyProtection="1">
      <alignment horizontal="center" vertical="center" wrapText="1"/>
      <protection locked="0"/>
    </xf>
    <xf numFmtId="195" fontId="166" fillId="8" borderId="0" xfId="25" applyNumberFormat="1" applyFont="1" applyFill="1" applyAlignment="1" applyProtection="1">
      <alignment horizontal="center" vertical="center" wrapText="1"/>
      <protection locked="0"/>
    </xf>
    <xf numFmtId="0" fontId="22" fillId="5" borderId="72" xfId="2" applyFont="1" applyFill="1" applyBorder="1" applyAlignment="1">
      <alignment horizontal="center" vertical="center"/>
    </xf>
    <xf numFmtId="0" fontId="16" fillId="5" borderId="73" xfId="1" applyFont="1" applyFill="1" applyBorder="1" applyAlignment="1">
      <alignment horizontal="right" vertical="center"/>
    </xf>
    <xf numFmtId="0" fontId="16" fillId="5" borderId="68" xfId="1" applyFont="1" applyFill="1" applyBorder="1" applyAlignment="1">
      <alignment horizontal="right" vertical="center"/>
    </xf>
    <xf numFmtId="195" fontId="46" fillId="5" borderId="73" xfId="25" applyNumberFormat="1" applyFont="1" applyFill="1" applyBorder="1" applyAlignment="1" applyProtection="1">
      <alignment horizontal="center" vertical="center" wrapText="1"/>
      <protection locked="0"/>
    </xf>
    <xf numFmtId="195" fontId="46" fillId="5" borderId="68" xfId="25" applyNumberFormat="1" applyFont="1" applyFill="1" applyBorder="1" applyAlignment="1" applyProtection="1">
      <alignment horizontal="center" vertical="center" wrapText="1"/>
      <protection locked="0"/>
    </xf>
    <xf numFmtId="178" fontId="46" fillId="5" borderId="74" xfId="25" applyNumberFormat="1" applyFont="1" applyFill="1" applyBorder="1" applyAlignment="1" applyProtection="1">
      <alignment horizontal="center" vertical="center" wrapText="1"/>
      <protection locked="0"/>
    </xf>
    <xf numFmtId="178" fontId="46" fillId="5" borderId="86" xfId="25" applyNumberFormat="1" applyFont="1" applyFill="1" applyBorder="1" applyAlignment="1" applyProtection="1">
      <alignment horizontal="center" vertical="center" wrapText="1"/>
      <protection locked="0"/>
    </xf>
    <xf numFmtId="0" fontId="181" fillId="5" borderId="68" xfId="2" applyFont="1" applyFill="1" applyBorder="1" applyAlignment="1">
      <alignment horizontal="right" vertical="center"/>
    </xf>
    <xf numFmtId="0" fontId="3" fillId="5" borderId="87" xfId="2" applyFont="1" applyFill="1" applyBorder="1" applyAlignment="1">
      <alignment horizontal="center" vertical="center"/>
    </xf>
    <xf numFmtId="0" fontId="3" fillId="5" borderId="55" xfId="2" applyFont="1" applyFill="1" applyBorder="1" applyAlignment="1">
      <alignment horizontal="center" vertical="center"/>
    </xf>
    <xf numFmtId="0" fontId="204" fillId="0" borderId="0" xfId="4" applyFont="1" applyAlignment="1">
      <alignment vertical="center"/>
    </xf>
    <xf numFmtId="0" fontId="204" fillId="5" borderId="0" xfId="19" applyFont="1" applyFill="1" applyAlignment="1">
      <alignment horizontal="left" vertical="center"/>
    </xf>
    <xf numFmtId="0" fontId="165" fillId="5" borderId="168" xfId="2" applyFont="1" applyFill="1" applyBorder="1" applyAlignment="1">
      <alignment horizontal="center" vertical="center" wrapText="1"/>
    </xf>
    <xf numFmtId="0" fontId="165" fillId="5" borderId="110" xfId="2" applyFont="1" applyFill="1" applyBorder="1" applyAlignment="1">
      <alignment horizontal="center" vertical="center" wrapText="1"/>
    </xf>
    <xf numFmtId="0" fontId="165" fillId="5" borderId="120" xfId="2" applyFont="1" applyFill="1" applyBorder="1" applyAlignment="1">
      <alignment horizontal="center" vertical="center" wrapText="1"/>
    </xf>
    <xf numFmtId="0" fontId="165" fillId="5" borderId="6" xfId="2" applyFont="1" applyFill="1" applyBorder="1" applyAlignment="1">
      <alignment horizontal="center" vertical="center" wrapText="1"/>
    </xf>
    <xf numFmtId="0" fontId="165" fillId="5" borderId="0" xfId="2" applyFont="1" applyFill="1" applyAlignment="1">
      <alignment horizontal="center" vertical="center" wrapText="1"/>
    </xf>
    <xf numFmtId="0" fontId="165" fillId="5" borderId="7" xfId="2" applyFont="1" applyFill="1" applyBorder="1" applyAlignment="1">
      <alignment horizontal="center" vertical="center" wrapText="1"/>
    </xf>
    <xf numFmtId="0" fontId="340" fillId="128" borderId="0" xfId="4" applyFont="1" applyFill="1" applyAlignment="1" applyProtection="1">
      <alignment horizontal="left" vertical="center"/>
      <protection hidden="1"/>
    </xf>
    <xf numFmtId="0" fontId="85" fillId="11" borderId="0" xfId="2" applyFont="1" applyFill="1" applyAlignment="1">
      <alignment horizontal="center" vertical="center"/>
    </xf>
    <xf numFmtId="0" fontId="350" fillId="5" borderId="134" xfId="0" applyFont="1" applyFill="1" applyBorder="1" applyAlignment="1">
      <alignment horizontal="center" vertical="center"/>
    </xf>
    <xf numFmtId="0" fontId="350" fillId="5" borderId="199" xfId="0" applyFont="1" applyFill="1" applyBorder="1" applyAlignment="1">
      <alignment horizontal="center" vertical="center"/>
    </xf>
    <xf numFmtId="0" fontId="350" fillId="5" borderId="202" xfId="0" applyFont="1" applyFill="1" applyBorder="1" applyAlignment="1">
      <alignment horizontal="center" vertical="center"/>
    </xf>
    <xf numFmtId="0" fontId="338" fillId="10" borderId="0" xfId="2" applyFont="1" applyFill="1" applyAlignment="1">
      <alignment horizontal="left" vertical="center"/>
    </xf>
    <xf numFmtId="0" fontId="177" fillId="8" borderId="203" xfId="39" applyFont="1" applyFill="1" applyBorder="1" applyAlignment="1">
      <alignment horizontal="center" vertical="center"/>
    </xf>
    <xf numFmtId="0" fontId="177" fillId="8" borderId="204" xfId="39" applyFont="1" applyFill="1" applyBorder="1" applyAlignment="1">
      <alignment horizontal="center" vertical="center"/>
    </xf>
    <xf numFmtId="0" fontId="177" fillId="8" borderId="205" xfId="39" applyFont="1" applyFill="1" applyBorder="1" applyAlignment="1">
      <alignment horizontal="center" vertical="center"/>
    </xf>
    <xf numFmtId="0" fontId="390" fillId="51" borderId="212" xfId="49" applyFont="1" applyFill="1" applyBorder="1" applyAlignment="1" applyProtection="1">
      <alignment horizontal="center" vertical="center" wrapText="1"/>
    </xf>
    <xf numFmtId="0" fontId="390" fillId="51" borderId="213" xfId="49" applyFont="1" applyFill="1" applyBorder="1" applyAlignment="1" applyProtection="1">
      <alignment horizontal="center" vertical="center" wrapText="1"/>
    </xf>
    <xf numFmtId="0" fontId="390" fillId="51" borderId="214" xfId="49" applyFont="1" applyFill="1" applyBorder="1" applyAlignment="1" applyProtection="1">
      <alignment horizontal="center" vertical="center" wrapText="1"/>
    </xf>
    <xf numFmtId="0" fontId="390" fillId="51" borderId="125" xfId="49" applyFont="1" applyFill="1" applyBorder="1" applyAlignment="1" applyProtection="1">
      <alignment horizontal="center" vertical="center" wrapText="1"/>
    </xf>
    <xf numFmtId="0" fontId="390" fillId="51" borderId="0" xfId="49" applyFont="1" applyFill="1" applyBorder="1" applyAlignment="1" applyProtection="1">
      <alignment horizontal="center" vertical="center" wrapText="1"/>
    </xf>
    <xf numFmtId="0" fontId="390" fillId="51" borderId="124" xfId="49" applyFont="1" applyFill="1" applyBorder="1" applyAlignment="1" applyProtection="1">
      <alignment horizontal="center" vertical="center" wrapText="1"/>
    </xf>
    <xf numFmtId="0" fontId="228" fillId="0" borderId="125" xfId="42" applyFont="1" applyBorder="1" applyAlignment="1">
      <alignment horizontal="center" vertical="center" wrapText="1"/>
    </xf>
    <xf numFmtId="0" fontId="228" fillId="0" borderId="0" xfId="42" applyFont="1" applyAlignment="1">
      <alignment horizontal="center" vertical="center" wrapText="1"/>
    </xf>
    <xf numFmtId="0" fontId="228" fillId="0" borderId="124" xfId="42" applyFont="1" applyBorder="1" applyAlignment="1">
      <alignment horizontal="center" vertical="center" wrapText="1"/>
    </xf>
    <xf numFmtId="0" fontId="228" fillId="0" borderId="123" xfId="42" applyFont="1" applyBorder="1" applyAlignment="1">
      <alignment horizontal="center" vertical="center" wrapText="1"/>
    </xf>
    <xf numFmtId="0" fontId="228" fillId="0" borderId="122" xfId="42" applyFont="1" applyBorder="1" applyAlignment="1">
      <alignment horizontal="center" vertical="center" wrapText="1"/>
    </xf>
    <xf numFmtId="0" fontId="228" fillId="0" borderId="121" xfId="42" applyFont="1" applyBorder="1" applyAlignment="1">
      <alignment horizontal="center" vertical="center" wrapText="1"/>
    </xf>
    <xf numFmtId="0" fontId="356" fillId="5" borderId="0" xfId="0" applyFont="1" applyFill="1" applyAlignment="1">
      <alignment horizontal="center" vertical="center" wrapText="1"/>
    </xf>
    <xf numFmtId="0" fontId="192" fillId="10" borderId="0" xfId="2" applyFont="1" applyFill="1" applyAlignment="1">
      <alignment horizontal="left" vertical="center"/>
    </xf>
    <xf numFmtId="0" fontId="483" fillId="0" borderId="0" xfId="0" applyFont="1" applyAlignment="1">
      <alignment horizontal="left" vertical="center"/>
    </xf>
  </cellXfs>
  <cellStyles count="73">
    <cellStyle name="Bordure orange" xfId="30" xr:uid="{9066E828-9C53-42E5-BE1E-7A6205145022}"/>
    <cellStyle name="Cellule grise" xfId="28" xr:uid="{67E61BF7-3B42-4F23-B701-6C3D05683914}"/>
    <cellStyle name="Cellule jaune" xfId="31" xr:uid="{02FFABD0-09AA-4292-BDFC-59C6753BA3A5}"/>
    <cellStyle name="En-tête 3 2" xfId="27" xr:uid="{941C5415-B8B0-47CA-B86F-75F593543555}"/>
    <cellStyle name="Euro" xfId="11" xr:uid="{6F9D97C4-12AA-48F2-96BE-40A6F5DE3A1D}"/>
    <cellStyle name="Lien hypertexte" xfId="4" builtinId="8"/>
    <cellStyle name="Lien hypertexte 2" xfId="20" xr:uid="{10C9A8C4-8F6D-49D3-B208-AA4E84140F0D}"/>
    <cellStyle name="Lien hypertexte 2 2" xfId="32" xr:uid="{D3273A31-BFB4-45A2-930F-51D357CCBAEC}"/>
    <cellStyle name="Lien hypertexte 2 2 2" xfId="34" xr:uid="{93BD7176-0E42-4A85-B223-55B5F5C148CF}"/>
    <cellStyle name="Lien hypertexte 2 2 2 2" xfId="54" xr:uid="{17F14B46-18CD-45F8-8C7A-FB1824A146D4}"/>
    <cellStyle name="Lien hypertexte 2 3" xfId="37" xr:uid="{76C07584-ACEC-4A66-A6E8-94985613C741}"/>
    <cellStyle name="Lien hypertexte 3" xfId="12" xr:uid="{08CC3255-3DE4-4872-9817-449AB97E1394}"/>
    <cellStyle name="Lien hypertexte 3 2" xfId="22" xr:uid="{022E65C7-081E-4E39-B91D-687F76FACD75}"/>
    <cellStyle name="Lien hypertexte 3 2 2" xfId="19" xr:uid="{3D6EF941-4A8A-41B1-AA01-E3009FE2558F}"/>
    <cellStyle name="Lien hypertexte 3 2 3" xfId="44" xr:uid="{1B86162F-469D-4A0B-85E0-D60140B8BB95}"/>
    <cellStyle name="Lien hypertexte 4" xfId="53" xr:uid="{834F99F3-6FC8-4711-B4E0-9535F597B545}"/>
    <cellStyle name="Lien hypertexte 4 2" xfId="63" xr:uid="{C083A838-3A38-43CE-B060-77984B5B64EB}"/>
    <cellStyle name="Lien hypertexte 5" xfId="21" xr:uid="{D90E76C5-9200-4860-9A2C-A5B17DC53285}"/>
    <cellStyle name="Lien hypertexte_Copie de cc2_festival_menus_gemrcn_2011" xfId="49" xr:uid="{7B583E3C-C874-4E36-94EF-F69286F25887}"/>
    <cellStyle name="Lien hypertexte_PG Positionnement 2009 2" xfId="17" xr:uid="{8D7F2727-E898-43BE-AB74-FAE427B8354E}"/>
    <cellStyle name="Normal" xfId="0" builtinId="0"/>
    <cellStyle name="Normal 10 2" xfId="38" xr:uid="{AC6C42CA-F304-420D-9E35-1E726D59097F}"/>
    <cellStyle name="Normal 10 2 2 2 2 3 2 3 2 2" xfId="57" xr:uid="{582FB2DD-78C4-4B73-B5D6-15C06D02F6A0}"/>
    <cellStyle name="Normal 12" xfId="3" xr:uid="{2C221182-D416-4B2F-8D5E-72B424D3A5EA}"/>
    <cellStyle name="Normal 12 2" xfId="42" xr:uid="{61BA4BA9-5D84-46E0-851D-05CB8EF7F912}"/>
    <cellStyle name="Normal 2" xfId="51" xr:uid="{B1E95555-95F3-43F4-8F9B-553429701CC6}"/>
    <cellStyle name="Normal 2 2" xfId="71" xr:uid="{6FC7D1CF-72E1-48A6-9100-AD9DE7C36E3E}"/>
    <cellStyle name="Normal 2 2 2" xfId="39" xr:uid="{8948A5D8-B13F-48D4-A810-88979B41673E}"/>
    <cellStyle name="Normal 2 2 2 2" xfId="2" xr:uid="{60B20238-6185-4D8D-88EB-DD52219E20FA}"/>
    <cellStyle name="Normal 2 2 2 2 2" xfId="61" xr:uid="{018F52E1-A29C-4E6C-B565-077549CA449B}"/>
    <cellStyle name="Normal 2 2 2 2 3" xfId="50" xr:uid="{1D0F6D54-2C06-4A3D-92F0-7E160F287474}"/>
    <cellStyle name="Normal 2 2 3" xfId="35" xr:uid="{F30D4C50-4CD7-4E1E-AD5B-81ACFEC70785}"/>
    <cellStyle name="Normal 2 2 4" xfId="67" xr:uid="{F93EEB80-572D-4226-8312-4446D3D84771}"/>
    <cellStyle name="Normal 2 2 5" xfId="52" xr:uid="{DC9DC77D-6FB4-4B4A-B96A-6BCDDF1D1E6D}"/>
    <cellStyle name="Normal 2 3" xfId="7" xr:uid="{539ABA35-33C6-484C-99D8-7853478BD865}"/>
    <cellStyle name="Normal 2 6 2 4 3 2 2" xfId="69" xr:uid="{6A75D0F1-D54F-4828-BBF1-403A9EC05369}"/>
    <cellStyle name="Normal 3" xfId="14" xr:uid="{75CFA9C7-AA1E-4767-9D35-D2444F8AF925}"/>
    <cellStyle name="Normal 3 2" xfId="70" xr:uid="{91691C3D-C0EF-4934-82DD-3389EC3665D6}"/>
    <cellStyle name="Normal 4 2 2 2" xfId="1" xr:uid="{0D46991E-8488-4910-BA5D-8B918CE6CF7F}"/>
    <cellStyle name="Normal 4 2 2 2 2 2 2 2 3" xfId="40" xr:uid="{E79A7B3C-90C9-4893-9095-D64465CA7C8F}"/>
    <cellStyle name="Normal 4 2 2 2 2 2 2 2 4 3" xfId="68" xr:uid="{9D5A5B47-BE78-4346-9306-349BED355378}"/>
    <cellStyle name="Normal 4 2 2 2 2 2 2 2 4 5 2 2" xfId="65" xr:uid="{20A5B57A-CF5A-4780-BA96-A99255154B86}"/>
    <cellStyle name="Normal 4 2 2 2 2 2 2 6 2 2" xfId="36" xr:uid="{409E50DE-5674-46FE-B881-6F58F6D7EDA0}"/>
    <cellStyle name="Normal 4 2 2 2 2 2 2 6 2 2 3 2 3 3 2 2" xfId="59" xr:uid="{782204AA-C999-445A-B330-E69852787D04}"/>
    <cellStyle name="Normal 4 2 2 2 3 2 2" xfId="43" xr:uid="{33A42432-30A6-4573-B822-6999494176A4}"/>
    <cellStyle name="Normal 4 2 2 2 3 2 2 3" xfId="72" xr:uid="{9A2A1AB9-7DDC-45CB-AA7A-8CB1A5A1C821}"/>
    <cellStyle name="Normal 4 2 2 2 3 2 7 3 4 2 2" xfId="62" xr:uid="{DC224741-2CDA-4325-A4F6-EF49A43154B9}"/>
    <cellStyle name="Normal 4 2 4" xfId="10" xr:uid="{E555E75B-C8DA-4EFB-8280-6470C73A3A6A}"/>
    <cellStyle name="Normal 4 2 4 2 2" xfId="45" xr:uid="{05EC65DE-506F-475F-976C-91AB4CEADFF3}"/>
    <cellStyle name="Normal 4 2 4 2 2 3 2 3" xfId="58" xr:uid="{9BF874BB-F280-4B8A-9478-674E17D91F86}"/>
    <cellStyle name="Normal 4 2 4 2 2 4 2" xfId="46" xr:uid="{BD2BEF96-B4CD-43FB-A8A4-32E8D70E0B49}"/>
    <cellStyle name="Normal 4 2 4 2 2 5 4 2 2" xfId="60" xr:uid="{FBB03C25-0527-4E89-AD7E-F93E3AA14CAA}"/>
    <cellStyle name="Normal 4 2 5" xfId="47" xr:uid="{E0D061BC-BC08-4F59-8D34-499B88C073A5}"/>
    <cellStyle name="Normal 4 3 4" xfId="16" xr:uid="{6D9A660F-64EC-4CA2-8F36-51414BC5E7CA}"/>
    <cellStyle name="Normal 4 3 4 2" xfId="33" xr:uid="{D8194294-551D-4474-B9C5-D9E4E1E6902D}"/>
    <cellStyle name="Normal 6" xfId="26" xr:uid="{B0B6BC9B-C146-487A-934A-32DBC90BBFF9}"/>
    <cellStyle name="Normal 9 2 2" xfId="41" xr:uid="{D74F63E9-A4D9-4592-AD37-8453948D0F6B}"/>
    <cellStyle name="Normal 9 2 2 2 3 3 2 2 2 2" xfId="64" xr:uid="{0CF12FA9-5EDB-4DFD-B9B2-7E608FC7C5B3}"/>
    <cellStyle name="Normal 9 2 2 2 5 2 2" xfId="66" xr:uid="{68F65057-473F-4560-958E-E948F8630620}"/>
    <cellStyle name="Normal 2" xfId="29" xr:uid="{30F0C004-9AC7-4A76-839C-40301372CDDB}"/>
    <cellStyle name="Normal_Bases Cuisine" xfId="9" xr:uid="{A75D3FD3-638F-4D75-A960-5F19A68ECEFA}"/>
    <cellStyle name="Normal_Comparer recettes 2009 OK 2 2" xfId="5" xr:uid="{717596F8-ECC1-4010-8620-134233C71212}"/>
    <cellStyle name="Normal_Forum Marais 15 09 2001 2" xfId="6" xr:uid="{0BB41D84-2DB9-4C68-8581-3D559AB04C5D}"/>
    <cellStyle name="Normal_Forum Marais 15 09 2001 2 2" xfId="24" xr:uid="{B49DCEA5-84E4-444A-AFC8-05C139132239}"/>
    <cellStyle name="Normal_Forum Marais 15 09 2001 2 2 2" xfId="56" xr:uid="{36998F2B-8F47-440D-B754-DDC2C96E7A99}"/>
    <cellStyle name="Normal_Forum Marais 15 09 2001_Fiche technique C2 Mars 2008 " xfId="15" xr:uid="{79862943-39CF-4A78-85CD-40898883537D}"/>
    <cellStyle name="Normal_FT Cuisson Evolutive" xfId="55" xr:uid="{CE2D2634-A5C0-445D-AA57-36371954E794}"/>
    <cellStyle name="Normal_Gantt 27 janvier 2" xfId="18" xr:uid="{9607EFFC-4A1B-4594-A7DA-4D17F53D144D}"/>
    <cellStyle name="Normal_GERMCN UPC brouillon" xfId="48" xr:uid="{2F04B48D-3206-4934-8F6A-599641DCF5E5}"/>
    <cellStyle name="Normal_Marché 2002 filtre automatique" xfId="25" xr:uid="{81276833-35B2-4656-8459-612F11CBF716}"/>
    <cellStyle name="Normal_Salaires 2002 Modèle" xfId="23" xr:uid="{99963DE4-6D01-401F-AB03-4AED561BA948}"/>
    <cellStyle name="Normal_space" xfId="13" xr:uid="{1BC86904-A39E-4C8B-A85B-1794807475E5}"/>
    <cellStyle name="Pourcentage 2 2" xfId="8" xr:uid="{E8B39BE4-AC75-4C3B-A4FE-1A26345A9162}"/>
  </cellStyles>
  <dxfs count="15">
    <dxf>
      <font>
        <b/>
        <i val="0"/>
        <color theme="0"/>
      </font>
      <fill>
        <patternFill>
          <bgColor rgb="FF7030A0"/>
        </patternFill>
      </fill>
    </dxf>
    <dxf>
      <font>
        <b/>
        <i val="0"/>
        <color rgb="FFC00000"/>
      </font>
      <numFmt numFmtId="174" formatCode="0.000"/>
    </dxf>
    <dxf>
      <font>
        <b/>
        <i val="0"/>
        <color rgb="FFC00000"/>
      </font>
      <numFmt numFmtId="174" formatCode="0.000"/>
    </dxf>
    <dxf>
      <font>
        <b/>
        <i val="0"/>
        <color rgb="FFC00000"/>
      </font>
      <numFmt numFmtId="174" formatCode="0.000"/>
    </dxf>
    <dxf>
      <font>
        <b/>
        <i val="0"/>
        <color rgb="FFC00000"/>
      </font>
      <numFmt numFmtId="174" formatCode="0.000"/>
    </dxf>
    <dxf>
      <font>
        <b/>
        <i val="0"/>
        <color rgb="FFC00000"/>
      </font>
      <numFmt numFmtId="174" formatCode="0.000"/>
    </dxf>
    <dxf>
      <font>
        <b/>
        <i val="0"/>
        <color rgb="FFC00000"/>
      </font>
      <numFmt numFmtId="174" formatCode="0.000"/>
    </dxf>
    <dxf>
      <font>
        <b/>
        <i val="0"/>
        <color theme="0"/>
      </font>
      <fill>
        <patternFill>
          <bgColor rgb="FF7030A0"/>
        </patternFill>
      </fill>
    </dxf>
    <dxf>
      <font>
        <b/>
        <i val="0"/>
        <color rgb="FFC00000"/>
      </font>
      <numFmt numFmtId="174" formatCode="0.000"/>
    </dxf>
    <dxf>
      <font>
        <b/>
        <i val="0"/>
        <color rgb="FFC00000"/>
      </font>
      <numFmt numFmtId="174" formatCode="0.000"/>
    </dxf>
    <dxf>
      <font>
        <b/>
        <i val="0"/>
        <color rgb="FFC00000"/>
      </font>
      <numFmt numFmtId="174" formatCode="0.000"/>
    </dxf>
    <dxf>
      <font>
        <b/>
        <i val="0"/>
        <color rgb="FFC00000"/>
      </font>
      <numFmt numFmtId="175" formatCode="0.0"/>
    </dxf>
    <dxf>
      <font>
        <b/>
        <i val="0"/>
        <color rgb="FFC00000"/>
      </font>
      <numFmt numFmtId="174" formatCode="0.000"/>
    </dxf>
    <dxf>
      <font>
        <b/>
        <i val="0"/>
        <color rgb="FFC00000"/>
      </font>
      <numFmt numFmtId="174" formatCode="0.000"/>
    </dxf>
    <dxf>
      <font>
        <b/>
        <i val="0"/>
        <color rgb="FFC00000"/>
      </font>
      <numFmt numFmtId="174" formatCode="0.000"/>
    </dxf>
  </dxfs>
  <tableStyles count="0" defaultTableStyle="TableStyleMedium2" defaultPivotStyle="PivotStyleLight16"/>
  <colors>
    <mruColors>
      <color rgb="FF0000FF"/>
      <color rgb="FFECDFF5"/>
      <color rgb="FFFFC000"/>
      <color rgb="FFFAB628"/>
      <color rgb="FFE8E8E8"/>
      <color rgb="FFE4E4E4"/>
      <color rgb="FFFEEDCA"/>
      <color rgb="FF0033CC"/>
      <color rgb="FF548235"/>
      <color rgb="FFD235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hyperlink" Target="https://www.appvizer.fr/" TargetMode="External"/><Relationship Id="rId1" Type="http://schemas.openxmlformats.org/officeDocument/2006/relationships/image" Target="../media/image1.emf"/><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10" Type="http://schemas.openxmlformats.org/officeDocument/2006/relationships/image" Target="../media/image37.png"/><Relationship Id="rId4" Type="http://schemas.openxmlformats.org/officeDocument/2006/relationships/image" Target="../media/image31.png"/><Relationship Id="rId9"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oneCellAnchor>
    <xdr:from>
      <xdr:col>26</xdr:col>
      <xdr:colOff>624018</xdr:colOff>
      <xdr:row>202</xdr:row>
      <xdr:rowOff>155315</xdr:rowOff>
    </xdr:from>
    <xdr:ext cx="1781299" cy="1686185"/>
    <xdr:pic>
      <xdr:nvPicPr>
        <xdr:cNvPr id="2" name="Picture 1">
          <a:extLst>
            <a:ext uri="{FF2B5EF4-FFF2-40B4-BE49-F238E27FC236}">
              <a16:creationId xmlns:a16="http://schemas.microsoft.com/office/drawing/2014/main" id="{C1DBC41D-1B56-4E27-83BF-86DEDF3ECD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3943" y="8318474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0</xdr:colOff>
      <xdr:row>4</xdr:row>
      <xdr:rowOff>0</xdr:rowOff>
    </xdr:from>
    <xdr:to>
      <xdr:col>30</xdr:col>
      <xdr:colOff>304800</xdr:colOff>
      <xdr:row>5</xdr:row>
      <xdr:rowOff>142875</xdr:rowOff>
    </xdr:to>
    <xdr:sp macro="" textlink="">
      <xdr:nvSpPr>
        <xdr:cNvPr id="3" name="AutoShape 2" descr="appvizer logo">
          <a:hlinkClick xmlns:r="http://schemas.openxmlformats.org/officeDocument/2006/relationships" r:id="rId2"/>
          <a:extLst>
            <a:ext uri="{FF2B5EF4-FFF2-40B4-BE49-F238E27FC236}">
              <a16:creationId xmlns:a16="http://schemas.microsoft.com/office/drawing/2014/main" id="{A805AE92-C160-4BD8-BD28-7C14B6EE8158}"/>
            </a:ext>
          </a:extLst>
        </xdr:cNvPr>
        <xdr:cNvSpPr>
          <a:spLocks noChangeAspect="1" noChangeArrowheads="1"/>
        </xdr:cNvSpPr>
      </xdr:nvSpPr>
      <xdr:spPr bwMode="auto">
        <a:xfrm>
          <a:off x="25841325" y="2628900"/>
          <a:ext cx="304800" cy="657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30</xdr:col>
      <xdr:colOff>0</xdr:colOff>
      <xdr:row>5</xdr:row>
      <xdr:rowOff>0</xdr:rowOff>
    </xdr:from>
    <xdr:ext cx="304800" cy="304800"/>
    <xdr:sp macro="" textlink="">
      <xdr:nvSpPr>
        <xdr:cNvPr id="4" name="AutoShape 2" descr="appvizer logo">
          <a:hlinkClick xmlns:r="http://schemas.openxmlformats.org/officeDocument/2006/relationships" r:id="rId2"/>
          <a:extLst>
            <a:ext uri="{FF2B5EF4-FFF2-40B4-BE49-F238E27FC236}">
              <a16:creationId xmlns:a16="http://schemas.microsoft.com/office/drawing/2014/main" id="{100913E1-4327-43E6-84C7-C73E872ED3A3}"/>
            </a:ext>
          </a:extLst>
        </xdr:cNvPr>
        <xdr:cNvSpPr>
          <a:spLocks noChangeAspect="1" noChangeArrowheads="1"/>
        </xdr:cNvSpPr>
      </xdr:nvSpPr>
      <xdr:spPr bwMode="auto">
        <a:xfrm>
          <a:off x="25841325" y="314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17</xdr:col>
      <xdr:colOff>0</xdr:colOff>
      <xdr:row>187</xdr:row>
      <xdr:rowOff>0</xdr:rowOff>
    </xdr:from>
    <xdr:to>
      <xdr:col>17</xdr:col>
      <xdr:colOff>558799</xdr:colOff>
      <xdr:row>188</xdr:row>
      <xdr:rowOff>41681</xdr:rowOff>
    </xdr:to>
    <xdr:pic>
      <xdr:nvPicPr>
        <xdr:cNvPr id="6" name="Image 5">
          <a:extLst>
            <a:ext uri="{FF2B5EF4-FFF2-40B4-BE49-F238E27FC236}">
              <a16:creationId xmlns:a16="http://schemas.microsoft.com/office/drawing/2014/main" id="{610A0041-8D7F-4921-A699-934D1340B4E9}"/>
            </a:ext>
          </a:extLst>
        </xdr:cNvPr>
        <xdr:cNvPicPr>
          <a:picLocks noChangeAspect="1"/>
        </xdr:cNvPicPr>
      </xdr:nvPicPr>
      <xdr:blipFill>
        <a:blip xmlns:r="http://schemas.openxmlformats.org/officeDocument/2006/relationships" r:embed="rId3"/>
        <a:stretch>
          <a:fillRect/>
        </a:stretch>
      </xdr:blipFill>
      <xdr:spPr>
        <a:xfrm>
          <a:off x="13881100" y="78930500"/>
          <a:ext cx="558799" cy="562381"/>
        </a:xfrm>
        <a:prstGeom prst="rect">
          <a:avLst/>
        </a:prstGeom>
        <a:solidFill>
          <a:srgbClr val="000000"/>
        </a:solidFill>
      </xdr:spPr>
    </xdr:pic>
    <xdr:clientData/>
  </xdr:twoCellAnchor>
  <xdr:twoCellAnchor editAs="oneCell">
    <xdr:from>
      <xdr:col>18</xdr:col>
      <xdr:colOff>0</xdr:colOff>
      <xdr:row>187</xdr:row>
      <xdr:rowOff>0</xdr:rowOff>
    </xdr:from>
    <xdr:to>
      <xdr:col>18</xdr:col>
      <xdr:colOff>533400</xdr:colOff>
      <xdr:row>188</xdr:row>
      <xdr:rowOff>16055</xdr:rowOff>
    </xdr:to>
    <xdr:pic>
      <xdr:nvPicPr>
        <xdr:cNvPr id="8" name="Image 7">
          <a:extLst>
            <a:ext uri="{FF2B5EF4-FFF2-40B4-BE49-F238E27FC236}">
              <a16:creationId xmlns:a16="http://schemas.microsoft.com/office/drawing/2014/main" id="{1F3C02DA-6AAB-4D51-BB35-9DD072C6D896}"/>
            </a:ext>
          </a:extLst>
        </xdr:cNvPr>
        <xdr:cNvPicPr>
          <a:picLocks noChangeAspect="1"/>
        </xdr:cNvPicPr>
      </xdr:nvPicPr>
      <xdr:blipFill>
        <a:blip xmlns:r="http://schemas.openxmlformats.org/officeDocument/2006/relationships" r:embed="rId4"/>
        <a:stretch>
          <a:fillRect/>
        </a:stretch>
      </xdr:blipFill>
      <xdr:spPr>
        <a:xfrm>
          <a:off x="14808200" y="78930500"/>
          <a:ext cx="533400" cy="536755"/>
        </a:xfrm>
        <a:prstGeom prst="rect">
          <a:avLst/>
        </a:prstGeom>
      </xdr:spPr>
    </xdr:pic>
    <xdr:clientData/>
  </xdr:twoCellAnchor>
  <xdr:twoCellAnchor editAs="oneCell">
    <xdr:from>
      <xdr:col>19</xdr:col>
      <xdr:colOff>0</xdr:colOff>
      <xdr:row>187</xdr:row>
      <xdr:rowOff>0</xdr:rowOff>
    </xdr:from>
    <xdr:to>
      <xdr:col>19</xdr:col>
      <xdr:colOff>584200</xdr:colOff>
      <xdr:row>188</xdr:row>
      <xdr:rowOff>35514</xdr:rowOff>
    </xdr:to>
    <xdr:pic>
      <xdr:nvPicPr>
        <xdr:cNvPr id="9" name="Image 8">
          <a:extLst>
            <a:ext uri="{FF2B5EF4-FFF2-40B4-BE49-F238E27FC236}">
              <a16:creationId xmlns:a16="http://schemas.microsoft.com/office/drawing/2014/main" id="{2DC2CEF2-786B-4671-946F-117244FD351E}"/>
            </a:ext>
          </a:extLst>
        </xdr:cNvPr>
        <xdr:cNvPicPr>
          <a:picLocks noChangeAspect="1"/>
        </xdr:cNvPicPr>
      </xdr:nvPicPr>
      <xdr:blipFill>
        <a:blip xmlns:r="http://schemas.openxmlformats.org/officeDocument/2006/relationships" r:embed="rId5"/>
        <a:stretch>
          <a:fillRect/>
        </a:stretch>
      </xdr:blipFill>
      <xdr:spPr>
        <a:xfrm>
          <a:off x="15875000" y="78930500"/>
          <a:ext cx="584200" cy="556214"/>
        </a:xfrm>
        <a:prstGeom prst="rect">
          <a:avLst/>
        </a:prstGeom>
      </xdr:spPr>
    </xdr:pic>
    <xdr:clientData/>
  </xdr:twoCellAnchor>
  <xdr:twoCellAnchor editAs="oneCell">
    <xdr:from>
      <xdr:col>20</xdr:col>
      <xdr:colOff>0</xdr:colOff>
      <xdr:row>187</xdr:row>
      <xdr:rowOff>0</xdr:rowOff>
    </xdr:from>
    <xdr:to>
      <xdr:col>20</xdr:col>
      <xdr:colOff>647700</xdr:colOff>
      <xdr:row>187</xdr:row>
      <xdr:rowOff>505624</xdr:rowOff>
    </xdr:to>
    <xdr:pic>
      <xdr:nvPicPr>
        <xdr:cNvPr id="11" name="Image 10">
          <a:extLst>
            <a:ext uri="{FF2B5EF4-FFF2-40B4-BE49-F238E27FC236}">
              <a16:creationId xmlns:a16="http://schemas.microsoft.com/office/drawing/2014/main" id="{CFEDDE50-ACF0-4F74-894D-511CBEA9A13D}"/>
            </a:ext>
          </a:extLst>
        </xdr:cNvPr>
        <xdr:cNvPicPr>
          <a:picLocks noChangeAspect="1"/>
        </xdr:cNvPicPr>
      </xdr:nvPicPr>
      <xdr:blipFill>
        <a:blip xmlns:r="http://schemas.openxmlformats.org/officeDocument/2006/relationships" r:embed="rId6"/>
        <a:stretch>
          <a:fillRect/>
        </a:stretch>
      </xdr:blipFill>
      <xdr:spPr>
        <a:xfrm>
          <a:off x="16687800" y="78930500"/>
          <a:ext cx="647700" cy="505624"/>
        </a:xfrm>
        <a:prstGeom prst="rect">
          <a:avLst/>
        </a:prstGeom>
      </xdr:spPr>
    </xdr:pic>
    <xdr:clientData/>
  </xdr:twoCellAnchor>
  <xdr:twoCellAnchor editAs="oneCell">
    <xdr:from>
      <xdr:col>21</xdr:col>
      <xdr:colOff>0</xdr:colOff>
      <xdr:row>187</xdr:row>
      <xdr:rowOff>0</xdr:rowOff>
    </xdr:from>
    <xdr:to>
      <xdr:col>21</xdr:col>
      <xdr:colOff>518583</xdr:colOff>
      <xdr:row>188</xdr:row>
      <xdr:rowOff>12700</xdr:rowOff>
    </xdr:to>
    <xdr:pic>
      <xdr:nvPicPr>
        <xdr:cNvPr id="13" name="Image 12">
          <a:extLst>
            <a:ext uri="{FF2B5EF4-FFF2-40B4-BE49-F238E27FC236}">
              <a16:creationId xmlns:a16="http://schemas.microsoft.com/office/drawing/2014/main" id="{4F378B57-7684-469F-8CAB-DEF724126BF8}"/>
            </a:ext>
          </a:extLst>
        </xdr:cNvPr>
        <xdr:cNvPicPr>
          <a:picLocks noChangeAspect="1"/>
        </xdr:cNvPicPr>
      </xdr:nvPicPr>
      <xdr:blipFill>
        <a:blip xmlns:r="http://schemas.openxmlformats.org/officeDocument/2006/relationships" r:embed="rId7"/>
        <a:stretch>
          <a:fillRect/>
        </a:stretch>
      </xdr:blipFill>
      <xdr:spPr>
        <a:xfrm>
          <a:off x="17703800" y="78930500"/>
          <a:ext cx="518583" cy="533400"/>
        </a:xfrm>
        <a:prstGeom prst="rect">
          <a:avLst/>
        </a:prstGeom>
      </xdr:spPr>
    </xdr:pic>
    <xdr:clientData/>
  </xdr:twoCellAnchor>
  <xdr:twoCellAnchor editAs="oneCell">
    <xdr:from>
      <xdr:col>22</xdr:col>
      <xdr:colOff>0</xdr:colOff>
      <xdr:row>187</xdr:row>
      <xdr:rowOff>0</xdr:rowOff>
    </xdr:from>
    <xdr:to>
      <xdr:col>22</xdr:col>
      <xdr:colOff>508000</xdr:colOff>
      <xdr:row>187</xdr:row>
      <xdr:rowOff>508000</xdr:rowOff>
    </xdr:to>
    <xdr:pic>
      <xdr:nvPicPr>
        <xdr:cNvPr id="14" name="Image 13">
          <a:extLst>
            <a:ext uri="{FF2B5EF4-FFF2-40B4-BE49-F238E27FC236}">
              <a16:creationId xmlns:a16="http://schemas.microsoft.com/office/drawing/2014/main" id="{2D2DA31C-A40B-4ABC-BABF-C3D60FB84778}"/>
            </a:ext>
          </a:extLst>
        </xdr:cNvPr>
        <xdr:cNvPicPr>
          <a:picLocks noChangeAspect="1"/>
        </xdr:cNvPicPr>
      </xdr:nvPicPr>
      <xdr:blipFill>
        <a:blip xmlns:r="http://schemas.openxmlformats.org/officeDocument/2006/relationships" r:embed="rId8"/>
        <a:stretch>
          <a:fillRect/>
        </a:stretch>
      </xdr:blipFill>
      <xdr:spPr>
        <a:xfrm>
          <a:off x="18465800" y="78930500"/>
          <a:ext cx="508000" cy="508000"/>
        </a:xfrm>
        <a:prstGeom prst="rect">
          <a:avLst/>
        </a:prstGeom>
      </xdr:spPr>
    </xdr:pic>
    <xdr:clientData/>
  </xdr:twoCellAnchor>
  <xdr:twoCellAnchor editAs="oneCell">
    <xdr:from>
      <xdr:col>23</xdr:col>
      <xdr:colOff>0</xdr:colOff>
      <xdr:row>187</xdr:row>
      <xdr:rowOff>0</xdr:rowOff>
    </xdr:from>
    <xdr:to>
      <xdr:col>23</xdr:col>
      <xdr:colOff>495299</xdr:colOff>
      <xdr:row>187</xdr:row>
      <xdr:rowOff>495299</xdr:rowOff>
    </xdr:to>
    <xdr:pic>
      <xdr:nvPicPr>
        <xdr:cNvPr id="15" name="Image 14">
          <a:extLst>
            <a:ext uri="{FF2B5EF4-FFF2-40B4-BE49-F238E27FC236}">
              <a16:creationId xmlns:a16="http://schemas.microsoft.com/office/drawing/2014/main" id="{EA468591-F102-4911-92F1-3645CA6DF7D5}"/>
            </a:ext>
          </a:extLst>
        </xdr:cNvPr>
        <xdr:cNvPicPr>
          <a:picLocks noChangeAspect="1"/>
        </xdr:cNvPicPr>
      </xdr:nvPicPr>
      <xdr:blipFill>
        <a:blip xmlns:r="http://schemas.openxmlformats.org/officeDocument/2006/relationships" r:embed="rId9"/>
        <a:stretch>
          <a:fillRect/>
        </a:stretch>
      </xdr:blipFill>
      <xdr:spPr>
        <a:xfrm>
          <a:off x="19405600" y="78930500"/>
          <a:ext cx="495299" cy="495299"/>
        </a:xfrm>
        <a:prstGeom prst="rect">
          <a:avLst/>
        </a:prstGeom>
      </xdr:spPr>
    </xdr:pic>
    <xdr:clientData/>
  </xdr:twoCellAnchor>
  <xdr:twoCellAnchor editAs="oneCell">
    <xdr:from>
      <xdr:col>24</xdr:col>
      <xdr:colOff>0</xdr:colOff>
      <xdr:row>187</xdr:row>
      <xdr:rowOff>0</xdr:rowOff>
    </xdr:from>
    <xdr:to>
      <xdr:col>24</xdr:col>
      <xdr:colOff>516579</xdr:colOff>
      <xdr:row>187</xdr:row>
      <xdr:rowOff>469900</xdr:rowOff>
    </xdr:to>
    <xdr:pic>
      <xdr:nvPicPr>
        <xdr:cNvPr id="17" name="Image 16">
          <a:extLst>
            <a:ext uri="{FF2B5EF4-FFF2-40B4-BE49-F238E27FC236}">
              <a16:creationId xmlns:a16="http://schemas.microsoft.com/office/drawing/2014/main" id="{03CACDE3-E843-41DE-9BF2-0D0C8DF9AD5B}"/>
            </a:ext>
          </a:extLst>
        </xdr:cNvPr>
        <xdr:cNvPicPr>
          <a:picLocks noChangeAspect="1"/>
        </xdr:cNvPicPr>
      </xdr:nvPicPr>
      <xdr:blipFill>
        <a:blip xmlns:r="http://schemas.openxmlformats.org/officeDocument/2006/relationships" r:embed="rId10"/>
        <a:stretch>
          <a:fillRect/>
        </a:stretch>
      </xdr:blipFill>
      <xdr:spPr>
        <a:xfrm>
          <a:off x="20243800" y="78930500"/>
          <a:ext cx="516579" cy="469900"/>
        </a:xfrm>
        <a:prstGeom prst="rect">
          <a:avLst/>
        </a:prstGeom>
      </xdr:spPr>
    </xdr:pic>
    <xdr:clientData/>
  </xdr:twoCellAnchor>
  <xdr:twoCellAnchor editAs="oneCell">
    <xdr:from>
      <xdr:col>25</xdr:col>
      <xdr:colOff>0</xdr:colOff>
      <xdr:row>187</xdr:row>
      <xdr:rowOff>0</xdr:rowOff>
    </xdr:from>
    <xdr:to>
      <xdr:col>25</xdr:col>
      <xdr:colOff>605610</xdr:colOff>
      <xdr:row>188</xdr:row>
      <xdr:rowOff>63500</xdr:rowOff>
    </xdr:to>
    <xdr:pic>
      <xdr:nvPicPr>
        <xdr:cNvPr id="18" name="Image 17">
          <a:extLst>
            <a:ext uri="{FF2B5EF4-FFF2-40B4-BE49-F238E27FC236}">
              <a16:creationId xmlns:a16="http://schemas.microsoft.com/office/drawing/2014/main" id="{BC505076-2A8E-4590-A517-4F3B003ED58B}"/>
            </a:ext>
          </a:extLst>
        </xdr:cNvPr>
        <xdr:cNvPicPr>
          <a:picLocks noChangeAspect="1"/>
        </xdr:cNvPicPr>
      </xdr:nvPicPr>
      <xdr:blipFill>
        <a:blip xmlns:r="http://schemas.openxmlformats.org/officeDocument/2006/relationships" r:embed="rId11"/>
        <a:stretch>
          <a:fillRect/>
        </a:stretch>
      </xdr:blipFill>
      <xdr:spPr>
        <a:xfrm>
          <a:off x="21120100" y="78930500"/>
          <a:ext cx="605610" cy="584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292100</xdr:colOff>
      <xdr:row>436</xdr:row>
      <xdr:rowOff>25400</xdr:rowOff>
    </xdr:from>
    <xdr:ext cx="2781300" cy="546423"/>
    <xdr:pic>
      <xdr:nvPicPr>
        <xdr:cNvPr id="2" name="Image 1">
          <a:extLst>
            <a:ext uri="{FF2B5EF4-FFF2-40B4-BE49-F238E27FC236}">
              <a16:creationId xmlns:a16="http://schemas.microsoft.com/office/drawing/2014/main" id="{5E2BA28D-0018-444B-A385-9A724A96FB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70125" y="170751500"/>
          <a:ext cx="2781300" cy="546423"/>
        </a:xfrm>
        <a:prstGeom prst="rect">
          <a:avLst/>
        </a:prstGeom>
      </xdr:spPr>
    </xdr:pic>
    <xdr:clientData/>
  </xdr:oneCellAnchor>
  <xdr:oneCellAnchor>
    <xdr:from>
      <xdr:col>10</xdr:col>
      <xdr:colOff>676275</xdr:colOff>
      <xdr:row>438</xdr:row>
      <xdr:rowOff>104775</xdr:rowOff>
    </xdr:from>
    <xdr:ext cx="504895" cy="498545"/>
    <xdr:pic>
      <xdr:nvPicPr>
        <xdr:cNvPr id="3" name="Image 2">
          <a:extLst>
            <a:ext uri="{FF2B5EF4-FFF2-40B4-BE49-F238E27FC236}">
              <a16:creationId xmlns:a16="http://schemas.microsoft.com/office/drawing/2014/main" id="{ABE03420-833D-42DA-A23D-4C7A955389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354300" y="171516675"/>
          <a:ext cx="504895" cy="498545"/>
        </a:xfrm>
        <a:prstGeom prst="rect">
          <a:avLst/>
        </a:prstGeom>
      </xdr:spPr>
    </xdr:pic>
    <xdr:clientData/>
  </xdr:oneCellAnchor>
  <xdr:oneCellAnchor>
    <xdr:from>
      <xdr:col>10</xdr:col>
      <xdr:colOff>0</xdr:colOff>
      <xdr:row>438</xdr:row>
      <xdr:rowOff>120650</xdr:rowOff>
    </xdr:from>
    <xdr:ext cx="514422" cy="479493"/>
    <xdr:pic>
      <xdr:nvPicPr>
        <xdr:cNvPr id="4" name="Image 3">
          <a:extLst>
            <a:ext uri="{FF2B5EF4-FFF2-40B4-BE49-F238E27FC236}">
              <a16:creationId xmlns:a16="http://schemas.microsoft.com/office/drawing/2014/main" id="{0781AB25-630D-4C65-A3EE-1B88D39DC7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78025" y="171532550"/>
          <a:ext cx="514422" cy="479493"/>
        </a:xfrm>
        <a:prstGeom prst="rect">
          <a:avLst/>
        </a:prstGeom>
      </xdr:spPr>
    </xdr:pic>
    <xdr:clientData/>
  </xdr:oneCellAnchor>
  <xdr:oneCellAnchor>
    <xdr:from>
      <xdr:col>10</xdr:col>
      <xdr:colOff>752475</xdr:colOff>
      <xdr:row>441</xdr:row>
      <xdr:rowOff>57150</xdr:rowOff>
    </xdr:from>
    <xdr:ext cx="514422" cy="543001"/>
    <xdr:pic>
      <xdr:nvPicPr>
        <xdr:cNvPr id="5" name="Image 4">
          <a:extLst>
            <a:ext uri="{FF2B5EF4-FFF2-40B4-BE49-F238E27FC236}">
              <a16:creationId xmlns:a16="http://schemas.microsoft.com/office/drawing/2014/main" id="{40FDD13A-D67E-4095-9B2E-F60D9E570B9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430500" y="172497750"/>
          <a:ext cx="514422" cy="543001"/>
        </a:xfrm>
        <a:prstGeom prst="rect">
          <a:avLst/>
        </a:prstGeom>
      </xdr:spPr>
    </xdr:pic>
    <xdr:clientData/>
  </xdr:oneCellAnchor>
  <xdr:oneCellAnchor>
    <xdr:from>
      <xdr:col>10</xdr:col>
      <xdr:colOff>19050</xdr:colOff>
      <xdr:row>441</xdr:row>
      <xdr:rowOff>76200</xdr:rowOff>
    </xdr:from>
    <xdr:ext cx="523948" cy="523948"/>
    <xdr:pic>
      <xdr:nvPicPr>
        <xdr:cNvPr id="6" name="Image 5">
          <a:extLst>
            <a:ext uri="{FF2B5EF4-FFF2-40B4-BE49-F238E27FC236}">
              <a16:creationId xmlns:a16="http://schemas.microsoft.com/office/drawing/2014/main" id="{747C440E-175B-481B-A215-395F360F4EA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697075" y="172516800"/>
          <a:ext cx="523948" cy="523948"/>
        </a:xfrm>
        <a:prstGeom prst="rect">
          <a:avLst/>
        </a:prstGeom>
      </xdr:spPr>
    </xdr:pic>
    <xdr:clientData/>
  </xdr:oneCellAnchor>
  <xdr:oneCellAnchor>
    <xdr:from>
      <xdr:col>12</xdr:col>
      <xdr:colOff>12700</xdr:colOff>
      <xdr:row>438</xdr:row>
      <xdr:rowOff>88900</xdr:rowOff>
    </xdr:from>
    <xdr:ext cx="514422" cy="555703"/>
    <xdr:pic>
      <xdr:nvPicPr>
        <xdr:cNvPr id="7" name="Image 6">
          <a:extLst>
            <a:ext uri="{FF2B5EF4-FFF2-40B4-BE49-F238E27FC236}">
              <a16:creationId xmlns:a16="http://schemas.microsoft.com/office/drawing/2014/main" id="{810E939A-5A34-4457-98DE-ECF955190D2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700500" y="171500800"/>
          <a:ext cx="514422" cy="555703"/>
        </a:xfrm>
        <a:prstGeom prst="rect">
          <a:avLst/>
        </a:prstGeom>
      </xdr:spPr>
    </xdr:pic>
    <xdr:clientData/>
  </xdr:oneCellAnchor>
  <xdr:oneCellAnchor>
    <xdr:from>
      <xdr:col>11</xdr:col>
      <xdr:colOff>657225</xdr:colOff>
      <xdr:row>441</xdr:row>
      <xdr:rowOff>57150</xdr:rowOff>
    </xdr:from>
    <xdr:ext cx="504895" cy="552527"/>
    <xdr:pic>
      <xdr:nvPicPr>
        <xdr:cNvPr id="8" name="Image 7">
          <a:extLst>
            <a:ext uri="{FF2B5EF4-FFF2-40B4-BE49-F238E27FC236}">
              <a16:creationId xmlns:a16="http://schemas.microsoft.com/office/drawing/2014/main" id="{23798914-7446-4A2C-B579-9783CCA539B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421100" y="172497750"/>
          <a:ext cx="504895" cy="552527"/>
        </a:xfrm>
        <a:prstGeom prst="rect">
          <a:avLst/>
        </a:prstGeom>
      </xdr:spPr>
    </xdr:pic>
    <xdr:clientData/>
  </xdr:oneCellAnchor>
  <xdr:oneCellAnchor>
    <xdr:from>
      <xdr:col>14</xdr:col>
      <xdr:colOff>355600</xdr:colOff>
      <xdr:row>438</xdr:row>
      <xdr:rowOff>282575</xdr:rowOff>
    </xdr:from>
    <xdr:ext cx="533474" cy="517598"/>
    <xdr:pic>
      <xdr:nvPicPr>
        <xdr:cNvPr id="9" name="Image 8">
          <a:extLst>
            <a:ext uri="{FF2B5EF4-FFF2-40B4-BE49-F238E27FC236}">
              <a16:creationId xmlns:a16="http://schemas.microsoft.com/office/drawing/2014/main" id="{795C1AE8-B443-4912-A635-9BA67BA0AB9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567400" y="171694475"/>
          <a:ext cx="533474" cy="517598"/>
        </a:xfrm>
        <a:prstGeom prst="rect">
          <a:avLst/>
        </a:prstGeom>
      </xdr:spPr>
    </xdr:pic>
    <xdr:clientData/>
  </xdr:oneCellAnchor>
  <xdr:oneCellAnchor>
    <xdr:from>
      <xdr:col>14</xdr:col>
      <xdr:colOff>330200</xdr:colOff>
      <xdr:row>436</xdr:row>
      <xdr:rowOff>63500</xdr:rowOff>
    </xdr:from>
    <xdr:ext cx="514422" cy="527124"/>
    <xdr:pic>
      <xdr:nvPicPr>
        <xdr:cNvPr id="10" name="Image 9">
          <a:extLst>
            <a:ext uri="{FF2B5EF4-FFF2-40B4-BE49-F238E27FC236}">
              <a16:creationId xmlns:a16="http://schemas.microsoft.com/office/drawing/2014/main" id="{E8DBFA68-A2FA-4AE9-A0B2-DCDB9A6894A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542000" y="170789600"/>
          <a:ext cx="514422" cy="527124"/>
        </a:xfrm>
        <a:prstGeom prst="rect">
          <a:avLst/>
        </a:prstGeom>
      </xdr:spPr>
    </xdr:pic>
    <xdr:clientData/>
  </xdr:oneCellAnchor>
  <xdr:oneCellAnchor>
    <xdr:from>
      <xdr:col>13</xdr:col>
      <xdr:colOff>82550</xdr:colOff>
      <xdr:row>438</xdr:row>
      <xdr:rowOff>244475</xdr:rowOff>
    </xdr:from>
    <xdr:ext cx="504895" cy="498545"/>
    <xdr:pic>
      <xdr:nvPicPr>
        <xdr:cNvPr id="11" name="Image 10">
          <a:extLst>
            <a:ext uri="{FF2B5EF4-FFF2-40B4-BE49-F238E27FC236}">
              <a16:creationId xmlns:a16="http://schemas.microsoft.com/office/drawing/2014/main" id="{A63C0408-0155-40D9-BA1C-542BC7CECC5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7532350" y="171656375"/>
          <a:ext cx="504895" cy="49854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15</xdr:col>
      <xdr:colOff>609600</xdr:colOff>
      <xdr:row>90</xdr:row>
      <xdr:rowOff>254000</xdr:rowOff>
    </xdr:from>
    <xdr:ext cx="1781299" cy="1686185"/>
    <xdr:pic>
      <xdr:nvPicPr>
        <xdr:cNvPr id="2" name="Picture 1">
          <a:extLst>
            <a:ext uri="{FF2B5EF4-FFF2-40B4-BE49-F238E27FC236}">
              <a16:creationId xmlns:a16="http://schemas.microsoft.com/office/drawing/2014/main" id="{459C6927-5D4F-4F35-995F-B5C39485A0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87200" y="345440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33</xdr:col>
      <xdr:colOff>219075</xdr:colOff>
      <xdr:row>28</xdr:row>
      <xdr:rowOff>66675</xdr:rowOff>
    </xdr:from>
    <xdr:to>
      <xdr:col>33</xdr:col>
      <xdr:colOff>2628900</xdr:colOff>
      <xdr:row>32</xdr:row>
      <xdr:rowOff>84366</xdr:rowOff>
    </xdr:to>
    <xdr:pic>
      <xdr:nvPicPr>
        <xdr:cNvPr id="2" name="Image 1">
          <a:extLst>
            <a:ext uri="{FF2B5EF4-FFF2-40B4-BE49-F238E27FC236}">
              <a16:creationId xmlns:a16="http://schemas.microsoft.com/office/drawing/2014/main" id="{C57BA111-0FE7-4066-B204-D99D7C597054}"/>
            </a:ext>
          </a:extLst>
        </xdr:cNvPr>
        <xdr:cNvPicPr>
          <a:picLocks noChangeAspect="1"/>
        </xdr:cNvPicPr>
      </xdr:nvPicPr>
      <xdr:blipFill>
        <a:blip xmlns:r="http://schemas.openxmlformats.org/officeDocument/2006/relationships" r:embed="rId1"/>
        <a:stretch>
          <a:fillRect/>
        </a:stretch>
      </xdr:blipFill>
      <xdr:spPr>
        <a:xfrm>
          <a:off x="17726025" y="8858250"/>
          <a:ext cx="2409825" cy="1103541"/>
        </a:xfrm>
        <a:prstGeom prst="rect">
          <a:avLst/>
        </a:prstGeom>
      </xdr:spPr>
    </xdr:pic>
    <xdr:clientData/>
  </xdr:twoCellAnchor>
  <xdr:twoCellAnchor editAs="oneCell">
    <xdr:from>
      <xdr:col>33</xdr:col>
      <xdr:colOff>352425</xdr:colOff>
      <xdr:row>37</xdr:row>
      <xdr:rowOff>209550</xdr:rowOff>
    </xdr:from>
    <xdr:to>
      <xdr:col>33</xdr:col>
      <xdr:colOff>2447925</xdr:colOff>
      <xdr:row>43</xdr:row>
      <xdr:rowOff>52615</xdr:rowOff>
    </xdr:to>
    <xdr:pic>
      <xdr:nvPicPr>
        <xdr:cNvPr id="3" name="Image 2">
          <a:extLst>
            <a:ext uri="{FF2B5EF4-FFF2-40B4-BE49-F238E27FC236}">
              <a16:creationId xmlns:a16="http://schemas.microsoft.com/office/drawing/2014/main" id="{61CA6C0C-4F1B-4919-9936-069AADEDEF99}"/>
            </a:ext>
          </a:extLst>
        </xdr:cNvPr>
        <xdr:cNvPicPr>
          <a:picLocks noChangeAspect="1"/>
        </xdr:cNvPicPr>
      </xdr:nvPicPr>
      <xdr:blipFill>
        <a:blip xmlns:r="http://schemas.openxmlformats.org/officeDocument/2006/relationships" r:embed="rId2"/>
        <a:stretch>
          <a:fillRect/>
        </a:stretch>
      </xdr:blipFill>
      <xdr:spPr>
        <a:xfrm>
          <a:off x="17859375" y="11420475"/>
          <a:ext cx="2095500" cy="13289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33</xdr:col>
      <xdr:colOff>219075</xdr:colOff>
      <xdr:row>28</xdr:row>
      <xdr:rowOff>66675</xdr:rowOff>
    </xdr:from>
    <xdr:to>
      <xdr:col>33</xdr:col>
      <xdr:colOff>2628900</xdr:colOff>
      <xdr:row>32</xdr:row>
      <xdr:rowOff>84366</xdr:rowOff>
    </xdr:to>
    <xdr:pic>
      <xdr:nvPicPr>
        <xdr:cNvPr id="2" name="Image 1">
          <a:extLst>
            <a:ext uri="{FF2B5EF4-FFF2-40B4-BE49-F238E27FC236}">
              <a16:creationId xmlns:a16="http://schemas.microsoft.com/office/drawing/2014/main" id="{C64D02BC-EE0F-412D-AD4C-69F247936A41}"/>
            </a:ext>
          </a:extLst>
        </xdr:cNvPr>
        <xdr:cNvPicPr>
          <a:picLocks noChangeAspect="1"/>
        </xdr:cNvPicPr>
      </xdr:nvPicPr>
      <xdr:blipFill>
        <a:blip xmlns:r="http://schemas.openxmlformats.org/officeDocument/2006/relationships" r:embed="rId1"/>
        <a:stretch>
          <a:fillRect/>
        </a:stretch>
      </xdr:blipFill>
      <xdr:spPr>
        <a:xfrm>
          <a:off x="17726025" y="8858250"/>
          <a:ext cx="2409825" cy="1103541"/>
        </a:xfrm>
        <a:prstGeom prst="rect">
          <a:avLst/>
        </a:prstGeom>
      </xdr:spPr>
    </xdr:pic>
    <xdr:clientData/>
  </xdr:twoCellAnchor>
  <xdr:twoCellAnchor editAs="oneCell">
    <xdr:from>
      <xdr:col>33</xdr:col>
      <xdr:colOff>352425</xdr:colOff>
      <xdr:row>37</xdr:row>
      <xdr:rowOff>209550</xdr:rowOff>
    </xdr:from>
    <xdr:to>
      <xdr:col>33</xdr:col>
      <xdr:colOff>2447925</xdr:colOff>
      <xdr:row>43</xdr:row>
      <xdr:rowOff>52615</xdr:rowOff>
    </xdr:to>
    <xdr:pic>
      <xdr:nvPicPr>
        <xdr:cNvPr id="3" name="Image 2">
          <a:extLst>
            <a:ext uri="{FF2B5EF4-FFF2-40B4-BE49-F238E27FC236}">
              <a16:creationId xmlns:a16="http://schemas.microsoft.com/office/drawing/2014/main" id="{AFDC4E75-38D6-4F07-B0CB-FF66B232D4E9}"/>
            </a:ext>
          </a:extLst>
        </xdr:cNvPr>
        <xdr:cNvPicPr>
          <a:picLocks noChangeAspect="1"/>
        </xdr:cNvPicPr>
      </xdr:nvPicPr>
      <xdr:blipFill>
        <a:blip xmlns:r="http://schemas.openxmlformats.org/officeDocument/2006/relationships" r:embed="rId2"/>
        <a:stretch>
          <a:fillRect/>
        </a:stretch>
      </xdr:blipFill>
      <xdr:spPr>
        <a:xfrm>
          <a:off x="17859375" y="11420475"/>
          <a:ext cx="2095500" cy="13289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114300</xdr:colOff>
      <xdr:row>28</xdr:row>
      <xdr:rowOff>155575</xdr:rowOff>
    </xdr:from>
    <xdr:to>
      <xdr:col>31</xdr:col>
      <xdr:colOff>2524125</xdr:colOff>
      <xdr:row>31</xdr:row>
      <xdr:rowOff>287566</xdr:rowOff>
    </xdr:to>
    <xdr:pic>
      <xdr:nvPicPr>
        <xdr:cNvPr id="2" name="Image 1">
          <a:extLst>
            <a:ext uri="{FF2B5EF4-FFF2-40B4-BE49-F238E27FC236}">
              <a16:creationId xmlns:a16="http://schemas.microsoft.com/office/drawing/2014/main" id="{71CCF801-17D3-4B52-88C6-69DB646CF0C0}"/>
            </a:ext>
          </a:extLst>
        </xdr:cNvPr>
        <xdr:cNvPicPr>
          <a:picLocks noChangeAspect="1"/>
        </xdr:cNvPicPr>
      </xdr:nvPicPr>
      <xdr:blipFill>
        <a:blip xmlns:r="http://schemas.openxmlformats.org/officeDocument/2006/relationships" r:embed="rId1"/>
        <a:stretch>
          <a:fillRect/>
        </a:stretch>
      </xdr:blipFill>
      <xdr:spPr>
        <a:xfrm>
          <a:off x="26460450" y="9223375"/>
          <a:ext cx="2409825" cy="1103541"/>
        </a:xfrm>
        <a:prstGeom prst="rect">
          <a:avLst/>
        </a:prstGeom>
      </xdr:spPr>
    </xdr:pic>
    <xdr:clientData/>
  </xdr:twoCellAnchor>
  <xdr:twoCellAnchor editAs="oneCell">
    <xdr:from>
      <xdr:col>31</xdr:col>
      <xdr:colOff>609600</xdr:colOff>
      <xdr:row>37</xdr:row>
      <xdr:rowOff>6350</xdr:rowOff>
    </xdr:from>
    <xdr:to>
      <xdr:col>31</xdr:col>
      <xdr:colOff>2705100</xdr:colOff>
      <xdr:row>41</xdr:row>
      <xdr:rowOff>154215</xdr:rowOff>
    </xdr:to>
    <xdr:pic>
      <xdr:nvPicPr>
        <xdr:cNvPr id="3" name="Image 2">
          <a:extLst>
            <a:ext uri="{FF2B5EF4-FFF2-40B4-BE49-F238E27FC236}">
              <a16:creationId xmlns:a16="http://schemas.microsoft.com/office/drawing/2014/main" id="{8833A26A-2F87-4DE5-BE4B-0B59588A0B4C}"/>
            </a:ext>
          </a:extLst>
        </xdr:cNvPr>
        <xdr:cNvPicPr>
          <a:picLocks noChangeAspect="1"/>
        </xdr:cNvPicPr>
      </xdr:nvPicPr>
      <xdr:blipFill>
        <a:blip xmlns:r="http://schemas.openxmlformats.org/officeDocument/2006/relationships" r:embed="rId2"/>
        <a:stretch>
          <a:fillRect/>
        </a:stretch>
      </xdr:blipFill>
      <xdr:spPr>
        <a:xfrm>
          <a:off x="26955750" y="11903075"/>
          <a:ext cx="2095500" cy="13289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19</xdr:col>
      <xdr:colOff>123825</xdr:colOff>
      <xdr:row>1</xdr:row>
      <xdr:rowOff>238125</xdr:rowOff>
    </xdr:from>
    <xdr:ext cx="466725" cy="466725"/>
    <xdr:pic>
      <xdr:nvPicPr>
        <xdr:cNvPr id="5" name="Image 4">
          <a:extLst>
            <a:ext uri="{FF2B5EF4-FFF2-40B4-BE49-F238E27FC236}">
              <a16:creationId xmlns:a16="http://schemas.microsoft.com/office/drawing/2014/main" id="{6484C469-43CF-4291-B16A-7AFA8AC3CB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73500" y="438150"/>
          <a:ext cx="466725" cy="4667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36</xdr:col>
      <xdr:colOff>0</xdr:colOff>
      <xdr:row>21</xdr:row>
      <xdr:rowOff>0</xdr:rowOff>
    </xdr:from>
    <xdr:ext cx="65" cy="172227"/>
    <xdr:sp macro="" textlink="">
      <xdr:nvSpPr>
        <xdr:cNvPr id="2" name="ZoneTexte 1">
          <a:extLst>
            <a:ext uri="{FF2B5EF4-FFF2-40B4-BE49-F238E27FC236}">
              <a16:creationId xmlns:a16="http://schemas.microsoft.com/office/drawing/2014/main" id="{697D644C-3909-4B8E-A63A-F727FF8A17B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 name="ZoneTexte 2">
          <a:extLst>
            <a:ext uri="{FF2B5EF4-FFF2-40B4-BE49-F238E27FC236}">
              <a16:creationId xmlns:a16="http://schemas.microsoft.com/office/drawing/2014/main" id="{39D0AD65-DB6C-490C-9A08-2D5DCBA43AD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 name="ZoneTexte 3">
          <a:extLst>
            <a:ext uri="{FF2B5EF4-FFF2-40B4-BE49-F238E27FC236}">
              <a16:creationId xmlns:a16="http://schemas.microsoft.com/office/drawing/2014/main" id="{729BD641-677A-4D8C-B4CA-7F6EAB0957E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 name="ZoneTexte 4">
          <a:extLst>
            <a:ext uri="{FF2B5EF4-FFF2-40B4-BE49-F238E27FC236}">
              <a16:creationId xmlns:a16="http://schemas.microsoft.com/office/drawing/2014/main" id="{716BA216-E6C5-4421-998A-2C2385DA5F5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6" name="ZoneTexte 5">
          <a:extLst>
            <a:ext uri="{FF2B5EF4-FFF2-40B4-BE49-F238E27FC236}">
              <a16:creationId xmlns:a16="http://schemas.microsoft.com/office/drawing/2014/main" id="{73F32340-3A3E-4916-B03B-7048CE03707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7" name="ZoneTexte 6">
          <a:extLst>
            <a:ext uri="{FF2B5EF4-FFF2-40B4-BE49-F238E27FC236}">
              <a16:creationId xmlns:a16="http://schemas.microsoft.com/office/drawing/2014/main" id="{5EB03835-9A95-4F03-AD08-CD4D60B819E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8" name="ZoneTexte 7">
          <a:extLst>
            <a:ext uri="{FF2B5EF4-FFF2-40B4-BE49-F238E27FC236}">
              <a16:creationId xmlns:a16="http://schemas.microsoft.com/office/drawing/2014/main" id="{A14AE1F0-0314-4ED1-B3B4-0521E957C1A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9" name="ZoneTexte 8">
          <a:extLst>
            <a:ext uri="{FF2B5EF4-FFF2-40B4-BE49-F238E27FC236}">
              <a16:creationId xmlns:a16="http://schemas.microsoft.com/office/drawing/2014/main" id="{6B0DDB74-3E9A-45DF-9C9C-C06018F58D9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0" name="ZoneTexte 9">
          <a:extLst>
            <a:ext uri="{FF2B5EF4-FFF2-40B4-BE49-F238E27FC236}">
              <a16:creationId xmlns:a16="http://schemas.microsoft.com/office/drawing/2014/main" id="{7C7E9554-F8A2-475E-8F57-F1247CB3412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1" name="ZoneTexte 10">
          <a:extLst>
            <a:ext uri="{FF2B5EF4-FFF2-40B4-BE49-F238E27FC236}">
              <a16:creationId xmlns:a16="http://schemas.microsoft.com/office/drawing/2014/main" id="{5620FCBE-33FC-4890-B802-898A57AE85C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2" name="ZoneTexte 11">
          <a:extLst>
            <a:ext uri="{FF2B5EF4-FFF2-40B4-BE49-F238E27FC236}">
              <a16:creationId xmlns:a16="http://schemas.microsoft.com/office/drawing/2014/main" id="{1B8C778F-F608-4B4F-A160-12D190A6EDE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3" name="ZoneTexte 12">
          <a:extLst>
            <a:ext uri="{FF2B5EF4-FFF2-40B4-BE49-F238E27FC236}">
              <a16:creationId xmlns:a16="http://schemas.microsoft.com/office/drawing/2014/main" id="{FCCF013A-D677-4468-9ACB-41A8DC2908A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4" name="ZoneTexte 13">
          <a:extLst>
            <a:ext uri="{FF2B5EF4-FFF2-40B4-BE49-F238E27FC236}">
              <a16:creationId xmlns:a16="http://schemas.microsoft.com/office/drawing/2014/main" id="{294025CB-FAB1-4D79-80CA-B6B362BE4E7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5" name="ZoneTexte 14">
          <a:extLst>
            <a:ext uri="{FF2B5EF4-FFF2-40B4-BE49-F238E27FC236}">
              <a16:creationId xmlns:a16="http://schemas.microsoft.com/office/drawing/2014/main" id="{54362D50-AB59-4399-A610-A90551B8B3E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6" name="ZoneTexte 15">
          <a:extLst>
            <a:ext uri="{FF2B5EF4-FFF2-40B4-BE49-F238E27FC236}">
              <a16:creationId xmlns:a16="http://schemas.microsoft.com/office/drawing/2014/main" id="{A3BB5F8D-530C-4105-8D0A-900C991903A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7" name="ZoneTexte 16">
          <a:extLst>
            <a:ext uri="{FF2B5EF4-FFF2-40B4-BE49-F238E27FC236}">
              <a16:creationId xmlns:a16="http://schemas.microsoft.com/office/drawing/2014/main" id="{A5D1F7F5-F729-4187-BBC5-9EAE8921CA2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8" name="ZoneTexte 17">
          <a:extLst>
            <a:ext uri="{FF2B5EF4-FFF2-40B4-BE49-F238E27FC236}">
              <a16:creationId xmlns:a16="http://schemas.microsoft.com/office/drawing/2014/main" id="{BDFB2674-5500-4645-95BD-36C80E6B97B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9" name="ZoneTexte 18">
          <a:extLst>
            <a:ext uri="{FF2B5EF4-FFF2-40B4-BE49-F238E27FC236}">
              <a16:creationId xmlns:a16="http://schemas.microsoft.com/office/drawing/2014/main" id="{8DFC6B6F-D3F1-4E1C-824F-17A1FBCF6A1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0" name="ZoneTexte 19">
          <a:extLst>
            <a:ext uri="{FF2B5EF4-FFF2-40B4-BE49-F238E27FC236}">
              <a16:creationId xmlns:a16="http://schemas.microsoft.com/office/drawing/2014/main" id="{245B99DF-AAE8-4348-93E6-AB392843E50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1" name="ZoneTexte 20">
          <a:extLst>
            <a:ext uri="{FF2B5EF4-FFF2-40B4-BE49-F238E27FC236}">
              <a16:creationId xmlns:a16="http://schemas.microsoft.com/office/drawing/2014/main" id="{3AC4BC78-E58A-4292-B94A-118E336E7CD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2" name="ZoneTexte 21">
          <a:extLst>
            <a:ext uri="{FF2B5EF4-FFF2-40B4-BE49-F238E27FC236}">
              <a16:creationId xmlns:a16="http://schemas.microsoft.com/office/drawing/2014/main" id="{2EC328EA-002D-4161-81A0-558AF7F01D1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3" name="ZoneTexte 22">
          <a:extLst>
            <a:ext uri="{FF2B5EF4-FFF2-40B4-BE49-F238E27FC236}">
              <a16:creationId xmlns:a16="http://schemas.microsoft.com/office/drawing/2014/main" id="{13ADC556-03E7-4103-8E0B-2553EE0A04B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4" name="ZoneTexte 23">
          <a:extLst>
            <a:ext uri="{FF2B5EF4-FFF2-40B4-BE49-F238E27FC236}">
              <a16:creationId xmlns:a16="http://schemas.microsoft.com/office/drawing/2014/main" id="{A9CC6F3A-C76B-4C7E-9246-B00CE2667C8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5" name="ZoneTexte 24">
          <a:extLst>
            <a:ext uri="{FF2B5EF4-FFF2-40B4-BE49-F238E27FC236}">
              <a16:creationId xmlns:a16="http://schemas.microsoft.com/office/drawing/2014/main" id="{71C53184-1916-401D-8D75-5D548CA75F7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6" name="ZoneTexte 25">
          <a:extLst>
            <a:ext uri="{FF2B5EF4-FFF2-40B4-BE49-F238E27FC236}">
              <a16:creationId xmlns:a16="http://schemas.microsoft.com/office/drawing/2014/main" id="{BEA48913-00E6-4183-B093-4BA59077085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7" name="ZoneTexte 26">
          <a:extLst>
            <a:ext uri="{FF2B5EF4-FFF2-40B4-BE49-F238E27FC236}">
              <a16:creationId xmlns:a16="http://schemas.microsoft.com/office/drawing/2014/main" id="{A2991525-14B9-446D-8040-7496AA2C29A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8" name="ZoneTexte 27">
          <a:extLst>
            <a:ext uri="{FF2B5EF4-FFF2-40B4-BE49-F238E27FC236}">
              <a16:creationId xmlns:a16="http://schemas.microsoft.com/office/drawing/2014/main" id="{C404D53C-0078-447D-9A73-C64335F406E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9" name="ZoneTexte 28">
          <a:extLst>
            <a:ext uri="{FF2B5EF4-FFF2-40B4-BE49-F238E27FC236}">
              <a16:creationId xmlns:a16="http://schemas.microsoft.com/office/drawing/2014/main" id="{50414F90-16DA-449D-B66B-9D1E84220F4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0" name="ZoneTexte 29">
          <a:extLst>
            <a:ext uri="{FF2B5EF4-FFF2-40B4-BE49-F238E27FC236}">
              <a16:creationId xmlns:a16="http://schemas.microsoft.com/office/drawing/2014/main" id="{862C4504-5544-4E38-9349-4D92DF0DC7A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1" name="ZoneTexte 30">
          <a:extLst>
            <a:ext uri="{FF2B5EF4-FFF2-40B4-BE49-F238E27FC236}">
              <a16:creationId xmlns:a16="http://schemas.microsoft.com/office/drawing/2014/main" id="{BB5F4B98-3E35-40FE-8F68-F20EEEF35C3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2" name="ZoneTexte 31">
          <a:extLst>
            <a:ext uri="{FF2B5EF4-FFF2-40B4-BE49-F238E27FC236}">
              <a16:creationId xmlns:a16="http://schemas.microsoft.com/office/drawing/2014/main" id="{FCD07F77-71C8-4520-A3CC-8656D1B48AA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3" name="ZoneTexte 32">
          <a:extLst>
            <a:ext uri="{FF2B5EF4-FFF2-40B4-BE49-F238E27FC236}">
              <a16:creationId xmlns:a16="http://schemas.microsoft.com/office/drawing/2014/main" id="{B2577ADB-13D0-432E-9E81-9FB50418743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4" name="ZoneTexte 33">
          <a:extLst>
            <a:ext uri="{FF2B5EF4-FFF2-40B4-BE49-F238E27FC236}">
              <a16:creationId xmlns:a16="http://schemas.microsoft.com/office/drawing/2014/main" id="{83BF566D-D62D-4FFE-B215-8E43FD56D0D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5" name="ZoneTexte 34">
          <a:extLst>
            <a:ext uri="{FF2B5EF4-FFF2-40B4-BE49-F238E27FC236}">
              <a16:creationId xmlns:a16="http://schemas.microsoft.com/office/drawing/2014/main" id="{E1521C9C-B7B1-4BFB-8E38-6C2C7B69318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6" name="ZoneTexte 35">
          <a:extLst>
            <a:ext uri="{FF2B5EF4-FFF2-40B4-BE49-F238E27FC236}">
              <a16:creationId xmlns:a16="http://schemas.microsoft.com/office/drawing/2014/main" id="{1B2EB126-7978-4D66-8F02-4516560805F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7" name="ZoneTexte 36">
          <a:extLst>
            <a:ext uri="{FF2B5EF4-FFF2-40B4-BE49-F238E27FC236}">
              <a16:creationId xmlns:a16="http://schemas.microsoft.com/office/drawing/2014/main" id="{AFE3F84A-A45A-4384-A123-BE55A4C9BB9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8" name="ZoneTexte 37">
          <a:extLst>
            <a:ext uri="{FF2B5EF4-FFF2-40B4-BE49-F238E27FC236}">
              <a16:creationId xmlns:a16="http://schemas.microsoft.com/office/drawing/2014/main" id="{3008E7A6-8641-4008-B9E4-54045B0E30C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9" name="ZoneTexte 38">
          <a:extLst>
            <a:ext uri="{FF2B5EF4-FFF2-40B4-BE49-F238E27FC236}">
              <a16:creationId xmlns:a16="http://schemas.microsoft.com/office/drawing/2014/main" id="{166462B4-7D3D-4FA7-AB7F-AF3C7F1476A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0" name="ZoneTexte 39">
          <a:extLst>
            <a:ext uri="{FF2B5EF4-FFF2-40B4-BE49-F238E27FC236}">
              <a16:creationId xmlns:a16="http://schemas.microsoft.com/office/drawing/2014/main" id="{7D0B2CC1-6C3F-4578-9BD5-423B862AF7E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1" name="ZoneTexte 40">
          <a:extLst>
            <a:ext uri="{FF2B5EF4-FFF2-40B4-BE49-F238E27FC236}">
              <a16:creationId xmlns:a16="http://schemas.microsoft.com/office/drawing/2014/main" id="{8CAABF10-2F82-4D57-B9D5-AD505F0550E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2" name="ZoneTexte 41">
          <a:extLst>
            <a:ext uri="{FF2B5EF4-FFF2-40B4-BE49-F238E27FC236}">
              <a16:creationId xmlns:a16="http://schemas.microsoft.com/office/drawing/2014/main" id="{8095BA7B-E8A5-4098-9015-03180367484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3" name="ZoneTexte 42">
          <a:extLst>
            <a:ext uri="{FF2B5EF4-FFF2-40B4-BE49-F238E27FC236}">
              <a16:creationId xmlns:a16="http://schemas.microsoft.com/office/drawing/2014/main" id="{7771EC4C-D283-4BA2-BDD2-422147F1210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4" name="ZoneTexte 43">
          <a:extLst>
            <a:ext uri="{FF2B5EF4-FFF2-40B4-BE49-F238E27FC236}">
              <a16:creationId xmlns:a16="http://schemas.microsoft.com/office/drawing/2014/main" id="{8A737353-58D9-43DB-AAB4-53FA2CEFD5E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5" name="ZoneTexte 44">
          <a:extLst>
            <a:ext uri="{FF2B5EF4-FFF2-40B4-BE49-F238E27FC236}">
              <a16:creationId xmlns:a16="http://schemas.microsoft.com/office/drawing/2014/main" id="{BEB7B085-256A-476B-A12A-AF4DC727A90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6" name="ZoneTexte 45">
          <a:extLst>
            <a:ext uri="{FF2B5EF4-FFF2-40B4-BE49-F238E27FC236}">
              <a16:creationId xmlns:a16="http://schemas.microsoft.com/office/drawing/2014/main" id="{0346EE28-35DA-4CE0-AF94-B16B219DFDD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7" name="ZoneTexte 46">
          <a:extLst>
            <a:ext uri="{FF2B5EF4-FFF2-40B4-BE49-F238E27FC236}">
              <a16:creationId xmlns:a16="http://schemas.microsoft.com/office/drawing/2014/main" id="{3C34387F-C5A8-41C3-91C4-3B6D117A369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8" name="ZoneTexte 47">
          <a:extLst>
            <a:ext uri="{FF2B5EF4-FFF2-40B4-BE49-F238E27FC236}">
              <a16:creationId xmlns:a16="http://schemas.microsoft.com/office/drawing/2014/main" id="{69153FDD-D6AE-4275-AD7D-425C2D0A205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9" name="ZoneTexte 48">
          <a:extLst>
            <a:ext uri="{FF2B5EF4-FFF2-40B4-BE49-F238E27FC236}">
              <a16:creationId xmlns:a16="http://schemas.microsoft.com/office/drawing/2014/main" id="{452C1FA8-ACD0-4424-B240-B8E6B205A7A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0" name="ZoneTexte 49">
          <a:extLst>
            <a:ext uri="{FF2B5EF4-FFF2-40B4-BE49-F238E27FC236}">
              <a16:creationId xmlns:a16="http://schemas.microsoft.com/office/drawing/2014/main" id="{7C43D263-10C1-4E7E-8A46-20B826A98E9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1" name="ZoneTexte 50">
          <a:extLst>
            <a:ext uri="{FF2B5EF4-FFF2-40B4-BE49-F238E27FC236}">
              <a16:creationId xmlns:a16="http://schemas.microsoft.com/office/drawing/2014/main" id="{296E7DAC-CEBA-4097-BB9B-44A98943B33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2" name="ZoneTexte 51">
          <a:extLst>
            <a:ext uri="{FF2B5EF4-FFF2-40B4-BE49-F238E27FC236}">
              <a16:creationId xmlns:a16="http://schemas.microsoft.com/office/drawing/2014/main" id="{33EB7F8F-ADF1-448F-A277-0088C09D860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3" name="ZoneTexte 52">
          <a:extLst>
            <a:ext uri="{FF2B5EF4-FFF2-40B4-BE49-F238E27FC236}">
              <a16:creationId xmlns:a16="http://schemas.microsoft.com/office/drawing/2014/main" id="{F0B8EDE8-4884-4B6F-BA78-891FB6797FB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4" name="ZoneTexte 53">
          <a:extLst>
            <a:ext uri="{FF2B5EF4-FFF2-40B4-BE49-F238E27FC236}">
              <a16:creationId xmlns:a16="http://schemas.microsoft.com/office/drawing/2014/main" id="{7F38669B-B1F0-4EFE-8F3E-50C28019978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5" name="ZoneTexte 54">
          <a:extLst>
            <a:ext uri="{FF2B5EF4-FFF2-40B4-BE49-F238E27FC236}">
              <a16:creationId xmlns:a16="http://schemas.microsoft.com/office/drawing/2014/main" id="{25C40A4F-D665-4081-8F04-6A9A14374FE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6" name="ZoneTexte 55">
          <a:extLst>
            <a:ext uri="{FF2B5EF4-FFF2-40B4-BE49-F238E27FC236}">
              <a16:creationId xmlns:a16="http://schemas.microsoft.com/office/drawing/2014/main" id="{EF50A5FD-76BE-4D7B-B1ED-813F8EE6B8B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7" name="ZoneTexte 56">
          <a:extLst>
            <a:ext uri="{FF2B5EF4-FFF2-40B4-BE49-F238E27FC236}">
              <a16:creationId xmlns:a16="http://schemas.microsoft.com/office/drawing/2014/main" id="{3046BF60-2B6D-4BD0-8B6E-F2E569C24EC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8" name="ZoneTexte 57">
          <a:extLst>
            <a:ext uri="{FF2B5EF4-FFF2-40B4-BE49-F238E27FC236}">
              <a16:creationId xmlns:a16="http://schemas.microsoft.com/office/drawing/2014/main" id="{BDD1B069-3886-4DDA-BAF2-11D43AF0B96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9" name="ZoneTexte 58">
          <a:extLst>
            <a:ext uri="{FF2B5EF4-FFF2-40B4-BE49-F238E27FC236}">
              <a16:creationId xmlns:a16="http://schemas.microsoft.com/office/drawing/2014/main" id="{3E293518-E32A-435E-92DD-6619730A1BF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60" name="ZoneTexte 59">
          <a:extLst>
            <a:ext uri="{FF2B5EF4-FFF2-40B4-BE49-F238E27FC236}">
              <a16:creationId xmlns:a16="http://schemas.microsoft.com/office/drawing/2014/main" id="{F1D23640-E624-4331-9881-51BB4642A1D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61" name="ZoneTexte 60">
          <a:extLst>
            <a:ext uri="{FF2B5EF4-FFF2-40B4-BE49-F238E27FC236}">
              <a16:creationId xmlns:a16="http://schemas.microsoft.com/office/drawing/2014/main" id="{73543E47-D3E2-4385-A5C8-4C6A6936C52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62" name="ZoneTexte 61">
          <a:extLst>
            <a:ext uri="{FF2B5EF4-FFF2-40B4-BE49-F238E27FC236}">
              <a16:creationId xmlns:a16="http://schemas.microsoft.com/office/drawing/2014/main" id="{23219DDD-D297-4833-8EBD-83E6BEA37F9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63" name="ZoneTexte 62">
          <a:extLst>
            <a:ext uri="{FF2B5EF4-FFF2-40B4-BE49-F238E27FC236}">
              <a16:creationId xmlns:a16="http://schemas.microsoft.com/office/drawing/2014/main" id="{6748B05A-F351-41CC-A95B-19D8FB33090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64" name="ZoneTexte 63">
          <a:extLst>
            <a:ext uri="{FF2B5EF4-FFF2-40B4-BE49-F238E27FC236}">
              <a16:creationId xmlns:a16="http://schemas.microsoft.com/office/drawing/2014/main" id="{2065C8DF-BC28-4B43-B146-5168C66CCB5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65" name="ZoneTexte 64">
          <a:extLst>
            <a:ext uri="{FF2B5EF4-FFF2-40B4-BE49-F238E27FC236}">
              <a16:creationId xmlns:a16="http://schemas.microsoft.com/office/drawing/2014/main" id="{1A4040F2-76A9-47B8-A66A-FBCF9D8D851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66" name="ZoneTexte 65">
          <a:extLst>
            <a:ext uri="{FF2B5EF4-FFF2-40B4-BE49-F238E27FC236}">
              <a16:creationId xmlns:a16="http://schemas.microsoft.com/office/drawing/2014/main" id="{CBC2B2B8-71D4-4D8C-B17B-8DAADC04B87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67" name="ZoneTexte 66">
          <a:extLst>
            <a:ext uri="{FF2B5EF4-FFF2-40B4-BE49-F238E27FC236}">
              <a16:creationId xmlns:a16="http://schemas.microsoft.com/office/drawing/2014/main" id="{6DB7393E-5B95-4B68-A147-99BC806D0E2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68" name="ZoneTexte 67">
          <a:extLst>
            <a:ext uri="{FF2B5EF4-FFF2-40B4-BE49-F238E27FC236}">
              <a16:creationId xmlns:a16="http://schemas.microsoft.com/office/drawing/2014/main" id="{C2E34C87-5932-47B9-A73E-1C0C5A8F1C7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69" name="ZoneTexte 68">
          <a:extLst>
            <a:ext uri="{FF2B5EF4-FFF2-40B4-BE49-F238E27FC236}">
              <a16:creationId xmlns:a16="http://schemas.microsoft.com/office/drawing/2014/main" id="{00B07ED6-4AF3-492E-AEB9-23470CAC7E7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70" name="ZoneTexte 69">
          <a:extLst>
            <a:ext uri="{FF2B5EF4-FFF2-40B4-BE49-F238E27FC236}">
              <a16:creationId xmlns:a16="http://schemas.microsoft.com/office/drawing/2014/main" id="{736BE986-0E29-4D02-B916-095D62BDFC7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71" name="ZoneTexte 70">
          <a:extLst>
            <a:ext uri="{FF2B5EF4-FFF2-40B4-BE49-F238E27FC236}">
              <a16:creationId xmlns:a16="http://schemas.microsoft.com/office/drawing/2014/main" id="{892090C9-4567-4D65-B8E2-BCC87ABD485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72" name="ZoneTexte 71">
          <a:extLst>
            <a:ext uri="{FF2B5EF4-FFF2-40B4-BE49-F238E27FC236}">
              <a16:creationId xmlns:a16="http://schemas.microsoft.com/office/drawing/2014/main" id="{FFD8205A-408C-427B-AD72-65ED1CC4B99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73" name="ZoneTexte 72">
          <a:extLst>
            <a:ext uri="{FF2B5EF4-FFF2-40B4-BE49-F238E27FC236}">
              <a16:creationId xmlns:a16="http://schemas.microsoft.com/office/drawing/2014/main" id="{91A04715-CF80-4C58-9AB5-6C90F051DFB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74" name="ZoneTexte 73">
          <a:extLst>
            <a:ext uri="{FF2B5EF4-FFF2-40B4-BE49-F238E27FC236}">
              <a16:creationId xmlns:a16="http://schemas.microsoft.com/office/drawing/2014/main" id="{6F46DCF3-135B-4D1B-8EFB-07EFC0015B4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75" name="ZoneTexte 74">
          <a:extLst>
            <a:ext uri="{FF2B5EF4-FFF2-40B4-BE49-F238E27FC236}">
              <a16:creationId xmlns:a16="http://schemas.microsoft.com/office/drawing/2014/main" id="{13533B35-D38E-4DE8-8EC3-B0AF4D0F216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76" name="ZoneTexte 75">
          <a:extLst>
            <a:ext uri="{FF2B5EF4-FFF2-40B4-BE49-F238E27FC236}">
              <a16:creationId xmlns:a16="http://schemas.microsoft.com/office/drawing/2014/main" id="{BA1B7750-DC40-4DDD-A8DC-ABCFFF63E0E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77" name="ZoneTexte 76">
          <a:extLst>
            <a:ext uri="{FF2B5EF4-FFF2-40B4-BE49-F238E27FC236}">
              <a16:creationId xmlns:a16="http://schemas.microsoft.com/office/drawing/2014/main" id="{D7D33513-4802-417D-B99D-579C7C4A0B8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78" name="ZoneTexte 77">
          <a:extLst>
            <a:ext uri="{FF2B5EF4-FFF2-40B4-BE49-F238E27FC236}">
              <a16:creationId xmlns:a16="http://schemas.microsoft.com/office/drawing/2014/main" id="{A463168D-3E57-40C1-9D64-8A1A91636F1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79" name="ZoneTexte 78">
          <a:extLst>
            <a:ext uri="{FF2B5EF4-FFF2-40B4-BE49-F238E27FC236}">
              <a16:creationId xmlns:a16="http://schemas.microsoft.com/office/drawing/2014/main" id="{28A03314-F871-4D06-A5B9-50A3A6555A4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80" name="ZoneTexte 79">
          <a:extLst>
            <a:ext uri="{FF2B5EF4-FFF2-40B4-BE49-F238E27FC236}">
              <a16:creationId xmlns:a16="http://schemas.microsoft.com/office/drawing/2014/main" id="{566AA617-C5BD-473B-AEA6-91BCFFC81F0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81" name="ZoneTexte 80">
          <a:extLst>
            <a:ext uri="{FF2B5EF4-FFF2-40B4-BE49-F238E27FC236}">
              <a16:creationId xmlns:a16="http://schemas.microsoft.com/office/drawing/2014/main" id="{9564FB47-68D1-4D7E-8225-3CD3B7E6DDE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82" name="ZoneTexte 81">
          <a:extLst>
            <a:ext uri="{FF2B5EF4-FFF2-40B4-BE49-F238E27FC236}">
              <a16:creationId xmlns:a16="http://schemas.microsoft.com/office/drawing/2014/main" id="{530B5234-E0D6-4DE3-AB7B-334342B7600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83" name="ZoneTexte 82">
          <a:extLst>
            <a:ext uri="{FF2B5EF4-FFF2-40B4-BE49-F238E27FC236}">
              <a16:creationId xmlns:a16="http://schemas.microsoft.com/office/drawing/2014/main" id="{5E3DF7D3-70FD-466E-BDA5-F3D7B8274F1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84" name="ZoneTexte 83">
          <a:extLst>
            <a:ext uri="{FF2B5EF4-FFF2-40B4-BE49-F238E27FC236}">
              <a16:creationId xmlns:a16="http://schemas.microsoft.com/office/drawing/2014/main" id="{4E2EFF62-1979-4521-A14D-E61CF7C5E9D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85" name="ZoneTexte 84">
          <a:extLst>
            <a:ext uri="{FF2B5EF4-FFF2-40B4-BE49-F238E27FC236}">
              <a16:creationId xmlns:a16="http://schemas.microsoft.com/office/drawing/2014/main" id="{5FD6E485-53FE-44F0-B013-DC18A7DC28E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86" name="ZoneTexte 85">
          <a:extLst>
            <a:ext uri="{FF2B5EF4-FFF2-40B4-BE49-F238E27FC236}">
              <a16:creationId xmlns:a16="http://schemas.microsoft.com/office/drawing/2014/main" id="{26E87872-2512-4291-A587-6AFC9E2203F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87" name="ZoneTexte 86">
          <a:extLst>
            <a:ext uri="{FF2B5EF4-FFF2-40B4-BE49-F238E27FC236}">
              <a16:creationId xmlns:a16="http://schemas.microsoft.com/office/drawing/2014/main" id="{107FAF81-05FE-4ECC-B0D4-820BEB08CE7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88" name="ZoneTexte 87">
          <a:extLst>
            <a:ext uri="{FF2B5EF4-FFF2-40B4-BE49-F238E27FC236}">
              <a16:creationId xmlns:a16="http://schemas.microsoft.com/office/drawing/2014/main" id="{2A331B6B-93D9-4B67-B1CD-109ABD21B35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89" name="ZoneTexte 88">
          <a:extLst>
            <a:ext uri="{FF2B5EF4-FFF2-40B4-BE49-F238E27FC236}">
              <a16:creationId xmlns:a16="http://schemas.microsoft.com/office/drawing/2014/main" id="{BD49F246-FF66-4783-8C22-B1FD0280105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90" name="ZoneTexte 89">
          <a:extLst>
            <a:ext uri="{FF2B5EF4-FFF2-40B4-BE49-F238E27FC236}">
              <a16:creationId xmlns:a16="http://schemas.microsoft.com/office/drawing/2014/main" id="{C92083A6-AC5F-48EB-BD92-006C7A1B3C3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91" name="ZoneTexte 90">
          <a:extLst>
            <a:ext uri="{FF2B5EF4-FFF2-40B4-BE49-F238E27FC236}">
              <a16:creationId xmlns:a16="http://schemas.microsoft.com/office/drawing/2014/main" id="{C5FB5521-A1CE-45FF-80BF-63489574A79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92" name="ZoneTexte 91">
          <a:extLst>
            <a:ext uri="{FF2B5EF4-FFF2-40B4-BE49-F238E27FC236}">
              <a16:creationId xmlns:a16="http://schemas.microsoft.com/office/drawing/2014/main" id="{76C76D2F-FF4E-48EE-BA1F-AE8AE6495E8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93" name="ZoneTexte 92">
          <a:extLst>
            <a:ext uri="{FF2B5EF4-FFF2-40B4-BE49-F238E27FC236}">
              <a16:creationId xmlns:a16="http://schemas.microsoft.com/office/drawing/2014/main" id="{2F81DC04-F088-43BF-B83B-D7475E30B84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94" name="ZoneTexte 93">
          <a:extLst>
            <a:ext uri="{FF2B5EF4-FFF2-40B4-BE49-F238E27FC236}">
              <a16:creationId xmlns:a16="http://schemas.microsoft.com/office/drawing/2014/main" id="{6BB1F983-FFD8-4D00-965B-D15501F319C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95" name="ZoneTexte 94">
          <a:extLst>
            <a:ext uri="{FF2B5EF4-FFF2-40B4-BE49-F238E27FC236}">
              <a16:creationId xmlns:a16="http://schemas.microsoft.com/office/drawing/2014/main" id="{7EDE3D48-0A2D-4D74-B2FF-8FE31B4A0A9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96" name="ZoneTexte 95">
          <a:extLst>
            <a:ext uri="{FF2B5EF4-FFF2-40B4-BE49-F238E27FC236}">
              <a16:creationId xmlns:a16="http://schemas.microsoft.com/office/drawing/2014/main" id="{6EEB2A09-8D80-4E68-9E02-EA64A45E211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97" name="ZoneTexte 96">
          <a:extLst>
            <a:ext uri="{FF2B5EF4-FFF2-40B4-BE49-F238E27FC236}">
              <a16:creationId xmlns:a16="http://schemas.microsoft.com/office/drawing/2014/main" id="{6818F0C8-19D9-4C8E-AEB6-F621D6A9F78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98" name="ZoneTexte 97">
          <a:extLst>
            <a:ext uri="{FF2B5EF4-FFF2-40B4-BE49-F238E27FC236}">
              <a16:creationId xmlns:a16="http://schemas.microsoft.com/office/drawing/2014/main" id="{FE3E28C9-3669-4C3A-BBF6-037DACD3D73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99" name="ZoneTexte 98">
          <a:extLst>
            <a:ext uri="{FF2B5EF4-FFF2-40B4-BE49-F238E27FC236}">
              <a16:creationId xmlns:a16="http://schemas.microsoft.com/office/drawing/2014/main" id="{F2857475-E1B9-4A39-B184-BC62D240F06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00" name="ZoneTexte 99">
          <a:extLst>
            <a:ext uri="{FF2B5EF4-FFF2-40B4-BE49-F238E27FC236}">
              <a16:creationId xmlns:a16="http://schemas.microsoft.com/office/drawing/2014/main" id="{BD4981BD-A551-4428-A55F-7DDC546717A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01" name="ZoneTexte 100">
          <a:extLst>
            <a:ext uri="{FF2B5EF4-FFF2-40B4-BE49-F238E27FC236}">
              <a16:creationId xmlns:a16="http://schemas.microsoft.com/office/drawing/2014/main" id="{FCF5D0E8-AD67-4CF7-A835-850687BF6FA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02" name="ZoneTexte 101">
          <a:extLst>
            <a:ext uri="{FF2B5EF4-FFF2-40B4-BE49-F238E27FC236}">
              <a16:creationId xmlns:a16="http://schemas.microsoft.com/office/drawing/2014/main" id="{10F83535-7931-41E7-A2FD-2BCE5DF0D91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03" name="ZoneTexte 102">
          <a:extLst>
            <a:ext uri="{FF2B5EF4-FFF2-40B4-BE49-F238E27FC236}">
              <a16:creationId xmlns:a16="http://schemas.microsoft.com/office/drawing/2014/main" id="{F180A9E3-5D65-4E7D-B955-9DAF52F7341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04" name="ZoneTexte 103">
          <a:extLst>
            <a:ext uri="{FF2B5EF4-FFF2-40B4-BE49-F238E27FC236}">
              <a16:creationId xmlns:a16="http://schemas.microsoft.com/office/drawing/2014/main" id="{3FE50E54-833D-4C57-83BF-2288229E211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05" name="ZoneTexte 104">
          <a:extLst>
            <a:ext uri="{FF2B5EF4-FFF2-40B4-BE49-F238E27FC236}">
              <a16:creationId xmlns:a16="http://schemas.microsoft.com/office/drawing/2014/main" id="{8EE6B96F-4C14-4044-A58F-D27ABF185FD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06" name="ZoneTexte 105">
          <a:extLst>
            <a:ext uri="{FF2B5EF4-FFF2-40B4-BE49-F238E27FC236}">
              <a16:creationId xmlns:a16="http://schemas.microsoft.com/office/drawing/2014/main" id="{6DFB6B4E-0ECC-4175-95D7-9D9E9D110B3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07" name="ZoneTexte 106">
          <a:extLst>
            <a:ext uri="{FF2B5EF4-FFF2-40B4-BE49-F238E27FC236}">
              <a16:creationId xmlns:a16="http://schemas.microsoft.com/office/drawing/2014/main" id="{49B89882-AC77-45A8-8825-65162CDA521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08" name="ZoneTexte 107">
          <a:extLst>
            <a:ext uri="{FF2B5EF4-FFF2-40B4-BE49-F238E27FC236}">
              <a16:creationId xmlns:a16="http://schemas.microsoft.com/office/drawing/2014/main" id="{39F50EC4-2A39-4579-BE2C-469DB648717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09" name="ZoneTexte 108">
          <a:extLst>
            <a:ext uri="{FF2B5EF4-FFF2-40B4-BE49-F238E27FC236}">
              <a16:creationId xmlns:a16="http://schemas.microsoft.com/office/drawing/2014/main" id="{AFBCFA48-368D-4610-BEAA-940902790DA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10" name="ZoneTexte 109">
          <a:extLst>
            <a:ext uri="{FF2B5EF4-FFF2-40B4-BE49-F238E27FC236}">
              <a16:creationId xmlns:a16="http://schemas.microsoft.com/office/drawing/2014/main" id="{2FEF42FB-72FD-4D92-A48D-EADFFA4610B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11" name="ZoneTexte 110">
          <a:extLst>
            <a:ext uri="{FF2B5EF4-FFF2-40B4-BE49-F238E27FC236}">
              <a16:creationId xmlns:a16="http://schemas.microsoft.com/office/drawing/2014/main" id="{A2FFFC17-7909-4AA3-A54D-5D0A4D60B2F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12" name="ZoneTexte 111">
          <a:extLst>
            <a:ext uri="{FF2B5EF4-FFF2-40B4-BE49-F238E27FC236}">
              <a16:creationId xmlns:a16="http://schemas.microsoft.com/office/drawing/2014/main" id="{F98AEBA3-C223-410A-AC49-E54B044CE67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13" name="ZoneTexte 112">
          <a:extLst>
            <a:ext uri="{FF2B5EF4-FFF2-40B4-BE49-F238E27FC236}">
              <a16:creationId xmlns:a16="http://schemas.microsoft.com/office/drawing/2014/main" id="{240FD2B0-94BB-4F17-B53F-0F24B49631A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14" name="ZoneTexte 113">
          <a:extLst>
            <a:ext uri="{FF2B5EF4-FFF2-40B4-BE49-F238E27FC236}">
              <a16:creationId xmlns:a16="http://schemas.microsoft.com/office/drawing/2014/main" id="{721F95C0-3E75-46FE-B362-21610C1E7E6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15" name="ZoneTexte 114">
          <a:extLst>
            <a:ext uri="{FF2B5EF4-FFF2-40B4-BE49-F238E27FC236}">
              <a16:creationId xmlns:a16="http://schemas.microsoft.com/office/drawing/2014/main" id="{D1D82C13-864B-4BD4-A1AD-34AE914E4FC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16" name="ZoneTexte 115">
          <a:extLst>
            <a:ext uri="{FF2B5EF4-FFF2-40B4-BE49-F238E27FC236}">
              <a16:creationId xmlns:a16="http://schemas.microsoft.com/office/drawing/2014/main" id="{EDD6E15C-2697-4687-BCFB-3FD5A73E216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17" name="ZoneTexte 116">
          <a:extLst>
            <a:ext uri="{FF2B5EF4-FFF2-40B4-BE49-F238E27FC236}">
              <a16:creationId xmlns:a16="http://schemas.microsoft.com/office/drawing/2014/main" id="{413DAE53-A5C3-4245-B717-C1A0EE15B5F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18" name="ZoneTexte 117">
          <a:extLst>
            <a:ext uri="{FF2B5EF4-FFF2-40B4-BE49-F238E27FC236}">
              <a16:creationId xmlns:a16="http://schemas.microsoft.com/office/drawing/2014/main" id="{FC3CEC14-230F-4CDE-B72D-49145A23F40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19" name="ZoneTexte 118">
          <a:extLst>
            <a:ext uri="{FF2B5EF4-FFF2-40B4-BE49-F238E27FC236}">
              <a16:creationId xmlns:a16="http://schemas.microsoft.com/office/drawing/2014/main" id="{AA74F397-04C1-4DBC-8B87-6293CC056DF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20" name="ZoneTexte 119">
          <a:extLst>
            <a:ext uri="{FF2B5EF4-FFF2-40B4-BE49-F238E27FC236}">
              <a16:creationId xmlns:a16="http://schemas.microsoft.com/office/drawing/2014/main" id="{685A9733-E054-4638-8E12-2F1549F5389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21" name="ZoneTexte 120">
          <a:extLst>
            <a:ext uri="{FF2B5EF4-FFF2-40B4-BE49-F238E27FC236}">
              <a16:creationId xmlns:a16="http://schemas.microsoft.com/office/drawing/2014/main" id="{83235058-16B9-49E6-B0AF-8AABFE2E735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22" name="ZoneTexte 121">
          <a:extLst>
            <a:ext uri="{FF2B5EF4-FFF2-40B4-BE49-F238E27FC236}">
              <a16:creationId xmlns:a16="http://schemas.microsoft.com/office/drawing/2014/main" id="{0825E377-B635-4847-A72A-8F2EFF520B4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23" name="ZoneTexte 122">
          <a:extLst>
            <a:ext uri="{FF2B5EF4-FFF2-40B4-BE49-F238E27FC236}">
              <a16:creationId xmlns:a16="http://schemas.microsoft.com/office/drawing/2014/main" id="{7E285682-762E-430C-897C-7F404AB8806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24" name="ZoneTexte 123">
          <a:extLst>
            <a:ext uri="{FF2B5EF4-FFF2-40B4-BE49-F238E27FC236}">
              <a16:creationId xmlns:a16="http://schemas.microsoft.com/office/drawing/2014/main" id="{B2836FD5-92F6-4272-AFF8-750526E08BD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25" name="ZoneTexte 124">
          <a:extLst>
            <a:ext uri="{FF2B5EF4-FFF2-40B4-BE49-F238E27FC236}">
              <a16:creationId xmlns:a16="http://schemas.microsoft.com/office/drawing/2014/main" id="{5AB3ADA0-A3DE-4204-92BB-BBCCB5974D2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26" name="ZoneTexte 125">
          <a:extLst>
            <a:ext uri="{FF2B5EF4-FFF2-40B4-BE49-F238E27FC236}">
              <a16:creationId xmlns:a16="http://schemas.microsoft.com/office/drawing/2014/main" id="{19511003-4700-4985-9E01-A96F39477EA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27" name="ZoneTexte 126">
          <a:extLst>
            <a:ext uri="{FF2B5EF4-FFF2-40B4-BE49-F238E27FC236}">
              <a16:creationId xmlns:a16="http://schemas.microsoft.com/office/drawing/2014/main" id="{25F240A6-2AB5-4501-B68E-B9222E5D269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28" name="ZoneTexte 127">
          <a:extLst>
            <a:ext uri="{FF2B5EF4-FFF2-40B4-BE49-F238E27FC236}">
              <a16:creationId xmlns:a16="http://schemas.microsoft.com/office/drawing/2014/main" id="{13082010-3532-431C-9F24-7DF77059DD3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29" name="ZoneTexte 128">
          <a:extLst>
            <a:ext uri="{FF2B5EF4-FFF2-40B4-BE49-F238E27FC236}">
              <a16:creationId xmlns:a16="http://schemas.microsoft.com/office/drawing/2014/main" id="{0228D48C-9975-4A0B-8C7E-EC23AE86A18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30" name="ZoneTexte 129">
          <a:extLst>
            <a:ext uri="{FF2B5EF4-FFF2-40B4-BE49-F238E27FC236}">
              <a16:creationId xmlns:a16="http://schemas.microsoft.com/office/drawing/2014/main" id="{F9092AAF-4BD2-486A-A358-0D811BE3B2A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31" name="ZoneTexte 130">
          <a:extLst>
            <a:ext uri="{FF2B5EF4-FFF2-40B4-BE49-F238E27FC236}">
              <a16:creationId xmlns:a16="http://schemas.microsoft.com/office/drawing/2014/main" id="{D2B1F0B7-42AC-4A09-82B6-BE7CDAEC182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32" name="ZoneTexte 131">
          <a:extLst>
            <a:ext uri="{FF2B5EF4-FFF2-40B4-BE49-F238E27FC236}">
              <a16:creationId xmlns:a16="http://schemas.microsoft.com/office/drawing/2014/main" id="{9D63A0B0-1812-4DAB-9EEF-00C41AAC2DA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33" name="ZoneTexte 132">
          <a:extLst>
            <a:ext uri="{FF2B5EF4-FFF2-40B4-BE49-F238E27FC236}">
              <a16:creationId xmlns:a16="http://schemas.microsoft.com/office/drawing/2014/main" id="{5091EC2E-977B-4EEA-A29D-AA33958DA3E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34" name="ZoneTexte 133">
          <a:extLst>
            <a:ext uri="{FF2B5EF4-FFF2-40B4-BE49-F238E27FC236}">
              <a16:creationId xmlns:a16="http://schemas.microsoft.com/office/drawing/2014/main" id="{E340B2A1-A8CC-4024-A9B7-26F94C98137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35" name="ZoneTexte 134">
          <a:extLst>
            <a:ext uri="{FF2B5EF4-FFF2-40B4-BE49-F238E27FC236}">
              <a16:creationId xmlns:a16="http://schemas.microsoft.com/office/drawing/2014/main" id="{DA189B5F-67A7-4A18-9AE9-FC8C8C8B31C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36" name="ZoneTexte 135">
          <a:extLst>
            <a:ext uri="{FF2B5EF4-FFF2-40B4-BE49-F238E27FC236}">
              <a16:creationId xmlns:a16="http://schemas.microsoft.com/office/drawing/2014/main" id="{D3D78ABB-BDBF-4E43-92B8-B72E68E5C11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37" name="ZoneTexte 136">
          <a:extLst>
            <a:ext uri="{FF2B5EF4-FFF2-40B4-BE49-F238E27FC236}">
              <a16:creationId xmlns:a16="http://schemas.microsoft.com/office/drawing/2014/main" id="{6FFD25E0-5107-4FC3-836D-30034731F9F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38" name="ZoneTexte 137">
          <a:extLst>
            <a:ext uri="{FF2B5EF4-FFF2-40B4-BE49-F238E27FC236}">
              <a16:creationId xmlns:a16="http://schemas.microsoft.com/office/drawing/2014/main" id="{20E292D7-ED18-4C2D-B820-4C3140DE4E8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39" name="ZoneTexte 138">
          <a:extLst>
            <a:ext uri="{FF2B5EF4-FFF2-40B4-BE49-F238E27FC236}">
              <a16:creationId xmlns:a16="http://schemas.microsoft.com/office/drawing/2014/main" id="{A45BAADB-C280-40F7-B93F-A1C932173E5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40" name="ZoneTexte 139">
          <a:extLst>
            <a:ext uri="{FF2B5EF4-FFF2-40B4-BE49-F238E27FC236}">
              <a16:creationId xmlns:a16="http://schemas.microsoft.com/office/drawing/2014/main" id="{8E89CA5D-DEB0-4F76-A763-74740690CD8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41" name="ZoneTexte 140">
          <a:extLst>
            <a:ext uri="{FF2B5EF4-FFF2-40B4-BE49-F238E27FC236}">
              <a16:creationId xmlns:a16="http://schemas.microsoft.com/office/drawing/2014/main" id="{8FE6FDC2-D108-4C41-B5DC-DCE950B1DA6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42" name="ZoneTexte 141">
          <a:extLst>
            <a:ext uri="{FF2B5EF4-FFF2-40B4-BE49-F238E27FC236}">
              <a16:creationId xmlns:a16="http://schemas.microsoft.com/office/drawing/2014/main" id="{E058CFB7-AE16-4A7F-9791-598737810F7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43" name="ZoneTexte 142">
          <a:extLst>
            <a:ext uri="{FF2B5EF4-FFF2-40B4-BE49-F238E27FC236}">
              <a16:creationId xmlns:a16="http://schemas.microsoft.com/office/drawing/2014/main" id="{F4C44513-DCE1-4AB1-8401-F9CCD1CD5AD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44" name="ZoneTexte 143">
          <a:extLst>
            <a:ext uri="{FF2B5EF4-FFF2-40B4-BE49-F238E27FC236}">
              <a16:creationId xmlns:a16="http://schemas.microsoft.com/office/drawing/2014/main" id="{C943639D-556A-459F-985B-6132B6F1D3C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45" name="ZoneTexte 144">
          <a:extLst>
            <a:ext uri="{FF2B5EF4-FFF2-40B4-BE49-F238E27FC236}">
              <a16:creationId xmlns:a16="http://schemas.microsoft.com/office/drawing/2014/main" id="{B10E7747-1CEA-46AC-A385-A7B96EDB121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46" name="ZoneTexte 145">
          <a:extLst>
            <a:ext uri="{FF2B5EF4-FFF2-40B4-BE49-F238E27FC236}">
              <a16:creationId xmlns:a16="http://schemas.microsoft.com/office/drawing/2014/main" id="{80C9DCC7-2196-4BFC-9D63-26489012D8E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47" name="ZoneTexte 146">
          <a:extLst>
            <a:ext uri="{FF2B5EF4-FFF2-40B4-BE49-F238E27FC236}">
              <a16:creationId xmlns:a16="http://schemas.microsoft.com/office/drawing/2014/main" id="{0DF5C413-3A4A-409B-BC26-520A67A2C35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48" name="ZoneTexte 147">
          <a:extLst>
            <a:ext uri="{FF2B5EF4-FFF2-40B4-BE49-F238E27FC236}">
              <a16:creationId xmlns:a16="http://schemas.microsoft.com/office/drawing/2014/main" id="{990808D3-4862-4D0B-8839-951B44857C8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49" name="ZoneTexte 148">
          <a:extLst>
            <a:ext uri="{FF2B5EF4-FFF2-40B4-BE49-F238E27FC236}">
              <a16:creationId xmlns:a16="http://schemas.microsoft.com/office/drawing/2014/main" id="{8E3276C7-1058-4C00-8372-8F720AA6711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50" name="ZoneTexte 149">
          <a:extLst>
            <a:ext uri="{FF2B5EF4-FFF2-40B4-BE49-F238E27FC236}">
              <a16:creationId xmlns:a16="http://schemas.microsoft.com/office/drawing/2014/main" id="{169B9CC9-84D0-47BD-8702-E9A94379E92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51" name="ZoneTexte 150">
          <a:extLst>
            <a:ext uri="{FF2B5EF4-FFF2-40B4-BE49-F238E27FC236}">
              <a16:creationId xmlns:a16="http://schemas.microsoft.com/office/drawing/2014/main" id="{537B393E-B7DF-474A-AC11-98FE3D4B574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52" name="ZoneTexte 151">
          <a:extLst>
            <a:ext uri="{FF2B5EF4-FFF2-40B4-BE49-F238E27FC236}">
              <a16:creationId xmlns:a16="http://schemas.microsoft.com/office/drawing/2014/main" id="{FB23C33D-EA94-44C9-91AA-408EA51082B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53" name="ZoneTexte 152">
          <a:extLst>
            <a:ext uri="{FF2B5EF4-FFF2-40B4-BE49-F238E27FC236}">
              <a16:creationId xmlns:a16="http://schemas.microsoft.com/office/drawing/2014/main" id="{C6E1389C-D3F0-48A1-BB93-69153287F16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54" name="ZoneTexte 153">
          <a:extLst>
            <a:ext uri="{FF2B5EF4-FFF2-40B4-BE49-F238E27FC236}">
              <a16:creationId xmlns:a16="http://schemas.microsoft.com/office/drawing/2014/main" id="{7E02E370-5D34-4465-8EA5-F5A80DAEDA7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55" name="ZoneTexte 154">
          <a:extLst>
            <a:ext uri="{FF2B5EF4-FFF2-40B4-BE49-F238E27FC236}">
              <a16:creationId xmlns:a16="http://schemas.microsoft.com/office/drawing/2014/main" id="{7F53C231-09BD-46F8-A9F2-2A7DA59B140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56" name="ZoneTexte 155">
          <a:extLst>
            <a:ext uri="{FF2B5EF4-FFF2-40B4-BE49-F238E27FC236}">
              <a16:creationId xmlns:a16="http://schemas.microsoft.com/office/drawing/2014/main" id="{B8A17A2F-C7FF-4567-B40E-2E06291230A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57" name="ZoneTexte 156">
          <a:extLst>
            <a:ext uri="{FF2B5EF4-FFF2-40B4-BE49-F238E27FC236}">
              <a16:creationId xmlns:a16="http://schemas.microsoft.com/office/drawing/2014/main" id="{78CFD5B7-B3AA-45D6-A517-FACFF55EFC6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58" name="ZoneTexte 157">
          <a:extLst>
            <a:ext uri="{FF2B5EF4-FFF2-40B4-BE49-F238E27FC236}">
              <a16:creationId xmlns:a16="http://schemas.microsoft.com/office/drawing/2014/main" id="{83DEE605-04A6-4E6C-A6B9-BF41269FCDD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59" name="ZoneTexte 158">
          <a:extLst>
            <a:ext uri="{FF2B5EF4-FFF2-40B4-BE49-F238E27FC236}">
              <a16:creationId xmlns:a16="http://schemas.microsoft.com/office/drawing/2014/main" id="{41EE6DE1-ECEA-43B9-9F3D-3BF41B84B2B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60" name="ZoneTexte 159">
          <a:extLst>
            <a:ext uri="{FF2B5EF4-FFF2-40B4-BE49-F238E27FC236}">
              <a16:creationId xmlns:a16="http://schemas.microsoft.com/office/drawing/2014/main" id="{4769DB09-896B-43F4-915A-D146D4E7AC2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61" name="ZoneTexte 160">
          <a:extLst>
            <a:ext uri="{FF2B5EF4-FFF2-40B4-BE49-F238E27FC236}">
              <a16:creationId xmlns:a16="http://schemas.microsoft.com/office/drawing/2014/main" id="{190ABDA1-9378-4036-8BDE-7F0E5BD58B3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62" name="ZoneTexte 161">
          <a:extLst>
            <a:ext uri="{FF2B5EF4-FFF2-40B4-BE49-F238E27FC236}">
              <a16:creationId xmlns:a16="http://schemas.microsoft.com/office/drawing/2014/main" id="{4A40F3CF-6D62-4C7A-A8F1-E967F5137B6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63" name="ZoneTexte 162">
          <a:extLst>
            <a:ext uri="{FF2B5EF4-FFF2-40B4-BE49-F238E27FC236}">
              <a16:creationId xmlns:a16="http://schemas.microsoft.com/office/drawing/2014/main" id="{AB83F75F-49BA-4C52-A883-55F1D6D1983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64" name="ZoneTexte 163">
          <a:extLst>
            <a:ext uri="{FF2B5EF4-FFF2-40B4-BE49-F238E27FC236}">
              <a16:creationId xmlns:a16="http://schemas.microsoft.com/office/drawing/2014/main" id="{CE3CEA61-46E5-4D87-866C-D52459C576C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65" name="ZoneTexte 164">
          <a:extLst>
            <a:ext uri="{FF2B5EF4-FFF2-40B4-BE49-F238E27FC236}">
              <a16:creationId xmlns:a16="http://schemas.microsoft.com/office/drawing/2014/main" id="{18FFEAA3-675D-4985-BEE4-23E50A486A1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66" name="ZoneTexte 165">
          <a:extLst>
            <a:ext uri="{FF2B5EF4-FFF2-40B4-BE49-F238E27FC236}">
              <a16:creationId xmlns:a16="http://schemas.microsoft.com/office/drawing/2014/main" id="{E2F89342-1EB4-47AA-8955-4F5E8A91044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67" name="ZoneTexte 166">
          <a:extLst>
            <a:ext uri="{FF2B5EF4-FFF2-40B4-BE49-F238E27FC236}">
              <a16:creationId xmlns:a16="http://schemas.microsoft.com/office/drawing/2014/main" id="{E8D31B48-33E5-41B2-9690-DA3AB8618F3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68" name="ZoneTexte 167">
          <a:extLst>
            <a:ext uri="{FF2B5EF4-FFF2-40B4-BE49-F238E27FC236}">
              <a16:creationId xmlns:a16="http://schemas.microsoft.com/office/drawing/2014/main" id="{C6E51B37-4B75-4542-87E4-B90014F6AB8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69" name="ZoneTexte 168">
          <a:extLst>
            <a:ext uri="{FF2B5EF4-FFF2-40B4-BE49-F238E27FC236}">
              <a16:creationId xmlns:a16="http://schemas.microsoft.com/office/drawing/2014/main" id="{4A034207-5E8A-4078-85A9-E3E1C6BED0E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70" name="ZoneTexte 169">
          <a:extLst>
            <a:ext uri="{FF2B5EF4-FFF2-40B4-BE49-F238E27FC236}">
              <a16:creationId xmlns:a16="http://schemas.microsoft.com/office/drawing/2014/main" id="{C5513335-5FE6-442B-9F79-F4D362CB401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71" name="ZoneTexte 170">
          <a:extLst>
            <a:ext uri="{FF2B5EF4-FFF2-40B4-BE49-F238E27FC236}">
              <a16:creationId xmlns:a16="http://schemas.microsoft.com/office/drawing/2014/main" id="{39B11647-181B-400D-9F31-9146B86DF01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72" name="ZoneTexte 171">
          <a:extLst>
            <a:ext uri="{FF2B5EF4-FFF2-40B4-BE49-F238E27FC236}">
              <a16:creationId xmlns:a16="http://schemas.microsoft.com/office/drawing/2014/main" id="{B0BECDDF-65B5-424E-9E42-F2CA25B6527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73" name="ZoneTexte 172">
          <a:extLst>
            <a:ext uri="{FF2B5EF4-FFF2-40B4-BE49-F238E27FC236}">
              <a16:creationId xmlns:a16="http://schemas.microsoft.com/office/drawing/2014/main" id="{3BB57C7B-CD03-46A5-A2B0-EAACBF76DFB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74" name="ZoneTexte 173">
          <a:extLst>
            <a:ext uri="{FF2B5EF4-FFF2-40B4-BE49-F238E27FC236}">
              <a16:creationId xmlns:a16="http://schemas.microsoft.com/office/drawing/2014/main" id="{609977B9-4692-4D8B-9B8E-9B422201930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75" name="ZoneTexte 174">
          <a:extLst>
            <a:ext uri="{FF2B5EF4-FFF2-40B4-BE49-F238E27FC236}">
              <a16:creationId xmlns:a16="http://schemas.microsoft.com/office/drawing/2014/main" id="{15EE1DF8-ED0E-452D-B4AA-0D85C2FBB59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76" name="ZoneTexte 175">
          <a:extLst>
            <a:ext uri="{FF2B5EF4-FFF2-40B4-BE49-F238E27FC236}">
              <a16:creationId xmlns:a16="http://schemas.microsoft.com/office/drawing/2014/main" id="{566D8C64-ECA8-4FC5-8832-DBE6889A75D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77" name="ZoneTexte 176">
          <a:extLst>
            <a:ext uri="{FF2B5EF4-FFF2-40B4-BE49-F238E27FC236}">
              <a16:creationId xmlns:a16="http://schemas.microsoft.com/office/drawing/2014/main" id="{C856F909-13C8-421E-B297-02F8875DF0E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78" name="ZoneTexte 177">
          <a:extLst>
            <a:ext uri="{FF2B5EF4-FFF2-40B4-BE49-F238E27FC236}">
              <a16:creationId xmlns:a16="http://schemas.microsoft.com/office/drawing/2014/main" id="{BCF74A5A-74B2-44FD-85C1-DA30EE7D6FD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79" name="ZoneTexte 178">
          <a:extLst>
            <a:ext uri="{FF2B5EF4-FFF2-40B4-BE49-F238E27FC236}">
              <a16:creationId xmlns:a16="http://schemas.microsoft.com/office/drawing/2014/main" id="{004E4C00-9C1A-488A-BA75-D4EEE9EC949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80" name="ZoneTexte 179">
          <a:extLst>
            <a:ext uri="{FF2B5EF4-FFF2-40B4-BE49-F238E27FC236}">
              <a16:creationId xmlns:a16="http://schemas.microsoft.com/office/drawing/2014/main" id="{033483A1-F671-41A9-B0F3-1CC9FE970C9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81" name="ZoneTexte 180">
          <a:extLst>
            <a:ext uri="{FF2B5EF4-FFF2-40B4-BE49-F238E27FC236}">
              <a16:creationId xmlns:a16="http://schemas.microsoft.com/office/drawing/2014/main" id="{2FCB733A-7B9D-44CD-BEDD-2B36F3251C5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82" name="ZoneTexte 181">
          <a:extLst>
            <a:ext uri="{FF2B5EF4-FFF2-40B4-BE49-F238E27FC236}">
              <a16:creationId xmlns:a16="http://schemas.microsoft.com/office/drawing/2014/main" id="{45F39958-EFEB-4B12-AEC5-DF32226BBA9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83" name="ZoneTexte 182">
          <a:extLst>
            <a:ext uri="{FF2B5EF4-FFF2-40B4-BE49-F238E27FC236}">
              <a16:creationId xmlns:a16="http://schemas.microsoft.com/office/drawing/2014/main" id="{1AB02F95-8431-46E1-9055-20B624DDCA2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84" name="ZoneTexte 183">
          <a:extLst>
            <a:ext uri="{FF2B5EF4-FFF2-40B4-BE49-F238E27FC236}">
              <a16:creationId xmlns:a16="http://schemas.microsoft.com/office/drawing/2014/main" id="{6668F651-15F6-4445-B167-EE3DABEDEB9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85" name="ZoneTexte 184">
          <a:extLst>
            <a:ext uri="{FF2B5EF4-FFF2-40B4-BE49-F238E27FC236}">
              <a16:creationId xmlns:a16="http://schemas.microsoft.com/office/drawing/2014/main" id="{DD1AD954-0E6B-449E-AF18-F6F4DED7CA2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86" name="ZoneTexte 185">
          <a:extLst>
            <a:ext uri="{FF2B5EF4-FFF2-40B4-BE49-F238E27FC236}">
              <a16:creationId xmlns:a16="http://schemas.microsoft.com/office/drawing/2014/main" id="{0AAD963E-2242-4BAD-84CF-5ADB18342E4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87" name="ZoneTexte 186">
          <a:extLst>
            <a:ext uri="{FF2B5EF4-FFF2-40B4-BE49-F238E27FC236}">
              <a16:creationId xmlns:a16="http://schemas.microsoft.com/office/drawing/2014/main" id="{BBE0B964-2C03-4487-B9F5-1F4DF25F8E1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88" name="ZoneTexte 187">
          <a:extLst>
            <a:ext uri="{FF2B5EF4-FFF2-40B4-BE49-F238E27FC236}">
              <a16:creationId xmlns:a16="http://schemas.microsoft.com/office/drawing/2014/main" id="{E825E9B4-2E10-4421-801F-AE444CBD871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89" name="ZoneTexte 188">
          <a:extLst>
            <a:ext uri="{FF2B5EF4-FFF2-40B4-BE49-F238E27FC236}">
              <a16:creationId xmlns:a16="http://schemas.microsoft.com/office/drawing/2014/main" id="{0FD10FEC-FB4B-422E-A17F-5AF424CE1A4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90" name="ZoneTexte 189">
          <a:extLst>
            <a:ext uri="{FF2B5EF4-FFF2-40B4-BE49-F238E27FC236}">
              <a16:creationId xmlns:a16="http://schemas.microsoft.com/office/drawing/2014/main" id="{3A5E3BBB-9FDC-43E2-9144-56DE1C81044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91" name="ZoneTexte 190">
          <a:extLst>
            <a:ext uri="{FF2B5EF4-FFF2-40B4-BE49-F238E27FC236}">
              <a16:creationId xmlns:a16="http://schemas.microsoft.com/office/drawing/2014/main" id="{F8457EFF-7DBA-4FAE-A3DD-394F31C1E41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92" name="ZoneTexte 191">
          <a:extLst>
            <a:ext uri="{FF2B5EF4-FFF2-40B4-BE49-F238E27FC236}">
              <a16:creationId xmlns:a16="http://schemas.microsoft.com/office/drawing/2014/main" id="{B33094A2-B60C-45D8-B341-B5D860B1DCC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93" name="ZoneTexte 192">
          <a:extLst>
            <a:ext uri="{FF2B5EF4-FFF2-40B4-BE49-F238E27FC236}">
              <a16:creationId xmlns:a16="http://schemas.microsoft.com/office/drawing/2014/main" id="{9A19EE2B-6400-467B-BBFF-8E407E346FC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94" name="ZoneTexte 193">
          <a:extLst>
            <a:ext uri="{FF2B5EF4-FFF2-40B4-BE49-F238E27FC236}">
              <a16:creationId xmlns:a16="http://schemas.microsoft.com/office/drawing/2014/main" id="{4EEF4CE5-6D40-4EDF-92F8-0C58B491A75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95" name="ZoneTexte 194">
          <a:extLst>
            <a:ext uri="{FF2B5EF4-FFF2-40B4-BE49-F238E27FC236}">
              <a16:creationId xmlns:a16="http://schemas.microsoft.com/office/drawing/2014/main" id="{6C87A9B1-7F01-4495-ADC5-FB23AD874D0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96" name="ZoneTexte 195">
          <a:extLst>
            <a:ext uri="{FF2B5EF4-FFF2-40B4-BE49-F238E27FC236}">
              <a16:creationId xmlns:a16="http://schemas.microsoft.com/office/drawing/2014/main" id="{43D93DAA-1577-4AC3-AC17-575B274C573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97" name="ZoneTexte 196">
          <a:extLst>
            <a:ext uri="{FF2B5EF4-FFF2-40B4-BE49-F238E27FC236}">
              <a16:creationId xmlns:a16="http://schemas.microsoft.com/office/drawing/2014/main" id="{9DF565ED-8131-4398-AFA5-3A336B420F6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98" name="ZoneTexte 197">
          <a:extLst>
            <a:ext uri="{FF2B5EF4-FFF2-40B4-BE49-F238E27FC236}">
              <a16:creationId xmlns:a16="http://schemas.microsoft.com/office/drawing/2014/main" id="{E423C671-C645-4623-AA1C-0AD42E026DC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199" name="ZoneTexte 198">
          <a:extLst>
            <a:ext uri="{FF2B5EF4-FFF2-40B4-BE49-F238E27FC236}">
              <a16:creationId xmlns:a16="http://schemas.microsoft.com/office/drawing/2014/main" id="{A090A044-F71C-4FC1-A96D-AAF8459B829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00" name="ZoneTexte 199">
          <a:extLst>
            <a:ext uri="{FF2B5EF4-FFF2-40B4-BE49-F238E27FC236}">
              <a16:creationId xmlns:a16="http://schemas.microsoft.com/office/drawing/2014/main" id="{9F543179-3854-4817-9D97-7441C6DFC43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01" name="ZoneTexte 200">
          <a:extLst>
            <a:ext uri="{FF2B5EF4-FFF2-40B4-BE49-F238E27FC236}">
              <a16:creationId xmlns:a16="http://schemas.microsoft.com/office/drawing/2014/main" id="{8BF29432-1223-47C2-A7FD-954BBF4487C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02" name="ZoneTexte 201">
          <a:extLst>
            <a:ext uri="{FF2B5EF4-FFF2-40B4-BE49-F238E27FC236}">
              <a16:creationId xmlns:a16="http://schemas.microsoft.com/office/drawing/2014/main" id="{D259F52C-6437-4A37-BDCA-D53F4153233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03" name="ZoneTexte 202">
          <a:extLst>
            <a:ext uri="{FF2B5EF4-FFF2-40B4-BE49-F238E27FC236}">
              <a16:creationId xmlns:a16="http://schemas.microsoft.com/office/drawing/2014/main" id="{3BFF9FFD-7A1C-40B2-88FB-4EACCE37BAF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04" name="ZoneTexte 203">
          <a:extLst>
            <a:ext uri="{FF2B5EF4-FFF2-40B4-BE49-F238E27FC236}">
              <a16:creationId xmlns:a16="http://schemas.microsoft.com/office/drawing/2014/main" id="{7E8C49E2-75D3-4C38-BA9E-535F1E291E5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05" name="ZoneTexte 204">
          <a:extLst>
            <a:ext uri="{FF2B5EF4-FFF2-40B4-BE49-F238E27FC236}">
              <a16:creationId xmlns:a16="http://schemas.microsoft.com/office/drawing/2014/main" id="{1E8DACC7-E56A-4C7F-AFD9-C60E06B6132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06" name="ZoneTexte 205">
          <a:extLst>
            <a:ext uri="{FF2B5EF4-FFF2-40B4-BE49-F238E27FC236}">
              <a16:creationId xmlns:a16="http://schemas.microsoft.com/office/drawing/2014/main" id="{74965209-4F3A-4CAB-B424-FDCE8DF094A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07" name="ZoneTexte 206">
          <a:extLst>
            <a:ext uri="{FF2B5EF4-FFF2-40B4-BE49-F238E27FC236}">
              <a16:creationId xmlns:a16="http://schemas.microsoft.com/office/drawing/2014/main" id="{6D6BDC30-6866-4936-ACB2-153B62D2D2B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08" name="ZoneTexte 207">
          <a:extLst>
            <a:ext uri="{FF2B5EF4-FFF2-40B4-BE49-F238E27FC236}">
              <a16:creationId xmlns:a16="http://schemas.microsoft.com/office/drawing/2014/main" id="{B8642465-4BA6-4ABB-BF57-CAF30462ED4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09" name="ZoneTexte 208">
          <a:extLst>
            <a:ext uri="{FF2B5EF4-FFF2-40B4-BE49-F238E27FC236}">
              <a16:creationId xmlns:a16="http://schemas.microsoft.com/office/drawing/2014/main" id="{78B8ABE7-39BE-49B9-A367-1ED0B0E1DAA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10" name="ZoneTexte 209">
          <a:extLst>
            <a:ext uri="{FF2B5EF4-FFF2-40B4-BE49-F238E27FC236}">
              <a16:creationId xmlns:a16="http://schemas.microsoft.com/office/drawing/2014/main" id="{4DFC4136-8325-435A-9C83-856FDCBB34F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11" name="ZoneTexte 210">
          <a:extLst>
            <a:ext uri="{FF2B5EF4-FFF2-40B4-BE49-F238E27FC236}">
              <a16:creationId xmlns:a16="http://schemas.microsoft.com/office/drawing/2014/main" id="{7E061F32-3A02-4BA5-B5D4-08EB3B1F7FD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12" name="ZoneTexte 211">
          <a:extLst>
            <a:ext uri="{FF2B5EF4-FFF2-40B4-BE49-F238E27FC236}">
              <a16:creationId xmlns:a16="http://schemas.microsoft.com/office/drawing/2014/main" id="{61909D30-AD3F-4465-95AC-82C7DC4E192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13" name="ZoneTexte 212">
          <a:extLst>
            <a:ext uri="{FF2B5EF4-FFF2-40B4-BE49-F238E27FC236}">
              <a16:creationId xmlns:a16="http://schemas.microsoft.com/office/drawing/2014/main" id="{F4B93639-90C7-43CE-88FE-7800C0D1191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14" name="ZoneTexte 213">
          <a:extLst>
            <a:ext uri="{FF2B5EF4-FFF2-40B4-BE49-F238E27FC236}">
              <a16:creationId xmlns:a16="http://schemas.microsoft.com/office/drawing/2014/main" id="{7B459E03-9B87-45C6-8FA6-BF63A868216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15" name="ZoneTexte 214">
          <a:extLst>
            <a:ext uri="{FF2B5EF4-FFF2-40B4-BE49-F238E27FC236}">
              <a16:creationId xmlns:a16="http://schemas.microsoft.com/office/drawing/2014/main" id="{EA530744-5368-4513-A50A-422FB652812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16" name="ZoneTexte 215">
          <a:extLst>
            <a:ext uri="{FF2B5EF4-FFF2-40B4-BE49-F238E27FC236}">
              <a16:creationId xmlns:a16="http://schemas.microsoft.com/office/drawing/2014/main" id="{F6EB62CD-F7B8-46F8-9B85-92D71FA3A19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17" name="ZoneTexte 216">
          <a:extLst>
            <a:ext uri="{FF2B5EF4-FFF2-40B4-BE49-F238E27FC236}">
              <a16:creationId xmlns:a16="http://schemas.microsoft.com/office/drawing/2014/main" id="{E6345418-F41F-4C97-8D3F-4B6B6220257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18" name="ZoneTexte 217">
          <a:extLst>
            <a:ext uri="{FF2B5EF4-FFF2-40B4-BE49-F238E27FC236}">
              <a16:creationId xmlns:a16="http://schemas.microsoft.com/office/drawing/2014/main" id="{D1658B8C-6028-4F7F-AA31-5C5ED63DB4E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19" name="ZoneTexte 218">
          <a:extLst>
            <a:ext uri="{FF2B5EF4-FFF2-40B4-BE49-F238E27FC236}">
              <a16:creationId xmlns:a16="http://schemas.microsoft.com/office/drawing/2014/main" id="{521BB718-8FA0-49D7-9F46-48ED62A8404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20" name="ZoneTexte 219">
          <a:extLst>
            <a:ext uri="{FF2B5EF4-FFF2-40B4-BE49-F238E27FC236}">
              <a16:creationId xmlns:a16="http://schemas.microsoft.com/office/drawing/2014/main" id="{A373EE9C-DA7F-4B6D-BBC0-59F19E767B9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21" name="ZoneTexte 220">
          <a:extLst>
            <a:ext uri="{FF2B5EF4-FFF2-40B4-BE49-F238E27FC236}">
              <a16:creationId xmlns:a16="http://schemas.microsoft.com/office/drawing/2014/main" id="{215F597F-C902-437E-88F0-A48B73F8E20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22" name="ZoneTexte 221">
          <a:extLst>
            <a:ext uri="{FF2B5EF4-FFF2-40B4-BE49-F238E27FC236}">
              <a16:creationId xmlns:a16="http://schemas.microsoft.com/office/drawing/2014/main" id="{0B69FAB6-A015-44E2-86DC-7A9C49E35AA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23" name="ZoneTexte 222">
          <a:extLst>
            <a:ext uri="{FF2B5EF4-FFF2-40B4-BE49-F238E27FC236}">
              <a16:creationId xmlns:a16="http://schemas.microsoft.com/office/drawing/2014/main" id="{A5452F22-E8B0-4A74-84BD-D5AC1311160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24" name="ZoneTexte 223">
          <a:extLst>
            <a:ext uri="{FF2B5EF4-FFF2-40B4-BE49-F238E27FC236}">
              <a16:creationId xmlns:a16="http://schemas.microsoft.com/office/drawing/2014/main" id="{87356FF0-2105-4D43-89B1-205A17DCFE0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25" name="ZoneTexte 224">
          <a:extLst>
            <a:ext uri="{FF2B5EF4-FFF2-40B4-BE49-F238E27FC236}">
              <a16:creationId xmlns:a16="http://schemas.microsoft.com/office/drawing/2014/main" id="{A4260BD3-1EC8-4050-91CB-FDE2B44C674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26" name="ZoneTexte 225">
          <a:extLst>
            <a:ext uri="{FF2B5EF4-FFF2-40B4-BE49-F238E27FC236}">
              <a16:creationId xmlns:a16="http://schemas.microsoft.com/office/drawing/2014/main" id="{3BA7E046-5708-4543-A058-CF0FA1F9FE6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27" name="ZoneTexte 226">
          <a:extLst>
            <a:ext uri="{FF2B5EF4-FFF2-40B4-BE49-F238E27FC236}">
              <a16:creationId xmlns:a16="http://schemas.microsoft.com/office/drawing/2014/main" id="{17011806-FDC0-46CC-BF39-1B63D63E84B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28" name="ZoneTexte 227">
          <a:extLst>
            <a:ext uri="{FF2B5EF4-FFF2-40B4-BE49-F238E27FC236}">
              <a16:creationId xmlns:a16="http://schemas.microsoft.com/office/drawing/2014/main" id="{E80F191B-626C-44F9-8D12-CD8AAB56EF6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29" name="ZoneTexte 228">
          <a:extLst>
            <a:ext uri="{FF2B5EF4-FFF2-40B4-BE49-F238E27FC236}">
              <a16:creationId xmlns:a16="http://schemas.microsoft.com/office/drawing/2014/main" id="{690B9DF3-2E6F-4AB5-9EDC-1F000DEA4EE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30" name="ZoneTexte 229">
          <a:extLst>
            <a:ext uri="{FF2B5EF4-FFF2-40B4-BE49-F238E27FC236}">
              <a16:creationId xmlns:a16="http://schemas.microsoft.com/office/drawing/2014/main" id="{A0965262-7F1C-42C5-A00A-238D70A35E1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31" name="ZoneTexte 230">
          <a:extLst>
            <a:ext uri="{FF2B5EF4-FFF2-40B4-BE49-F238E27FC236}">
              <a16:creationId xmlns:a16="http://schemas.microsoft.com/office/drawing/2014/main" id="{715D3B65-AB1F-40E4-BD01-794E813345E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32" name="ZoneTexte 231">
          <a:extLst>
            <a:ext uri="{FF2B5EF4-FFF2-40B4-BE49-F238E27FC236}">
              <a16:creationId xmlns:a16="http://schemas.microsoft.com/office/drawing/2014/main" id="{4E8A4767-A321-4028-BFE8-2762254BC8E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33" name="ZoneTexte 232">
          <a:extLst>
            <a:ext uri="{FF2B5EF4-FFF2-40B4-BE49-F238E27FC236}">
              <a16:creationId xmlns:a16="http://schemas.microsoft.com/office/drawing/2014/main" id="{9AFB6214-2A29-49CE-B679-8739F92F4B9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34" name="ZoneTexte 233">
          <a:extLst>
            <a:ext uri="{FF2B5EF4-FFF2-40B4-BE49-F238E27FC236}">
              <a16:creationId xmlns:a16="http://schemas.microsoft.com/office/drawing/2014/main" id="{767EE573-7DAB-4426-AAC5-3DF5788D775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35" name="ZoneTexte 234">
          <a:extLst>
            <a:ext uri="{FF2B5EF4-FFF2-40B4-BE49-F238E27FC236}">
              <a16:creationId xmlns:a16="http://schemas.microsoft.com/office/drawing/2014/main" id="{278C9BC9-6247-43E1-AF6A-B61217A82F6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36" name="ZoneTexte 235">
          <a:extLst>
            <a:ext uri="{FF2B5EF4-FFF2-40B4-BE49-F238E27FC236}">
              <a16:creationId xmlns:a16="http://schemas.microsoft.com/office/drawing/2014/main" id="{175AE1BA-FE8B-45C4-871F-992B77E801E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37" name="ZoneTexte 236">
          <a:extLst>
            <a:ext uri="{FF2B5EF4-FFF2-40B4-BE49-F238E27FC236}">
              <a16:creationId xmlns:a16="http://schemas.microsoft.com/office/drawing/2014/main" id="{8A01CFCF-B274-479E-98F5-D04ACA4CA7C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38" name="ZoneTexte 237">
          <a:extLst>
            <a:ext uri="{FF2B5EF4-FFF2-40B4-BE49-F238E27FC236}">
              <a16:creationId xmlns:a16="http://schemas.microsoft.com/office/drawing/2014/main" id="{9578A2E6-622C-4CB9-9070-C1A16D289B6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39" name="ZoneTexte 238">
          <a:extLst>
            <a:ext uri="{FF2B5EF4-FFF2-40B4-BE49-F238E27FC236}">
              <a16:creationId xmlns:a16="http://schemas.microsoft.com/office/drawing/2014/main" id="{A3570D00-4538-4F94-B088-351FDC2654A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40" name="ZoneTexte 239">
          <a:extLst>
            <a:ext uri="{FF2B5EF4-FFF2-40B4-BE49-F238E27FC236}">
              <a16:creationId xmlns:a16="http://schemas.microsoft.com/office/drawing/2014/main" id="{921E90CF-8E7C-4019-81F8-78C6A57C2F5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41" name="ZoneTexte 240">
          <a:extLst>
            <a:ext uri="{FF2B5EF4-FFF2-40B4-BE49-F238E27FC236}">
              <a16:creationId xmlns:a16="http://schemas.microsoft.com/office/drawing/2014/main" id="{EFA48987-1DE9-4C74-BD23-67FEE193DD3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42" name="ZoneTexte 241">
          <a:extLst>
            <a:ext uri="{FF2B5EF4-FFF2-40B4-BE49-F238E27FC236}">
              <a16:creationId xmlns:a16="http://schemas.microsoft.com/office/drawing/2014/main" id="{1C28F2AA-9DD3-49E2-A9C9-27EB1E31559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43" name="ZoneTexte 242">
          <a:extLst>
            <a:ext uri="{FF2B5EF4-FFF2-40B4-BE49-F238E27FC236}">
              <a16:creationId xmlns:a16="http://schemas.microsoft.com/office/drawing/2014/main" id="{DE2A7A3A-DFAE-4AA0-8C63-0ABD8B05A49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44" name="ZoneTexte 243">
          <a:extLst>
            <a:ext uri="{FF2B5EF4-FFF2-40B4-BE49-F238E27FC236}">
              <a16:creationId xmlns:a16="http://schemas.microsoft.com/office/drawing/2014/main" id="{E31FDF05-11B2-40EF-B616-945A6676FD1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45" name="ZoneTexte 244">
          <a:extLst>
            <a:ext uri="{FF2B5EF4-FFF2-40B4-BE49-F238E27FC236}">
              <a16:creationId xmlns:a16="http://schemas.microsoft.com/office/drawing/2014/main" id="{EA5A5B8D-AC2D-4665-BAA5-50AC6DEBDEC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46" name="ZoneTexte 245">
          <a:extLst>
            <a:ext uri="{FF2B5EF4-FFF2-40B4-BE49-F238E27FC236}">
              <a16:creationId xmlns:a16="http://schemas.microsoft.com/office/drawing/2014/main" id="{8E682A77-68CC-4283-ABB3-12A02676A9B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47" name="ZoneTexte 246">
          <a:extLst>
            <a:ext uri="{FF2B5EF4-FFF2-40B4-BE49-F238E27FC236}">
              <a16:creationId xmlns:a16="http://schemas.microsoft.com/office/drawing/2014/main" id="{91D0E15D-39EB-4C66-9E95-A27F177C9AC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48" name="ZoneTexte 247">
          <a:extLst>
            <a:ext uri="{FF2B5EF4-FFF2-40B4-BE49-F238E27FC236}">
              <a16:creationId xmlns:a16="http://schemas.microsoft.com/office/drawing/2014/main" id="{541D0A30-7DAA-48A6-AD41-6CD5C5CF6EF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49" name="ZoneTexte 248">
          <a:extLst>
            <a:ext uri="{FF2B5EF4-FFF2-40B4-BE49-F238E27FC236}">
              <a16:creationId xmlns:a16="http://schemas.microsoft.com/office/drawing/2014/main" id="{841723F2-95CF-49EE-A3E7-D151C6F50F9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50" name="ZoneTexte 249">
          <a:extLst>
            <a:ext uri="{FF2B5EF4-FFF2-40B4-BE49-F238E27FC236}">
              <a16:creationId xmlns:a16="http://schemas.microsoft.com/office/drawing/2014/main" id="{C402DB4E-FD4F-4E50-871B-0C5C0725607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51" name="ZoneTexte 250">
          <a:extLst>
            <a:ext uri="{FF2B5EF4-FFF2-40B4-BE49-F238E27FC236}">
              <a16:creationId xmlns:a16="http://schemas.microsoft.com/office/drawing/2014/main" id="{8EFB8779-0663-489B-AFF9-D965529D3A5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52" name="ZoneTexte 251">
          <a:extLst>
            <a:ext uri="{FF2B5EF4-FFF2-40B4-BE49-F238E27FC236}">
              <a16:creationId xmlns:a16="http://schemas.microsoft.com/office/drawing/2014/main" id="{5B830406-ADDB-439B-BF34-3DC8DEA907B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53" name="ZoneTexte 252">
          <a:extLst>
            <a:ext uri="{FF2B5EF4-FFF2-40B4-BE49-F238E27FC236}">
              <a16:creationId xmlns:a16="http://schemas.microsoft.com/office/drawing/2014/main" id="{1DA66BCB-EC32-40F1-94A9-D8799A0CC2B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54" name="ZoneTexte 253">
          <a:extLst>
            <a:ext uri="{FF2B5EF4-FFF2-40B4-BE49-F238E27FC236}">
              <a16:creationId xmlns:a16="http://schemas.microsoft.com/office/drawing/2014/main" id="{BB1F06D0-8BFC-419D-AAC7-E8E50BB6929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55" name="ZoneTexte 254">
          <a:extLst>
            <a:ext uri="{FF2B5EF4-FFF2-40B4-BE49-F238E27FC236}">
              <a16:creationId xmlns:a16="http://schemas.microsoft.com/office/drawing/2014/main" id="{30B35692-3B48-4D6B-9C9C-8E5419D41D0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56" name="ZoneTexte 255">
          <a:extLst>
            <a:ext uri="{FF2B5EF4-FFF2-40B4-BE49-F238E27FC236}">
              <a16:creationId xmlns:a16="http://schemas.microsoft.com/office/drawing/2014/main" id="{86E71F1A-0AD2-4A3B-AB4A-E4AE7836718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57" name="ZoneTexte 256">
          <a:extLst>
            <a:ext uri="{FF2B5EF4-FFF2-40B4-BE49-F238E27FC236}">
              <a16:creationId xmlns:a16="http://schemas.microsoft.com/office/drawing/2014/main" id="{BBA7920E-BAB5-46B7-BBCE-BCE8D3CE6F0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58" name="ZoneTexte 257">
          <a:extLst>
            <a:ext uri="{FF2B5EF4-FFF2-40B4-BE49-F238E27FC236}">
              <a16:creationId xmlns:a16="http://schemas.microsoft.com/office/drawing/2014/main" id="{4F29C598-D264-4223-BFA5-FC00F3F830D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59" name="ZoneTexte 258">
          <a:extLst>
            <a:ext uri="{FF2B5EF4-FFF2-40B4-BE49-F238E27FC236}">
              <a16:creationId xmlns:a16="http://schemas.microsoft.com/office/drawing/2014/main" id="{9CFD4D8A-5E04-4DBF-8AB3-C175D59D2CC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60" name="ZoneTexte 259">
          <a:extLst>
            <a:ext uri="{FF2B5EF4-FFF2-40B4-BE49-F238E27FC236}">
              <a16:creationId xmlns:a16="http://schemas.microsoft.com/office/drawing/2014/main" id="{5F1A477B-3EEA-4328-849C-2D3B1F758A2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61" name="ZoneTexte 260">
          <a:extLst>
            <a:ext uri="{FF2B5EF4-FFF2-40B4-BE49-F238E27FC236}">
              <a16:creationId xmlns:a16="http://schemas.microsoft.com/office/drawing/2014/main" id="{5A337C1C-4043-4A57-AE3B-ADCE4CBFC84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62" name="ZoneTexte 261">
          <a:extLst>
            <a:ext uri="{FF2B5EF4-FFF2-40B4-BE49-F238E27FC236}">
              <a16:creationId xmlns:a16="http://schemas.microsoft.com/office/drawing/2014/main" id="{D73E189F-9BDE-4D36-A37C-D43A336FD68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63" name="ZoneTexte 262">
          <a:extLst>
            <a:ext uri="{FF2B5EF4-FFF2-40B4-BE49-F238E27FC236}">
              <a16:creationId xmlns:a16="http://schemas.microsoft.com/office/drawing/2014/main" id="{F613CF81-7784-4F11-9D51-1BA9DB72DA2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64" name="ZoneTexte 263">
          <a:extLst>
            <a:ext uri="{FF2B5EF4-FFF2-40B4-BE49-F238E27FC236}">
              <a16:creationId xmlns:a16="http://schemas.microsoft.com/office/drawing/2014/main" id="{D97F60DA-D667-4916-94E8-B3FDA521127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65" name="ZoneTexte 264">
          <a:extLst>
            <a:ext uri="{FF2B5EF4-FFF2-40B4-BE49-F238E27FC236}">
              <a16:creationId xmlns:a16="http://schemas.microsoft.com/office/drawing/2014/main" id="{AE961978-DC2F-4904-BB22-E9C5E697F6A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66" name="ZoneTexte 265">
          <a:extLst>
            <a:ext uri="{FF2B5EF4-FFF2-40B4-BE49-F238E27FC236}">
              <a16:creationId xmlns:a16="http://schemas.microsoft.com/office/drawing/2014/main" id="{7134ABE0-A1E0-4CAF-8718-7677C26A9AE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67" name="ZoneTexte 266">
          <a:extLst>
            <a:ext uri="{FF2B5EF4-FFF2-40B4-BE49-F238E27FC236}">
              <a16:creationId xmlns:a16="http://schemas.microsoft.com/office/drawing/2014/main" id="{0DF5B877-DBCB-4BDA-A4DC-B92DDF68AF6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68" name="ZoneTexte 267">
          <a:extLst>
            <a:ext uri="{FF2B5EF4-FFF2-40B4-BE49-F238E27FC236}">
              <a16:creationId xmlns:a16="http://schemas.microsoft.com/office/drawing/2014/main" id="{CC1ED028-2D88-4F42-A1D0-FCF5E51CAA1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69" name="ZoneTexte 268">
          <a:extLst>
            <a:ext uri="{FF2B5EF4-FFF2-40B4-BE49-F238E27FC236}">
              <a16:creationId xmlns:a16="http://schemas.microsoft.com/office/drawing/2014/main" id="{9E771332-7B52-4DA8-9F5F-4C777173ADD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70" name="ZoneTexte 269">
          <a:extLst>
            <a:ext uri="{FF2B5EF4-FFF2-40B4-BE49-F238E27FC236}">
              <a16:creationId xmlns:a16="http://schemas.microsoft.com/office/drawing/2014/main" id="{79BD6682-1CAF-48BC-8F6D-334ED37A57D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71" name="ZoneTexte 270">
          <a:extLst>
            <a:ext uri="{FF2B5EF4-FFF2-40B4-BE49-F238E27FC236}">
              <a16:creationId xmlns:a16="http://schemas.microsoft.com/office/drawing/2014/main" id="{975A6DDD-3F63-4EB6-A400-1128E624B95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72" name="ZoneTexte 271">
          <a:extLst>
            <a:ext uri="{FF2B5EF4-FFF2-40B4-BE49-F238E27FC236}">
              <a16:creationId xmlns:a16="http://schemas.microsoft.com/office/drawing/2014/main" id="{74EE5C29-51F7-48B0-8196-50F89BAA80F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73" name="ZoneTexte 272">
          <a:extLst>
            <a:ext uri="{FF2B5EF4-FFF2-40B4-BE49-F238E27FC236}">
              <a16:creationId xmlns:a16="http://schemas.microsoft.com/office/drawing/2014/main" id="{BF8C1354-3D50-4FDD-8F51-A60714F13E7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74" name="ZoneTexte 273">
          <a:extLst>
            <a:ext uri="{FF2B5EF4-FFF2-40B4-BE49-F238E27FC236}">
              <a16:creationId xmlns:a16="http://schemas.microsoft.com/office/drawing/2014/main" id="{F360B79D-6280-4E32-A2DB-5A3F5C902EF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75" name="ZoneTexte 274">
          <a:extLst>
            <a:ext uri="{FF2B5EF4-FFF2-40B4-BE49-F238E27FC236}">
              <a16:creationId xmlns:a16="http://schemas.microsoft.com/office/drawing/2014/main" id="{95F49666-6222-4EAE-B528-473AF4DBB2B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76" name="ZoneTexte 275">
          <a:extLst>
            <a:ext uri="{FF2B5EF4-FFF2-40B4-BE49-F238E27FC236}">
              <a16:creationId xmlns:a16="http://schemas.microsoft.com/office/drawing/2014/main" id="{209F4281-1439-4445-81FF-4464B984219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77" name="ZoneTexte 276">
          <a:extLst>
            <a:ext uri="{FF2B5EF4-FFF2-40B4-BE49-F238E27FC236}">
              <a16:creationId xmlns:a16="http://schemas.microsoft.com/office/drawing/2014/main" id="{272833C0-ABCF-493E-A330-FE48D25B6BD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78" name="ZoneTexte 277">
          <a:extLst>
            <a:ext uri="{FF2B5EF4-FFF2-40B4-BE49-F238E27FC236}">
              <a16:creationId xmlns:a16="http://schemas.microsoft.com/office/drawing/2014/main" id="{A38B2352-392A-428F-84E3-E248D0CBF6B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79" name="ZoneTexte 278">
          <a:extLst>
            <a:ext uri="{FF2B5EF4-FFF2-40B4-BE49-F238E27FC236}">
              <a16:creationId xmlns:a16="http://schemas.microsoft.com/office/drawing/2014/main" id="{6AE637BC-C797-4FFF-9A4B-0AD7B32CB40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80" name="ZoneTexte 279">
          <a:extLst>
            <a:ext uri="{FF2B5EF4-FFF2-40B4-BE49-F238E27FC236}">
              <a16:creationId xmlns:a16="http://schemas.microsoft.com/office/drawing/2014/main" id="{4E25E546-88D3-42C5-BF79-7F7B79B12FE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81" name="ZoneTexte 280">
          <a:extLst>
            <a:ext uri="{FF2B5EF4-FFF2-40B4-BE49-F238E27FC236}">
              <a16:creationId xmlns:a16="http://schemas.microsoft.com/office/drawing/2014/main" id="{92CFF986-155A-4671-A853-34F0FC66E0E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82" name="ZoneTexte 281">
          <a:extLst>
            <a:ext uri="{FF2B5EF4-FFF2-40B4-BE49-F238E27FC236}">
              <a16:creationId xmlns:a16="http://schemas.microsoft.com/office/drawing/2014/main" id="{4482B110-5BFD-4E1D-BC71-E623CB379BD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83" name="ZoneTexte 282">
          <a:extLst>
            <a:ext uri="{FF2B5EF4-FFF2-40B4-BE49-F238E27FC236}">
              <a16:creationId xmlns:a16="http://schemas.microsoft.com/office/drawing/2014/main" id="{644A34EC-C526-487C-9C24-E6D55155F68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84" name="ZoneTexte 283">
          <a:extLst>
            <a:ext uri="{FF2B5EF4-FFF2-40B4-BE49-F238E27FC236}">
              <a16:creationId xmlns:a16="http://schemas.microsoft.com/office/drawing/2014/main" id="{E8B8A5DA-C974-4D01-8636-90D4F82E9DC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85" name="ZoneTexte 284">
          <a:extLst>
            <a:ext uri="{FF2B5EF4-FFF2-40B4-BE49-F238E27FC236}">
              <a16:creationId xmlns:a16="http://schemas.microsoft.com/office/drawing/2014/main" id="{DF81AAC4-4938-4105-A6BA-13144099A01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86" name="ZoneTexte 285">
          <a:extLst>
            <a:ext uri="{FF2B5EF4-FFF2-40B4-BE49-F238E27FC236}">
              <a16:creationId xmlns:a16="http://schemas.microsoft.com/office/drawing/2014/main" id="{8315C16C-9A1B-4AD2-9057-8AAA7CE2FE0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87" name="ZoneTexte 286">
          <a:extLst>
            <a:ext uri="{FF2B5EF4-FFF2-40B4-BE49-F238E27FC236}">
              <a16:creationId xmlns:a16="http://schemas.microsoft.com/office/drawing/2014/main" id="{C17449F9-CC01-48AA-9358-0EDFA18BF00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88" name="ZoneTexte 287">
          <a:extLst>
            <a:ext uri="{FF2B5EF4-FFF2-40B4-BE49-F238E27FC236}">
              <a16:creationId xmlns:a16="http://schemas.microsoft.com/office/drawing/2014/main" id="{03435DC3-704F-4B98-B8CE-3348132C7B3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89" name="ZoneTexte 288">
          <a:extLst>
            <a:ext uri="{FF2B5EF4-FFF2-40B4-BE49-F238E27FC236}">
              <a16:creationId xmlns:a16="http://schemas.microsoft.com/office/drawing/2014/main" id="{2C426213-63F5-45A5-A84A-99282D90F02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90" name="ZoneTexte 289">
          <a:extLst>
            <a:ext uri="{FF2B5EF4-FFF2-40B4-BE49-F238E27FC236}">
              <a16:creationId xmlns:a16="http://schemas.microsoft.com/office/drawing/2014/main" id="{5E7D7D58-78AB-4D2F-99B0-3DC5F8E86C6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91" name="ZoneTexte 290">
          <a:extLst>
            <a:ext uri="{FF2B5EF4-FFF2-40B4-BE49-F238E27FC236}">
              <a16:creationId xmlns:a16="http://schemas.microsoft.com/office/drawing/2014/main" id="{73A39898-6861-48D1-990C-8E839F58BF6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92" name="ZoneTexte 291">
          <a:extLst>
            <a:ext uri="{FF2B5EF4-FFF2-40B4-BE49-F238E27FC236}">
              <a16:creationId xmlns:a16="http://schemas.microsoft.com/office/drawing/2014/main" id="{04F286EA-AB13-46C9-A4BB-10C47ECE821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93" name="ZoneTexte 292">
          <a:extLst>
            <a:ext uri="{FF2B5EF4-FFF2-40B4-BE49-F238E27FC236}">
              <a16:creationId xmlns:a16="http://schemas.microsoft.com/office/drawing/2014/main" id="{174590FF-219A-4324-BB99-60695B35A0B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94" name="ZoneTexte 293">
          <a:extLst>
            <a:ext uri="{FF2B5EF4-FFF2-40B4-BE49-F238E27FC236}">
              <a16:creationId xmlns:a16="http://schemas.microsoft.com/office/drawing/2014/main" id="{CF5E8BC9-A612-40BC-8CC9-BA713079C23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95" name="ZoneTexte 294">
          <a:extLst>
            <a:ext uri="{FF2B5EF4-FFF2-40B4-BE49-F238E27FC236}">
              <a16:creationId xmlns:a16="http://schemas.microsoft.com/office/drawing/2014/main" id="{23378FBD-6583-4030-995B-29A69D572A6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96" name="ZoneTexte 295">
          <a:extLst>
            <a:ext uri="{FF2B5EF4-FFF2-40B4-BE49-F238E27FC236}">
              <a16:creationId xmlns:a16="http://schemas.microsoft.com/office/drawing/2014/main" id="{0F224459-8C4E-4233-81F1-D6C50E44002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97" name="ZoneTexte 296">
          <a:extLst>
            <a:ext uri="{FF2B5EF4-FFF2-40B4-BE49-F238E27FC236}">
              <a16:creationId xmlns:a16="http://schemas.microsoft.com/office/drawing/2014/main" id="{D4575997-84B4-46FE-9151-DA4CDA673DD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98" name="ZoneTexte 297">
          <a:extLst>
            <a:ext uri="{FF2B5EF4-FFF2-40B4-BE49-F238E27FC236}">
              <a16:creationId xmlns:a16="http://schemas.microsoft.com/office/drawing/2014/main" id="{9740955E-60B3-4C3C-BBDE-25780EB49FE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299" name="ZoneTexte 298">
          <a:extLst>
            <a:ext uri="{FF2B5EF4-FFF2-40B4-BE49-F238E27FC236}">
              <a16:creationId xmlns:a16="http://schemas.microsoft.com/office/drawing/2014/main" id="{9B526CEE-1A46-4341-BA78-C36DCC718CE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00" name="ZoneTexte 299">
          <a:extLst>
            <a:ext uri="{FF2B5EF4-FFF2-40B4-BE49-F238E27FC236}">
              <a16:creationId xmlns:a16="http://schemas.microsoft.com/office/drawing/2014/main" id="{85015906-4398-4BAA-AFFE-8C39E571A49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01" name="ZoneTexte 300">
          <a:extLst>
            <a:ext uri="{FF2B5EF4-FFF2-40B4-BE49-F238E27FC236}">
              <a16:creationId xmlns:a16="http://schemas.microsoft.com/office/drawing/2014/main" id="{3A850A7C-F69E-401B-BEBE-3AAB436DD45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02" name="ZoneTexte 301">
          <a:extLst>
            <a:ext uri="{FF2B5EF4-FFF2-40B4-BE49-F238E27FC236}">
              <a16:creationId xmlns:a16="http://schemas.microsoft.com/office/drawing/2014/main" id="{50B460DE-F874-41CC-B800-181C314C6FB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03" name="ZoneTexte 302">
          <a:extLst>
            <a:ext uri="{FF2B5EF4-FFF2-40B4-BE49-F238E27FC236}">
              <a16:creationId xmlns:a16="http://schemas.microsoft.com/office/drawing/2014/main" id="{40B062DC-54AC-4EBE-B30A-F610FFE1999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04" name="ZoneTexte 303">
          <a:extLst>
            <a:ext uri="{FF2B5EF4-FFF2-40B4-BE49-F238E27FC236}">
              <a16:creationId xmlns:a16="http://schemas.microsoft.com/office/drawing/2014/main" id="{293DFCA7-9A4A-402C-8A9B-969169CBD08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05" name="ZoneTexte 304">
          <a:extLst>
            <a:ext uri="{FF2B5EF4-FFF2-40B4-BE49-F238E27FC236}">
              <a16:creationId xmlns:a16="http://schemas.microsoft.com/office/drawing/2014/main" id="{CD5090B5-ED19-4758-88A0-4E7D60617D1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06" name="ZoneTexte 305">
          <a:extLst>
            <a:ext uri="{FF2B5EF4-FFF2-40B4-BE49-F238E27FC236}">
              <a16:creationId xmlns:a16="http://schemas.microsoft.com/office/drawing/2014/main" id="{0AE27962-87F5-4D31-85DD-3496529B9E7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07" name="ZoneTexte 306">
          <a:extLst>
            <a:ext uri="{FF2B5EF4-FFF2-40B4-BE49-F238E27FC236}">
              <a16:creationId xmlns:a16="http://schemas.microsoft.com/office/drawing/2014/main" id="{2A21259F-8B5F-4BBE-B0C9-1AC3AED6CEB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08" name="ZoneTexte 307">
          <a:extLst>
            <a:ext uri="{FF2B5EF4-FFF2-40B4-BE49-F238E27FC236}">
              <a16:creationId xmlns:a16="http://schemas.microsoft.com/office/drawing/2014/main" id="{B917B047-DF5F-42B4-9B5B-B4339D584F4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09" name="ZoneTexte 308">
          <a:extLst>
            <a:ext uri="{FF2B5EF4-FFF2-40B4-BE49-F238E27FC236}">
              <a16:creationId xmlns:a16="http://schemas.microsoft.com/office/drawing/2014/main" id="{4D6068A9-9477-4F93-94BA-15371368D80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10" name="ZoneTexte 309">
          <a:extLst>
            <a:ext uri="{FF2B5EF4-FFF2-40B4-BE49-F238E27FC236}">
              <a16:creationId xmlns:a16="http://schemas.microsoft.com/office/drawing/2014/main" id="{7D21F3EC-B26C-4279-A497-CB8FB99C523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11" name="ZoneTexte 310">
          <a:extLst>
            <a:ext uri="{FF2B5EF4-FFF2-40B4-BE49-F238E27FC236}">
              <a16:creationId xmlns:a16="http://schemas.microsoft.com/office/drawing/2014/main" id="{E393ACE4-E193-4AB0-B940-AF4B2AECD7D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12" name="ZoneTexte 311">
          <a:extLst>
            <a:ext uri="{FF2B5EF4-FFF2-40B4-BE49-F238E27FC236}">
              <a16:creationId xmlns:a16="http://schemas.microsoft.com/office/drawing/2014/main" id="{5BDF8D6D-6C3E-4450-8E5B-92ABC5600AD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13" name="ZoneTexte 312">
          <a:extLst>
            <a:ext uri="{FF2B5EF4-FFF2-40B4-BE49-F238E27FC236}">
              <a16:creationId xmlns:a16="http://schemas.microsoft.com/office/drawing/2014/main" id="{FAC97DCB-EB1D-4438-A372-856E11D2BFF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14" name="ZoneTexte 313">
          <a:extLst>
            <a:ext uri="{FF2B5EF4-FFF2-40B4-BE49-F238E27FC236}">
              <a16:creationId xmlns:a16="http://schemas.microsoft.com/office/drawing/2014/main" id="{655F6DF1-0864-4C7E-9DF6-61608D4E835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15" name="ZoneTexte 314">
          <a:extLst>
            <a:ext uri="{FF2B5EF4-FFF2-40B4-BE49-F238E27FC236}">
              <a16:creationId xmlns:a16="http://schemas.microsoft.com/office/drawing/2014/main" id="{74DB24F4-D693-421F-9976-DE5A4DD3D90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16" name="ZoneTexte 315">
          <a:extLst>
            <a:ext uri="{FF2B5EF4-FFF2-40B4-BE49-F238E27FC236}">
              <a16:creationId xmlns:a16="http://schemas.microsoft.com/office/drawing/2014/main" id="{EBEB6645-8169-4235-B0BE-CF19DA62A69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17" name="ZoneTexte 316">
          <a:extLst>
            <a:ext uri="{FF2B5EF4-FFF2-40B4-BE49-F238E27FC236}">
              <a16:creationId xmlns:a16="http://schemas.microsoft.com/office/drawing/2014/main" id="{3C6FCBF5-7286-4E36-B086-39C618F95B5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18" name="ZoneTexte 317">
          <a:extLst>
            <a:ext uri="{FF2B5EF4-FFF2-40B4-BE49-F238E27FC236}">
              <a16:creationId xmlns:a16="http://schemas.microsoft.com/office/drawing/2014/main" id="{0766716C-02A7-4956-9502-D70C1E2EFA9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19" name="ZoneTexte 318">
          <a:extLst>
            <a:ext uri="{FF2B5EF4-FFF2-40B4-BE49-F238E27FC236}">
              <a16:creationId xmlns:a16="http://schemas.microsoft.com/office/drawing/2014/main" id="{C6D1FF57-FB79-4575-A01A-7319ED2EA8A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20" name="ZoneTexte 319">
          <a:extLst>
            <a:ext uri="{FF2B5EF4-FFF2-40B4-BE49-F238E27FC236}">
              <a16:creationId xmlns:a16="http://schemas.microsoft.com/office/drawing/2014/main" id="{94516684-9534-46C0-82D3-DC49AAB2C3B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21" name="ZoneTexte 320">
          <a:extLst>
            <a:ext uri="{FF2B5EF4-FFF2-40B4-BE49-F238E27FC236}">
              <a16:creationId xmlns:a16="http://schemas.microsoft.com/office/drawing/2014/main" id="{36FB5D8E-538F-46FC-B7C6-469E614F509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22" name="ZoneTexte 321">
          <a:extLst>
            <a:ext uri="{FF2B5EF4-FFF2-40B4-BE49-F238E27FC236}">
              <a16:creationId xmlns:a16="http://schemas.microsoft.com/office/drawing/2014/main" id="{1D2B7B27-0238-47E2-B7A3-1302C784367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23" name="ZoneTexte 322">
          <a:extLst>
            <a:ext uri="{FF2B5EF4-FFF2-40B4-BE49-F238E27FC236}">
              <a16:creationId xmlns:a16="http://schemas.microsoft.com/office/drawing/2014/main" id="{C2C7AD0A-11E8-406B-B3FF-CE5149E6D8B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24" name="ZoneTexte 323">
          <a:extLst>
            <a:ext uri="{FF2B5EF4-FFF2-40B4-BE49-F238E27FC236}">
              <a16:creationId xmlns:a16="http://schemas.microsoft.com/office/drawing/2014/main" id="{1238CE44-003F-4250-ADAA-F0C61DD29B8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25" name="ZoneTexte 324">
          <a:extLst>
            <a:ext uri="{FF2B5EF4-FFF2-40B4-BE49-F238E27FC236}">
              <a16:creationId xmlns:a16="http://schemas.microsoft.com/office/drawing/2014/main" id="{A5D6B7A1-0A4E-4B03-AFD0-1D3DD5A2592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26" name="ZoneTexte 325">
          <a:extLst>
            <a:ext uri="{FF2B5EF4-FFF2-40B4-BE49-F238E27FC236}">
              <a16:creationId xmlns:a16="http://schemas.microsoft.com/office/drawing/2014/main" id="{8DD637B7-70F7-4F3A-BA53-5A7C0FD6C5E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27" name="ZoneTexte 326">
          <a:extLst>
            <a:ext uri="{FF2B5EF4-FFF2-40B4-BE49-F238E27FC236}">
              <a16:creationId xmlns:a16="http://schemas.microsoft.com/office/drawing/2014/main" id="{02B2C230-C856-498D-A37D-F37EAB0C5D7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28" name="ZoneTexte 327">
          <a:extLst>
            <a:ext uri="{FF2B5EF4-FFF2-40B4-BE49-F238E27FC236}">
              <a16:creationId xmlns:a16="http://schemas.microsoft.com/office/drawing/2014/main" id="{3E38789A-C401-4B9D-833C-2DECC8AB2B7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29" name="ZoneTexte 328">
          <a:extLst>
            <a:ext uri="{FF2B5EF4-FFF2-40B4-BE49-F238E27FC236}">
              <a16:creationId xmlns:a16="http://schemas.microsoft.com/office/drawing/2014/main" id="{FBAA50C8-DDB7-49EA-882F-2E4049F64B2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30" name="ZoneTexte 329">
          <a:extLst>
            <a:ext uri="{FF2B5EF4-FFF2-40B4-BE49-F238E27FC236}">
              <a16:creationId xmlns:a16="http://schemas.microsoft.com/office/drawing/2014/main" id="{EFEADD82-1BD2-4B31-ACA5-9E05356405E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31" name="ZoneTexte 330">
          <a:extLst>
            <a:ext uri="{FF2B5EF4-FFF2-40B4-BE49-F238E27FC236}">
              <a16:creationId xmlns:a16="http://schemas.microsoft.com/office/drawing/2014/main" id="{6A34D5AF-0651-4926-B4E7-03AEF0A0E00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32" name="ZoneTexte 331">
          <a:extLst>
            <a:ext uri="{FF2B5EF4-FFF2-40B4-BE49-F238E27FC236}">
              <a16:creationId xmlns:a16="http://schemas.microsoft.com/office/drawing/2014/main" id="{3DCD1666-EBA9-40A7-BA8C-224011AC6BF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33" name="ZoneTexte 332">
          <a:extLst>
            <a:ext uri="{FF2B5EF4-FFF2-40B4-BE49-F238E27FC236}">
              <a16:creationId xmlns:a16="http://schemas.microsoft.com/office/drawing/2014/main" id="{E2EFA5AF-92EA-4E90-B49F-51136326738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34" name="ZoneTexte 333">
          <a:extLst>
            <a:ext uri="{FF2B5EF4-FFF2-40B4-BE49-F238E27FC236}">
              <a16:creationId xmlns:a16="http://schemas.microsoft.com/office/drawing/2014/main" id="{E095CFC5-C65C-4BEC-9322-11D99884FBC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35" name="ZoneTexte 334">
          <a:extLst>
            <a:ext uri="{FF2B5EF4-FFF2-40B4-BE49-F238E27FC236}">
              <a16:creationId xmlns:a16="http://schemas.microsoft.com/office/drawing/2014/main" id="{8A18F711-1B39-4E3A-BAEF-C532BC8A3DA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36" name="ZoneTexte 335">
          <a:extLst>
            <a:ext uri="{FF2B5EF4-FFF2-40B4-BE49-F238E27FC236}">
              <a16:creationId xmlns:a16="http://schemas.microsoft.com/office/drawing/2014/main" id="{53A18A7F-1DD1-43D8-9010-B0924ECF622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37" name="ZoneTexte 336">
          <a:extLst>
            <a:ext uri="{FF2B5EF4-FFF2-40B4-BE49-F238E27FC236}">
              <a16:creationId xmlns:a16="http://schemas.microsoft.com/office/drawing/2014/main" id="{4CD66297-C883-45EB-9855-1E3FEB011D6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38" name="ZoneTexte 337">
          <a:extLst>
            <a:ext uri="{FF2B5EF4-FFF2-40B4-BE49-F238E27FC236}">
              <a16:creationId xmlns:a16="http://schemas.microsoft.com/office/drawing/2014/main" id="{DC31BD4B-883D-42CC-804C-CD01DBEA03A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39" name="ZoneTexte 338">
          <a:extLst>
            <a:ext uri="{FF2B5EF4-FFF2-40B4-BE49-F238E27FC236}">
              <a16:creationId xmlns:a16="http://schemas.microsoft.com/office/drawing/2014/main" id="{C25D554E-F8E6-4155-B044-997E3DA2CF9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40" name="ZoneTexte 339">
          <a:extLst>
            <a:ext uri="{FF2B5EF4-FFF2-40B4-BE49-F238E27FC236}">
              <a16:creationId xmlns:a16="http://schemas.microsoft.com/office/drawing/2014/main" id="{D3EAC627-E801-4069-85C3-0925FF38E2F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41" name="ZoneTexte 340">
          <a:extLst>
            <a:ext uri="{FF2B5EF4-FFF2-40B4-BE49-F238E27FC236}">
              <a16:creationId xmlns:a16="http://schemas.microsoft.com/office/drawing/2014/main" id="{B03DEB78-B836-4638-BA32-48A9D3825BF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42" name="ZoneTexte 341">
          <a:extLst>
            <a:ext uri="{FF2B5EF4-FFF2-40B4-BE49-F238E27FC236}">
              <a16:creationId xmlns:a16="http://schemas.microsoft.com/office/drawing/2014/main" id="{899C949D-7549-4696-8B83-46B4CF04181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43" name="ZoneTexte 342">
          <a:extLst>
            <a:ext uri="{FF2B5EF4-FFF2-40B4-BE49-F238E27FC236}">
              <a16:creationId xmlns:a16="http://schemas.microsoft.com/office/drawing/2014/main" id="{D0C3C1EF-CDEF-4335-9C72-CCBE62D3852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44" name="ZoneTexte 343">
          <a:extLst>
            <a:ext uri="{FF2B5EF4-FFF2-40B4-BE49-F238E27FC236}">
              <a16:creationId xmlns:a16="http://schemas.microsoft.com/office/drawing/2014/main" id="{2B160204-B3EF-4D68-8A12-9671FF2A6CE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45" name="ZoneTexte 344">
          <a:extLst>
            <a:ext uri="{FF2B5EF4-FFF2-40B4-BE49-F238E27FC236}">
              <a16:creationId xmlns:a16="http://schemas.microsoft.com/office/drawing/2014/main" id="{419C5BAF-1857-41CD-A24D-37AD94112C8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46" name="ZoneTexte 345">
          <a:extLst>
            <a:ext uri="{FF2B5EF4-FFF2-40B4-BE49-F238E27FC236}">
              <a16:creationId xmlns:a16="http://schemas.microsoft.com/office/drawing/2014/main" id="{8568D19D-4F0D-4E73-A57A-587258844B9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47" name="ZoneTexte 346">
          <a:extLst>
            <a:ext uri="{FF2B5EF4-FFF2-40B4-BE49-F238E27FC236}">
              <a16:creationId xmlns:a16="http://schemas.microsoft.com/office/drawing/2014/main" id="{EFC9BD6A-0372-461D-B977-22929C68D49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48" name="ZoneTexte 347">
          <a:extLst>
            <a:ext uri="{FF2B5EF4-FFF2-40B4-BE49-F238E27FC236}">
              <a16:creationId xmlns:a16="http://schemas.microsoft.com/office/drawing/2014/main" id="{A5204074-D5F6-4F55-A587-74B69528DBE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49" name="ZoneTexte 348">
          <a:extLst>
            <a:ext uri="{FF2B5EF4-FFF2-40B4-BE49-F238E27FC236}">
              <a16:creationId xmlns:a16="http://schemas.microsoft.com/office/drawing/2014/main" id="{3D0E6D5C-CF16-4309-AE2D-65B48063EF7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50" name="ZoneTexte 349">
          <a:extLst>
            <a:ext uri="{FF2B5EF4-FFF2-40B4-BE49-F238E27FC236}">
              <a16:creationId xmlns:a16="http://schemas.microsoft.com/office/drawing/2014/main" id="{EE7B7291-15A0-4B1C-84DC-B569B87FEC8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51" name="ZoneTexte 350">
          <a:extLst>
            <a:ext uri="{FF2B5EF4-FFF2-40B4-BE49-F238E27FC236}">
              <a16:creationId xmlns:a16="http://schemas.microsoft.com/office/drawing/2014/main" id="{4286F9AE-594B-46B6-9C3B-262941A99BC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52" name="ZoneTexte 351">
          <a:extLst>
            <a:ext uri="{FF2B5EF4-FFF2-40B4-BE49-F238E27FC236}">
              <a16:creationId xmlns:a16="http://schemas.microsoft.com/office/drawing/2014/main" id="{60A29F07-6F7B-46C5-8F97-FCF03281F9F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53" name="ZoneTexte 352">
          <a:extLst>
            <a:ext uri="{FF2B5EF4-FFF2-40B4-BE49-F238E27FC236}">
              <a16:creationId xmlns:a16="http://schemas.microsoft.com/office/drawing/2014/main" id="{08ECFCAE-B1A9-48C2-8881-87692AEAD8A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54" name="ZoneTexte 353">
          <a:extLst>
            <a:ext uri="{FF2B5EF4-FFF2-40B4-BE49-F238E27FC236}">
              <a16:creationId xmlns:a16="http://schemas.microsoft.com/office/drawing/2014/main" id="{55F242E9-6503-4498-AAAF-F551A90BF4B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55" name="ZoneTexte 354">
          <a:extLst>
            <a:ext uri="{FF2B5EF4-FFF2-40B4-BE49-F238E27FC236}">
              <a16:creationId xmlns:a16="http://schemas.microsoft.com/office/drawing/2014/main" id="{5F08AD25-D9CF-47C3-8BE1-F6ED89AD260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56" name="ZoneTexte 355">
          <a:extLst>
            <a:ext uri="{FF2B5EF4-FFF2-40B4-BE49-F238E27FC236}">
              <a16:creationId xmlns:a16="http://schemas.microsoft.com/office/drawing/2014/main" id="{24945629-8829-4FAC-8309-34A2E867771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57" name="ZoneTexte 356">
          <a:extLst>
            <a:ext uri="{FF2B5EF4-FFF2-40B4-BE49-F238E27FC236}">
              <a16:creationId xmlns:a16="http://schemas.microsoft.com/office/drawing/2014/main" id="{BF715354-5539-490E-9ABB-DEACF900D34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58" name="ZoneTexte 357">
          <a:extLst>
            <a:ext uri="{FF2B5EF4-FFF2-40B4-BE49-F238E27FC236}">
              <a16:creationId xmlns:a16="http://schemas.microsoft.com/office/drawing/2014/main" id="{B287339B-B22C-4506-9E66-C5380775777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59" name="ZoneTexte 358">
          <a:extLst>
            <a:ext uri="{FF2B5EF4-FFF2-40B4-BE49-F238E27FC236}">
              <a16:creationId xmlns:a16="http://schemas.microsoft.com/office/drawing/2014/main" id="{29925209-1ABE-45D5-8A75-1EF9D1EBDF6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60" name="ZoneTexte 359">
          <a:extLst>
            <a:ext uri="{FF2B5EF4-FFF2-40B4-BE49-F238E27FC236}">
              <a16:creationId xmlns:a16="http://schemas.microsoft.com/office/drawing/2014/main" id="{283C00A1-6739-4813-AA5A-5867A3EA63B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61" name="ZoneTexte 360">
          <a:extLst>
            <a:ext uri="{FF2B5EF4-FFF2-40B4-BE49-F238E27FC236}">
              <a16:creationId xmlns:a16="http://schemas.microsoft.com/office/drawing/2014/main" id="{9AC0E5BA-CC3B-4F2C-B16E-2A8B6AD0085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62" name="ZoneTexte 361">
          <a:extLst>
            <a:ext uri="{FF2B5EF4-FFF2-40B4-BE49-F238E27FC236}">
              <a16:creationId xmlns:a16="http://schemas.microsoft.com/office/drawing/2014/main" id="{F0BED4B6-07E2-4E00-BDD4-DEDA42E5A73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63" name="ZoneTexte 362">
          <a:extLst>
            <a:ext uri="{FF2B5EF4-FFF2-40B4-BE49-F238E27FC236}">
              <a16:creationId xmlns:a16="http://schemas.microsoft.com/office/drawing/2014/main" id="{94E53938-8827-4757-AB1D-56F27E377EE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64" name="ZoneTexte 363">
          <a:extLst>
            <a:ext uri="{FF2B5EF4-FFF2-40B4-BE49-F238E27FC236}">
              <a16:creationId xmlns:a16="http://schemas.microsoft.com/office/drawing/2014/main" id="{8576BBA6-FC53-494B-8A0C-6E177FECDAA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65" name="ZoneTexte 364">
          <a:extLst>
            <a:ext uri="{FF2B5EF4-FFF2-40B4-BE49-F238E27FC236}">
              <a16:creationId xmlns:a16="http://schemas.microsoft.com/office/drawing/2014/main" id="{AAFC76AD-6CFA-472D-BB98-1276C64279B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66" name="ZoneTexte 365">
          <a:extLst>
            <a:ext uri="{FF2B5EF4-FFF2-40B4-BE49-F238E27FC236}">
              <a16:creationId xmlns:a16="http://schemas.microsoft.com/office/drawing/2014/main" id="{A596F165-FD03-4DD7-83CE-969F862A3F6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67" name="ZoneTexte 366">
          <a:extLst>
            <a:ext uri="{FF2B5EF4-FFF2-40B4-BE49-F238E27FC236}">
              <a16:creationId xmlns:a16="http://schemas.microsoft.com/office/drawing/2014/main" id="{775EAAF5-B0D0-45B5-93D7-3B4ED7594DA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68" name="ZoneTexte 367">
          <a:extLst>
            <a:ext uri="{FF2B5EF4-FFF2-40B4-BE49-F238E27FC236}">
              <a16:creationId xmlns:a16="http://schemas.microsoft.com/office/drawing/2014/main" id="{EAADE6C4-F93A-4820-BB38-E9790ED1570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69" name="ZoneTexte 368">
          <a:extLst>
            <a:ext uri="{FF2B5EF4-FFF2-40B4-BE49-F238E27FC236}">
              <a16:creationId xmlns:a16="http://schemas.microsoft.com/office/drawing/2014/main" id="{11FF183C-C93D-40E0-BDCC-A931D45B5DC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70" name="ZoneTexte 369">
          <a:extLst>
            <a:ext uri="{FF2B5EF4-FFF2-40B4-BE49-F238E27FC236}">
              <a16:creationId xmlns:a16="http://schemas.microsoft.com/office/drawing/2014/main" id="{2337AC1B-E4E5-43AA-A63A-F9E306434B1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71" name="ZoneTexte 370">
          <a:extLst>
            <a:ext uri="{FF2B5EF4-FFF2-40B4-BE49-F238E27FC236}">
              <a16:creationId xmlns:a16="http://schemas.microsoft.com/office/drawing/2014/main" id="{01A20286-D642-4CF8-A1E7-3EDCB8E6AD5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72" name="ZoneTexte 371">
          <a:extLst>
            <a:ext uri="{FF2B5EF4-FFF2-40B4-BE49-F238E27FC236}">
              <a16:creationId xmlns:a16="http://schemas.microsoft.com/office/drawing/2014/main" id="{44A28383-6F2F-4E71-9377-38403EB7B04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73" name="ZoneTexte 372">
          <a:extLst>
            <a:ext uri="{FF2B5EF4-FFF2-40B4-BE49-F238E27FC236}">
              <a16:creationId xmlns:a16="http://schemas.microsoft.com/office/drawing/2014/main" id="{5F725268-40AF-4B2B-ABE4-E0C1BF261CC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74" name="ZoneTexte 373">
          <a:extLst>
            <a:ext uri="{FF2B5EF4-FFF2-40B4-BE49-F238E27FC236}">
              <a16:creationId xmlns:a16="http://schemas.microsoft.com/office/drawing/2014/main" id="{EF45BEEB-ACBD-4313-9A5B-0E301EE8704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75" name="ZoneTexte 374">
          <a:extLst>
            <a:ext uri="{FF2B5EF4-FFF2-40B4-BE49-F238E27FC236}">
              <a16:creationId xmlns:a16="http://schemas.microsoft.com/office/drawing/2014/main" id="{DD536582-5A8C-487B-9128-4A75C5A00C5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76" name="ZoneTexte 375">
          <a:extLst>
            <a:ext uri="{FF2B5EF4-FFF2-40B4-BE49-F238E27FC236}">
              <a16:creationId xmlns:a16="http://schemas.microsoft.com/office/drawing/2014/main" id="{31DC8F45-CCC2-48F5-BE94-C432387CCE2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77" name="ZoneTexte 376">
          <a:extLst>
            <a:ext uri="{FF2B5EF4-FFF2-40B4-BE49-F238E27FC236}">
              <a16:creationId xmlns:a16="http://schemas.microsoft.com/office/drawing/2014/main" id="{61E07314-CAD7-4BB2-9EA8-EB3102E012B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78" name="ZoneTexte 377">
          <a:extLst>
            <a:ext uri="{FF2B5EF4-FFF2-40B4-BE49-F238E27FC236}">
              <a16:creationId xmlns:a16="http://schemas.microsoft.com/office/drawing/2014/main" id="{E1EC0A5B-3E66-4B7A-9CBF-E1F190EA6E8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79" name="ZoneTexte 378">
          <a:extLst>
            <a:ext uri="{FF2B5EF4-FFF2-40B4-BE49-F238E27FC236}">
              <a16:creationId xmlns:a16="http://schemas.microsoft.com/office/drawing/2014/main" id="{ABA5B192-7FF3-46AB-9AE1-CBF3E9EA050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80" name="ZoneTexte 379">
          <a:extLst>
            <a:ext uri="{FF2B5EF4-FFF2-40B4-BE49-F238E27FC236}">
              <a16:creationId xmlns:a16="http://schemas.microsoft.com/office/drawing/2014/main" id="{A803796D-9156-4351-840B-F0990D9C373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81" name="ZoneTexte 380">
          <a:extLst>
            <a:ext uri="{FF2B5EF4-FFF2-40B4-BE49-F238E27FC236}">
              <a16:creationId xmlns:a16="http://schemas.microsoft.com/office/drawing/2014/main" id="{444BB72C-2810-4280-802C-5B9CBCE2F95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82" name="ZoneTexte 381">
          <a:extLst>
            <a:ext uri="{FF2B5EF4-FFF2-40B4-BE49-F238E27FC236}">
              <a16:creationId xmlns:a16="http://schemas.microsoft.com/office/drawing/2014/main" id="{85C061D0-972C-41AE-8CCD-E16CB357101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83" name="ZoneTexte 382">
          <a:extLst>
            <a:ext uri="{FF2B5EF4-FFF2-40B4-BE49-F238E27FC236}">
              <a16:creationId xmlns:a16="http://schemas.microsoft.com/office/drawing/2014/main" id="{EEC43C79-C31A-4A8E-8F34-37493C56FBA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84" name="ZoneTexte 383">
          <a:extLst>
            <a:ext uri="{FF2B5EF4-FFF2-40B4-BE49-F238E27FC236}">
              <a16:creationId xmlns:a16="http://schemas.microsoft.com/office/drawing/2014/main" id="{F1D09ACC-997A-4C20-8BB2-9BA44F98C2C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85" name="ZoneTexte 384">
          <a:extLst>
            <a:ext uri="{FF2B5EF4-FFF2-40B4-BE49-F238E27FC236}">
              <a16:creationId xmlns:a16="http://schemas.microsoft.com/office/drawing/2014/main" id="{DCE7B2BD-8F88-4C53-9375-D395F4F9577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86" name="ZoneTexte 385">
          <a:extLst>
            <a:ext uri="{FF2B5EF4-FFF2-40B4-BE49-F238E27FC236}">
              <a16:creationId xmlns:a16="http://schemas.microsoft.com/office/drawing/2014/main" id="{94E5E24A-772E-46A4-BF60-32BB60E69D9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87" name="ZoneTexte 386">
          <a:extLst>
            <a:ext uri="{FF2B5EF4-FFF2-40B4-BE49-F238E27FC236}">
              <a16:creationId xmlns:a16="http://schemas.microsoft.com/office/drawing/2014/main" id="{FF477048-E8A3-46EA-A29A-E0CECF3D484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88" name="ZoneTexte 387">
          <a:extLst>
            <a:ext uri="{FF2B5EF4-FFF2-40B4-BE49-F238E27FC236}">
              <a16:creationId xmlns:a16="http://schemas.microsoft.com/office/drawing/2014/main" id="{24B742E2-7368-4776-9075-874737C81F2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89" name="ZoneTexte 388">
          <a:extLst>
            <a:ext uri="{FF2B5EF4-FFF2-40B4-BE49-F238E27FC236}">
              <a16:creationId xmlns:a16="http://schemas.microsoft.com/office/drawing/2014/main" id="{6C897C1A-DA47-4FB1-9A14-A976F18C608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90" name="ZoneTexte 389">
          <a:extLst>
            <a:ext uri="{FF2B5EF4-FFF2-40B4-BE49-F238E27FC236}">
              <a16:creationId xmlns:a16="http://schemas.microsoft.com/office/drawing/2014/main" id="{B2F66BA8-E6A5-4692-B1AA-C9C8BF294D8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91" name="ZoneTexte 390">
          <a:extLst>
            <a:ext uri="{FF2B5EF4-FFF2-40B4-BE49-F238E27FC236}">
              <a16:creationId xmlns:a16="http://schemas.microsoft.com/office/drawing/2014/main" id="{111945AD-BB69-4E77-9FFB-2CA22D1BE97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92" name="ZoneTexte 391">
          <a:extLst>
            <a:ext uri="{FF2B5EF4-FFF2-40B4-BE49-F238E27FC236}">
              <a16:creationId xmlns:a16="http://schemas.microsoft.com/office/drawing/2014/main" id="{98347560-AE89-4747-973A-649E8E565D5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93" name="ZoneTexte 392">
          <a:extLst>
            <a:ext uri="{FF2B5EF4-FFF2-40B4-BE49-F238E27FC236}">
              <a16:creationId xmlns:a16="http://schemas.microsoft.com/office/drawing/2014/main" id="{8EB55C20-E673-418B-B979-D0C3476C9BF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94" name="ZoneTexte 393">
          <a:extLst>
            <a:ext uri="{FF2B5EF4-FFF2-40B4-BE49-F238E27FC236}">
              <a16:creationId xmlns:a16="http://schemas.microsoft.com/office/drawing/2014/main" id="{30B0FB1D-A3E5-4C03-B083-3473A249843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95" name="ZoneTexte 394">
          <a:extLst>
            <a:ext uri="{FF2B5EF4-FFF2-40B4-BE49-F238E27FC236}">
              <a16:creationId xmlns:a16="http://schemas.microsoft.com/office/drawing/2014/main" id="{9AF33892-D7AB-4870-A8AA-DA6BAD593CE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96" name="ZoneTexte 395">
          <a:extLst>
            <a:ext uri="{FF2B5EF4-FFF2-40B4-BE49-F238E27FC236}">
              <a16:creationId xmlns:a16="http://schemas.microsoft.com/office/drawing/2014/main" id="{A914B283-DF90-48CF-96B1-906C503CA93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97" name="ZoneTexte 396">
          <a:extLst>
            <a:ext uri="{FF2B5EF4-FFF2-40B4-BE49-F238E27FC236}">
              <a16:creationId xmlns:a16="http://schemas.microsoft.com/office/drawing/2014/main" id="{65537F1E-BFB3-487E-A936-A2574E416FC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98" name="ZoneTexte 397">
          <a:extLst>
            <a:ext uri="{FF2B5EF4-FFF2-40B4-BE49-F238E27FC236}">
              <a16:creationId xmlns:a16="http://schemas.microsoft.com/office/drawing/2014/main" id="{E933DDF6-BD37-44FE-9E90-34A056FC35C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399" name="ZoneTexte 398">
          <a:extLst>
            <a:ext uri="{FF2B5EF4-FFF2-40B4-BE49-F238E27FC236}">
              <a16:creationId xmlns:a16="http://schemas.microsoft.com/office/drawing/2014/main" id="{8521FBAA-549A-4B20-B6A9-AEC952A6B4A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00" name="ZoneTexte 399">
          <a:extLst>
            <a:ext uri="{FF2B5EF4-FFF2-40B4-BE49-F238E27FC236}">
              <a16:creationId xmlns:a16="http://schemas.microsoft.com/office/drawing/2014/main" id="{B2FFF919-70B9-470A-8112-1D4D0B2F65F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01" name="ZoneTexte 400">
          <a:extLst>
            <a:ext uri="{FF2B5EF4-FFF2-40B4-BE49-F238E27FC236}">
              <a16:creationId xmlns:a16="http://schemas.microsoft.com/office/drawing/2014/main" id="{F06C25DB-3A9A-4DB9-9695-1A713513E2A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02" name="ZoneTexte 401">
          <a:extLst>
            <a:ext uri="{FF2B5EF4-FFF2-40B4-BE49-F238E27FC236}">
              <a16:creationId xmlns:a16="http://schemas.microsoft.com/office/drawing/2014/main" id="{789B0A06-E6EF-453A-9139-A9E357C3254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03" name="ZoneTexte 402">
          <a:extLst>
            <a:ext uri="{FF2B5EF4-FFF2-40B4-BE49-F238E27FC236}">
              <a16:creationId xmlns:a16="http://schemas.microsoft.com/office/drawing/2014/main" id="{1194DEAA-EDC4-4803-ACAB-995A87CD413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04" name="ZoneTexte 403">
          <a:extLst>
            <a:ext uri="{FF2B5EF4-FFF2-40B4-BE49-F238E27FC236}">
              <a16:creationId xmlns:a16="http://schemas.microsoft.com/office/drawing/2014/main" id="{233E5405-7ABB-43AD-B9C6-C2C883DAADD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05" name="ZoneTexte 404">
          <a:extLst>
            <a:ext uri="{FF2B5EF4-FFF2-40B4-BE49-F238E27FC236}">
              <a16:creationId xmlns:a16="http://schemas.microsoft.com/office/drawing/2014/main" id="{51602BD0-7C11-4C7F-83BC-76F0887C851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06" name="ZoneTexte 405">
          <a:extLst>
            <a:ext uri="{FF2B5EF4-FFF2-40B4-BE49-F238E27FC236}">
              <a16:creationId xmlns:a16="http://schemas.microsoft.com/office/drawing/2014/main" id="{9CC57EEB-5EEA-4F47-8498-99358FD4818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07" name="ZoneTexte 406">
          <a:extLst>
            <a:ext uri="{FF2B5EF4-FFF2-40B4-BE49-F238E27FC236}">
              <a16:creationId xmlns:a16="http://schemas.microsoft.com/office/drawing/2014/main" id="{DE563A7F-BE78-4ADA-82CC-2EF1DC66A8E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08" name="ZoneTexte 407">
          <a:extLst>
            <a:ext uri="{FF2B5EF4-FFF2-40B4-BE49-F238E27FC236}">
              <a16:creationId xmlns:a16="http://schemas.microsoft.com/office/drawing/2014/main" id="{E55E0A3F-6D16-468A-A70B-959E0D6C6AB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09" name="ZoneTexte 408">
          <a:extLst>
            <a:ext uri="{FF2B5EF4-FFF2-40B4-BE49-F238E27FC236}">
              <a16:creationId xmlns:a16="http://schemas.microsoft.com/office/drawing/2014/main" id="{D4CAE988-9BE7-40B8-8CE3-D1B9CC77B61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10" name="ZoneTexte 409">
          <a:extLst>
            <a:ext uri="{FF2B5EF4-FFF2-40B4-BE49-F238E27FC236}">
              <a16:creationId xmlns:a16="http://schemas.microsoft.com/office/drawing/2014/main" id="{B41EF205-6C81-4479-A672-E1C4F42EEAC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11" name="ZoneTexte 410">
          <a:extLst>
            <a:ext uri="{FF2B5EF4-FFF2-40B4-BE49-F238E27FC236}">
              <a16:creationId xmlns:a16="http://schemas.microsoft.com/office/drawing/2014/main" id="{B40FC777-02D8-455E-8BF6-74F1DBD6B84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12" name="ZoneTexte 411">
          <a:extLst>
            <a:ext uri="{FF2B5EF4-FFF2-40B4-BE49-F238E27FC236}">
              <a16:creationId xmlns:a16="http://schemas.microsoft.com/office/drawing/2014/main" id="{7A577911-9903-4DDF-B277-E297B707C62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13" name="ZoneTexte 412">
          <a:extLst>
            <a:ext uri="{FF2B5EF4-FFF2-40B4-BE49-F238E27FC236}">
              <a16:creationId xmlns:a16="http://schemas.microsoft.com/office/drawing/2014/main" id="{83135AE9-8DBE-45DA-9345-4CFB1C426F8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14" name="ZoneTexte 413">
          <a:extLst>
            <a:ext uri="{FF2B5EF4-FFF2-40B4-BE49-F238E27FC236}">
              <a16:creationId xmlns:a16="http://schemas.microsoft.com/office/drawing/2014/main" id="{61A1841F-C3BE-4654-A918-F4D3F274B6E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15" name="ZoneTexte 414">
          <a:extLst>
            <a:ext uri="{FF2B5EF4-FFF2-40B4-BE49-F238E27FC236}">
              <a16:creationId xmlns:a16="http://schemas.microsoft.com/office/drawing/2014/main" id="{75C1E7AA-1DF6-4259-AB9B-5A9BB8D2522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16" name="ZoneTexte 415">
          <a:extLst>
            <a:ext uri="{FF2B5EF4-FFF2-40B4-BE49-F238E27FC236}">
              <a16:creationId xmlns:a16="http://schemas.microsoft.com/office/drawing/2014/main" id="{A400A766-AE56-45EE-BC6A-FD8BCA7C494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17" name="ZoneTexte 416">
          <a:extLst>
            <a:ext uri="{FF2B5EF4-FFF2-40B4-BE49-F238E27FC236}">
              <a16:creationId xmlns:a16="http://schemas.microsoft.com/office/drawing/2014/main" id="{B4F4109E-10A4-4186-AF51-500A3475104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18" name="ZoneTexte 417">
          <a:extLst>
            <a:ext uri="{FF2B5EF4-FFF2-40B4-BE49-F238E27FC236}">
              <a16:creationId xmlns:a16="http://schemas.microsoft.com/office/drawing/2014/main" id="{CBCF6C28-08C6-48DE-8127-301B5C61BD7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19" name="ZoneTexte 418">
          <a:extLst>
            <a:ext uri="{FF2B5EF4-FFF2-40B4-BE49-F238E27FC236}">
              <a16:creationId xmlns:a16="http://schemas.microsoft.com/office/drawing/2014/main" id="{431610D5-F36B-48A0-B486-58AF979697A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20" name="ZoneTexte 419">
          <a:extLst>
            <a:ext uri="{FF2B5EF4-FFF2-40B4-BE49-F238E27FC236}">
              <a16:creationId xmlns:a16="http://schemas.microsoft.com/office/drawing/2014/main" id="{56CAB2F0-9E9C-48BC-BB14-10B7DCEAE0D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21" name="ZoneTexte 420">
          <a:extLst>
            <a:ext uri="{FF2B5EF4-FFF2-40B4-BE49-F238E27FC236}">
              <a16:creationId xmlns:a16="http://schemas.microsoft.com/office/drawing/2014/main" id="{306F2D09-8015-42DD-A9A1-CF1B8BBB06D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22" name="ZoneTexte 421">
          <a:extLst>
            <a:ext uri="{FF2B5EF4-FFF2-40B4-BE49-F238E27FC236}">
              <a16:creationId xmlns:a16="http://schemas.microsoft.com/office/drawing/2014/main" id="{29CD271B-E9FF-4AE6-8E6F-22F8ED18176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23" name="ZoneTexte 422">
          <a:extLst>
            <a:ext uri="{FF2B5EF4-FFF2-40B4-BE49-F238E27FC236}">
              <a16:creationId xmlns:a16="http://schemas.microsoft.com/office/drawing/2014/main" id="{42C41D2B-B696-4521-8922-2A98685F056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24" name="ZoneTexte 423">
          <a:extLst>
            <a:ext uri="{FF2B5EF4-FFF2-40B4-BE49-F238E27FC236}">
              <a16:creationId xmlns:a16="http://schemas.microsoft.com/office/drawing/2014/main" id="{02988049-9D2D-4593-8027-AAAB22591FD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25" name="ZoneTexte 424">
          <a:extLst>
            <a:ext uri="{FF2B5EF4-FFF2-40B4-BE49-F238E27FC236}">
              <a16:creationId xmlns:a16="http://schemas.microsoft.com/office/drawing/2014/main" id="{19593F05-FA41-4FE1-A1F5-5C93C4D3BA7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26" name="ZoneTexte 425">
          <a:extLst>
            <a:ext uri="{FF2B5EF4-FFF2-40B4-BE49-F238E27FC236}">
              <a16:creationId xmlns:a16="http://schemas.microsoft.com/office/drawing/2014/main" id="{B76B59D1-CD29-450F-B3C4-F6D5A4F0154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27" name="ZoneTexte 426">
          <a:extLst>
            <a:ext uri="{FF2B5EF4-FFF2-40B4-BE49-F238E27FC236}">
              <a16:creationId xmlns:a16="http://schemas.microsoft.com/office/drawing/2014/main" id="{ABB155A1-3F73-49B9-8D31-374CF2ABA62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28" name="ZoneTexte 427">
          <a:extLst>
            <a:ext uri="{FF2B5EF4-FFF2-40B4-BE49-F238E27FC236}">
              <a16:creationId xmlns:a16="http://schemas.microsoft.com/office/drawing/2014/main" id="{D876FE0B-C6F1-404D-AE5F-E89D65351A5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29" name="ZoneTexte 428">
          <a:extLst>
            <a:ext uri="{FF2B5EF4-FFF2-40B4-BE49-F238E27FC236}">
              <a16:creationId xmlns:a16="http://schemas.microsoft.com/office/drawing/2014/main" id="{339F6FBD-CEFD-420A-A8FC-893D6846754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30" name="ZoneTexte 429">
          <a:extLst>
            <a:ext uri="{FF2B5EF4-FFF2-40B4-BE49-F238E27FC236}">
              <a16:creationId xmlns:a16="http://schemas.microsoft.com/office/drawing/2014/main" id="{5A4723E5-F9D4-465C-8DC4-5FD5B2A16E9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31" name="ZoneTexte 430">
          <a:extLst>
            <a:ext uri="{FF2B5EF4-FFF2-40B4-BE49-F238E27FC236}">
              <a16:creationId xmlns:a16="http://schemas.microsoft.com/office/drawing/2014/main" id="{98C06853-EF98-47E4-A339-4120293DDD3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32" name="ZoneTexte 431">
          <a:extLst>
            <a:ext uri="{FF2B5EF4-FFF2-40B4-BE49-F238E27FC236}">
              <a16:creationId xmlns:a16="http://schemas.microsoft.com/office/drawing/2014/main" id="{EE475654-CBA6-4094-9FEC-FF72F17C976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33" name="ZoneTexte 432">
          <a:extLst>
            <a:ext uri="{FF2B5EF4-FFF2-40B4-BE49-F238E27FC236}">
              <a16:creationId xmlns:a16="http://schemas.microsoft.com/office/drawing/2014/main" id="{FCDFE65F-086B-4C07-A59D-23161BB0CDE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34" name="ZoneTexte 433">
          <a:extLst>
            <a:ext uri="{FF2B5EF4-FFF2-40B4-BE49-F238E27FC236}">
              <a16:creationId xmlns:a16="http://schemas.microsoft.com/office/drawing/2014/main" id="{BF345A50-645A-4B95-94EF-D63BA0397BF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35" name="ZoneTexte 434">
          <a:extLst>
            <a:ext uri="{FF2B5EF4-FFF2-40B4-BE49-F238E27FC236}">
              <a16:creationId xmlns:a16="http://schemas.microsoft.com/office/drawing/2014/main" id="{A6A22F77-97B8-4161-86A6-C1DA242D803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36" name="ZoneTexte 435">
          <a:extLst>
            <a:ext uri="{FF2B5EF4-FFF2-40B4-BE49-F238E27FC236}">
              <a16:creationId xmlns:a16="http://schemas.microsoft.com/office/drawing/2014/main" id="{D50BDC44-79C9-4B24-AE37-D48877AFAA3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37" name="ZoneTexte 436">
          <a:extLst>
            <a:ext uri="{FF2B5EF4-FFF2-40B4-BE49-F238E27FC236}">
              <a16:creationId xmlns:a16="http://schemas.microsoft.com/office/drawing/2014/main" id="{A5AE93F6-37B2-44F4-B7F2-ABF63A0EE58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38" name="ZoneTexte 437">
          <a:extLst>
            <a:ext uri="{FF2B5EF4-FFF2-40B4-BE49-F238E27FC236}">
              <a16:creationId xmlns:a16="http://schemas.microsoft.com/office/drawing/2014/main" id="{3EE46198-AFA4-4CF4-B633-1C26FCF7D73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39" name="ZoneTexte 438">
          <a:extLst>
            <a:ext uri="{FF2B5EF4-FFF2-40B4-BE49-F238E27FC236}">
              <a16:creationId xmlns:a16="http://schemas.microsoft.com/office/drawing/2014/main" id="{4BACD6B7-2E79-4D94-A5D6-4E268BBD93B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40" name="ZoneTexte 439">
          <a:extLst>
            <a:ext uri="{FF2B5EF4-FFF2-40B4-BE49-F238E27FC236}">
              <a16:creationId xmlns:a16="http://schemas.microsoft.com/office/drawing/2014/main" id="{80E64999-E26A-43FC-8DC3-BC11B647805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41" name="ZoneTexte 440">
          <a:extLst>
            <a:ext uri="{FF2B5EF4-FFF2-40B4-BE49-F238E27FC236}">
              <a16:creationId xmlns:a16="http://schemas.microsoft.com/office/drawing/2014/main" id="{A80F3D62-2204-4896-87F4-30789C72D08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42" name="ZoneTexte 441">
          <a:extLst>
            <a:ext uri="{FF2B5EF4-FFF2-40B4-BE49-F238E27FC236}">
              <a16:creationId xmlns:a16="http://schemas.microsoft.com/office/drawing/2014/main" id="{958F6F89-9D3A-48A4-83A3-3E1C06A48DE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43" name="ZoneTexte 442">
          <a:extLst>
            <a:ext uri="{FF2B5EF4-FFF2-40B4-BE49-F238E27FC236}">
              <a16:creationId xmlns:a16="http://schemas.microsoft.com/office/drawing/2014/main" id="{E34557FD-87D6-4B57-A6C4-FF32ACB632A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44" name="ZoneTexte 443">
          <a:extLst>
            <a:ext uri="{FF2B5EF4-FFF2-40B4-BE49-F238E27FC236}">
              <a16:creationId xmlns:a16="http://schemas.microsoft.com/office/drawing/2014/main" id="{27361471-A1F7-4D84-BF37-AA16D739C68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45" name="ZoneTexte 444">
          <a:extLst>
            <a:ext uri="{FF2B5EF4-FFF2-40B4-BE49-F238E27FC236}">
              <a16:creationId xmlns:a16="http://schemas.microsoft.com/office/drawing/2014/main" id="{F9EF3786-76AA-41A3-AE39-9202B13E254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46" name="ZoneTexte 445">
          <a:extLst>
            <a:ext uri="{FF2B5EF4-FFF2-40B4-BE49-F238E27FC236}">
              <a16:creationId xmlns:a16="http://schemas.microsoft.com/office/drawing/2014/main" id="{3920E375-401E-4725-85C2-AAAF81F1C30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47" name="ZoneTexte 446">
          <a:extLst>
            <a:ext uri="{FF2B5EF4-FFF2-40B4-BE49-F238E27FC236}">
              <a16:creationId xmlns:a16="http://schemas.microsoft.com/office/drawing/2014/main" id="{8A82A71D-AD44-40E7-B9D3-CF900EF5C00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48" name="ZoneTexte 447">
          <a:extLst>
            <a:ext uri="{FF2B5EF4-FFF2-40B4-BE49-F238E27FC236}">
              <a16:creationId xmlns:a16="http://schemas.microsoft.com/office/drawing/2014/main" id="{A2114A6E-6F3D-479B-BC06-765FDF41599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49" name="ZoneTexte 448">
          <a:extLst>
            <a:ext uri="{FF2B5EF4-FFF2-40B4-BE49-F238E27FC236}">
              <a16:creationId xmlns:a16="http://schemas.microsoft.com/office/drawing/2014/main" id="{D8D44790-8D2A-472F-9017-5372AAEF37A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50" name="ZoneTexte 449">
          <a:extLst>
            <a:ext uri="{FF2B5EF4-FFF2-40B4-BE49-F238E27FC236}">
              <a16:creationId xmlns:a16="http://schemas.microsoft.com/office/drawing/2014/main" id="{E54D32A8-6DA1-4EE2-89D3-914651524B4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51" name="ZoneTexte 450">
          <a:extLst>
            <a:ext uri="{FF2B5EF4-FFF2-40B4-BE49-F238E27FC236}">
              <a16:creationId xmlns:a16="http://schemas.microsoft.com/office/drawing/2014/main" id="{71CFF6AC-E8B4-4BF6-B6B2-BDF7305E370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52" name="ZoneTexte 451">
          <a:extLst>
            <a:ext uri="{FF2B5EF4-FFF2-40B4-BE49-F238E27FC236}">
              <a16:creationId xmlns:a16="http://schemas.microsoft.com/office/drawing/2014/main" id="{1920EC0F-9733-4766-968E-F5DD60E9A00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53" name="ZoneTexte 452">
          <a:extLst>
            <a:ext uri="{FF2B5EF4-FFF2-40B4-BE49-F238E27FC236}">
              <a16:creationId xmlns:a16="http://schemas.microsoft.com/office/drawing/2014/main" id="{31688BF7-EE73-4942-82E8-0538636D0C5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54" name="ZoneTexte 453">
          <a:extLst>
            <a:ext uri="{FF2B5EF4-FFF2-40B4-BE49-F238E27FC236}">
              <a16:creationId xmlns:a16="http://schemas.microsoft.com/office/drawing/2014/main" id="{A72945AE-6ED2-46EB-B4B5-68CB5B9B875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55" name="ZoneTexte 454">
          <a:extLst>
            <a:ext uri="{FF2B5EF4-FFF2-40B4-BE49-F238E27FC236}">
              <a16:creationId xmlns:a16="http://schemas.microsoft.com/office/drawing/2014/main" id="{30373FD0-6A6B-4BD8-B4E8-AA95BDECF5A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56" name="ZoneTexte 455">
          <a:extLst>
            <a:ext uri="{FF2B5EF4-FFF2-40B4-BE49-F238E27FC236}">
              <a16:creationId xmlns:a16="http://schemas.microsoft.com/office/drawing/2014/main" id="{62488274-BB59-4703-9D29-D8BDFA60FCE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57" name="ZoneTexte 456">
          <a:extLst>
            <a:ext uri="{FF2B5EF4-FFF2-40B4-BE49-F238E27FC236}">
              <a16:creationId xmlns:a16="http://schemas.microsoft.com/office/drawing/2014/main" id="{5DB4891C-F516-4A09-8D7C-AE2B8320E39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58" name="ZoneTexte 457">
          <a:extLst>
            <a:ext uri="{FF2B5EF4-FFF2-40B4-BE49-F238E27FC236}">
              <a16:creationId xmlns:a16="http://schemas.microsoft.com/office/drawing/2014/main" id="{939BA1CE-1AD1-4227-BC3C-69413E412CD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59" name="ZoneTexte 458">
          <a:extLst>
            <a:ext uri="{FF2B5EF4-FFF2-40B4-BE49-F238E27FC236}">
              <a16:creationId xmlns:a16="http://schemas.microsoft.com/office/drawing/2014/main" id="{EF575ED2-51EE-4A51-89FA-561C8AF3A04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60" name="ZoneTexte 459">
          <a:extLst>
            <a:ext uri="{FF2B5EF4-FFF2-40B4-BE49-F238E27FC236}">
              <a16:creationId xmlns:a16="http://schemas.microsoft.com/office/drawing/2014/main" id="{3B3E8432-F8BE-4770-AE29-23B93A349EE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61" name="ZoneTexte 460">
          <a:extLst>
            <a:ext uri="{FF2B5EF4-FFF2-40B4-BE49-F238E27FC236}">
              <a16:creationId xmlns:a16="http://schemas.microsoft.com/office/drawing/2014/main" id="{F4C044FA-511A-483D-9ABD-E103E9F09D7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62" name="ZoneTexte 461">
          <a:extLst>
            <a:ext uri="{FF2B5EF4-FFF2-40B4-BE49-F238E27FC236}">
              <a16:creationId xmlns:a16="http://schemas.microsoft.com/office/drawing/2014/main" id="{83257B83-B42A-490B-9E94-C85E6E86119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63" name="ZoneTexte 462">
          <a:extLst>
            <a:ext uri="{FF2B5EF4-FFF2-40B4-BE49-F238E27FC236}">
              <a16:creationId xmlns:a16="http://schemas.microsoft.com/office/drawing/2014/main" id="{125F6ACC-1C6B-4246-85F9-DB391DF5EEE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64" name="ZoneTexte 463">
          <a:extLst>
            <a:ext uri="{FF2B5EF4-FFF2-40B4-BE49-F238E27FC236}">
              <a16:creationId xmlns:a16="http://schemas.microsoft.com/office/drawing/2014/main" id="{3EFD45B3-D9B3-408E-92BC-494263505A3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65" name="ZoneTexte 464">
          <a:extLst>
            <a:ext uri="{FF2B5EF4-FFF2-40B4-BE49-F238E27FC236}">
              <a16:creationId xmlns:a16="http://schemas.microsoft.com/office/drawing/2014/main" id="{F7423259-2346-4703-BC27-F6FF70138C5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66" name="ZoneTexte 465">
          <a:extLst>
            <a:ext uri="{FF2B5EF4-FFF2-40B4-BE49-F238E27FC236}">
              <a16:creationId xmlns:a16="http://schemas.microsoft.com/office/drawing/2014/main" id="{AA219359-28B3-4FAE-ABF8-3F896740708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67" name="ZoneTexte 466">
          <a:extLst>
            <a:ext uri="{FF2B5EF4-FFF2-40B4-BE49-F238E27FC236}">
              <a16:creationId xmlns:a16="http://schemas.microsoft.com/office/drawing/2014/main" id="{1441E68F-DC63-4415-84F7-E9ED9A05FDE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68" name="ZoneTexte 467">
          <a:extLst>
            <a:ext uri="{FF2B5EF4-FFF2-40B4-BE49-F238E27FC236}">
              <a16:creationId xmlns:a16="http://schemas.microsoft.com/office/drawing/2014/main" id="{1BE5C350-5088-42C3-A62D-39A4A844074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69" name="ZoneTexte 468">
          <a:extLst>
            <a:ext uri="{FF2B5EF4-FFF2-40B4-BE49-F238E27FC236}">
              <a16:creationId xmlns:a16="http://schemas.microsoft.com/office/drawing/2014/main" id="{7AC7533C-5296-4CEE-B83B-1AE8257DFCC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70" name="ZoneTexte 469">
          <a:extLst>
            <a:ext uri="{FF2B5EF4-FFF2-40B4-BE49-F238E27FC236}">
              <a16:creationId xmlns:a16="http://schemas.microsoft.com/office/drawing/2014/main" id="{EC40DDAF-C466-4780-96FD-C36ECD43730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71" name="ZoneTexte 470">
          <a:extLst>
            <a:ext uri="{FF2B5EF4-FFF2-40B4-BE49-F238E27FC236}">
              <a16:creationId xmlns:a16="http://schemas.microsoft.com/office/drawing/2014/main" id="{4EF13BAB-E033-48E1-A654-1BC24D1F304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72" name="ZoneTexte 471">
          <a:extLst>
            <a:ext uri="{FF2B5EF4-FFF2-40B4-BE49-F238E27FC236}">
              <a16:creationId xmlns:a16="http://schemas.microsoft.com/office/drawing/2014/main" id="{256674EF-2974-4CA9-A970-2F4F52DFDF5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73" name="ZoneTexte 472">
          <a:extLst>
            <a:ext uri="{FF2B5EF4-FFF2-40B4-BE49-F238E27FC236}">
              <a16:creationId xmlns:a16="http://schemas.microsoft.com/office/drawing/2014/main" id="{C8E99872-D882-463F-8E0C-717EB3E0257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74" name="ZoneTexte 473">
          <a:extLst>
            <a:ext uri="{FF2B5EF4-FFF2-40B4-BE49-F238E27FC236}">
              <a16:creationId xmlns:a16="http://schemas.microsoft.com/office/drawing/2014/main" id="{EA2C52BF-C465-4136-AF46-5897387B3CD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75" name="ZoneTexte 474">
          <a:extLst>
            <a:ext uri="{FF2B5EF4-FFF2-40B4-BE49-F238E27FC236}">
              <a16:creationId xmlns:a16="http://schemas.microsoft.com/office/drawing/2014/main" id="{74A9C1EB-1D01-4CBD-8BE5-702F1F06829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76" name="ZoneTexte 475">
          <a:extLst>
            <a:ext uri="{FF2B5EF4-FFF2-40B4-BE49-F238E27FC236}">
              <a16:creationId xmlns:a16="http://schemas.microsoft.com/office/drawing/2014/main" id="{CB1241BD-AFA3-43CB-9B5C-24815CA506F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77" name="ZoneTexte 476">
          <a:extLst>
            <a:ext uri="{FF2B5EF4-FFF2-40B4-BE49-F238E27FC236}">
              <a16:creationId xmlns:a16="http://schemas.microsoft.com/office/drawing/2014/main" id="{1EC33D4B-EC9D-459C-9B48-2CB53595828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78" name="ZoneTexte 477">
          <a:extLst>
            <a:ext uri="{FF2B5EF4-FFF2-40B4-BE49-F238E27FC236}">
              <a16:creationId xmlns:a16="http://schemas.microsoft.com/office/drawing/2014/main" id="{CF2BDC28-8D93-45A9-8995-6FB79EDCD14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79" name="ZoneTexte 478">
          <a:extLst>
            <a:ext uri="{FF2B5EF4-FFF2-40B4-BE49-F238E27FC236}">
              <a16:creationId xmlns:a16="http://schemas.microsoft.com/office/drawing/2014/main" id="{EC5F1CFA-4568-4A4A-B9EA-C0C80765816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80" name="ZoneTexte 479">
          <a:extLst>
            <a:ext uri="{FF2B5EF4-FFF2-40B4-BE49-F238E27FC236}">
              <a16:creationId xmlns:a16="http://schemas.microsoft.com/office/drawing/2014/main" id="{67404F98-3AD4-40A8-B13F-4BDFDEA9EBA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81" name="ZoneTexte 480">
          <a:extLst>
            <a:ext uri="{FF2B5EF4-FFF2-40B4-BE49-F238E27FC236}">
              <a16:creationId xmlns:a16="http://schemas.microsoft.com/office/drawing/2014/main" id="{14FC2BF7-E637-48ED-9EBF-830635199A3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82" name="ZoneTexte 481">
          <a:extLst>
            <a:ext uri="{FF2B5EF4-FFF2-40B4-BE49-F238E27FC236}">
              <a16:creationId xmlns:a16="http://schemas.microsoft.com/office/drawing/2014/main" id="{DBA13C23-DB89-4E80-B1B5-38BD8327C49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83" name="ZoneTexte 482">
          <a:extLst>
            <a:ext uri="{FF2B5EF4-FFF2-40B4-BE49-F238E27FC236}">
              <a16:creationId xmlns:a16="http://schemas.microsoft.com/office/drawing/2014/main" id="{274E3F43-F655-49C3-8138-97866B740CF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84" name="ZoneTexte 483">
          <a:extLst>
            <a:ext uri="{FF2B5EF4-FFF2-40B4-BE49-F238E27FC236}">
              <a16:creationId xmlns:a16="http://schemas.microsoft.com/office/drawing/2014/main" id="{30208DD7-B164-4645-86D7-0C98C2C20AA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85" name="ZoneTexte 484">
          <a:extLst>
            <a:ext uri="{FF2B5EF4-FFF2-40B4-BE49-F238E27FC236}">
              <a16:creationId xmlns:a16="http://schemas.microsoft.com/office/drawing/2014/main" id="{9F4830AF-46D8-492D-9F59-8A487EAF931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86" name="ZoneTexte 485">
          <a:extLst>
            <a:ext uri="{FF2B5EF4-FFF2-40B4-BE49-F238E27FC236}">
              <a16:creationId xmlns:a16="http://schemas.microsoft.com/office/drawing/2014/main" id="{C420677C-DC79-45A5-8568-303D6EE3282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87" name="ZoneTexte 486">
          <a:extLst>
            <a:ext uri="{FF2B5EF4-FFF2-40B4-BE49-F238E27FC236}">
              <a16:creationId xmlns:a16="http://schemas.microsoft.com/office/drawing/2014/main" id="{710380E4-1E40-4C1C-A884-45B833A5546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88" name="ZoneTexte 487">
          <a:extLst>
            <a:ext uri="{FF2B5EF4-FFF2-40B4-BE49-F238E27FC236}">
              <a16:creationId xmlns:a16="http://schemas.microsoft.com/office/drawing/2014/main" id="{0CE219A7-3E85-4AC6-8905-8C62A872B5F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89" name="ZoneTexte 488">
          <a:extLst>
            <a:ext uri="{FF2B5EF4-FFF2-40B4-BE49-F238E27FC236}">
              <a16:creationId xmlns:a16="http://schemas.microsoft.com/office/drawing/2014/main" id="{484C0C9B-96CE-49DA-B004-E0217179B20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90" name="ZoneTexte 489">
          <a:extLst>
            <a:ext uri="{FF2B5EF4-FFF2-40B4-BE49-F238E27FC236}">
              <a16:creationId xmlns:a16="http://schemas.microsoft.com/office/drawing/2014/main" id="{C5095AB6-F4B2-400B-8435-18DBEDC2870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91" name="ZoneTexte 490">
          <a:extLst>
            <a:ext uri="{FF2B5EF4-FFF2-40B4-BE49-F238E27FC236}">
              <a16:creationId xmlns:a16="http://schemas.microsoft.com/office/drawing/2014/main" id="{7BD963B3-E3AD-47B7-BD4A-F40B872A370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92" name="ZoneTexte 491">
          <a:extLst>
            <a:ext uri="{FF2B5EF4-FFF2-40B4-BE49-F238E27FC236}">
              <a16:creationId xmlns:a16="http://schemas.microsoft.com/office/drawing/2014/main" id="{EEB6273F-D599-4A28-92F9-F6BFE070FC3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93" name="ZoneTexte 492">
          <a:extLst>
            <a:ext uri="{FF2B5EF4-FFF2-40B4-BE49-F238E27FC236}">
              <a16:creationId xmlns:a16="http://schemas.microsoft.com/office/drawing/2014/main" id="{930955E7-2E39-4554-B28C-CFD778CA8D9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94" name="ZoneTexte 493">
          <a:extLst>
            <a:ext uri="{FF2B5EF4-FFF2-40B4-BE49-F238E27FC236}">
              <a16:creationId xmlns:a16="http://schemas.microsoft.com/office/drawing/2014/main" id="{4D2F3BEC-805A-449D-A203-B3DC1ABF9A9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95" name="ZoneTexte 494">
          <a:extLst>
            <a:ext uri="{FF2B5EF4-FFF2-40B4-BE49-F238E27FC236}">
              <a16:creationId xmlns:a16="http://schemas.microsoft.com/office/drawing/2014/main" id="{BB32FAD1-6B00-4F09-BA00-B3DA889FD6D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96" name="ZoneTexte 495">
          <a:extLst>
            <a:ext uri="{FF2B5EF4-FFF2-40B4-BE49-F238E27FC236}">
              <a16:creationId xmlns:a16="http://schemas.microsoft.com/office/drawing/2014/main" id="{2D683BF2-AA5E-4CBD-B323-688764B9188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97" name="ZoneTexte 496">
          <a:extLst>
            <a:ext uri="{FF2B5EF4-FFF2-40B4-BE49-F238E27FC236}">
              <a16:creationId xmlns:a16="http://schemas.microsoft.com/office/drawing/2014/main" id="{2DF80919-836C-4FFA-A79B-B87C22DF05C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98" name="ZoneTexte 497">
          <a:extLst>
            <a:ext uri="{FF2B5EF4-FFF2-40B4-BE49-F238E27FC236}">
              <a16:creationId xmlns:a16="http://schemas.microsoft.com/office/drawing/2014/main" id="{8D66A82D-5406-41B4-806B-4401A4FDCDE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499" name="ZoneTexte 498">
          <a:extLst>
            <a:ext uri="{FF2B5EF4-FFF2-40B4-BE49-F238E27FC236}">
              <a16:creationId xmlns:a16="http://schemas.microsoft.com/office/drawing/2014/main" id="{7B5CF232-C6C2-441E-A8F1-973D34E309D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00" name="ZoneTexte 499">
          <a:extLst>
            <a:ext uri="{FF2B5EF4-FFF2-40B4-BE49-F238E27FC236}">
              <a16:creationId xmlns:a16="http://schemas.microsoft.com/office/drawing/2014/main" id="{7A5B883E-EA37-402A-A6DE-B7A7E2B59F6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01" name="ZoneTexte 500">
          <a:extLst>
            <a:ext uri="{FF2B5EF4-FFF2-40B4-BE49-F238E27FC236}">
              <a16:creationId xmlns:a16="http://schemas.microsoft.com/office/drawing/2014/main" id="{1D0E9ACD-DA39-4986-BAED-773D7D26627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02" name="ZoneTexte 501">
          <a:extLst>
            <a:ext uri="{FF2B5EF4-FFF2-40B4-BE49-F238E27FC236}">
              <a16:creationId xmlns:a16="http://schemas.microsoft.com/office/drawing/2014/main" id="{0DA2C620-329F-4492-AED0-7DCC551E24B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03" name="ZoneTexte 502">
          <a:extLst>
            <a:ext uri="{FF2B5EF4-FFF2-40B4-BE49-F238E27FC236}">
              <a16:creationId xmlns:a16="http://schemas.microsoft.com/office/drawing/2014/main" id="{7009437E-9B5D-4DB4-BA5F-A889DE73685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04" name="ZoneTexte 503">
          <a:extLst>
            <a:ext uri="{FF2B5EF4-FFF2-40B4-BE49-F238E27FC236}">
              <a16:creationId xmlns:a16="http://schemas.microsoft.com/office/drawing/2014/main" id="{B0606810-9C96-41DE-BB4F-ABFFA390325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05" name="ZoneTexte 504">
          <a:extLst>
            <a:ext uri="{FF2B5EF4-FFF2-40B4-BE49-F238E27FC236}">
              <a16:creationId xmlns:a16="http://schemas.microsoft.com/office/drawing/2014/main" id="{AFA01E53-5891-473F-A884-864DF26AEC3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06" name="ZoneTexte 505">
          <a:extLst>
            <a:ext uri="{FF2B5EF4-FFF2-40B4-BE49-F238E27FC236}">
              <a16:creationId xmlns:a16="http://schemas.microsoft.com/office/drawing/2014/main" id="{4EDD9B66-5D7A-4754-856D-8C42E6C850A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07" name="ZoneTexte 506">
          <a:extLst>
            <a:ext uri="{FF2B5EF4-FFF2-40B4-BE49-F238E27FC236}">
              <a16:creationId xmlns:a16="http://schemas.microsoft.com/office/drawing/2014/main" id="{E72B1B82-EE76-4D2B-88C8-39FBC546721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08" name="ZoneTexte 507">
          <a:extLst>
            <a:ext uri="{FF2B5EF4-FFF2-40B4-BE49-F238E27FC236}">
              <a16:creationId xmlns:a16="http://schemas.microsoft.com/office/drawing/2014/main" id="{C60B7D0A-EBA3-48D9-AA26-32AE475879E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09" name="ZoneTexte 508">
          <a:extLst>
            <a:ext uri="{FF2B5EF4-FFF2-40B4-BE49-F238E27FC236}">
              <a16:creationId xmlns:a16="http://schemas.microsoft.com/office/drawing/2014/main" id="{A490A388-B24F-4C0E-8AF0-648BCCBE4A4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10" name="ZoneTexte 509">
          <a:extLst>
            <a:ext uri="{FF2B5EF4-FFF2-40B4-BE49-F238E27FC236}">
              <a16:creationId xmlns:a16="http://schemas.microsoft.com/office/drawing/2014/main" id="{1403945A-81E1-4714-B8A2-8CA43FA3DD0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11" name="ZoneTexte 510">
          <a:extLst>
            <a:ext uri="{FF2B5EF4-FFF2-40B4-BE49-F238E27FC236}">
              <a16:creationId xmlns:a16="http://schemas.microsoft.com/office/drawing/2014/main" id="{295B04BE-7B50-4805-A45C-8E85169FD5D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12" name="ZoneTexte 511">
          <a:extLst>
            <a:ext uri="{FF2B5EF4-FFF2-40B4-BE49-F238E27FC236}">
              <a16:creationId xmlns:a16="http://schemas.microsoft.com/office/drawing/2014/main" id="{D3A8A1D1-94F1-4B86-8D02-2F5AB8DF38E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13" name="ZoneTexte 512">
          <a:extLst>
            <a:ext uri="{FF2B5EF4-FFF2-40B4-BE49-F238E27FC236}">
              <a16:creationId xmlns:a16="http://schemas.microsoft.com/office/drawing/2014/main" id="{456EB951-AF93-4D5B-94B4-44125DE4B398}"/>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14" name="ZoneTexte 513">
          <a:extLst>
            <a:ext uri="{FF2B5EF4-FFF2-40B4-BE49-F238E27FC236}">
              <a16:creationId xmlns:a16="http://schemas.microsoft.com/office/drawing/2014/main" id="{50ABDC72-4880-4967-A958-CC51FAAE2C9B}"/>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15" name="ZoneTexte 514">
          <a:extLst>
            <a:ext uri="{FF2B5EF4-FFF2-40B4-BE49-F238E27FC236}">
              <a16:creationId xmlns:a16="http://schemas.microsoft.com/office/drawing/2014/main" id="{084E2253-DFA7-404A-BAC0-5CE58C9824F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16" name="ZoneTexte 515">
          <a:extLst>
            <a:ext uri="{FF2B5EF4-FFF2-40B4-BE49-F238E27FC236}">
              <a16:creationId xmlns:a16="http://schemas.microsoft.com/office/drawing/2014/main" id="{564A143A-B484-4716-AFA0-61E4BFAB72F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17" name="ZoneTexte 516">
          <a:extLst>
            <a:ext uri="{FF2B5EF4-FFF2-40B4-BE49-F238E27FC236}">
              <a16:creationId xmlns:a16="http://schemas.microsoft.com/office/drawing/2014/main" id="{1214438A-A367-4456-9422-7C6B18FA581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18" name="ZoneTexte 517">
          <a:extLst>
            <a:ext uri="{FF2B5EF4-FFF2-40B4-BE49-F238E27FC236}">
              <a16:creationId xmlns:a16="http://schemas.microsoft.com/office/drawing/2014/main" id="{BA244FEE-2914-40D9-9F6D-DB63FD02AFA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19" name="ZoneTexte 518">
          <a:extLst>
            <a:ext uri="{FF2B5EF4-FFF2-40B4-BE49-F238E27FC236}">
              <a16:creationId xmlns:a16="http://schemas.microsoft.com/office/drawing/2014/main" id="{EED6AA3C-FD36-48FD-9A2B-7254F307695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20" name="ZoneTexte 519">
          <a:extLst>
            <a:ext uri="{FF2B5EF4-FFF2-40B4-BE49-F238E27FC236}">
              <a16:creationId xmlns:a16="http://schemas.microsoft.com/office/drawing/2014/main" id="{5BC6571C-CBA9-4CA1-9B3D-BB8B6F1B99A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21" name="ZoneTexte 520">
          <a:extLst>
            <a:ext uri="{FF2B5EF4-FFF2-40B4-BE49-F238E27FC236}">
              <a16:creationId xmlns:a16="http://schemas.microsoft.com/office/drawing/2014/main" id="{7A181133-687A-412C-8C04-B81EA52DCFD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22" name="ZoneTexte 521">
          <a:extLst>
            <a:ext uri="{FF2B5EF4-FFF2-40B4-BE49-F238E27FC236}">
              <a16:creationId xmlns:a16="http://schemas.microsoft.com/office/drawing/2014/main" id="{2949D3F6-1985-499A-805C-85793D7CB18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23" name="ZoneTexte 522">
          <a:extLst>
            <a:ext uri="{FF2B5EF4-FFF2-40B4-BE49-F238E27FC236}">
              <a16:creationId xmlns:a16="http://schemas.microsoft.com/office/drawing/2014/main" id="{94FB8974-0585-48E9-8FF5-E7047F6C80A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24" name="ZoneTexte 523">
          <a:extLst>
            <a:ext uri="{FF2B5EF4-FFF2-40B4-BE49-F238E27FC236}">
              <a16:creationId xmlns:a16="http://schemas.microsoft.com/office/drawing/2014/main" id="{DC06FA00-3F63-419F-AEC5-F21C98304E1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25" name="ZoneTexte 524">
          <a:extLst>
            <a:ext uri="{FF2B5EF4-FFF2-40B4-BE49-F238E27FC236}">
              <a16:creationId xmlns:a16="http://schemas.microsoft.com/office/drawing/2014/main" id="{7C94C5C6-BAD7-4673-9365-15A33A04F38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26" name="ZoneTexte 525">
          <a:extLst>
            <a:ext uri="{FF2B5EF4-FFF2-40B4-BE49-F238E27FC236}">
              <a16:creationId xmlns:a16="http://schemas.microsoft.com/office/drawing/2014/main" id="{1EFBDEB8-D16D-4C14-A1E8-7C8C1C6184DE}"/>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27" name="ZoneTexte 526">
          <a:extLst>
            <a:ext uri="{FF2B5EF4-FFF2-40B4-BE49-F238E27FC236}">
              <a16:creationId xmlns:a16="http://schemas.microsoft.com/office/drawing/2014/main" id="{5538626A-035A-47BF-A24C-19CA992221B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28" name="ZoneTexte 527">
          <a:extLst>
            <a:ext uri="{FF2B5EF4-FFF2-40B4-BE49-F238E27FC236}">
              <a16:creationId xmlns:a16="http://schemas.microsoft.com/office/drawing/2014/main" id="{B59BDE12-30E6-45CE-B0B8-9E7EE5492CB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29" name="ZoneTexte 528">
          <a:extLst>
            <a:ext uri="{FF2B5EF4-FFF2-40B4-BE49-F238E27FC236}">
              <a16:creationId xmlns:a16="http://schemas.microsoft.com/office/drawing/2014/main" id="{3A04007F-96A6-40F6-9803-AA1A3166228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30" name="ZoneTexte 529">
          <a:extLst>
            <a:ext uri="{FF2B5EF4-FFF2-40B4-BE49-F238E27FC236}">
              <a16:creationId xmlns:a16="http://schemas.microsoft.com/office/drawing/2014/main" id="{74A279AF-FFDA-488F-BF1D-86C25475675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31" name="ZoneTexte 530">
          <a:extLst>
            <a:ext uri="{FF2B5EF4-FFF2-40B4-BE49-F238E27FC236}">
              <a16:creationId xmlns:a16="http://schemas.microsoft.com/office/drawing/2014/main" id="{ABEA1687-CE3E-4CFB-B1BF-E457C4A3E8B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32" name="ZoneTexte 531">
          <a:extLst>
            <a:ext uri="{FF2B5EF4-FFF2-40B4-BE49-F238E27FC236}">
              <a16:creationId xmlns:a16="http://schemas.microsoft.com/office/drawing/2014/main" id="{FD83EAC4-7FAA-4E78-A02B-2A7C35211E2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33" name="ZoneTexte 532">
          <a:extLst>
            <a:ext uri="{FF2B5EF4-FFF2-40B4-BE49-F238E27FC236}">
              <a16:creationId xmlns:a16="http://schemas.microsoft.com/office/drawing/2014/main" id="{543F8F75-89A6-4BEF-AD12-2DB6BAC09E8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34" name="ZoneTexte 533">
          <a:extLst>
            <a:ext uri="{FF2B5EF4-FFF2-40B4-BE49-F238E27FC236}">
              <a16:creationId xmlns:a16="http://schemas.microsoft.com/office/drawing/2014/main" id="{58FD6E65-3B21-4885-AFDD-BA8361B0320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35" name="ZoneTexte 534">
          <a:extLst>
            <a:ext uri="{FF2B5EF4-FFF2-40B4-BE49-F238E27FC236}">
              <a16:creationId xmlns:a16="http://schemas.microsoft.com/office/drawing/2014/main" id="{A4ECAF44-5EC3-4DE5-A83F-FDD5919DF792}"/>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36" name="ZoneTexte 535">
          <a:extLst>
            <a:ext uri="{FF2B5EF4-FFF2-40B4-BE49-F238E27FC236}">
              <a16:creationId xmlns:a16="http://schemas.microsoft.com/office/drawing/2014/main" id="{CDFEF761-B671-41D2-B1F4-14F172B6E7A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37" name="ZoneTexte 536">
          <a:extLst>
            <a:ext uri="{FF2B5EF4-FFF2-40B4-BE49-F238E27FC236}">
              <a16:creationId xmlns:a16="http://schemas.microsoft.com/office/drawing/2014/main" id="{5F60CB14-B317-4E35-861A-D55A82B37D9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38" name="ZoneTexte 537">
          <a:extLst>
            <a:ext uri="{FF2B5EF4-FFF2-40B4-BE49-F238E27FC236}">
              <a16:creationId xmlns:a16="http://schemas.microsoft.com/office/drawing/2014/main" id="{A63747A6-6F32-4ABB-8534-DBF3865017A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39" name="ZoneTexte 538">
          <a:extLst>
            <a:ext uri="{FF2B5EF4-FFF2-40B4-BE49-F238E27FC236}">
              <a16:creationId xmlns:a16="http://schemas.microsoft.com/office/drawing/2014/main" id="{588E7136-F1F6-4D08-88C1-9FDA9D1097E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40" name="ZoneTexte 539">
          <a:extLst>
            <a:ext uri="{FF2B5EF4-FFF2-40B4-BE49-F238E27FC236}">
              <a16:creationId xmlns:a16="http://schemas.microsoft.com/office/drawing/2014/main" id="{FA4423B6-7443-460F-8E4A-21BFF3D3C30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41" name="ZoneTexte 540">
          <a:extLst>
            <a:ext uri="{FF2B5EF4-FFF2-40B4-BE49-F238E27FC236}">
              <a16:creationId xmlns:a16="http://schemas.microsoft.com/office/drawing/2014/main" id="{723D634B-3E50-4972-9C2E-A7D803F16625}"/>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42" name="ZoneTexte 541">
          <a:extLst>
            <a:ext uri="{FF2B5EF4-FFF2-40B4-BE49-F238E27FC236}">
              <a16:creationId xmlns:a16="http://schemas.microsoft.com/office/drawing/2014/main" id="{82A97CBA-9E1D-4232-BD77-433CC9469371}"/>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43" name="ZoneTexte 542">
          <a:extLst>
            <a:ext uri="{FF2B5EF4-FFF2-40B4-BE49-F238E27FC236}">
              <a16:creationId xmlns:a16="http://schemas.microsoft.com/office/drawing/2014/main" id="{FF402870-479B-4644-9ACE-6609F934B397}"/>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44" name="ZoneTexte 543">
          <a:extLst>
            <a:ext uri="{FF2B5EF4-FFF2-40B4-BE49-F238E27FC236}">
              <a16:creationId xmlns:a16="http://schemas.microsoft.com/office/drawing/2014/main" id="{17471075-3021-403D-9CE0-C8F9C833902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45" name="ZoneTexte 544">
          <a:extLst>
            <a:ext uri="{FF2B5EF4-FFF2-40B4-BE49-F238E27FC236}">
              <a16:creationId xmlns:a16="http://schemas.microsoft.com/office/drawing/2014/main" id="{277C0399-1AD1-42BB-A304-AC79FA39C1F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46" name="ZoneTexte 545">
          <a:extLst>
            <a:ext uri="{FF2B5EF4-FFF2-40B4-BE49-F238E27FC236}">
              <a16:creationId xmlns:a16="http://schemas.microsoft.com/office/drawing/2014/main" id="{EA241C75-EA0A-4232-A300-9A8BEF7AFF13}"/>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47" name="ZoneTexte 546">
          <a:extLst>
            <a:ext uri="{FF2B5EF4-FFF2-40B4-BE49-F238E27FC236}">
              <a16:creationId xmlns:a16="http://schemas.microsoft.com/office/drawing/2014/main" id="{F800C8D7-CB72-4FF1-B81C-FDF1E37E019F}"/>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48" name="ZoneTexte 547">
          <a:extLst>
            <a:ext uri="{FF2B5EF4-FFF2-40B4-BE49-F238E27FC236}">
              <a16:creationId xmlns:a16="http://schemas.microsoft.com/office/drawing/2014/main" id="{0B880D03-3607-4835-A069-B303FD80A74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49" name="ZoneTexte 548">
          <a:extLst>
            <a:ext uri="{FF2B5EF4-FFF2-40B4-BE49-F238E27FC236}">
              <a16:creationId xmlns:a16="http://schemas.microsoft.com/office/drawing/2014/main" id="{F0903FB1-D0EE-4DA2-A1CF-BE07FBC6056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50" name="ZoneTexte 549">
          <a:extLst>
            <a:ext uri="{FF2B5EF4-FFF2-40B4-BE49-F238E27FC236}">
              <a16:creationId xmlns:a16="http://schemas.microsoft.com/office/drawing/2014/main" id="{F1487A6A-2AF3-4D9D-97C5-F5FF4C4DA90D}"/>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51" name="ZoneTexte 550">
          <a:extLst>
            <a:ext uri="{FF2B5EF4-FFF2-40B4-BE49-F238E27FC236}">
              <a16:creationId xmlns:a16="http://schemas.microsoft.com/office/drawing/2014/main" id="{207F0CBB-5EEA-4F16-A7E1-A987B11E0E3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52" name="ZoneTexte 551">
          <a:extLst>
            <a:ext uri="{FF2B5EF4-FFF2-40B4-BE49-F238E27FC236}">
              <a16:creationId xmlns:a16="http://schemas.microsoft.com/office/drawing/2014/main" id="{6B2EFEB1-AD09-4A60-BF91-8FB5F52FFC54}"/>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53" name="ZoneTexte 552">
          <a:extLst>
            <a:ext uri="{FF2B5EF4-FFF2-40B4-BE49-F238E27FC236}">
              <a16:creationId xmlns:a16="http://schemas.microsoft.com/office/drawing/2014/main" id="{330AD1A6-42AB-45B1-8D0E-F090349C5FB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54" name="ZoneTexte 553">
          <a:extLst>
            <a:ext uri="{FF2B5EF4-FFF2-40B4-BE49-F238E27FC236}">
              <a16:creationId xmlns:a16="http://schemas.microsoft.com/office/drawing/2014/main" id="{899523E6-241E-4F1A-A3C3-97F5B1F3420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55" name="ZoneTexte 554">
          <a:extLst>
            <a:ext uri="{FF2B5EF4-FFF2-40B4-BE49-F238E27FC236}">
              <a16:creationId xmlns:a16="http://schemas.microsoft.com/office/drawing/2014/main" id="{B99B30A2-267F-4E12-B15C-1E8DB646D94C}"/>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56" name="ZoneTexte 555">
          <a:extLst>
            <a:ext uri="{FF2B5EF4-FFF2-40B4-BE49-F238E27FC236}">
              <a16:creationId xmlns:a16="http://schemas.microsoft.com/office/drawing/2014/main" id="{3D43E7B2-3883-4CA0-83C4-050256ECDE0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57" name="ZoneTexte 556">
          <a:extLst>
            <a:ext uri="{FF2B5EF4-FFF2-40B4-BE49-F238E27FC236}">
              <a16:creationId xmlns:a16="http://schemas.microsoft.com/office/drawing/2014/main" id="{A2449378-BE23-4D02-8D0F-820C0046B91A}"/>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58" name="ZoneTexte 557">
          <a:extLst>
            <a:ext uri="{FF2B5EF4-FFF2-40B4-BE49-F238E27FC236}">
              <a16:creationId xmlns:a16="http://schemas.microsoft.com/office/drawing/2014/main" id="{38730011-5807-4969-9730-FF7FAB742979}"/>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59" name="ZoneTexte 558">
          <a:extLst>
            <a:ext uri="{FF2B5EF4-FFF2-40B4-BE49-F238E27FC236}">
              <a16:creationId xmlns:a16="http://schemas.microsoft.com/office/drawing/2014/main" id="{C339F694-B90C-4D62-933A-FAD7148D0E6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60" name="ZoneTexte 559">
          <a:extLst>
            <a:ext uri="{FF2B5EF4-FFF2-40B4-BE49-F238E27FC236}">
              <a16:creationId xmlns:a16="http://schemas.microsoft.com/office/drawing/2014/main" id="{42F1673D-4A76-41F8-9D04-79846A3057B6}"/>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21</xdr:row>
      <xdr:rowOff>0</xdr:rowOff>
    </xdr:from>
    <xdr:ext cx="65" cy="172227"/>
    <xdr:sp macro="" textlink="">
      <xdr:nvSpPr>
        <xdr:cNvPr id="561" name="ZoneTexte 560">
          <a:extLst>
            <a:ext uri="{FF2B5EF4-FFF2-40B4-BE49-F238E27FC236}">
              <a16:creationId xmlns:a16="http://schemas.microsoft.com/office/drawing/2014/main" id="{4A743DB7-0A04-4477-901E-342BFCAE0160}"/>
            </a:ext>
          </a:extLst>
        </xdr:cNvPr>
        <xdr:cNvSpPr txBox="1"/>
      </xdr:nvSpPr>
      <xdr:spPr>
        <a:xfrm>
          <a:off x="204882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62" name="ZoneTexte 561">
          <a:extLst>
            <a:ext uri="{FF2B5EF4-FFF2-40B4-BE49-F238E27FC236}">
              <a16:creationId xmlns:a16="http://schemas.microsoft.com/office/drawing/2014/main" id="{E384C4C1-0C77-4B2D-94ED-819935EAEC4C}"/>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63" name="ZoneTexte 562">
          <a:extLst>
            <a:ext uri="{FF2B5EF4-FFF2-40B4-BE49-F238E27FC236}">
              <a16:creationId xmlns:a16="http://schemas.microsoft.com/office/drawing/2014/main" id="{42FB6F3A-2733-4123-99C9-E46503CB0C9B}"/>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64" name="ZoneTexte 563">
          <a:extLst>
            <a:ext uri="{FF2B5EF4-FFF2-40B4-BE49-F238E27FC236}">
              <a16:creationId xmlns:a16="http://schemas.microsoft.com/office/drawing/2014/main" id="{AD56A028-7447-4C66-84B0-38F4437EED1B}"/>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65" name="ZoneTexte 564">
          <a:extLst>
            <a:ext uri="{FF2B5EF4-FFF2-40B4-BE49-F238E27FC236}">
              <a16:creationId xmlns:a16="http://schemas.microsoft.com/office/drawing/2014/main" id="{0D80D69A-497E-41CE-AB6D-8F4088BBE1B3}"/>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66" name="ZoneTexte 565">
          <a:extLst>
            <a:ext uri="{FF2B5EF4-FFF2-40B4-BE49-F238E27FC236}">
              <a16:creationId xmlns:a16="http://schemas.microsoft.com/office/drawing/2014/main" id="{F41038E7-B1B1-471A-BAB1-A5FFA944579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67" name="ZoneTexte 566">
          <a:extLst>
            <a:ext uri="{FF2B5EF4-FFF2-40B4-BE49-F238E27FC236}">
              <a16:creationId xmlns:a16="http://schemas.microsoft.com/office/drawing/2014/main" id="{2CF019C6-EABC-4091-AB04-45CF40DF130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68" name="ZoneTexte 567">
          <a:extLst>
            <a:ext uri="{FF2B5EF4-FFF2-40B4-BE49-F238E27FC236}">
              <a16:creationId xmlns:a16="http://schemas.microsoft.com/office/drawing/2014/main" id="{917712AD-7D33-4C2C-894F-682BB08F4722}"/>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69" name="ZoneTexte 568">
          <a:extLst>
            <a:ext uri="{FF2B5EF4-FFF2-40B4-BE49-F238E27FC236}">
              <a16:creationId xmlns:a16="http://schemas.microsoft.com/office/drawing/2014/main" id="{2F7DA085-E54D-4AC5-B0A2-F1C6CD85B4D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70" name="ZoneTexte 569">
          <a:extLst>
            <a:ext uri="{FF2B5EF4-FFF2-40B4-BE49-F238E27FC236}">
              <a16:creationId xmlns:a16="http://schemas.microsoft.com/office/drawing/2014/main" id="{ED915423-64E7-48F5-BB17-080FA6664879}"/>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71" name="ZoneTexte 570">
          <a:extLst>
            <a:ext uri="{FF2B5EF4-FFF2-40B4-BE49-F238E27FC236}">
              <a16:creationId xmlns:a16="http://schemas.microsoft.com/office/drawing/2014/main" id="{A8F6E776-6ED6-45A0-9C07-9DACDA312BC0}"/>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72" name="ZoneTexte 571">
          <a:extLst>
            <a:ext uri="{FF2B5EF4-FFF2-40B4-BE49-F238E27FC236}">
              <a16:creationId xmlns:a16="http://schemas.microsoft.com/office/drawing/2014/main" id="{CB9A1EFB-68AC-454A-AC0B-9C891587EC7F}"/>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73" name="ZoneTexte 572">
          <a:extLst>
            <a:ext uri="{FF2B5EF4-FFF2-40B4-BE49-F238E27FC236}">
              <a16:creationId xmlns:a16="http://schemas.microsoft.com/office/drawing/2014/main" id="{61B08349-DFAD-4F0C-94AE-171C7F65B95F}"/>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74" name="ZoneTexte 573">
          <a:extLst>
            <a:ext uri="{FF2B5EF4-FFF2-40B4-BE49-F238E27FC236}">
              <a16:creationId xmlns:a16="http://schemas.microsoft.com/office/drawing/2014/main" id="{B154DF19-1CB3-4EB2-8824-E2DEFFCBB522}"/>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75" name="ZoneTexte 574">
          <a:extLst>
            <a:ext uri="{FF2B5EF4-FFF2-40B4-BE49-F238E27FC236}">
              <a16:creationId xmlns:a16="http://schemas.microsoft.com/office/drawing/2014/main" id="{9D01E67E-1B6D-44F7-80DE-0DD67C3D3D1E}"/>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76" name="ZoneTexte 575">
          <a:extLst>
            <a:ext uri="{FF2B5EF4-FFF2-40B4-BE49-F238E27FC236}">
              <a16:creationId xmlns:a16="http://schemas.microsoft.com/office/drawing/2014/main" id="{983511C1-F223-46B1-AB04-EE9BB7E8B4E1}"/>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77" name="ZoneTexte 576">
          <a:extLst>
            <a:ext uri="{FF2B5EF4-FFF2-40B4-BE49-F238E27FC236}">
              <a16:creationId xmlns:a16="http://schemas.microsoft.com/office/drawing/2014/main" id="{F23EB74A-3D13-4028-94B5-4C0E6FB472C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78" name="ZoneTexte 577">
          <a:extLst>
            <a:ext uri="{FF2B5EF4-FFF2-40B4-BE49-F238E27FC236}">
              <a16:creationId xmlns:a16="http://schemas.microsoft.com/office/drawing/2014/main" id="{BCBE0999-5691-4FF2-B8DF-19A18D12BDE3}"/>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79" name="ZoneTexte 578">
          <a:extLst>
            <a:ext uri="{FF2B5EF4-FFF2-40B4-BE49-F238E27FC236}">
              <a16:creationId xmlns:a16="http://schemas.microsoft.com/office/drawing/2014/main" id="{0CA96011-F7D5-402A-9FCE-A57CCBDF1150}"/>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80" name="ZoneTexte 579">
          <a:extLst>
            <a:ext uri="{FF2B5EF4-FFF2-40B4-BE49-F238E27FC236}">
              <a16:creationId xmlns:a16="http://schemas.microsoft.com/office/drawing/2014/main" id="{C7363D07-D34E-4B97-8491-3B6319725B6B}"/>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81" name="ZoneTexte 580">
          <a:extLst>
            <a:ext uri="{FF2B5EF4-FFF2-40B4-BE49-F238E27FC236}">
              <a16:creationId xmlns:a16="http://schemas.microsoft.com/office/drawing/2014/main" id="{D6FEF42E-9A8B-44C3-8051-1E785AF24524}"/>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82" name="ZoneTexte 581">
          <a:extLst>
            <a:ext uri="{FF2B5EF4-FFF2-40B4-BE49-F238E27FC236}">
              <a16:creationId xmlns:a16="http://schemas.microsoft.com/office/drawing/2014/main" id="{FF93D38E-B98E-488F-B4D0-D9447D6C19CF}"/>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83" name="ZoneTexte 582">
          <a:extLst>
            <a:ext uri="{FF2B5EF4-FFF2-40B4-BE49-F238E27FC236}">
              <a16:creationId xmlns:a16="http://schemas.microsoft.com/office/drawing/2014/main" id="{B9B8287A-ACA8-4B2F-9B9F-30DBCE2D148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84" name="ZoneTexte 583">
          <a:extLst>
            <a:ext uri="{FF2B5EF4-FFF2-40B4-BE49-F238E27FC236}">
              <a16:creationId xmlns:a16="http://schemas.microsoft.com/office/drawing/2014/main" id="{9C886A29-D08C-440E-BC21-CF65C46C56DB}"/>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85" name="ZoneTexte 584">
          <a:extLst>
            <a:ext uri="{FF2B5EF4-FFF2-40B4-BE49-F238E27FC236}">
              <a16:creationId xmlns:a16="http://schemas.microsoft.com/office/drawing/2014/main" id="{702613A7-33D2-4D67-B327-BBD350F52F33}"/>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86" name="ZoneTexte 585">
          <a:extLst>
            <a:ext uri="{FF2B5EF4-FFF2-40B4-BE49-F238E27FC236}">
              <a16:creationId xmlns:a16="http://schemas.microsoft.com/office/drawing/2014/main" id="{F2CE237A-799B-47AB-A321-C38178C2A87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87" name="ZoneTexte 586">
          <a:extLst>
            <a:ext uri="{FF2B5EF4-FFF2-40B4-BE49-F238E27FC236}">
              <a16:creationId xmlns:a16="http://schemas.microsoft.com/office/drawing/2014/main" id="{8BDFEDF7-CF02-4C1B-8B8C-3B680264477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88" name="ZoneTexte 587">
          <a:extLst>
            <a:ext uri="{FF2B5EF4-FFF2-40B4-BE49-F238E27FC236}">
              <a16:creationId xmlns:a16="http://schemas.microsoft.com/office/drawing/2014/main" id="{BED4E589-1DE0-4BAA-998A-F28BF3E5D910}"/>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89" name="ZoneTexte 588">
          <a:extLst>
            <a:ext uri="{FF2B5EF4-FFF2-40B4-BE49-F238E27FC236}">
              <a16:creationId xmlns:a16="http://schemas.microsoft.com/office/drawing/2014/main" id="{B5E3D5A9-1E2C-4E49-8F51-3218243DC2FD}"/>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90" name="ZoneTexte 589">
          <a:extLst>
            <a:ext uri="{FF2B5EF4-FFF2-40B4-BE49-F238E27FC236}">
              <a16:creationId xmlns:a16="http://schemas.microsoft.com/office/drawing/2014/main" id="{C0F45931-255E-49E7-BA25-2C53460097AD}"/>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91" name="ZoneTexte 590">
          <a:extLst>
            <a:ext uri="{FF2B5EF4-FFF2-40B4-BE49-F238E27FC236}">
              <a16:creationId xmlns:a16="http://schemas.microsoft.com/office/drawing/2014/main" id="{800752AE-67D9-406C-9CFE-EDA74B7A6E1D}"/>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92" name="ZoneTexte 591">
          <a:extLst>
            <a:ext uri="{FF2B5EF4-FFF2-40B4-BE49-F238E27FC236}">
              <a16:creationId xmlns:a16="http://schemas.microsoft.com/office/drawing/2014/main" id="{AD0D4CBA-CDFF-4D08-8C64-8EFF0988D89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93" name="ZoneTexte 592">
          <a:extLst>
            <a:ext uri="{FF2B5EF4-FFF2-40B4-BE49-F238E27FC236}">
              <a16:creationId xmlns:a16="http://schemas.microsoft.com/office/drawing/2014/main" id="{90798726-6C59-4579-A51F-F9FC82A4CB7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94" name="ZoneTexte 593">
          <a:extLst>
            <a:ext uri="{FF2B5EF4-FFF2-40B4-BE49-F238E27FC236}">
              <a16:creationId xmlns:a16="http://schemas.microsoft.com/office/drawing/2014/main" id="{0EF21106-9FC5-4CF2-A471-953F74E1B7E2}"/>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95" name="ZoneTexte 594">
          <a:extLst>
            <a:ext uri="{FF2B5EF4-FFF2-40B4-BE49-F238E27FC236}">
              <a16:creationId xmlns:a16="http://schemas.microsoft.com/office/drawing/2014/main" id="{F57703F6-DC97-49B4-94EC-7E996BA12814}"/>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96" name="ZoneTexte 595">
          <a:extLst>
            <a:ext uri="{FF2B5EF4-FFF2-40B4-BE49-F238E27FC236}">
              <a16:creationId xmlns:a16="http://schemas.microsoft.com/office/drawing/2014/main" id="{3B6009AD-F0EC-4252-BA54-92C1A7A1E82F}"/>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97" name="ZoneTexte 596">
          <a:extLst>
            <a:ext uri="{FF2B5EF4-FFF2-40B4-BE49-F238E27FC236}">
              <a16:creationId xmlns:a16="http://schemas.microsoft.com/office/drawing/2014/main" id="{73B08946-6E47-40ED-91A8-C679A7004378}"/>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98" name="ZoneTexte 597">
          <a:extLst>
            <a:ext uri="{FF2B5EF4-FFF2-40B4-BE49-F238E27FC236}">
              <a16:creationId xmlns:a16="http://schemas.microsoft.com/office/drawing/2014/main" id="{3DA3D38C-4E3A-470B-8AC3-87B05BC9C973}"/>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599" name="ZoneTexte 598">
          <a:extLst>
            <a:ext uri="{FF2B5EF4-FFF2-40B4-BE49-F238E27FC236}">
              <a16:creationId xmlns:a16="http://schemas.microsoft.com/office/drawing/2014/main" id="{A0937CA6-DB5B-40D0-B3A7-1D3012685638}"/>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00" name="ZoneTexte 599">
          <a:extLst>
            <a:ext uri="{FF2B5EF4-FFF2-40B4-BE49-F238E27FC236}">
              <a16:creationId xmlns:a16="http://schemas.microsoft.com/office/drawing/2014/main" id="{83FC307C-7439-4CBC-A2C3-7E32EAE1D5BC}"/>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01" name="ZoneTexte 600">
          <a:extLst>
            <a:ext uri="{FF2B5EF4-FFF2-40B4-BE49-F238E27FC236}">
              <a16:creationId xmlns:a16="http://schemas.microsoft.com/office/drawing/2014/main" id="{356778D9-3E4E-4EF6-8BEF-37252A63B73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02" name="ZoneTexte 601">
          <a:extLst>
            <a:ext uri="{FF2B5EF4-FFF2-40B4-BE49-F238E27FC236}">
              <a16:creationId xmlns:a16="http://schemas.microsoft.com/office/drawing/2014/main" id="{61025C71-1478-4290-9F50-37BDAE3D8515}"/>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03" name="ZoneTexte 602">
          <a:extLst>
            <a:ext uri="{FF2B5EF4-FFF2-40B4-BE49-F238E27FC236}">
              <a16:creationId xmlns:a16="http://schemas.microsoft.com/office/drawing/2014/main" id="{A1DD1097-C8C1-4EBC-A727-2274D88CB6BB}"/>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04" name="ZoneTexte 603">
          <a:extLst>
            <a:ext uri="{FF2B5EF4-FFF2-40B4-BE49-F238E27FC236}">
              <a16:creationId xmlns:a16="http://schemas.microsoft.com/office/drawing/2014/main" id="{BF046278-AC26-4994-BB4F-32DC2B5309A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05" name="ZoneTexte 604">
          <a:extLst>
            <a:ext uri="{FF2B5EF4-FFF2-40B4-BE49-F238E27FC236}">
              <a16:creationId xmlns:a16="http://schemas.microsoft.com/office/drawing/2014/main" id="{10CAA8DE-918E-449C-8EA4-2F4ABBAADCD4}"/>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06" name="ZoneTexte 605">
          <a:extLst>
            <a:ext uri="{FF2B5EF4-FFF2-40B4-BE49-F238E27FC236}">
              <a16:creationId xmlns:a16="http://schemas.microsoft.com/office/drawing/2014/main" id="{1D810D02-67EE-43E3-8739-8BB3122E39A1}"/>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07" name="ZoneTexte 606">
          <a:extLst>
            <a:ext uri="{FF2B5EF4-FFF2-40B4-BE49-F238E27FC236}">
              <a16:creationId xmlns:a16="http://schemas.microsoft.com/office/drawing/2014/main" id="{D767B15A-CD12-49C5-8B4F-BA9CB091F6AB}"/>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08" name="ZoneTexte 607">
          <a:extLst>
            <a:ext uri="{FF2B5EF4-FFF2-40B4-BE49-F238E27FC236}">
              <a16:creationId xmlns:a16="http://schemas.microsoft.com/office/drawing/2014/main" id="{763F0B52-1D09-4748-8C43-06C4CF3A2078}"/>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09" name="ZoneTexte 608">
          <a:extLst>
            <a:ext uri="{FF2B5EF4-FFF2-40B4-BE49-F238E27FC236}">
              <a16:creationId xmlns:a16="http://schemas.microsoft.com/office/drawing/2014/main" id="{E1A0FE11-9893-4BF0-8F9D-42CCBAD365F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10" name="ZoneTexte 609">
          <a:extLst>
            <a:ext uri="{FF2B5EF4-FFF2-40B4-BE49-F238E27FC236}">
              <a16:creationId xmlns:a16="http://schemas.microsoft.com/office/drawing/2014/main" id="{9A49D12F-DB0C-46A0-8A82-FB5B0B4F3CC4}"/>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11" name="ZoneTexte 610">
          <a:extLst>
            <a:ext uri="{FF2B5EF4-FFF2-40B4-BE49-F238E27FC236}">
              <a16:creationId xmlns:a16="http://schemas.microsoft.com/office/drawing/2014/main" id="{B356BDB4-3453-4085-96BF-869FB15A196C}"/>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12" name="ZoneTexte 611">
          <a:extLst>
            <a:ext uri="{FF2B5EF4-FFF2-40B4-BE49-F238E27FC236}">
              <a16:creationId xmlns:a16="http://schemas.microsoft.com/office/drawing/2014/main" id="{765AAE80-1B81-47AE-B1F7-C9B789BF2BEE}"/>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13" name="ZoneTexte 612">
          <a:extLst>
            <a:ext uri="{FF2B5EF4-FFF2-40B4-BE49-F238E27FC236}">
              <a16:creationId xmlns:a16="http://schemas.microsoft.com/office/drawing/2014/main" id="{6E36F2E0-72B8-4717-AD64-AF6B42AAB045}"/>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14" name="ZoneTexte 613">
          <a:extLst>
            <a:ext uri="{FF2B5EF4-FFF2-40B4-BE49-F238E27FC236}">
              <a16:creationId xmlns:a16="http://schemas.microsoft.com/office/drawing/2014/main" id="{D012276C-0AFE-44E5-AC27-B62A7D95730F}"/>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15" name="ZoneTexte 614">
          <a:extLst>
            <a:ext uri="{FF2B5EF4-FFF2-40B4-BE49-F238E27FC236}">
              <a16:creationId xmlns:a16="http://schemas.microsoft.com/office/drawing/2014/main" id="{E276F45B-679F-422A-B890-C1E8A903A425}"/>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16" name="ZoneTexte 615">
          <a:extLst>
            <a:ext uri="{FF2B5EF4-FFF2-40B4-BE49-F238E27FC236}">
              <a16:creationId xmlns:a16="http://schemas.microsoft.com/office/drawing/2014/main" id="{CD3802D4-00C6-4639-A58F-797D1A6FA2DB}"/>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17" name="ZoneTexte 616">
          <a:extLst>
            <a:ext uri="{FF2B5EF4-FFF2-40B4-BE49-F238E27FC236}">
              <a16:creationId xmlns:a16="http://schemas.microsoft.com/office/drawing/2014/main" id="{33CB6497-B9F7-4F8F-93DB-2B49E8F0117E}"/>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18" name="ZoneTexte 617">
          <a:extLst>
            <a:ext uri="{FF2B5EF4-FFF2-40B4-BE49-F238E27FC236}">
              <a16:creationId xmlns:a16="http://schemas.microsoft.com/office/drawing/2014/main" id="{57226702-3DA1-4746-890E-A1F7E6F0635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19" name="ZoneTexte 618">
          <a:extLst>
            <a:ext uri="{FF2B5EF4-FFF2-40B4-BE49-F238E27FC236}">
              <a16:creationId xmlns:a16="http://schemas.microsoft.com/office/drawing/2014/main" id="{918DD334-97DF-4175-9A9C-6D58A126D70E}"/>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20" name="ZoneTexte 619">
          <a:extLst>
            <a:ext uri="{FF2B5EF4-FFF2-40B4-BE49-F238E27FC236}">
              <a16:creationId xmlns:a16="http://schemas.microsoft.com/office/drawing/2014/main" id="{A6E58D31-AFC9-4587-90B0-7E6363EBEDEB}"/>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21" name="ZoneTexte 620">
          <a:extLst>
            <a:ext uri="{FF2B5EF4-FFF2-40B4-BE49-F238E27FC236}">
              <a16:creationId xmlns:a16="http://schemas.microsoft.com/office/drawing/2014/main" id="{448D42CA-07D1-467D-9711-38BD82C26A53}"/>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22" name="ZoneTexte 621">
          <a:extLst>
            <a:ext uri="{FF2B5EF4-FFF2-40B4-BE49-F238E27FC236}">
              <a16:creationId xmlns:a16="http://schemas.microsoft.com/office/drawing/2014/main" id="{EFFAD09D-5B89-474E-9866-5EE45FF9C6D3}"/>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23" name="ZoneTexte 622">
          <a:extLst>
            <a:ext uri="{FF2B5EF4-FFF2-40B4-BE49-F238E27FC236}">
              <a16:creationId xmlns:a16="http://schemas.microsoft.com/office/drawing/2014/main" id="{7C3BEFF2-1B77-4D36-A4CA-42B3B92AF77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24" name="ZoneTexte 623">
          <a:extLst>
            <a:ext uri="{FF2B5EF4-FFF2-40B4-BE49-F238E27FC236}">
              <a16:creationId xmlns:a16="http://schemas.microsoft.com/office/drawing/2014/main" id="{7B8E9E65-A81B-4769-BD5B-358754A92703}"/>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25" name="ZoneTexte 624">
          <a:extLst>
            <a:ext uri="{FF2B5EF4-FFF2-40B4-BE49-F238E27FC236}">
              <a16:creationId xmlns:a16="http://schemas.microsoft.com/office/drawing/2014/main" id="{AC3250D5-1C77-4082-8907-22C27237064C}"/>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26" name="ZoneTexte 625">
          <a:extLst>
            <a:ext uri="{FF2B5EF4-FFF2-40B4-BE49-F238E27FC236}">
              <a16:creationId xmlns:a16="http://schemas.microsoft.com/office/drawing/2014/main" id="{6B0302FD-4C27-4E96-A17F-A830A7DBAB20}"/>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27" name="ZoneTexte 626">
          <a:extLst>
            <a:ext uri="{FF2B5EF4-FFF2-40B4-BE49-F238E27FC236}">
              <a16:creationId xmlns:a16="http://schemas.microsoft.com/office/drawing/2014/main" id="{96798BCE-4931-4981-AF1F-4AED7EA090AD}"/>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28" name="ZoneTexte 627">
          <a:extLst>
            <a:ext uri="{FF2B5EF4-FFF2-40B4-BE49-F238E27FC236}">
              <a16:creationId xmlns:a16="http://schemas.microsoft.com/office/drawing/2014/main" id="{94E0CA6E-7387-49F2-A3D6-299A65B32BE1}"/>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29" name="ZoneTexte 628">
          <a:extLst>
            <a:ext uri="{FF2B5EF4-FFF2-40B4-BE49-F238E27FC236}">
              <a16:creationId xmlns:a16="http://schemas.microsoft.com/office/drawing/2014/main" id="{7FB37B4E-ACD9-40E6-8ECC-8C3EA9167531}"/>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30" name="ZoneTexte 629">
          <a:extLst>
            <a:ext uri="{FF2B5EF4-FFF2-40B4-BE49-F238E27FC236}">
              <a16:creationId xmlns:a16="http://schemas.microsoft.com/office/drawing/2014/main" id="{4D333F00-EBAE-4DC8-90AB-DDF9F947A933}"/>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31" name="ZoneTexte 630">
          <a:extLst>
            <a:ext uri="{FF2B5EF4-FFF2-40B4-BE49-F238E27FC236}">
              <a16:creationId xmlns:a16="http://schemas.microsoft.com/office/drawing/2014/main" id="{026AFB2F-3267-476F-884F-A1B63DF8704E}"/>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32" name="ZoneTexte 631">
          <a:extLst>
            <a:ext uri="{FF2B5EF4-FFF2-40B4-BE49-F238E27FC236}">
              <a16:creationId xmlns:a16="http://schemas.microsoft.com/office/drawing/2014/main" id="{3A2BDF3A-10EC-4AA5-AFA9-8619BFAA4291}"/>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33" name="ZoneTexte 632">
          <a:extLst>
            <a:ext uri="{FF2B5EF4-FFF2-40B4-BE49-F238E27FC236}">
              <a16:creationId xmlns:a16="http://schemas.microsoft.com/office/drawing/2014/main" id="{0BCBB0CB-70B9-41D8-98BB-29BDDDAFDBE3}"/>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34" name="ZoneTexte 633">
          <a:extLst>
            <a:ext uri="{FF2B5EF4-FFF2-40B4-BE49-F238E27FC236}">
              <a16:creationId xmlns:a16="http://schemas.microsoft.com/office/drawing/2014/main" id="{201D4343-22C1-4059-812D-44542E2B20D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35" name="ZoneTexte 634">
          <a:extLst>
            <a:ext uri="{FF2B5EF4-FFF2-40B4-BE49-F238E27FC236}">
              <a16:creationId xmlns:a16="http://schemas.microsoft.com/office/drawing/2014/main" id="{48A399C0-4A46-4006-96F6-02C2BD51F3C0}"/>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36" name="ZoneTexte 635">
          <a:extLst>
            <a:ext uri="{FF2B5EF4-FFF2-40B4-BE49-F238E27FC236}">
              <a16:creationId xmlns:a16="http://schemas.microsoft.com/office/drawing/2014/main" id="{44BAEC36-2E07-4C87-86E0-2BF98D01AFE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37" name="ZoneTexte 636">
          <a:extLst>
            <a:ext uri="{FF2B5EF4-FFF2-40B4-BE49-F238E27FC236}">
              <a16:creationId xmlns:a16="http://schemas.microsoft.com/office/drawing/2014/main" id="{F0EFEFC6-C199-4357-A4CF-F446BE7BDEFA}"/>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38" name="ZoneTexte 637">
          <a:extLst>
            <a:ext uri="{FF2B5EF4-FFF2-40B4-BE49-F238E27FC236}">
              <a16:creationId xmlns:a16="http://schemas.microsoft.com/office/drawing/2014/main" id="{9BA56B9A-3A9E-46F6-AE54-65DC6611E4E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39" name="ZoneTexte 638">
          <a:extLst>
            <a:ext uri="{FF2B5EF4-FFF2-40B4-BE49-F238E27FC236}">
              <a16:creationId xmlns:a16="http://schemas.microsoft.com/office/drawing/2014/main" id="{64620C11-D34F-4661-AD5C-6008E0912035}"/>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40" name="ZoneTexte 639">
          <a:extLst>
            <a:ext uri="{FF2B5EF4-FFF2-40B4-BE49-F238E27FC236}">
              <a16:creationId xmlns:a16="http://schemas.microsoft.com/office/drawing/2014/main" id="{6C91E74A-BE44-49D9-870F-6593666C0DFE}"/>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41" name="ZoneTexte 640">
          <a:extLst>
            <a:ext uri="{FF2B5EF4-FFF2-40B4-BE49-F238E27FC236}">
              <a16:creationId xmlns:a16="http://schemas.microsoft.com/office/drawing/2014/main" id="{28876E1E-DB68-41E0-99A7-4A3AE67280F4}"/>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42" name="ZoneTexte 641">
          <a:extLst>
            <a:ext uri="{FF2B5EF4-FFF2-40B4-BE49-F238E27FC236}">
              <a16:creationId xmlns:a16="http://schemas.microsoft.com/office/drawing/2014/main" id="{63785D09-B69C-4943-9C34-F0FF9483091D}"/>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43" name="ZoneTexte 642">
          <a:extLst>
            <a:ext uri="{FF2B5EF4-FFF2-40B4-BE49-F238E27FC236}">
              <a16:creationId xmlns:a16="http://schemas.microsoft.com/office/drawing/2014/main" id="{D7ED9F73-FAFE-4D45-9585-71ACC84C96E4}"/>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44" name="ZoneTexte 643">
          <a:extLst>
            <a:ext uri="{FF2B5EF4-FFF2-40B4-BE49-F238E27FC236}">
              <a16:creationId xmlns:a16="http://schemas.microsoft.com/office/drawing/2014/main" id="{F3E9C708-F9AF-473C-9D83-62FBE1725A94}"/>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45" name="ZoneTexte 644">
          <a:extLst>
            <a:ext uri="{FF2B5EF4-FFF2-40B4-BE49-F238E27FC236}">
              <a16:creationId xmlns:a16="http://schemas.microsoft.com/office/drawing/2014/main" id="{5F3B39F7-79A5-45DC-8B35-84789A72BEE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46" name="ZoneTexte 645">
          <a:extLst>
            <a:ext uri="{FF2B5EF4-FFF2-40B4-BE49-F238E27FC236}">
              <a16:creationId xmlns:a16="http://schemas.microsoft.com/office/drawing/2014/main" id="{163461A3-4E45-4CF9-BA47-5551665E6649}"/>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47" name="ZoneTexte 646">
          <a:extLst>
            <a:ext uri="{FF2B5EF4-FFF2-40B4-BE49-F238E27FC236}">
              <a16:creationId xmlns:a16="http://schemas.microsoft.com/office/drawing/2014/main" id="{72A8EB77-7136-4888-A566-23F18FB06E85}"/>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48" name="ZoneTexte 647">
          <a:extLst>
            <a:ext uri="{FF2B5EF4-FFF2-40B4-BE49-F238E27FC236}">
              <a16:creationId xmlns:a16="http://schemas.microsoft.com/office/drawing/2014/main" id="{F95F1989-E148-45CB-B713-7AEBA7E4673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49" name="ZoneTexte 648">
          <a:extLst>
            <a:ext uri="{FF2B5EF4-FFF2-40B4-BE49-F238E27FC236}">
              <a16:creationId xmlns:a16="http://schemas.microsoft.com/office/drawing/2014/main" id="{832C315C-F1F5-4D3C-8DCC-F9B19EDEFE31}"/>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50" name="ZoneTexte 649">
          <a:extLst>
            <a:ext uri="{FF2B5EF4-FFF2-40B4-BE49-F238E27FC236}">
              <a16:creationId xmlns:a16="http://schemas.microsoft.com/office/drawing/2014/main" id="{DC3645C5-CC02-4447-9ECC-B061D0871644}"/>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51" name="ZoneTexte 650">
          <a:extLst>
            <a:ext uri="{FF2B5EF4-FFF2-40B4-BE49-F238E27FC236}">
              <a16:creationId xmlns:a16="http://schemas.microsoft.com/office/drawing/2014/main" id="{C99D43FC-F2F3-4876-9D9B-C953AE59A6C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52" name="ZoneTexte 651">
          <a:extLst>
            <a:ext uri="{FF2B5EF4-FFF2-40B4-BE49-F238E27FC236}">
              <a16:creationId xmlns:a16="http://schemas.microsoft.com/office/drawing/2014/main" id="{B004B133-23BE-4BB1-A64C-763814CF4BC2}"/>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53" name="ZoneTexte 652">
          <a:extLst>
            <a:ext uri="{FF2B5EF4-FFF2-40B4-BE49-F238E27FC236}">
              <a16:creationId xmlns:a16="http://schemas.microsoft.com/office/drawing/2014/main" id="{8183F006-FA9C-43EE-80E8-B20FC9CF8F34}"/>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54" name="ZoneTexte 653">
          <a:extLst>
            <a:ext uri="{FF2B5EF4-FFF2-40B4-BE49-F238E27FC236}">
              <a16:creationId xmlns:a16="http://schemas.microsoft.com/office/drawing/2014/main" id="{94DABB55-5F57-40FA-9A73-F1EFC887EAB3}"/>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55" name="ZoneTexte 654">
          <a:extLst>
            <a:ext uri="{FF2B5EF4-FFF2-40B4-BE49-F238E27FC236}">
              <a16:creationId xmlns:a16="http://schemas.microsoft.com/office/drawing/2014/main" id="{6CD41DFC-6643-4061-8AC9-061AE74E3C34}"/>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56" name="ZoneTexte 655">
          <a:extLst>
            <a:ext uri="{FF2B5EF4-FFF2-40B4-BE49-F238E27FC236}">
              <a16:creationId xmlns:a16="http://schemas.microsoft.com/office/drawing/2014/main" id="{786E26D3-59C3-4692-AFC3-E1BF8FB4AC40}"/>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57" name="ZoneTexte 656">
          <a:extLst>
            <a:ext uri="{FF2B5EF4-FFF2-40B4-BE49-F238E27FC236}">
              <a16:creationId xmlns:a16="http://schemas.microsoft.com/office/drawing/2014/main" id="{6E7C59FB-337A-4080-A435-11D13CB6574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58" name="ZoneTexte 657">
          <a:extLst>
            <a:ext uri="{FF2B5EF4-FFF2-40B4-BE49-F238E27FC236}">
              <a16:creationId xmlns:a16="http://schemas.microsoft.com/office/drawing/2014/main" id="{5E3FEC73-ECA6-4FB9-8B3B-F708B165031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59" name="ZoneTexte 658">
          <a:extLst>
            <a:ext uri="{FF2B5EF4-FFF2-40B4-BE49-F238E27FC236}">
              <a16:creationId xmlns:a16="http://schemas.microsoft.com/office/drawing/2014/main" id="{3EB07422-D5E0-4061-BB71-96B4428812B9}"/>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60" name="ZoneTexte 659">
          <a:extLst>
            <a:ext uri="{FF2B5EF4-FFF2-40B4-BE49-F238E27FC236}">
              <a16:creationId xmlns:a16="http://schemas.microsoft.com/office/drawing/2014/main" id="{2E90EAC5-BE3B-47C1-8D8E-5C4EFBFF0842}"/>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61" name="ZoneTexte 660">
          <a:extLst>
            <a:ext uri="{FF2B5EF4-FFF2-40B4-BE49-F238E27FC236}">
              <a16:creationId xmlns:a16="http://schemas.microsoft.com/office/drawing/2014/main" id="{30715B62-EA97-45F8-A08E-4E43B5BD0589}"/>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62" name="ZoneTexte 661">
          <a:extLst>
            <a:ext uri="{FF2B5EF4-FFF2-40B4-BE49-F238E27FC236}">
              <a16:creationId xmlns:a16="http://schemas.microsoft.com/office/drawing/2014/main" id="{5540EDDB-B694-48A6-A2A3-73F9ABE0ED10}"/>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63" name="ZoneTexte 662">
          <a:extLst>
            <a:ext uri="{FF2B5EF4-FFF2-40B4-BE49-F238E27FC236}">
              <a16:creationId xmlns:a16="http://schemas.microsoft.com/office/drawing/2014/main" id="{51ECF2F6-689E-44DA-8D5E-EFFFEF965097}"/>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64" name="ZoneTexte 663">
          <a:extLst>
            <a:ext uri="{FF2B5EF4-FFF2-40B4-BE49-F238E27FC236}">
              <a16:creationId xmlns:a16="http://schemas.microsoft.com/office/drawing/2014/main" id="{46ABD05E-4143-4A31-A003-814EF78F9C75}"/>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65" name="ZoneTexte 664">
          <a:extLst>
            <a:ext uri="{FF2B5EF4-FFF2-40B4-BE49-F238E27FC236}">
              <a16:creationId xmlns:a16="http://schemas.microsoft.com/office/drawing/2014/main" id="{37B50982-1E2A-4457-A4C7-0E194403F22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66" name="ZoneTexte 665">
          <a:extLst>
            <a:ext uri="{FF2B5EF4-FFF2-40B4-BE49-F238E27FC236}">
              <a16:creationId xmlns:a16="http://schemas.microsoft.com/office/drawing/2014/main" id="{29172440-43BE-4C9F-811A-500CA1CE4860}"/>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67" name="ZoneTexte 666">
          <a:extLst>
            <a:ext uri="{FF2B5EF4-FFF2-40B4-BE49-F238E27FC236}">
              <a16:creationId xmlns:a16="http://schemas.microsoft.com/office/drawing/2014/main" id="{A0C6F141-EDEE-4A99-8D9E-B4492B41B032}"/>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68" name="ZoneTexte 667">
          <a:extLst>
            <a:ext uri="{FF2B5EF4-FFF2-40B4-BE49-F238E27FC236}">
              <a16:creationId xmlns:a16="http://schemas.microsoft.com/office/drawing/2014/main" id="{60D2A358-09B6-4A8F-B875-03ACEC49F2A1}"/>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69" name="ZoneTexte 668">
          <a:extLst>
            <a:ext uri="{FF2B5EF4-FFF2-40B4-BE49-F238E27FC236}">
              <a16:creationId xmlns:a16="http://schemas.microsoft.com/office/drawing/2014/main" id="{6D7EACA8-6045-4C36-B102-0A2700E76283}"/>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70" name="ZoneTexte 669">
          <a:extLst>
            <a:ext uri="{FF2B5EF4-FFF2-40B4-BE49-F238E27FC236}">
              <a16:creationId xmlns:a16="http://schemas.microsoft.com/office/drawing/2014/main" id="{1321BE4D-F71A-42C0-B73A-B6D509DCD89B}"/>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71" name="ZoneTexte 670">
          <a:extLst>
            <a:ext uri="{FF2B5EF4-FFF2-40B4-BE49-F238E27FC236}">
              <a16:creationId xmlns:a16="http://schemas.microsoft.com/office/drawing/2014/main" id="{F8E01629-1088-4C86-8D8D-2908D21F4626}"/>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72" name="ZoneTexte 671">
          <a:extLst>
            <a:ext uri="{FF2B5EF4-FFF2-40B4-BE49-F238E27FC236}">
              <a16:creationId xmlns:a16="http://schemas.microsoft.com/office/drawing/2014/main" id="{DD5B8089-F2F9-4BBE-B027-7DC132FCF785}"/>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21</xdr:row>
      <xdr:rowOff>0</xdr:rowOff>
    </xdr:from>
    <xdr:ext cx="65" cy="172227"/>
    <xdr:sp macro="" textlink="">
      <xdr:nvSpPr>
        <xdr:cNvPr id="673" name="ZoneTexte 672">
          <a:extLst>
            <a:ext uri="{FF2B5EF4-FFF2-40B4-BE49-F238E27FC236}">
              <a16:creationId xmlns:a16="http://schemas.microsoft.com/office/drawing/2014/main" id="{4EC6B377-9F8A-4232-BB15-E98FCD9946FF}"/>
            </a:ext>
          </a:extLst>
        </xdr:cNvPr>
        <xdr:cNvSpPr txBox="1"/>
      </xdr:nvSpPr>
      <xdr:spPr>
        <a:xfrm>
          <a:off x="213360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74" name="ZoneTexte 673">
          <a:extLst>
            <a:ext uri="{FF2B5EF4-FFF2-40B4-BE49-F238E27FC236}">
              <a16:creationId xmlns:a16="http://schemas.microsoft.com/office/drawing/2014/main" id="{498250D0-1565-4487-9C81-7CBB23D87EB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75" name="ZoneTexte 674">
          <a:extLst>
            <a:ext uri="{FF2B5EF4-FFF2-40B4-BE49-F238E27FC236}">
              <a16:creationId xmlns:a16="http://schemas.microsoft.com/office/drawing/2014/main" id="{59034EF7-26CD-434C-99DA-078BD1F6BF4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76" name="ZoneTexte 675">
          <a:extLst>
            <a:ext uri="{FF2B5EF4-FFF2-40B4-BE49-F238E27FC236}">
              <a16:creationId xmlns:a16="http://schemas.microsoft.com/office/drawing/2014/main" id="{8754B052-8E0A-4F0D-9413-8539A065F80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77" name="ZoneTexte 676">
          <a:extLst>
            <a:ext uri="{FF2B5EF4-FFF2-40B4-BE49-F238E27FC236}">
              <a16:creationId xmlns:a16="http://schemas.microsoft.com/office/drawing/2014/main" id="{1B0CCDBD-FE30-4706-91DC-A4260B887CC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78" name="ZoneTexte 677">
          <a:extLst>
            <a:ext uri="{FF2B5EF4-FFF2-40B4-BE49-F238E27FC236}">
              <a16:creationId xmlns:a16="http://schemas.microsoft.com/office/drawing/2014/main" id="{EF578E2E-1404-4DC0-A918-54EF2E2B677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79" name="ZoneTexte 678">
          <a:extLst>
            <a:ext uri="{FF2B5EF4-FFF2-40B4-BE49-F238E27FC236}">
              <a16:creationId xmlns:a16="http://schemas.microsoft.com/office/drawing/2014/main" id="{F3DD53AD-2ACA-4452-9EDC-5F5911AA7C0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80" name="ZoneTexte 679">
          <a:extLst>
            <a:ext uri="{FF2B5EF4-FFF2-40B4-BE49-F238E27FC236}">
              <a16:creationId xmlns:a16="http://schemas.microsoft.com/office/drawing/2014/main" id="{57FA19F5-6978-4E10-819B-D2D72365CF3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81" name="ZoneTexte 680">
          <a:extLst>
            <a:ext uri="{FF2B5EF4-FFF2-40B4-BE49-F238E27FC236}">
              <a16:creationId xmlns:a16="http://schemas.microsoft.com/office/drawing/2014/main" id="{59CFE3C1-3B3D-4562-BDF0-95CC38144F3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82" name="ZoneTexte 681">
          <a:extLst>
            <a:ext uri="{FF2B5EF4-FFF2-40B4-BE49-F238E27FC236}">
              <a16:creationId xmlns:a16="http://schemas.microsoft.com/office/drawing/2014/main" id="{63797A6D-72AF-46B2-9A8E-3DA4DCB8905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83" name="ZoneTexte 682">
          <a:extLst>
            <a:ext uri="{FF2B5EF4-FFF2-40B4-BE49-F238E27FC236}">
              <a16:creationId xmlns:a16="http://schemas.microsoft.com/office/drawing/2014/main" id="{68EDBAEA-608C-44AA-AD73-3F516270750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84" name="ZoneTexte 683">
          <a:extLst>
            <a:ext uri="{FF2B5EF4-FFF2-40B4-BE49-F238E27FC236}">
              <a16:creationId xmlns:a16="http://schemas.microsoft.com/office/drawing/2014/main" id="{358FA985-1FDC-4995-BF85-CC525FAC465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85" name="ZoneTexte 684">
          <a:extLst>
            <a:ext uri="{FF2B5EF4-FFF2-40B4-BE49-F238E27FC236}">
              <a16:creationId xmlns:a16="http://schemas.microsoft.com/office/drawing/2014/main" id="{DAC6B882-F7DD-4D72-BF90-E8896C0120F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86" name="ZoneTexte 685">
          <a:extLst>
            <a:ext uri="{FF2B5EF4-FFF2-40B4-BE49-F238E27FC236}">
              <a16:creationId xmlns:a16="http://schemas.microsoft.com/office/drawing/2014/main" id="{E4FF98C7-82C2-4D6D-8EEE-733F4F3106F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87" name="ZoneTexte 686">
          <a:extLst>
            <a:ext uri="{FF2B5EF4-FFF2-40B4-BE49-F238E27FC236}">
              <a16:creationId xmlns:a16="http://schemas.microsoft.com/office/drawing/2014/main" id="{164D730B-BDE3-4BAC-9F01-94274316320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88" name="ZoneTexte 687">
          <a:extLst>
            <a:ext uri="{FF2B5EF4-FFF2-40B4-BE49-F238E27FC236}">
              <a16:creationId xmlns:a16="http://schemas.microsoft.com/office/drawing/2014/main" id="{1AC4AD8E-75D5-4A13-956E-0202CB6DD82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89" name="ZoneTexte 688">
          <a:extLst>
            <a:ext uri="{FF2B5EF4-FFF2-40B4-BE49-F238E27FC236}">
              <a16:creationId xmlns:a16="http://schemas.microsoft.com/office/drawing/2014/main" id="{E3F28A1F-ED53-40B1-B6CC-336CA3C096C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90" name="ZoneTexte 689">
          <a:extLst>
            <a:ext uri="{FF2B5EF4-FFF2-40B4-BE49-F238E27FC236}">
              <a16:creationId xmlns:a16="http://schemas.microsoft.com/office/drawing/2014/main" id="{413BFFD0-FE16-4126-9610-44B1EDBF4C6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91" name="ZoneTexte 690">
          <a:extLst>
            <a:ext uri="{FF2B5EF4-FFF2-40B4-BE49-F238E27FC236}">
              <a16:creationId xmlns:a16="http://schemas.microsoft.com/office/drawing/2014/main" id="{F4238F6B-28A8-46B6-A788-073B8A816C3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92" name="ZoneTexte 691">
          <a:extLst>
            <a:ext uri="{FF2B5EF4-FFF2-40B4-BE49-F238E27FC236}">
              <a16:creationId xmlns:a16="http://schemas.microsoft.com/office/drawing/2014/main" id="{108B5600-0FB4-43CB-8ADE-8604E6F3228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93" name="ZoneTexte 692">
          <a:extLst>
            <a:ext uri="{FF2B5EF4-FFF2-40B4-BE49-F238E27FC236}">
              <a16:creationId xmlns:a16="http://schemas.microsoft.com/office/drawing/2014/main" id="{353ADA75-9925-445C-9AB2-BD0E858FF6E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94" name="ZoneTexte 693">
          <a:extLst>
            <a:ext uri="{FF2B5EF4-FFF2-40B4-BE49-F238E27FC236}">
              <a16:creationId xmlns:a16="http://schemas.microsoft.com/office/drawing/2014/main" id="{84B845B5-9654-4C2E-BED9-AF2FC0626FD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95" name="ZoneTexte 694">
          <a:extLst>
            <a:ext uri="{FF2B5EF4-FFF2-40B4-BE49-F238E27FC236}">
              <a16:creationId xmlns:a16="http://schemas.microsoft.com/office/drawing/2014/main" id="{EB87A059-5CB5-46F5-B24B-5EEF8808408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96" name="ZoneTexte 695">
          <a:extLst>
            <a:ext uri="{FF2B5EF4-FFF2-40B4-BE49-F238E27FC236}">
              <a16:creationId xmlns:a16="http://schemas.microsoft.com/office/drawing/2014/main" id="{BBC523CA-13CC-48A8-A47F-A039EB260B3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97" name="ZoneTexte 696">
          <a:extLst>
            <a:ext uri="{FF2B5EF4-FFF2-40B4-BE49-F238E27FC236}">
              <a16:creationId xmlns:a16="http://schemas.microsoft.com/office/drawing/2014/main" id="{72870565-A444-4AAA-81FC-981048CCFDD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98" name="ZoneTexte 697">
          <a:extLst>
            <a:ext uri="{FF2B5EF4-FFF2-40B4-BE49-F238E27FC236}">
              <a16:creationId xmlns:a16="http://schemas.microsoft.com/office/drawing/2014/main" id="{EC8E9DBA-5D12-49BB-AA49-5DD08BCA326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699" name="ZoneTexte 698">
          <a:extLst>
            <a:ext uri="{FF2B5EF4-FFF2-40B4-BE49-F238E27FC236}">
              <a16:creationId xmlns:a16="http://schemas.microsoft.com/office/drawing/2014/main" id="{DB80A2F9-73D7-424E-9E30-48AF340A712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00" name="ZoneTexte 699">
          <a:extLst>
            <a:ext uri="{FF2B5EF4-FFF2-40B4-BE49-F238E27FC236}">
              <a16:creationId xmlns:a16="http://schemas.microsoft.com/office/drawing/2014/main" id="{32C335A2-B8B6-44FC-98BC-13010307442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01" name="ZoneTexte 700">
          <a:extLst>
            <a:ext uri="{FF2B5EF4-FFF2-40B4-BE49-F238E27FC236}">
              <a16:creationId xmlns:a16="http://schemas.microsoft.com/office/drawing/2014/main" id="{134FC56A-CC0D-48F5-8352-FB5FCB9C09B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02" name="ZoneTexte 701">
          <a:extLst>
            <a:ext uri="{FF2B5EF4-FFF2-40B4-BE49-F238E27FC236}">
              <a16:creationId xmlns:a16="http://schemas.microsoft.com/office/drawing/2014/main" id="{2807E7E3-E80C-4564-97F3-F7515D60588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03" name="ZoneTexte 702">
          <a:extLst>
            <a:ext uri="{FF2B5EF4-FFF2-40B4-BE49-F238E27FC236}">
              <a16:creationId xmlns:a16="http://schemas.microsoft.com/office/drawing/2014/main" id="{49BDF2F8-9A18-4DCD-9660-D53E5C470F3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04" name="ZoneTexte 703">
          <a:extLst>
            <a:ext uri="{FF2B5EF4-FFF2-40B4-BE49-F238E27FC236}">
              <a16:creationId xmlns:a16="http://schemas.microsoft.com/office/drawing/2014/main" id="{D6337668-D123-475B-B988-B7863F8FFEC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05" name="ZoneTexte 704">
          <a:extLst>
            <a:ext uri="{FF2B5EF4-FFF2-40B4-BE49-F238E27FC236}">
              <a16:creationId xmlns:a16="http://schemas.microsoft.com/office/drawing/2014/main" id="{889C478F-90B5-4C0A-A86B-7B66F2FD7F3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06" name="ZoneTexte 705">
          <a:extLst>
            <a:ext uri="{FF2B5EF4-FFF2-40B4-BE49-F238E27FC236}">
              <a16:creationId xmlns:a16="http://schemas.microsoft.com/office/drawing/2014/main" id="{244F0913-7AAC-4D85-8857-19E6890B6ED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07" name="ZoneTexte 706">
          <a:extLst>
            <a:ext uri="{FF2B5EF4-FFF2-40B4-BE49-F238E27FC236}">
              <a16:creationId xmlns:a16="http://schemas.microsoft.com/office/drawing/2014/main" id="{D9533397-D57F-4EBD-BA05-757E5803CB0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08" name="ZoneTexte 707">
          <a:extLst>
            <a:ext uri="{FF2B5EF4-FFF2-40B4-BE49-F238E27FC236}">
              <a16:creationId xmlns:a16="http://schemas.microsoft.com/office/drawing/2014/main" id="{EFF81B8B-7AA9-47EF-BAD7-B9B6134BFD4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09" name="ZoneTexte 708">
          <a:extLst>
            <a:ext uri="{FF2B5EF4-FFF2-40B4-BE49-F238E27FC236}">
              <a16:creationId xmlns:a16="http://schemas.microsoft.com/office/drawing/2014/main" id="{FFA0B957-DA99-40F1-BDE9-8BCB3A43B26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10" name="ZoneTexte 709">
          <a:extLst>
            <a:ext uri="{FF2B5EF4-FFF2-40B4-BE49-F238E27FC236}">
              <a16:creationId xmlns:a16="http://schemas.microsoft.com/office/drawing/2014/main" id="{0018D6F4-DD23-45AE-8923-92AE9D89F84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11" name="ZoneTexte 710">
          <a:extLst>
            <a:ext uri="{FF2B5EF4-FFF2-40B4-BE49-F238E27FC236}">
              <a16:creationId xmlns:a16="http://schemas.microsoft.com/office/drawing/2014/main" id="{7852F83F-C019-4BA8-AD38-73AC1B3C8BE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12" name="ZoneTexte 711">
          <a:extLst>
            <a:ext uri="{FF2B5EF4-FFF2-40B4-BE49-F238E27FC236}">
              <a16:creationId xmlns:a16="http://schemas.microsoft.com/office/drawing/2014/main" id="{F2FAC7AE-FF5A-4EE2-B159-14F7B19B5CE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13" name="ZoneTexte 712">
          <a:extLst>
            <a:ext uri="{FF2B5EF4-FFF2-40B4-BE49-F238E27FC236}">
              <a16:creationId xmlns:a16="http://schemas.microsoft.com/office/drawing/2014/main" id="{0958EC34-8036-4AFE-828E-F709957010A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14" name="ZoneTexte 713">
          <a:extLst>
            <a:ext uri="{FF2B5EF4-FFF2-40B4-BE49-F238E27FC236}">
              <a16:creationId xmlns:a16="http://schemas.microsoft.com/office/drawing/2014/main" id="{D50CBA02-C6AC-4853-83B4-0583CB8549F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15" name="ZoneTexte 714">
          <a:extLst>
            <a:ext uri="{FF2B5EF4-FFF2-40B4-BE49-F238E27FC236}">
              <a16:creationId xmlns:a16="http://schemas.microsoft.com/office/drawing/2014/main" id="{4C1B2763-009C-405A-81E7-E5FF76C1C68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16" name="ZoneTexte 715">
          <a:extLst>
            <a:ext uri="{FF2B5EF4-FFF2-40B4-BE49-F238E27FC236}">
              <a16:creationId xmlns:a16="http://schemas.microsoft.com/office/drawing/2014/main" id="{38874552-3B71-4C09-B8F5-F8FF87D337A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17" name="ZoneTexte 716">
          <a:extLst>
            <a:ext uri="{FF2B5EF4-FFF2-40B4-BE49-F238E27FC236}">
              <a16:creationId xmlns:a16="http://schemas.microsoft.com/office/drawing/2014/main" id="{FD9B5336-D219-4903-A9DA-26E72956B4F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18" name="ZoneTexte 717">
          <a:extLst>
            <a:ext uri="{FF2B5EF4-FFF2-40B4-BE49-F238E27FC236}">
              <a16:creationId xmlns:a16="http://schemas.microsoft.com/office/drawing/2014/main" id="{D6C364D6-4A9F-4A45-9A55-28FEC29B965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19" name="ZoneTexte 718">
          <a:extLst>
            <a:ext uri="{FF2B5EF4-FFF2-40B4-BE49-F238E27FC236}">
              <a16:creationId xmlns:a16="http://schemas.microsoft.com/office/drawing/2014/main" id="{AB15F009-58B6-45B0-9CFA-C48A1D04E9F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20" name="ZoneTexte 719">
          <a:extLst>
            <a:ext uri="{FF2B5EF4-FFF2-40B4-BE49-F238E27FC236}">
              <a16:creationId xmlns:a16="http://schemas.microsoft.com/office/drawing/2014/main" id="{5FE3496A-09E3-4287-A1D2-7511984793B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21" name="ZoneTexte 720">
          <a:extLst>
            <a:ext uri="{FF2B5EF4-FFF2-40B4-BE49-F238E27FC236}">
              <a16:creationId xmlns:a16="http://schemas.microsoft.com/office/drawing/2014/main" id="{7B88EB3F-EA13-4C9F-BF08-83CDFC287D9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22" name="ZoneTexte 721">
          <a:extLst>
            <a:ext uri="{FF2B5EF4-FFF2-40B4-BE49-F238E27FC236}">
              <a16:creationId xmlns:a16="http://schemas.microsoft.com/office/drawing/2014/main" id="{4DDD9883-A580-4592-8D5F-C9259AB817F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23" name="ZoneTexte 722">
          <a:extLst>
            <a:ext uri="{FF2B5EF4-FFF2-40B4-BE49-F238E27FC236}">
              <a16:creationId xmlns:a16="http://schemas.microsoft.com/office/drawing/2014/main" id="{76113EF3-E856-46CA-9ECD-D78980958F9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24" name="ZoneTexte 723">
          <a:extLst>
            <a:ext uri="{FF2B5EF4-FFF2-40B4-BE49-F238E27FC236}">
              <a16:creationId xmlns:a16="http://schemas.microsoft.com/office/drawing/2014/main" id="{6B73A69A-1264-4043-85F1-AADA2FF4AD8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25" name="ZoneTexte 724">
          <a:extLst>
            <a:ext uri="{FF2B5EF4-FFF2-40B4-BE49-F238E27FC236}">
              <a16:creationId xmlns:a16="http://schemas.microsoft.com/office/drawing/2014/main" id="{BB5A2FB9-827B-4A59-8820-447BCD2A35E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26" name="ZoneTexte 725">
          <a:extLst>
            <a:ext uri="{FF2B5EF4-FFF2-40B4-BE49-F238E27FC236}">
              <a16:creationId xmlns:a16="http://schemas.microsoft.com/office/drawing/2014/main" id="{F621DFB5-B573-49D7-B7F5-687245DE05A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27" name="ZoneTexte 726">
          <a:extLst>
            <a:ext uri="{FF2B5EF4-FFF2-40B4-BE49-F238E27FC236}">
              <a16:creationId xmlns:a16="http://schemas.microsoft.com/office/drawing/2014/main" id="{F1493F23-387D-4E75-A132-8225E22228C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28" name="ZoneTexte 727">
          <a:extLst>
            <a:ext uri="{FF2B5EF4-FFF2-40B4-BE49-F238E27FC236}">
              <a16:creationId xmlns:a16="http://schemas.microsoft.com/office/drawing/2014/main" id="{E3AC533C-2926-4838-8389-9AA389E5C8B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29" name="ZoneTexte 728">
          <a:extLst>
            <a:ext uri="{FF2B5EF4-FFF2-40B4-BE49-F238E27FC236}">
              <a16:creationId xmlns:a16="http://schemas.microsoft.com/office/drawing/2014/main" id="{EFE5AAD8-1230-4687-B935-5AFA1B3FC35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30" name="ZoneTexte 729">
          <a:extLst>
            <a:ext uri="{FF2B5EF4-FFF2-40B4-BE49-F238E27FC236}">
              <a16:creationId xmlns:a16="http://schemas.microsoft.com/office/drawing/2014/main" id="{BF97190B-044F-4BAA-B5F0-656FE82BB1C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31" name="ZoneTexte 730">
          <a:extLst>
            <a:ext uri="{FF2B5EF4-FFF2-40B4-BE49-F238E27FC236}">
              <a16:creationId xmlns:a16="http://schemas.microsoft.com/office/drawing/2014/main" id="{D13CDC9C-FBCD-4B6A-A274-2ED1B4DD897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32" name="ZoneTexte 731">
          <a:extLst>
            <a:ext uri="{FF2B5EF4-FFF2-40B4-BE49-F238E27FC236}">
              <a16:creationId xmlns:a16="http://schemas.microsoft.com/office/drawing/2014/main" id="{5C533C17-D479-40BF-8372-94B98F9934C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33" name="ZoneTexte 732">
          <a:extLst>
            <a:ext uri="{FF2B5EF4-FFF2-40B4-BE49-F238E27FC236}">
              <a16:creationId xmlns:a16="http://schemas.microsoft.com/office/drawing/2014/main" id="{0912B6DA-1D3A-40AD-ACEE-E95C55DB0B6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34" name="ZoneTexte 733">
          <a:extLst>
            <a:ext uri="{FF2B5EF4-FFF2-40B4-BE49-F238E27FC236}">
              <a16:creationId xmlns:a16="http://schemas.microsoft.com/office/drawing/2014/main" id="{F9591F9D-D336-42D6-9611-CDE0F94161B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35" name="ZoneTexte 734">
          <a:extLst>
            <a:ext uri="{FF2B5EF4-FFF2-40B4-BE49-F238E27FC236}">
              <a16:creationId xmlns:a16="http://schemas.microsoft.com/office/drawing/2014/main" id="{35D3742B-873B-40B6-AF7E-ADB1AC561A7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36" name="ZoneTexte 735">
          <a:extLst>
            <a:ext uri="{FF2B5EF4-FFF2-40B4-BE49-F238E27FC236}">
              <a16:creationId xmlns:a16="http://schemas.microsoft.com/office/drawing/2014/main" id="{452D1857-2B46-4D61-8578-DC83358F7EC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37" name="ZoneTexte 736">
          <a:extLst>
            <a:ext uri="{FF2B5EF4-FFF2-40B4-BE49-F238E27FC236}">
              <a16:creationId xmlns:a16="http://schemas.microsoft.com/office/drawing/2014/main" id="{FAB38153-9C86-4260-8D62-B50B3AADFCE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38" name="ZoneTexte 737">
          <a:extLst>
            <a:ext uri="{FF2B5EF4-FFF2-40B4-BE49-F238E27FC236}">
              <a16:creationId xmlns:a16="http://schemas.microsoft.com/office/drawing/2014/main" id="{C1986F59-A04D-473A-A309-A2E2D95088E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39" name="ZoneTexte 738">
          <a:extLst>
            <a:ext uri="{FF2B5EF4-FFF2-40B4-BE49-F238E27FC236}">
              <a16:creationId xmlns:a16="http://schemas.microsoft.com/office/drawing/2014/main" id="{00C5B774-59B2-42C6-A7FD-960194D1D0D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40" name="ZoneTexte 739">
          <a:extLst>
            <a:ext uri="{FF2B5EF4-FFF2-40B4-BE49-F238E27FC236}">
              <a16:creationId xmlns:a16="http://schemas.microsoft.com/office/drawing/2014/main" id="{9FCA2143-01E6-40EA-AD81-893891C9F45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41" name="ZoneTexte 740">
          <a:extLst>
            <a:ext uri="{FF2B5EF4-FFF2-40B4-BE49-F238E27FC236}">
              <a16:creationId xmlns:a16="http://schemas.microsoft.com/office/drawing/2014/main" id="{1C47BC8B-982E-4246-B12E-00AEDFE2D2A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42" name="ZoneTexte 741">
          <a:extLst>
            <a:ext uri="{FF2B5EF4-FFF2-40B4-BE49-F238E27FC236}">
              <a16:creationId xmlns:a16="http://schemas.microsoft.com/office/drawing/2014/main" id="{48A317A4-50A2-4D95-8131-03A1B0E0B21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43" name="ZoneTexte 742">
          <a:extLst>
            <a:ext uri="{FF2B5EF4-FFF2-40B4-BE49-F238E27FC236}">
              <a16:creationId xmlns:a16="http://schemas.microsoft.com/office/drawing/2014/main" id="{BFE22119-68E1-4AF6-B369-8416B846696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44" name="ZoneTexte 743">
          <a:extLst>
            <a:ext uri="{FF2B5EF4-FFF2-40B4-BE49-F238E27FC236}">
              <a16:creationId xmlns:a16="http://schemas.microsoft.com/office/drawing/2014/main" id="{EE9CD4F6-E0E1-421F-AAAA-C412F159AF0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45" name="ZoneTexte 744">
          <a:extLst>
            <a:ext uri="{FF2B5EF4-FFF2-40B4-BE49-F238E27FC236}">
              <a16:creationId xmlns:a16="http://schemas.microsoft.com/office/drawing/2014/main" id="{1E84B809-4490-4FAD-AC62-5AD663ACCC9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46" name="ZoneTexte 745">
          <a:extLst>
            <a:ext uri="{FF2B5EF4-FFF2-40B4-BE49-F238E27FC236}">
              <a16:creationId xmlns:a16="http://schemas.microsoft.com/office/drawing/2014/main" id="{50B3DF22-D167-44DE-9BFD-0677AAE2593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47" name="ZoneTexte 746">
          <a:extLst>
            <a:ext uri="{FF2B5EF4-FFF2-40B4-BE49-F238E27FC236}">
              <a16:creationId xmlns:a16="http://schemas.microsoft.com/office/drawing/2014/main" id="{12139BE6-9BFE-445D-A24D-B2F7ED2DD3D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48" name="ZoneTexte 747">
          <a:extLst>
            <a:ext uri="{FF2B5EF4-FFF2-40B4-BE49-F238E27FC236}">
              <a16:creationId xmlns:a16="http://schemas.microsoft.com/office/drawing/2014/main" id="{40831275-90BB-4BF3-896C-3EB5BB6EDEB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49" name="ZoneTexte 748">
          <a:extLst>
            <a:ext uri="{FF2B5EF4-FFF2-40B4-BE49-F238E27FC236}">
              <a16:creationId xmlns:a16="http://schemas.microsoft.com/office/drawing/2014/main" id="{3B6FBF22-E00C-4CC4-817F-A1AAF39FA5E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50" name="ZoneTexte 749">
          <a:extLst>
            <a:ext uri="{FF2B5EF4-FFF2-40B4-BE49-F238E27FC236}">
              <a16:creationId xmlns:a16="http://schemas.microsoft.com/office/drawing/2014/main" id="{B14F160F-B3BB-4948-93B4-73F37788E43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51" name="ZoneTexte 750">
          <a:extLst>
            <a:ext uri="{FF2B5EF4-FFF2-40B4-BE49-F238E27FC236}">
              <a16:creationId xmlns:a16="http://schemas.microsoft.com/office/drawing/2014/main" id="{185CCA45-5DF1-4EFB-9EB0-8F6F2E721F9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52" name="ZoneTexte 751">
          <a:extLst>
            <a:ext uri="{FF2B5EF4-FFF2-40B4-BE49-F238E27FC236}">
              <a16:creationId xmlns:a16="http://schemas.microsoft.com/office/drawing/2014/main" id="{F48E499C-B1F7-455C-ABCC-E4867A1F4E1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53" name="ZoneTexte 752">
          <a:extLst>
            <a:ext uri="{FF2B5EF4-FFF2-40B4-BE49-F238E27FC236}">
              <a16:creationId xmlns:a16="http://schemas.microsoft.com/office/drawing/2014/main" id="{D67521D3-8FD1-4E5F-BE76-D3AD8F101EF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54" name="ZoneTexte 753">
          <a:extLst>
            <a:ext uri="{FF2B5EF4-FFF2-40B4-BE49-F238E27FC236}">
              <a16:creationId xmlns:a16="http://schemas.microsoft.com/office/drawing/2014/main" id="{9B985C0E-E4C6-4F90-B487-5B487CC633D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55" name="ZoneTexte 754">
          <a:extLst>
            <a:ext uri="{FF2B5EF4-FFF2-40B4-BE49-F238E27FC236}">
              <a16:creationId xmlns:a16="http://schemas.microsoft.com/office/drawing/2014/main" id="{26E3218A-0800-4501-A6FE-25936B01D2D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56" name="ZoneTexte 755">
          <a:extLst>
            <a:ext uri="{FF2B5EF4-FFF2-40B4-BE49-F238E27FC236}">
              <a16:creationId xmlns:a16="http://schemas.microsoft.com/office/drawing/2014/main" id="{C67E9F68-045E-41EF-8FA4-30C3507E97F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57" name="ZoneTexte 756">
          <a:extLst>
            <a:ext uri="{FF2B5EF4-FFF2-40B4-BE49-F238E27FC236}">
              <a16:creationId xmlns:a16="http://schemas.microsoft.com/office/drawing/2014/main" id="{CCC2D4AD-D793-448B-861F-8B9C8CBC4CF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58" name="ZoneTexte 757">
          <a:extLst>
            <a:ext uri="{FF2B5EF4-FFF2-40B4-BE49-F238E27FC236}">
              <a16:creationId xmlns:a16="http://schemas.microsoft.com/office/drawing/2014/main" id="{C9285A32-C1E0-4066-B3A3-8C9A9570C1D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59" name="ZoneTexte 758">
          <a:extLst>
            <a:ext uri="{FF2B5EF4-FFF2-40B4-BE49-F238E27FC236}">
              <a16:creationId xmlns:a16="http://schemas.microsoft.com/office/drawing/2014/main" id="{249EE62A-C5AE-4963-BF4B-DCC829A0214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60" name="ZoneTexte 759">
          <a:extLst>
            <a:ext uri="{FF2B5EF4-FFF2-40B4-BE49-F238E27FC236}">
              <a16:creationId xmlns:a16="http://schemas.microsoft.com/office/drawing/2014/main" id="{B2AFD9A4-79A8-4E45-862E-E2FC3B4B04B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61" name="ZoneTexte 760">
          <a:extLst>
            <a:ext uri="{FF2B5EF4-FFF2-40B4-BE49-F238E27FC236}">
              <a16:creationId xmlns:a16="http://schemas.microsoft.com/office/drawing/2014/main" id="{A146A487-2B8D-4C7E-A92B-72FDF9A4F6E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62" name="ZoneTexte 761">
          <a:extLst>
            <a:ext uri="{FF2B5EF4-FFF2-40B4-BE49-F238E27FC236}">
              <a16:creationId xmlns:a16="http://schemas.microsoft.com/office/drawing/2014/main" id="{74D4B250-CAEC-44BC-8A4D-0492C305D60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63" name="ZoneTexte 762">
          <a:extLst>
            <a:ext uri="{FF2B5EF4-FFF2-40B4-BE49-F238E27FC236}">
              <a16:creationId xmlns:a16="http://schemas.microsoft.com/office/drawing/2014/main" id="{A64448CA-8CDD-48FE-AE0C-CFC142F1D8E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64" name="ZoneTexte 763">
          <a:extLst>
            <a:ext uri="{FF2B5EF4-FFF2-40B4-BE49-F238E27FC236}">
              <a16:creationId xmlns:a16="http://schemas.microsoft.com/office/drawing/2014/main" id="{B4BAA43C-478D-4F1A-9188-E515CF0DF87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65" name="ZoneTexte 764">
          <a:extLst>
            <a:ext uri="{FF2B5EF4-FFF2-40B4-BE49-F238E27FC236}">
              <a16:creationId xmlns:a16="http://schemas.microsoft.com/office/drawing/2014/main" id="{A707977A-1FE2-42CE-A660-E34613EDAB6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66" name="ZoneTexte 765">
          <a:extLst>
            <a:ext uri="{FF2B5EF4-FFF2-40B4-BE49-F238E27FC236}">
              <a16:creationId xmlns:a16="http://schemas.microsoft.com/office/drawing/2014/main" id="{1A22C8BE-6374-45A6-99E6-071C39BDDDA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67" name="ZoneTexte 766">
          <a:extLst>
            <a:ext uri="{FF2B5EF4-FFF2-40B4-BE49-F238E27FC236}">
              <a16:creationId xmlns:a16="http://schemas.microsoft.com/office/drawing/2014/main" id="{FCA3D87A-60CA-477F-8B55-2F653A250AF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68" name="ZoneTexte 767">
          <a:extLst>
            <a:ext uri="{FF2B5EF4-FFF2-40B4-BE49-F238E27FC236}">
              <a16:creationId xmlns:a16="http://schemas.microsoft.com/office/drawing/2014/main" id="{3627BFAA-E18C-4A47-99BE-6F35EE934EE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69" name="ZoneTexte 768">
          <a:extLst>
            <a:ext uri="{FF2B5EF4-FFF2-40B4-BE49-F238E27FC236}">
              <a16:creationId xmlns:a16="http://schemas.microsoft.com/office/drawing/2014/main" id="{472358EA-4ABD-4B53-A078-30BD278A22C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70" name="ZoneTexte 769">
          <a:extLst>
            <a:ext uri="{FF2B5EF4-FFF2-40B4-BE49-F238E27FC236}">
              <a16:creationId xmlns:a16="http://schemas.microsoft.com/office/drawing/2014/main" id="{1DB05F65-D6DE-413F-B819-FAA6FEEB4B8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71" name="ZoneTexte 770">
          <a:extLst>
            <a:ext uri="{FF2B5EF4-FFF2-40B4-BE49-F238E27FC236}">
              <a16:creationId xmlns:a16="http://schemas.microsoft.com/office/drawing/2014/main" id="{E05395CC-3D0B-4C5A-BD03-F7ADCC49DF7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72" name="ZoneTexte 771">
          <a:extLst>
            <a:ext uri="{FF2B5EF4-FFF2-40B4-BE49-F238E27FC236}">
              <a16:creationId xmlns:a16="http://schemas.microsoft.com/office/drawing/2014/main" id="{432C372E-8DD8-4E15-9C55-2561E51C359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73" name="ZoneTexte 772">
          <a:extLst>
            <a:ext uri="{FF2B5EF4-FFF2-40B4-BE49-F238E27FC236}">
              <a16:creationId xmlns:a16="http://schemas.microsoft.com/office/drawing/2014/main" id="{B67709A7-63F3-493E-BADA-785DA2E1BAB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74" name="ZoneTexte 773">
          <a:extLst>
            <a:ext uri="{FF2B5EF4-FFF2-40B4-BE49-F238E27FC236}">
              <a16:creationId xmlns:a16="http://schemas.microsoft.com/office/drawing/2014/main" id="{035E7C86-FFB5-4513-8A6A-AF3EE8F1783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75" name="ZoneTexte 774">
          <a:extLst>
            <a:ext uri="{FF2B5EF4-FFF2-40B4-BE49-F238E27FC236}">
              <a16:creationId xmlns:a16="http://schemas.microsoft.com/office/drawing/2014/main" id="{18A6C95A-1BA3-4B43-8E62-C3065B0AA7B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76" name="ZoneTexte 775">
          <a:extLst>
            <a:ext uri="{FF2B5EF4-FFF2-40B4-BE49-F238E27FC236}">
              <a16:creationId xmlns:a16="http://schemas.microsoft.com/office/drawing/2014/main" id="{C8708724-E9B4-4D51-B53B-177F831BEBD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77" name="ZoneTexte 776">
          <a:extLst>
            <a:ext uri="{FF2B5EF4-FFF2-40B4-BE49-F238E27FC236}">
              <a16:creationId xmlns:a16="http://schemas.microsoft.com/office/drawing/2014/main" id="{292B5D5D-834E-417F-9F7E-1D979219625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78" name="ZoneTexte 777">
          <a:extLst>
            <a:ext uri="{FF2B5EF4-FFF2-40B4-BE49-F238E27FC236}">
              <a16:creationId xmlns:a16="http://schemas.microsoft.com/office/drawing/2014/main" id="{A8CCBEC1-8C1A-4BE5-BDCA-6A0A0109A50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79" name="ZoneTexte 778">
          <a:extLst>
            <a:ext uri="{FF2B5EF4-FFF2-40B4-BE49-F238E27FC236}">
              <a16:creationId xmlns:a16="http://schemas.microsoft.com/office/drawing/2014/main" id="{87E32E5A-D0A5-4251-BF21-B7A6E433200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80" name="ZoneTexte 779">
          <a:extLst>
            <a:ext uri="{FF2B5EF4-FFF2-40B4-BE49-F238E27FC236}">
              <a16:creationId xmlns:a16="http://schemas.microsoft.com/office/drawing/2014/main" id="{ACDCB08F-3615-4935-891C-580AE913198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81" name="ZoneTexte 780">
          <a:extLst>
            <a:ext uri="{FF2B5EF4-FFF2-40B4-BE49-F238E27FC236}">
              <a16:creationId xmlns:a16="http://schemas.microsoft.com/office/drawing/2014/main" id="{9E6564A0-6030-45FD-9BE5-94403FD9898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82" name="ZoneTexte 781">
          <a:extLst>
            <a:ext uri="{FF2B5EF4-FFF2-40B4-BE49-F238E27FC236}">
              <a16:creationId xmlns:a16="http://schemas.microsoft.com/office/drawing/2014/main" id="{36ABFB2D-A5EF-4B80-814D-2680FBBDDA5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83" name="ZoneTexte 782">
          <a:extLst>
            <a:ext uri="{FF2B5EF4-FFF2-40B4-BE49-F238E27FC236}">
              <a16:creationId xmlns:a16="http://schemas.microsoft.com/office/drawing/2014/main" id="{2B894B22-3607-49CB-89C4-E73AB81F3A3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84" name="ZoneTexte 783">
          <a:extLst>
            <a:ext uri="{FF2B5EF4-FFF2-40B4-BE49-F238E27FC236}">
              <a16:creationId xmlns:a16="http://schemas.microsoft.com/office/drawing/2014/main" id="{7198C292-D834-49CE-A7DF-E5B000A60A2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85" name="ZoneTexte 784">
          <a:extLst>
            <a:ext uri="{FF2B5EF4-FFF2-40B4-BE49-F238E27FC236}">
              <a16:creationId xmlns:a16="http://schemas.microsoft.com/office/drawing/2014/main" id="{B62025E6-1539-44E9-AB42-20B0DAEEAF1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86" name="ZoneTexte 785">
          <a:extLst>
            <a:ext uri="{FF2B5EF4-FFF2-40B4-BE49-F238E27FC236}">
              <a16:creationId xmlns:a16="http://schemas.microsoft.com/office/drawing/2014/main" id="{1034EEDC-7D18-4BB2-86B4-2371D42C280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87" name="ZoneTexte 786">
          <a:extLst>
            <a:ext uri="{FF2B5EF4-FFF2-40B4-BE49-F238E27FC236}">
              <a16:creationId xmlns:a16="http://schemas.microsoft.com/office/drawing/2014/main" id="{9D36A214-6623-4317-935F-56FA1B9BE5E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88" name="ZoneTexte 787">
          <a:extLst>
            <a:ext uri="{FF2B5EF4-FFF2-40B4-BE49-F238E27FC236}">
              <a16:creationId xmlns:a16="http://schemas.microsoft.com/office/drawing/2014/main" id="{4DAC3BB2-704A-48EE-BD67-80F72E48E1E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89" name="ZoneTexte 788">
          <a:extLst>
            <a:ext uri="{FF2B5EF4-FFF2-40B4-BE49-F238E27FC236}">
              <a16:creationId xmlns:a16="http://schemas.microsoft.com/office/drawing/2014/main" id="{76FF63FD-9CD0-4A13-9A6F-9421073D124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90" name="ZoneTexte 789">
          <a:extLst>
            <a:ext uri="{FF2B5EF4-FFF2-40B4-BE49-F238E27FC236}">
              <a16:creationId xmlns:a16="http://schemas.microsoft.com/office/drawing/2014/main" id="{1C59A8A5-101C-46FB-96C2-58B920FEE55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91" name="ZoneTexte 790">
          <a:extLst>
            <a:ext uri="{FF2B5EF4-FFF2-40B4-BE49-F238E27FC236}">
              <a16:creationId xmlns:a16="http://schemas.microsoft.com/office/drawing/2014/main" id="{9B9927E5-66F7-4D19-9617-E36236AF0CC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92" name="ZoneTexte 791">
          <a:extLst>
            <a:ext uri="{FF2B5EF4-FFF2-40B4-BE49-F238E27FC236}">
              <a16:creationId xmlns:a16="http://schemas.microsoft.com/office/drawing/2014/main" id="{094FC436-60CB-4D40-AC39-7B5B66EBDD6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93" name="ZoneTexte 792">
          <a:extLst>
            <a:ext uri="{FF2B5EF4-FFF2-40B4-BE49-F238E27FC236}">
              <a16:creationId xmlns:a16="http://schemas.microsoft.com/office/drawing/2014/main" id="{F83AD541-BC8A-4D60-9631-409A47922DA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94" name="ZoneTexte 793">
          <a:extLst>
            <a:ext uri="{FF2B5EF4-FFF2-40B4-BE49-F238E27FC236}">
              <a16:creationId xmlns:a16="http://schemas.microsoft.com/office/drawing/2014/main" id="{01B06804-A3A1-44C3-912E-019C56B4357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95" name="ZoneTexte 794">
          <a:extLst>
            <a:ext uri="{FF2B5EF4-FFF2-40B4-BE49-F238E27FC236}">
              <a16:creationId xmlns:a16="http://schemas.microsoft.com/office/drawing/2014/main" id="{B17B555C-ADE3-4320-9F53-FB5E2F22886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96" name="ZoneTexte 795">
          <a:extLst>
            <a:ext uri="{FF2B5EF4-FFF2-40B4-BE49-F238E27FC236}">
              <a16:creationId xmlns:a16="http://schemas.microsoft.com/office/drawing/2014/main" id="{58C57896-63EE-4B48-BC74-B8804727817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97" name="ZoneTexte 796">
          <a:extLst>
            <a:ext uri="{FF2B5EF4-FFF2-40B4-BE49-F238E27FC236}">
              <a16:creationId xmlns:a16="http://schemas.microsoft.com/office/drawing/2014/main" id="{3543F5C1-F128-4004-8F07-4B28CE3265A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98" name="ZoneTexte 797">
          <a:extLst>
            <a:ext uri="{FF2B5EF4-FFF2-40B4-BE49-F238E27FC236}">
              <a16:creationId xmlns:a16="http://schemas.microsoft.com/office/drawing/2014/main" id="{9F4EC6B7-D266-445F-B40C-E14AA7F66BF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799" name="ZoneTexte 798">
          <a:extLst>
            <a:ext uri="{FF2B5EF4-FFF2-40B4-BE49-F238E27FC236}">
              <a16:creationId xmlns:a16="http://schemas.microsoft.com/office/drawing/2014/main" id="{E987038A-BE19-4B0A-8CCA-B62256D06EC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00" name="ZoneTexte 799">
          <a:extLst>
            <a:ext uri="{FF2B5EF4-FFF2-40B4-BE49-F238E27FC236}">
              <a16:creationId xmlns:a16="http://schemas.microsoft.com/office/drawing/2014/main" id="{E276BC55-C038-44AC-9A6C-C53C61FE099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01" name="ZoneTexte 800">
          <a:extLst>
            <a:ext uri="{FF2B5EF4-FFF2-40B4-BE49-F238E27FC236}">
              <a16:creationId xmlns:a16="http://schemas.microsoft.com/office/drawing/2014/main" id="{C3544E04-67A8-4220-B86B-F4DB2892C30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02" name="ZoneTexte 801">
          <a:extLst>
            <a:ext uri="{FF2B5EF4-FFF2-40B4-BE49-F238E27FC236}">
              <a16:creationId xmlns:a16="http://schemas.microsoft.com/office/drawing/2014/main" id="{E5B8D49D-9B35-4FF0-8DA2-FD756A11C19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03" name="ZoneTexte 802">
          <a:extLst>
            <a:ext uri="{FF2B5EF4-FFF2-40B4-BE49-F238E27FC236}">
              <a16:creationId xmlns:a16="http://schemas.microsoft.com/office/drawing/2014/main" id="{923E30D2-57B6-4B8E-9326-CADC5466634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04" name="ZoneTexte 803">
          <a:extLst>
            <a:ext uri="{FF2B5EF4-FFF2-40B4-BE49-F238E27FC236}">
              <a16:creationId xmlns:a16="http://schemas.microsoft.com/office/drawing/2014/main" id="{727D47B8-C029-49A2-AFE5-7DECCE38227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05" name="ZoneTexte 804">
          <a:extLst>
            <a:ext uri="{FF2B5EF4-FFF2-40B4-BE49-F238E27FC236}">
              <a16:creationId xmlns:a16="http://schemas.microsoft.com/office/drawing/2014/main" id="{3A4D699C-5461-4B12-9571-A8E5880684A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06" name="ZoneTexte 805">
          <a:extLst>
            <a:ext uri="{FF2B5EF4-FFF2-40B4-BE49-F238E27FC236}">
              <a16:creationId xmlns:a16="http://schemas.microsoft.com/office/drawing/2014/main" id="{9763721E-03C6-4E69-AB36-947D3E86337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07" name="ZoneTexte 806">
          <a:extLst>
            <a:ext uri="{FF2B5EF4-FFF2-40B4-BE49-F238E27FC236}">
              <a16:creationId xmlns:a16="http://schemas.microsoft.com/office/drawing/2014/main" id="{FF694191-0031-4749-BD56-829023F66CC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08" name="ZoneTexte 807">
          <a:extLst>
            <a:ext uri="{FF2B5EF4-FFF2-40B4-BE49-F238E27FC236}">
              <a16:creationId xmlns:a16="http://schemas.microsoft.com/office/drawing/2014/main" id="{BB0FF12C-1E80-4718-90F8-94426396B01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09" name="ZoneTexte 808">
          <a:extLst>
            <a:ext uri="{FF2B5EF4-FFF2-40B4-BE49-F238E27FC236}">
              <a16:creationId xmlns:a16="http://schemas.microsoft.com/office/drawing/2014/main" id="{144F0214-D89F-4CBE-B219-E3E051388D5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10" name="ZoneTexte 809">
          <a:extLst>
            <a:ext uri="{FF2B5EF4-FFF2-40B4-BE49-F238E27FC236}">
              <a16:creationId xmlns:a16="http://schemas.microsoft.com/office/drawing/2014/main" id="{6A86DB44-79F1-493D-A37B-B58245A6C31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11" name="ZoneTexte 810">
          <a:extLst>
            <a:ext uri="{FF2B5EF4-FFF2-40B4-BE49-F238E27FC236}">
              <a16:creationId xmlns:a16="http://schemas.microsoft.com/office/drawing/2014/main" id="{E7855652-DBEB-4A0F-8E50-7693B1687CA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12" name="ZoneTexte 811">
          <a:extLst>
            <a:ext uri="{FF2B5EF4-FFF2-40B4-BE49-F238E27FC236}">
              <a16:creationId xmlns:a16="http://schemas.microsoft.com/office/drawing/2014/main" id="{E430A4B1-CFB0-4AB9-A500-356E55D8FE2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13" name="ZoneTexte 812">
          <a:extLst>
            <a:ext uri="{FF2B5EF4-FFF2-40B4-BE49-F238E27FC236}">
              <a16:creationId xmlns:a16="http://schemas.microsoft.com/office/drawing/2014/main" id="{C44A75CC-3BB1-4EF6-9947-3C65D848FC4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14" name="ZoneTexte 813">
          <a:extLst>
            <a:ext uri="{FF2B5EF4-FFF2-40B4-BE49-F238E27FC236}">
              <a16:creationId xmlns:a16="http://schemas.microsoft.com/office/drawing/2014/main" id="{7A781BC1-1780-41F6-B57E-1A2D9FA4007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15" name="ZoneTexte 814">
          <a:extLst>
            <a:ext uri="{FF2B5EF4-FFF2-40B4-BE49-F238E27FC236}">
              <a16:creationId xmlns:a16="http://schemas.microsoft.com/office/drawing/2014/main" id="{06939265-E387-4B5E-9DC5-16C1E0995E5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16" name="ZoneTexte 815">
          <a:extLst>
            <a:ext uri="{FF2B5EF4-FFF2-40B4-BE49-F238E27FC236}">
              <a16:creationId xmlns:a16="http://schemas.microsoft.com/office/drawing/2014/main" id="{4E317A8F-152C-4D4B-927B-56B1006B47B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17" name="ZoneTexte 816">
          <a:extLst>
            <a:ext uri="{FF2B5EF4-FFF2-40B4-BE49-F238E27FC236}">
              <a16:creationId xmlns:a16="http://schemas.microsoft.com/office/drawing/2014/main" id="{37982A34-C11A-4043-BB75-F5A38B73D52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18" name="ZoneTexte 817">
          <a:extLst>
            <a:ext uri="{FF2B5EF4-FFF2-40B4-BE49-F238E27FC236}">
              <a16:creationId xmlns:a16="http://schemas.microsoft.com/office/drawing/2014/main" id="{7E846B37-EEC0-4BB1-8EE0-ED76AE6F0BA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19" name="ZoneTexte 818">
          <a:extLst>
            <a:ext uri="{FF2B5EF4-FFF2-40B4-BE49-F238E27FC236}">
              <a16:creationId xmlns:a16="http://schemas.microsoft.com/office/drawing/2014/main" id="{5CE6E623-08A6-4BC1-9C35-A6DAAB0C3C6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20" name="ZoneTexte 819">
          <a:extLst>
            <a:ext uri="{FF2B5EF4-FFF2-40B4-BE49-F238E27FC236}">
              <a16:creationId xmlns:a16="http://schemas.microsoft.com/office/drawing/2014/main" id="{6DE36335-E9D4-4BBA-99EF-35CBD8332DF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21" name="ZoneTexte 820">
          <a:extLst>
            <a:ext uri="{FF2B5EF4-FFF2-40B4-BE49-F238E27FC236}">
              <a16:creationId xmlns:a16="http://schemas.microsoft.com/office/drawing/2014/main" id="{C2F64A87-71F9-42B0-BA88-CD2BE633F7F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22" name="ZoneTexte 821">
          <a:extLst>
            <a:ext uri="{FF2B5EF4-FFF2-40B4-BE49-F238E27FC236}">
              <a16:creationId xmlns:a16="http://schemas.microsoft.com/office/drawing/2014/main" id="{1F561758-8CA1-4F79-B036-0008A14EE17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23" name="ZoneTexte 822">
          <a:extLst>
            <a:ext uri="{FF2B5EF4-FFF2-40B4-BE49-F238E27FC236}">
              <a16:creationId xmlns:a16="http://schemas.microsoft.com/office/drawing/2014/main" id="{277DF608-2EF1-4669-9BFA-480673226D6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24" name="ZoneTexte 823">
          <a:extLst>
            <a:ext uri="{FF2B5EF4-FFF2-40B4-BE49-F238E27FC236}">
              <a16:creationId xmlns:a16="http://schemas.microsoft.com/office/drawing/2014/main" id="{FB8EEE41-9B18-49A1-8A2C-81F850917C5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25" name="ZoneTexte 824">
          <a:extLst>
            <a:ext uri="{FF2B5EF4-FFF2-40B4-BE49-F238E27FC236}">
              <a16:creationId xmlns:a16="http://schemas.microsoft.com/office/drawing/2014/main" id="{EE95D343-8814-4432-9117-CC4889C4066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26" name="ZoneTexte 825">
          <a:extLst>
            <a:ext uri="{FF2B5EF4-FFF2-40B4-BE49-F238E27FC236}">
              <a16:creationId xmlns:a16="http://schemas.microsoft.com/office/drawing/2014/main" id="{ACAD0ADC-4AC4-4B5F-9D4B-1A7B3ABACA2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27" name="ZoneTexte 826">
          <a:extLst>
            <a:ext uri="{FF2B5EF4-FFF2-40B4-BE49-F238E27FC236}">
              <a16:creationId xmlns:a16="http://schemas.microsoft.com/office/drawing/2014/main" id="{2C2CCCE1-AFBB-4D83-869C-85E295EBA97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28" name="ZoneTexte 827">
          <a:extLst>
            <a:ext uri="{FF2B5EF4-FFF2-40B4-BE49-F238E27FC236}">
              <a16:creationId xmlns:a16="http://schemas.microsoft.com/office/drawing/2014/main" id="{5CAB6CDB-8239-42CD-BF0E-4C1F7A9ACB7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29" name="ZoneTexte 828">
          <a:extLst>
            <a:ext uri="{FF2B5EF4-FFF2-40B4-BE49-F238E27FC236}">
              <a16:creationId xmlns:a16="http://schemas.microsoft.com/office/drawing/2014/main" id="{1F007AC0-BF5C-4D48-8047-93B148AF161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30" name="ZoneTexte 829">
          <a:extLst>
            <a:ext uri="{FF2B5EF4-FFF2-40B4-BE49-F238E27FC236}">
              <a16:creationId xmlns:a16="http://schemas.microsoft.com/office/drawing/2014/main" id="{B81C5A2C-A353-4CAC-A3EF-2B116063869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31" name="ZoneTexte 830">
          <a:extLst>
            <a:ext uri="{FF2B5EF4-FFF2-40B4-BE49-F238E27FC236}">
              <a16:creationId xmlns:a16="http://schemas.microsoft.com/office/drawing/2014/main" id="{D9BB31E3-711E-4CE0-A8CD-12C910F9B50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32" name="ZoneTexte 831">
          <a:extLst>
            <a:ext uri="{FF2B5EF4-FFF2-40B4-BE49-F238E27FC236}">
              <a16:creationId xmlns:a16="http://schemas.microsoft.com/office/drawing/2014/main" id="{B47AEC80-F119-4872-8A54-A8B58525F01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33" name="ZoneTexte 832">
          <a:extLst>
            <a:ext uri="{FF2B5EF4-FFF2-40B4-BE49-F238E27FC236}">
              <a16:creationId xmlns:a16="http://schemas.microsoft.com/office/drawing/2014/main" id="{B071F15C-B38A-4E62-8E49-8B6B9CBEE5F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34" name="ZoneTexte 833">
          <a:extLst>
            <a:ext uri="{FF2B5EF4-FFF2-40B4-BE49-F238E27FC236}">
              <a16:creationId xmlns:a16="http://schemas.microsoft.com/office/drawing/2014/main" id="{6ADCA5AD-C5A1-4DE8-AC0C-8BF3BAE66F6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35" name="ZoneTexte 834">
          <a:extLst>
            <a:ext uri="{FF2B5EF4-FFF2-40B4-BE49-F238E27FC236}">
              <a16:creationId xmlns:a16="http://schemas.microsoft.com/office/drawing/2014/main" id="{DFEA0383-C45D-4CA6-922C-D85ECC6D469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36" name="ZoneTexte 835">
          <a:extLst>
            <a:ext uri="{FF2B5EF4-FFF2-40B4-BE49-F238E27FC236}">
              <a16:creationId xmlns:a16="http://schemas.microsoft.com/office/drawing/2014/main" id="{B6DE2ECC-873E-4931-96A0-0B3C92D42ED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37" name="ZoneTexte 836">
          <a:extLst>
            <a:ext uri="{FF2B5EF4-FFF2-40B4-BE49-F238E27FC236}">
              <a16:creationId xmlns:a16="http://schemas.microsoft.com/office/drawing/2014/main" id="{041DED34-4D55-45E8-AF98-9B292FC65FF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38" name="ZoneTexte 837">
          <a:extLst>
            <a:ext uri="{FF2B5EF4-FFF2-40B4-BE49-F238E27FC236}">
              <a16:creationId xmlns:a16="http://schemas.microsoft.com/office/drawing/2014/main" id="{F9BA7554-5E82-43E4-A309-98D9EB8078B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39" name="ZoneTexte 838">
          <a:extLst>
            <a:ext uri="{FF2B5EF4-FFF2-40B4-BE49-F238E27FC236}">
              <a16:creationId xmlns:a16="http://schemas.microsoft.com/office/drawing/2014/main" id="{973E7130-D3FA-4B98-A160-3C9403D9DF2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40" name="ZoneTexte 839">
          <a:extLst>
            <a:ext uri="{FF2B5EF4-FFF2-40B4-BE49-F238E27FC236}">
              <a16:creationId xmlns:a16="http://schemas.microsoft.com/office/drawing/2014/main" id="{61484C0C-0322-4DCF-9228-F170D481FCC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41" name="ZoneTexte 840">
          <a:extLst>
            <a:ext uri="{FF2B5EF4-FFF2-40B4-BE49-F238E27FC236}">
              <a16:creationId xmlns:a16="http://schemas.microsoft.com/office/drawing/2014/main" id="{3B6B8038-9C90-4CE3-B0FC-DCE70AD2D3C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42" name="ZoneTexte 841">
          <a:extLst>
            <a:ext uri="{FF2B5EF4-FFF2-40B4-BE49-F238E27FC236}">
              <a16:creationId xmlns:a16="http://schemas.microsoft.com/office/drawing/2014/main" id="{31C80442-3BE9-4523-8099-611363AB58C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43" name="ZoneTexte 842">
          <a:extLst>
            <a:ext uri="{FF2B5EF4-FFF2-40B4-BE49-F238E27FC236}">
              <a16:creationId xmlns:a16="http://schemas.microsoft.com/office/drawing/2014/main" id="{DE72AD77-9FF3-4505-BD10-A3C2429995A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44" name="ZoneTexte 843">
          <a:extLst>
            <a:ext uri="{FF2B5EF4-FFF2-40B4-BE49-F238E27FC236}">
              <a16:creationId xmlns:a16="http://schemas.microsoft.com/office/drawing/2014/main" id="{9ACC5FCE-CF96-422C-A38F-704AD0CA00F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45" name="ZoneTexte 844">
          <a:extLst>
            <a:ext uri="{FF2B5EF4-FFF2-40B4-BE49-F238E27FC236}">
              <a16:creationId xmlns:a16="http://schemas.microsoft.com/office/drawing/2014/main" id="{C2961A7A-E04C-46F6-8088-DE515808B27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46" name="ZoneTexte 845">
          <a:extLst>
            <a:ext uri="{FF2B5EF4-FFF2-40B4-BE49-F238E27FC236}">
              <a16:creationId xmlns:a16="http://schemas.microsoft.com/office/drawing/2014/main" id="{D1DA2EAB-56CA-4EAC-BB5F-4B463048923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47" name="ZoneTexte 846">
          <a:extLst>
            <a:ext uri="{FF2B5EF4-FFF2-40B4-BE49-F238E27FC236}">
              <a16:creationId xmlns:a16="http://schemas.microsoft.com/office/drawing/2014/main" id="{ED5619B9-89AB-4F61-97A2-C328A30B797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48" name="ZoneTexte 847">
          <a:extLst>
            <a:ext uri="{FF2B5EF4-FFF2-40B4-BE49-F238E27FC236}">
              <a16:creationId xmlns:a16="http://schemas.microsoft.com/office/drawing/2014/main" id="{E4E45AB9-8F88-4487-BB51-30657A64134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49" name="ZoneTexte 848">
          <a:extLst>
            <a:ext uri="{FF2B5EF4-FFF2-40B4-BE49-F238E27FC236}">
              <a16:creationId xmlns:a16="http://schemas.microsoft.com/office/drawing/2014/main" id="{92C2583B-3685-43F8-9D3C-567EDD4FA30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50" name="ZoneTexte 849">
          <a:extLst>
            <a:ext uri="{FF2B5EF4-FFF2-40B4-BE49-F238E27FC236}">
              <a16:creationId xmlns:a16="http://schemas.microsoft.com/office/drawing/2014/main" id="{23AE67AF-AACB-4B98-961C-0EE1557DA8F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51" name="ZoneTexte 850">
          <a:extLst>
            <a:ext uri="{FF2B5EF4-FFF2-40B4-BE49-F238E27FC236}">
              <a16:creationId xmlns:a16="http://schemas.microsoft.com/office/drawing/2014/main" id="{9E52B407-2980-47C5-86C8-8F6D800AA1A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52" name="ZoneTexte 851">
          <a:extLst>
            <a:ext uri="{FF2B5EF4-FFF2-40B4-BE49-F238E27FC236}">
              <a16:creationId xmlns:a16="http://schemas.microsoft.com/office/drawing/2014/main" id="{7ADE5DDD-2414-4E6D-8289-D7CE53E980D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53" name="ZoneTexte 852">
          <a:extLst>
            <a:ext uri="{FF2B5EF4-FFF2-40B4-BE49-F238E27FC236}">
              <a16:creationId xmlns:a16="http://schemas.microsoft.com/office/drawing/2014/main" id="{0BE24630-6D8B-4BAC-83D1-1BD8CC15E21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54" name="ZoneTexte 853">
          <a:extLst>
            <a:ext uri="{FF2B5EF4-FFF2-40B4-BE49-F238E27FC236}">
              <a16:creationId xmlns:a16="http://schemas.microsoft.com/office/drawing/2014/main" id="{8C38C80D-38A2-4CD2-BAB4-B6A53F1C776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55" name="ZoneTexte 854">
          <a:extLst>
            <a:ext uri="{FF2B5EF4-FFF2-40B4-BE49-F238E27FC236}">
              <a16:creationId xmlns:a16="http://schemas.microsoft.com/office/drawing/2014/main" id="{C9CF2F96-0568-4976-A1DB-1F115CF987E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56" name="ZoneTexte 855">
          <a:extLst>
            <a:ext uri="{FF2B5EF4-FFF2-40B4-BE49-F238E27FC236}">
              <a16:creationId xmlns:a16="http://schemas.microsoft.com/office/drawing/2014/main" id="{B92DE1EE-0911-44FB-A261-D0989D79E04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57" name="ZoneTexte 856">
          <a:extLst>
            <a:ext uri="{FF2B5EF4-FFF2-40B4-BE49-F238E27FC236}">
              <a16:creationId xmlns:a16="http://schemas.microsoft.com/office/drawing/2014/main" id="{90EEDA09-5B96-4D2F-B3BA-ED8EC55ABF1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58" name="ZoneTexte 857">
          <a:extLst>
            <a:ext uri="{FF2B5EF4-FFF2-40B4-BE49-F238E27FC236}">
              <a16:creationId xmlns:a16="http://schemas.microsoft.com/office/drawing/2014/main" id="{504F6579-F3A5-477D-83B9-0A3C086EF84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59" name="ZoneTexte 858">
          <a:extLst>
            <a:ext uri="{FF2B5EF4-FFF2-40B4-BE49-F238E27FC236}">
              <a16:creationId xmlns:a16="http://schemas.microsoft.com/office/drawing/2014/main" id="{2C09C393-5F23-4574-97C2-6B127AE4183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60" name="ZoneTexte 859">
          <a:extLst>
            <a:ext uri="{FF2B5EF4-FFF2-40B4-BE49-F238E27FC236}">
              <a16:creationId xmlns:a16="http://schemas.microsoft.com/office/drawing/2014/main" id="{A354159B-52A4-4702-9A73-3C7FFE338CC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61" name="ZoneTexte 860">
          <a:extLst>
            <a:ext uri="{FF2B5EF4-FFF2-40B4-BE49-F238E27FC236}">
              <a16:creationId xmlns:a16="http://schemas.microsoft.com/office/drawing/2014/main" id="{5207E645-8450-4E54-A7C6-20A657E0F64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62" name="ZoneTexte 861">
          <a:extLst>
            <a:ext uri="{FF2B5EF4-FFF2-40B4-BE49-F238E27FC236}">
              <a16:creationId xmlns:a16="http://schemas.microsoft.com/office/drawing/2014/main" id="{E3FFA7DD-941A-4E8F-953A-A97109BEFB8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63" name="ZoneTexte 862">
          <a:extLst>
            <a:ext uri="{FF2B5EF4-FFF2-40B4-BE49-F238E27FC236}">
              <a16:creationId xmlns:a16="http://schemas.microsoft.com/office/drawing/2014/main" id="{CC683243-D95A-45DF-91A3-8349A0E4022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64" name="ZoneTexte 863">
          <a:extLst>
            <a:ext uri="{FF2B5EF4-FFF2-40B4-BE49-F238E27FC236}">
              <a16:creationId xmlns:a16="http://schemas.microsoft.com/office/drawing/2014/main" id="{FC62104C-70E5-4784-8E74-E966494D11B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65" name="ZoneTexte 864">
          <a:extLst>
            <a:ext uri="{FF2B5EF4-FFF2-40B4-BE49-F238E27FC236}">
              <a16:creationId xmlns:a16="http://schemas.microsoft.com/office/drawing/2014/main" id="{37321AC5-D152-43CF-A060-32A186B1981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66" name="ZoneTexte 865">
          <a:extLst>
            <a:ext uri="{FF2B5EF4-FFF2-40B4-BE49-F238E27FC236}">
              <a16:creationId xmlns:a16="http://schemas.microsoft.com/office/drawing/2014/main" id="{CB9E1963-3EC3-4DD9-B076-66CB5043156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67" name="ZoneTexte 866">
          <a:extLst>
            <a:ext uri="{FF2B5EF4-FFF2-40B4-BE49-F238E27FC236}">
              <a16:creationId xmlns:a16="http://schemas.microsoft.com/office/drawing/2014/main" id="{B619DDE1-0B2A-4A66-9E0B-6E1C33A7291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68" name="ZoneTexte 867">
          <a:extLst>
            <a:ext uri="{FF2B5EF4-FFF2-40B4-BE49-F238E27FC236}">
              <a16:creationId xmlns:a16="http://schemas.microsoft.com/office/drawing/2014/main" id="{2DF6D6A7-03BE-4814-BC16-55B88BA1553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69" name="ZoneTexte 868">
          <a:extLst>
            <a:ext uri="{FF2B5EF4-FFF2-40B4-BE49-F238E27FC236}">
              <a16:creationId xmlns:a16="http://schemas.microsoft.com/office/drawing/2014/main" id="{69F1A74A-B5E3-4356-B61D-6EB081532BB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70" name="ZoneTexte 869">
          <a:extLst>
            <a:ext uri="{FF2B5EF4-FFF2-40B4-BE49-F238E27FC236}">
              <a16:creationId xmlns:a16="http://schemas.microsoft.com/office/drawing/2014/main" id="{72AD039F-78CC-4DD0-9DFC-E8E46D3D46B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71" name="ZoneTexte 870">
          <a:extLst>
            <a:ext uri="{FF2B5EF4-FFF2-40B4-BE49-F238E27FC236}">
              <a16:creationId xmlns:a16="http://schemas.microsoft.com/office/drawing/2014/main" id="{0227D27B-84BC-4A56-901D-3B83683734E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72" name="ZoneTexte 871">
          <a:extLst>
            <a:ext uri="{FF2B5EF4-FFF2-40B4-BE49-F238E27FC236}">
              <a16:creationId xmlns:a16="http://schemas.microsoft.com/office/drawing/2014/main" id="{9D67241F-3DBA-4277-9C65-BD899BC9F94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73" name="ZoneTexte 872">
          <a:extLst>
            <a:ext uri="{FF2B5EF4-FFF2-40B4-BE49-F238E27FC236}">
              <a16:creationId xmlns:a16="http://schemas.microsoft.com/office/drawing/2014/main" id="{83814884-8F8C-4AF2-ABB2-ECF94DE9ADA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74" name="ZoneTexte 873">
          <a:extLst>
            <a:ext uri="{FF2B5EF4-FFF2-40B4-BE49-F238E27FC236}">
              <a16:creationId xmlns:a16="http://schemas.microsoft.com/office/drawing/2014/main" id="{7BB9B731-732B-4AAE-8134-0DAFB44D8BC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75" name="ZoneTexte 874">
          <a:extLst>
            <a:ext uri="{FF2B5EF4-FFF2-40B4-BE49-F238E27FC236}">
              <a16:creationId xmlns:a16="http://schemas.microsoft.com/office/drawing/2014/main" id="{5E2B7684-19C6-48F5-BCC0-58189DFCB63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76" name="ZoneTexte 875">
          <a:extLst>
            <a:ext uri="{FF2B5EF4-FFF2-40B4-BE49-F238E27FC236}">
              <a16:creationId xmlns:a16="http://schemas.microsoft.com/office/drawing/2014/main" id="{807CA735-32FE-4F2D-9E38-770251B12D2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77" name="ZoneTexte 876">
          <a:extLst>
            <a:ext uri="{FF2B5EF4-FFF2-40B4-BE49-F238E27FC236}">
              <a16:creationId xmlns:a16="http://schemas.microsoft.com/office/drawing/2014/main" id="{90A327B6-E168-475C-BBAD-B5B49500940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78" name="ZoneTexte 877">
          <a:extLst>
            <a:ext uri="{FF2B5EF4-FFF2-40B4-BE49-F238E27FC236}">
              <a16:creationId xmlns:a16="http://schemas.microsoft.com/office/drawing/2014/main" id="{5A8A1A0D-E57F-4949-A8E1-4BAEEA8AF7A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79" name="ZoneTexte 878">
          <a:extLst>
            <a:ext uri="{FF2B5EF4-FFF2-40B4-BE49-F238E27FC236}">
              <a16:creationId xmlns:a16="http://schemas.microsoft.com/office/drawing/2014/main" id="{F161E8EE-77DE-4190-B7FA-82A54F0A13F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80" name="ZoneTexte 879">
          <a:extLst>
            <a:ext uri="{FF2B5EF4-FFF2-40B4-BE49-F238E27FC236}">
              <a16:creationId xmlns:a16="http://schemas.microsoft.com/office/drawing/2014/main" id="{36E905C1-6BC4-4546-B36F-DB3AA1CD5EF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81" name="ZoneTexte 880">
          <a:extLst>
            <a:ext uri="{FF2B5EF4-FFF2-40B4-BE49-F238E27FC236}">
              <a16:creationId xmlns:a16="http://schemas.microsoft.com/office/drawing/2014/main" id="{9A3D6424-B14D-49AA-A2EE-EE1D7676427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82" name="ZoneTexte 881">
          <a:extLst>
            <a:ext uri="{FF2B5EF4-FFF2-40B4-BE49-F238E27FC236}">
              <a16:creationId xmlns:a16="http://schemas.microsoft.com/office/drawing/2014/main" id="{85BC1365-2D85-4EEC-9A6F-EC507247FCD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83" name="ZoneTexte 882">
          <a:extLst>
            <a:ext uri="{FF2B5EF4-FFF2-40B4-BE49-F238E27FC236}">
              <a16:creationId xmlns:a16="http://schemas.microsoft.com/office/drawing/2014/main" id="{9E29EFA1-5341-4E07-B2B0-900CB3112C2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84" name="ZoneTexte 883">
          <a:extLst>
            <a:ext uri="{FF2B5EF4-FFF2-40B4-BE49-F238E27FC236}">
              <a16:creationId xmlns:a16="http://schemas.microsoft.com/office/drawing/2014/main" id="{2A94BFFC-1B8F-4329-A31F-748EF48A81D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85" name="ZoneTexte 884">
          <a:extLst>
            <a:ext uri="{FF2B5EF4-FFF2-40B4-BE49-F238E27FC236}">
              <a16:creationId xmlns:a16="http://schemas.microsoft.com/office/drawing/2014/main" id="{EB6F0339-A2A1-4BE8-A4DB-8D075E90136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86" name="ZoneTexte 885">
          <a:extLst>
            <a:ext uri="{FF2B5EF4-FFF2-40B4-BE49-F238E27FC236}">
              <a16:creationId xmlns:a16="http://schemas.microsoft.com/office/drawing/2014/main" id="{8CD51DA7-6237-4542-A716-10C2CA2FF67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87" name="ZoneTexte 886">
          <a:extLst>
            <a:ext uri="{FF2B5EF4-FFF2-40B4-BE49-F238E27FC236}">
              <a16:creationId xmlns:a16="http://schemas.microsoft.com/office/drawing/2014/main" id="{3E28BCE1-CB07-4494-813F-D1BD8CB402C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88" name="ZoneTexte 887">
          <a:extLst>
            <a:ext uri="{FF2B5EF4-FFF2-40B4-BE49-F238E27FC236}">
              <a16:creationId xmlns:a16="http://schemas.microsoft.com/office/drawing/2014/main" id="{01F201F8-DB84-487D-A948-7F60C4F4CA3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89" name="ZoneTexte 888">
          <a:extLst>
            <a:ext uri="{FF2B5EF4-FFF2-40B4-BE49-F238E27FC236}">
              <a16:creationId xmlns:a16="http://schemas.microsoft.com/office/drawing/2014/main" id="{E6BD12A8-61AF-4207-9AB7-E0420157BB5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90" name="ZoneTexte 889">
          <a:extLst>
            <a:ext uri="{FF2B5EF4-FFF2-40B4-BE49-F238E27FC236}">
              <a16:creationId xmlns:a16="http://schemas.microsoft.com/office/drawing/2014/main" id="{5031AAE3-F497-41FE-A907-ED2DFF163D4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91" name="ZoneTexte 890">
          <a:extLst>
            <a:ext uri="{FF2B5EF4-FFF2-40B4-BE49-F238E27FC236}">
              <a16:creationId xmlns:a16="http://schemas.microsoft.com/office/drawing/2014/main" id="{8E372282-4F39-4D98-BE81-723882A7446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92" name="ZoneTexte 891">
          <a:extLst>
            <a:ext uri="{FF2B5EF4-FFF2-40B4-BE49-F238E27FC236}">
              <a16:creationId xmlns:a16="http://schemas.microsoft.com/office/drawing/2014/main" id="{6B8B4720-D9D9-4DE0-8347-625A879EE65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93" name="ZoneTexte 892">
          <a:extLst>
            <a:ext uri="{FF2B5EF4-FFF2-40B4-BE49-F238E27FC236}">
              <a16:creationId xmlns:a16="http://schemas.microsoft.com/office/drawing/2014/main" id="{01036D62-081D-4294-8E1A-F54D7A76B4B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94" name="ZoneTexte 893">
          <a:extLst>
            <a:ext uri="{FF2B5EF4-FFF2-40B4-BE49-F238E27FC236}">
              <a16:creationId xmlns:a16="http://schemas.microsoft.com/office/drawing/2014/main" id="{EDC4495E-0B4A-47BF-8719-467A62124E1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95" name="ZoneTexte 894">
          <a:extLst>
            <a:ext uri="{FF2B5EF4-FFF2-40B4-BE49-F238E27FC236}">
              <a16:creationId xmlns:a16="http://schemas.microsoft.com/office/drawing/2014/main" id="{E10279C2-F64C-45F0-9D8D-CCC5540AEC6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96" name="ZoneTexte 895">
          <a:extLst>
            <a:ext uri="{FF2B5EF4-FFF2-40B4-BE49-F238E27FC236}">
              <a16:creationId xmlns:a16="http://schemas.microsoft.com/office/drawing/2014/main" id="{9C5C0DCB-254F-47F2-A75F-AE474E0FFE1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97" name="ZoneTexte 896">
          <a:extLst>
            <a:ext uri="{FF2B5EF4-FFF2-40B4-BE49-F238E27FC236}">
              <a16:creationId xmlns:a16="http://schemas.microsoft.com/office/drawing/2014/main" id="{D17F812D-54AC-458E-8F04-ECBFFB6DAFF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98" name="ZoneTexte 897">
          <a:extLst>
            <a:ext uri="{FF2B5EF4-FFF2-40B4-BE49-F238E27FC236}">
              <a16:creationId xmlns:a16="http://schemas.microsoft.com/office/drawing/2014/main" id="{FB25453B-E651-49C1-BC7B-476BABD5E59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899" name="ZoneTexte 898">
          <a:extLst>
            <a:ext uri="{FF2B5EF4-FFF2-40B4-BE49-F238E27FC236}">
              <a16:creationId xmlns:a16="http://schemas.microsoft.com/office/drawing/2014/main" id="{233077B8-5E45-4875-B2FA-DE64D51710B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00" name="ZoneTexte 899">
          <a:extLst>
            <a:ext uri="{FF2B5EF4-FFF2-40B4-BE49-F238E27FC236}">
              <a16:creationId xmlns:a16="http://schemas.microsoft.com/office/drawing/2014/main" id="{F5C66389-A8A4-4878-B499-D1592369E5D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01" name="ZoneTexte 900">
          <a:extLst>
            <a:ext uri="{FF2B5EF4-FFF2-40B4-BE49-F238E27FC236}">
              <a16:creationId xmlns:a16="http://schemas.microsoft.com/office/drawing/2014/main" id="{A6403E61-D839-4BCF-9FCC-85665D5493C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02" name="ZoneTexte 901">
          <a:extLst>
            <a:ext uri="{FF2B5EF4-FFF2-40B4-BE49-F238E27FC236}">
              <a16:creationId xmlns:a16="http://schemas.microsoft.com/office/drawing/2014/main" id="{CD4458DD-E8D3-4042-8D67-8C7E285724E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03" name="ZoneTexte 902">
          <a:extLst>
            <a:ext uri="{FF2B5EF4-FFF2-40B4-BE49-F238E27FC236}">
              <a16:creationId xmlns:a16="http://schemas.microsoft.com/office/drawing/2014/main" id="{075D9FDA-27EF-4713-AE16-2EDD1ADD86A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04" name="ZoneTexte 903">
          <a:extLst>
            <a:ext uri="{FF2B5EF4-FFF2-40B4-BE49-F238E27FC236}">
              <a16:creationId xmlns:a16="http://schemas.microsoft.com/office/drawing/2014/main" id="{AB5E9CFC-15DE-4E24-906E-1611D339B11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05" name="ZoneTexte 904">
          <a:extLst>
            <a:ext uri="{FF2B5EF4-FFF2-40B4-BE49-F238E27FC236}">
              <a16:creationId xmlns:a16="http://schemas.microsoft.com/office/drawing/2014/main" id="{FEAC6877-9052-4A46-B2FC-3C138BD102E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06" name="ZoneTexte 905">
          <a:extLst>
            <a:ext uri="{FF2B5EF4-FFF2-40B4-BE49-F238E27FC236}">
              <a16:creationId xmlns:a16="http://schemas.microsoft.com/office/drawing/2014/main" id="{CBE58BC1-4264-466E-8140-3D4B6AC91CB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07" name="ZoneTexte 906">
          <a:extLst>
            <a:ext uri="{FF2B5EF4-FFF2-40B4-BE49-F238E27FC236}">
              <a16:creationId xmlns:a16="http://schemas.microsoft.com/office/drawing/2014/main" id="{8FA7B89A-7259-4918-9465-E3EFEF7E427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08" name="ZoneTexte 907">
          <a:extLst>
            <a:ext uri="{FF2B5EF4-FFF2-40B4-BE49-F238E27FC236}">
              <a16:creationId xmlns:a16="http://schemas.microsoft.com/office/drawing/2014/main" id="{FBB15C72-392C-4552-9E28-01626CF5538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09" name="ZoneTexte 908">
          <a:extLst>
            <a:ext uri="{FF2B5EF4-FFF2-40B4-BE49-F238E27FC236}">
              <a16:creationId xmlns:a16="http://schemas.microsoft.com/office/drawing/2014/main" id="{8F4EDD99-D549-42CE-A3CF-DB3E90F7FF1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10" name="ZoneTexte 909">
          <a:extLst>
            <a:ext uri="{FF2B5EF4-FFF2-40B4-BE49-F238E27FC236}">
              <a16:creationId xmlns:a16="http://schemas.microsoft.com/office/drawing/2014/main" id="{6C5AD9C3-CA24-413F-AD3E-1A1642BADD6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11" name="ZoneTexte 910">
          <a:extLst>
            <a:ext uri="{FF2B5EF4-FFF2-40B4-BE49-F238E27FC236}">
              <a16:creationId xmlns:a16="http://schemas.microsoft.com/office/drawing/2014/main" id="{E92B461F-E571-4EA6-AC4C-959C3C7747C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12" name="ZoneTexte 911">
          <a:extLst>
            <a:ext uri="{FF2B5EF4-FFF2-40B4-BE49-F238E27FC236}">
              <a16:creationId xmlns:a16="http://schemas.microsoft.com/office/drawing/2014/main" id="{E5D7AF82-1802-4758-932C-06EE457BF58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13" name="ZoneTexte 912">
          <a:extLst>
            <a:ext uri="{FF2B5EF4-FFF2-40B4-BE49-F238E27FC236}">
              <a16:creationId xmlns:a16="http://schemas.microsoft.com/office/drawing/2014/main" id="{7444EB30-327E-4F3B-9A7E-593EFA041FF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14" name="ZoneTexte 913">
          <a:extLst>
            <a:ext uri="{FF2B5EF4-FFF2-40B4-BE49-F238E27FC236}">
              <a16:creationId xmlns:a16="http://schemas.microsoft.com/office/drawing/2014/main" id="{5DEDD217-E6DE-47CF-9EB6-23F97728A34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15" name="ZoneTexte 914">
          <a:extLst>
            <a:ext uri="{FF2B5EF4-FFF2-40B4-BE49-F238E27FC236}">
              <a16:creationId xmlns:a16="http://schemas.microsoft.com/office/drawing/2014/main" id="{3A065267-5E66-4B55-860A-F7AC5922E55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16" name="ZoneTexte 915">
          <a:extLst>
            <a:ext uri="{FF2B5EF4-FFF2-40B4-BE49-F238E27FC236}">
              <a16:creationId xmlns:a16="http://schemas.microsoft.com/office/drawing/2014/main" id="{860B9847-1DE6-4B4C-97A5-7E456045000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17" name="ZoneTexte 916">
          <a:extLst>
            <a:ext uri="{FF2B5EF4-FFF2-40B4-BE49-F238E27FC236}">
              <a16:creationId xmlns:a16="http://schemas.microsoft.com/office/drawing/2014/main" id="{B2B96A95-0FC9-43D2-8AF3-68C01B471B6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18" name="ZoneTexte 917">
          <a:extLst>
            <a:ext uri="{FF2B5EF4-FFF2-40B4-BE49-F238E27FC236}">
              <a16:creationId xmlns:a16="http://schemas.microsoft.com/office/drawing/2014/main" id="{2E519602-1806-4A63-AA96-2269AF28190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19" name="ZoneTexte 918">
          <a:extLst>
            <a:ext uri="{FF2B5EF4-FFF2-40B4-BE49-F238E27FC236}">
              <a16:creationId xmlns:a16="http://schemas.microsoft.com/office/drawing/2014/main" id="{B6778F65-9BBF-47DB-B272-6DD25478915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20" name="ZoneTexte 919">
          <a:extLst>
            <a:ext uri="{FF2B5EF4-FFF2-40B4-BE49-F238E27FC236}">
              <a16:creationId xmlns:a16="http://schemas.microsoft.com/office/drawing/2014/main" id="{28732DA5-D225-4637-A868-9B0A9ACCEFC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21" name="ZoneTexte 920">
          <a:extLst>
            <a:ext uri="{FF2B5EF4-FFF2-40B4-BE49-F238E27FC236}">
              <a16:creationId xmlns:a16="http://schemas.microsoft.com/office/drawing/2014/main" id="{17F9319D-E9EB-4B02-BD9C-E394167CDC7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22" name="ZoneTexte 921">
          <a:extLst>
            <a:ext uri="{FF2B5EF4-FFF2-40B4-BE49-F238E27FC236}">
              <a16:creationId xmlns:a16="http://schemas.microsoft.com/office/drawing/2014/main" id="{2698578E-9423-4F76-AE60-504B235C268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23" name="ZoneTexte 922">
          <a:extLst>
            <a:ext uri="{FF2B5EF4-FFF2-40B4-BE49-F238E27FC236}">
              <a16:creationId xmlns:a16="http://schemas.microsoft.com/office/drawing/2014/main" id="{D66FE482-1060-403F-ABA0-83632AA1D86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24" name="ZoneTexte 923">
          <a:extLst>
            <a:ext uri="{FF2B5EF4-FFF2-40B4-BE49-F238E27FC236}">
              <a16:creationId xmlns:a16="http://schemas.microsoft.com/office/drawing/2014/main" id="{C079DE6F-D349-4C3E-8390-3E08EE5860A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25" name="ZoneTexte 924">
          <a:extLst>
            <a:ext uri="{FF2B5EF4-FFF2-40B4-BE49-F238E27FC236}">
              <a16:creationId xmlns:a16="http://schemas.microsoft.com/office/drawing/2014/main" id="{F958CD50-DFDF-4C4E-B7B0-EC472384E7C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26" name="ZoneTexte 925">
          <a:extLst>
            <a:ext uri="{FF2B5EF4-FFF2-40B4-BE49-F238E27FC236}">
              <a16:creationId xmlns:a16="http://schemas.microsoft.com/office/drawing/2014/main" id="{BD0B2F45-ADF6-4CB7-AD2F-B3F5B21AD13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27" name="ZoneTexte 926">
          <a:extLst>
            <a:ext uri="{FF2B5EF4-FFF2-40B4-BE49-F238E27FC236}">
              <a16:creationId xmlns:a16="http://schemas.microsoft.com/office/drawing/2014/main" id="{B02C0001-D374-49D8-968A-433BB71FE7B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28" name="ZoneTexte 927">
          <a:extLst>
            <a:ext uri="{FF2B5EF4-FFF2-40B4-BE49-F238E27FC236}">
              <a16:creationId xmlns:a16="http://schemas.microsoft.com/office/drawing/2014/main" id="{8E737675-467D-4D06-9FF1-4F2CA624BA6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29" name="ZoneTexte 928">
          <a:extLst>
            <a:ext uri="{FF2B5EF4-FFF2-40B4-BE49-F238E27FC236}">
              <a16:creationId xmlns:a16="http://schemas.microsoft.com/office/drawing/2014/main" id="{FBF50BBA-C1AC-400F-89A8-7798BFF0AA2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30" name="ZoneTexte 929">
          <a:extLst>
            <a:ext uri="{FF2B5EF4-FFF2-40B4-BE49-F238E27FC236}">
              <a16:creationId xmlns:a16="http://schemas.microsoft.com/office/drawing/2014/main" id="{5B76280A-0441-4C5D-AF45-B4A22AC9A93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31" name="ZoneTexte 930">
          <a:extLst>
            <a:ext uri="{FF2B5EF4-FFF2-40B4-BE49-F238E27FC236}">
              <a16:creationId xmlns:a16="http://schemas.microsoft.com/office/drawing/2014/main" id="{DA173CBE-508A-4E85-B3CD-55877C200AB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32" name="ZoneTexte 931">
          <a:extLst>
            <a:ext uri="{FF2B5EF4-FFF2-40B4-BE49-F238E27FC236}">
              <a16:creationId xmlns:a16="http://schemas.microsoft.com/office/drawing/2014/main" id="{CD2DEC9F-5A41-445E-9AEF-870AEE451B2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33" name="ZoneTexte 932">
          <a:extLst>
            <a:ext uri="{FF2B5EF4-FFF2-40B4-BE49-F238E27FC236}">
              <a16:creationId xmlns:a16="http://schemas.microsoft.com/office/drawing/2014/main" id="{AA31D780-837A-4191-A385-C546172C2F9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34" name="ZoneTexte 933">
          <a:extLst>
            <a:ext uri="{FF2B5EF4-FFF2-40B4-BE49-F238E27FC236}">
              <a16:creationId xmlns:a16="http://schemas.microsoft.com/office/drawing/2014/main" id="{2772A5D1-94EF-4028-8263-835B2B74A31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35" name="ZoneTexte 934">
          <a:extLst>
            <a:ext uri="{FF2B5EF4-FFF2-40B4-BE49-F238E27FC236}">
              <a16:creationId xmlns:a16="http://schemas.microsoft.com/office/drawing/2014/main" id="{E8FC392D-1E1B-4D9F-8593-B72655B537A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36" name="ZoneTexte 935">
          <a:extLst>
            <a:ext uri="{FF2B5EF4-FFF2-40B4-BE49-F238E27FC236}">
              <a16:creationId xmlns:a16="http://schemas.microsoft.com/office/drawing/2014/main" id="{BBFFD27B-1C5B-4A23-858F-09F58CB3468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37" name="ZoneTexte 936">
          <a:extLst>
            <a:ext uri="{FF2B5EF4-FFF2-40B4-BE49-F238E27FC236}">
              <a16:creationId xmlns:a16="http://schemas.microsoft.com/office/drawing/2014/main" id="{AC59A132-1C8C-4234-B575-9CFC30F605E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38" name="ZoneTexte 937">
          <a:extLst>
            <a:ext uri="{FF2B5EF4-FFF2-40B4-BE49-F238E27FC236}">
              <a16:creationId xmlns:a16="http://schemas.microsoft.com/office/drawing/2014/main" id="{68D8B3D8-0B7E-46B7-895C-AB831B6A0D0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39" name="ZoneTexte 938">
          <a:extLst>
            <a:ext uri="{FF2B5EF4-FFF2-40B4-BE49-F238E27FC236}">
              <a16:creationId xmlns:a16="http://schemas.microsoft.com/office/drawing/2014/main" id="{66FAC315-F104-47F5-9992-ACB6ECDDD1C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40" name="ZoneTexte 939">
          <a:extLst>
            <a:ext uri="{FF2B5EF4-FFF2-40B4-BE49-F238E27FC236}">
              <a16:creationId xmlns:a16="http://schemas.microsoft.com/office/drawing/2014/main" id="{16806DC1-459F-4DB9-9EF9-525E7C6B0D7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41" name="ZoneTexte 940">
          <a:extLst>
            <a:ext uri="{FF2B5EF4-FFF2-40B4-BE49-F238E27FC236}">
              <a16:creationId xmlns:a16="http://schemas.microsoft.com/office/drawing/2014/main" id="{D3DE25CC-CA88-4970-8F47-7A64E3DF22F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42" name="ZoneTexte 941">
          <a:extLst>
            <a:ext uri="{FF2B5EF4-FFF2-40B4-BE49-F238E27FC236}">
              <a16:creationId xmlns:a16="http://schemas.microsoft.com/office/drawing/2014/main" id="{C0D1A4CD-ADD4-4FD7-A3C4-34B71E98B2C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43" name="ZoneTexte 942">
          <a:extLst>
            <a:ext uri="{FF2B5EF4-FFF2-40B4-BE49-F238E27FC236}">
              <a16:creationId xmlns:a16="http://schemas.microsoft.com/office/drawing/2014/main" id="{2711944E-59D8-4837-90CD-441E91A8F2C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44" name="ZoneTexte 943">
          <a:extLst>
            <a:ext uri="{FF2B5EF4-FFF2-40B4-BE49-F238E27FC236}">
              <a16:creationId xmlns:a16="http://schemas.microsoft.com/office/drawing/2014/main" id="{84AA7718-8E4A-4F34-AE1D-88277CDC0D8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45" name="ZoneTexte 944">
          <a:extLst>
            <a:ext uri="{FF2B5EF4-FFF2-40B4-BE49-F238E27FC236}">
              <a16:creationId xmlns:a16="http://schemas.microsoft.com/office/drawing/2014/main" id="{1EEF3A00-D348-40F7-9136-DECE1D5584A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46" name="ZoneTexte 945">
          <a:extLst>
            <a:ext uri="{FF2B5EF4-FFF2-40B4-BE49-F238E27FC236}">
              <a16:creationId xmlns:a16="http://schemas.microsoft.com/office/drawing/2014/main" id="{83A8CF78-CC8A-4E91-9EAE-343211962BB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47" name="ZoneTexte 946">
          <a:extLst>
            <a:ext uri="{FF2B5EF4-FFF2-40B4-BE49-F238E27FC236}">
              <a16:creationId xmlns:a16="http://schemas.microsoft.com/office/drawing/2014/main" id="{369F282A-CE7D-4C4E-A2FF-A8C00C6D69A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48" name="ZoneTexte 947">
          <a:extLst>
            <a:ext uri="{FF2B5EF4-FFF2-40B4-BE49-F238E27FC236}">
              <a16:creationId xmlns:a16="http://schemas.microsoft.com/office/drawing/2014/main" id="{C835C23B-CA18-40C9-B6E2-C665E02CFE4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49" name="ZoneTexte 948">
          <a:extLst>
            <a:ext uri="{FF2B5EF4-FFF2-40B4-BE49-F238E27FC236}">
              <a16:creationId xmlns:a16="http://schemas.microsoft.com/office/drawing/2014/main" id="{9D4E0AF7-6A89-4624-9FEA-F6252075FE4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50" name="ZoneTexte 949">
          <a:extLst>
            <a:ext uri="{FF2B5EF4-FFF2-40B4-BE49-F238E27FC236}">
              <a16:creationId xmlns:a16="http://schemas.microsoft.com/office/drawing/2014/main" id="{214E0B33-6B6B-4929-AD30-BCB315B92C8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51" name="ZoneTexte 950">
          <a:extLst>
            <a:ext uri="{FF2B5EF4-FFF2-40B4-BE49-F238E27FC236}">
              <a16:creationId xmlns:a16="http://schemas.microsoft.com/office/drawing/2014/main" id="{D79BCC71-24AE-4C51-906D-854C23FBD40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52" name="ZoneTexte 951">
          <a:extLst>
            <a:ext uri="{FF2B5EF4-FFF2-40B4-BE49-F238E27FC236}">
              <a16:creationId xmlns:a16="http://schemas.microsoft.com/office/drawing/2014/main" id="{1B94D54B-311F-42AA-924D-2ED496E4F2D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53" name="ZoneTexte 952">
          <a:extLst>
            <a:ext uri="{FF2B5EF4-FFF2-40B4-BE49-F238E27FC236}">
              <a16:creationId xmlns:a16="http://schemas.microsoft.com/office/drawing/2014/main" id="{0DFC9DDD-FE54-4BA0-A017-5AAA9640FAD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54" name="ZoneTexte 953">
          <a:extLst>
            <a:ext uri="{FF2B5EF4-FFF2-40B4-BE49-F238E27FC236}">
              <a16:creationId xmlns:a16="http://schemas.microsoft.com/office/drawing/2014/main" id="{C3958493-0C09-4C1C-938A-91751B11916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55" name="ZoneTexte 954">
          <a:extLst>
            <a:ext uri="{FF2B5EF4-FFF2-40B4-BE49-F238E27FC236}">
              <a16:creationId xmlns:a16="http://schemas.microsoft.com/office/drawing/2014/main" id="{C36151AB-3C98-4B68-96DB-2BCE9605367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56" name="ZoneTexte 955">
          <a:extLst>
            <a:ext uri="{FF2B5EF4-FFF2-40B4-BE49-F238E27FC236}">
              <a16:creationId xmlns:a16="http://schemas.microsoft.com/office/drawing/2014/main" id="{D54A2FF6-7571-4602-B0B5-879BA0A4C0A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57" name="ZoneTexte 956">
          <a:extLst>
            <a:ext uri="{FF2B5EF4-FFF2-40B4-BE49-F238E27FC236}">
              <a16:creationId xmlns:a16="http://schemas.microsoft.com/office/drawing/2014/main" id="{3517BCC6-84ED-4797-B984-F0C3FDCFCDF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58" name="ZoneTexte 957">
          <a:extLst>
            <a:ext uri="{FF2B5EF4-FFF2-40B4-BE49-F238E27FC236}">
              <a16:creationId xmlns:a16="http://schemas.microsoft.com/office/drawing/2014/main" id="{CECE43A3-46DB-4362-8020-13EAF41A32A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59" name="ZoneTexte 958">
          <a:extLst>
            <a:ext uri="{FF2B5EF4-FFF2-40B4-BE49-F238E27FC236}">
              <a16:creationId xmlns:a16="http://schemas.microsoft.com/office/drawing/2014/main" id="{3E3904AE-9176-4F23-A731-9F9C9FE80C1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60" name="ZoneTexte 959">
          <a:extLst>
            <a:ext uri="{FF2B5EF4-FFF2-40B4-BE49-F238E27FC236}">
              <a16:creationId xmlns:a16="http://schemas.microsoft.com/office/drawing/2014/main" id="{EE1CC4E7-FF99-4406-9AC3-39ED5A01605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61" name="ZoneTexte 960">
          <a:extLst>
            <a:ext uri="{FF2B5EF4-FFF2-40B4-BE49-F238E27FC236}">
              <a16:creationId xmlns:a16="http://schemas.microsoft.com/office/drawing/2014/main" id="{79A81604-5DAD-493A-828E-5B1585BA1B4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62" name="ZoneTexte 961">
          <a:extLst>
            <a:ext uri="{FF2B5EF4-FFF2-40B4-BE49-F238E27FC236}">
              <a16:creationId xmlns:a16="http://schemas.microsoft.com/office/drawing/2014/main" id="{67B14120-5053-4091-8AFB-5F33EAE2316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63" name="ZoneTexte 962">
          <a:extLst>
            <a:ext uri="{FF2B5EF4-FFF2-40B4-BE49-F238E27FC236}">
              <a16:creationId xmlns:a16="http://schemas.microsoft.com/office/drawing/2014/main" id="{D77B6114-A323-48FC-A29E-D4405E8CAA1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64" name="ZoneTexte 963">
          <a:extLst>
            <a:ext uri="{FF2B5EF4-FFF2-40B4-BE49-F238E27FC236}">
              <a16:creationId xmlns:a16="http://schemas.microsoft.com/office/drawing/2014/main" id="{99100A30-BFDE-4A88-B5C1-2F2AFE93B5C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65" name="ZoneTexte 964">
          <a:extLst>
            <a:ext uri="{FF2B5EF4-FFF2-40B4-BE49-F238E27FC236}">
              <a16:creationId xmlns:a16="http://schemas.microsoft.com/office/drawing/2014/main" id="{BE79D0A7-71D0-4242-9302-208E3430F57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66" name="ZoneTexte 965">
          <a:extLst>
            <a:ext uri="{FF2B5EF4-FFF2-40B4-BE49-F238E27FC236}">
              <a16:creationId xmlns:a16="http://schemas.microsoft.com/office/drawing/2014/main" id="{E36DEEFE-D632-4CA9-BF7C-F6741B92EEC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67" name="ZoneTexte 966">
          <a:extLst>
            <a:ext uri="{FF2B5EF4-FFF2-40B4-BE49-F238E27FC236}">
              <a16:creationId xmlns:a16="http://schemas.microsoft.com/office/drawing/2014/main" id="{4105992E-2B5C-47FA-BE26-ED923F8BD6D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68" name="ZoneTexte 967">
          <a:extLst>
            <a:ext uri="{FF2B5EF4-FFF2-40B4-BE49-F238E27FC236}">
              <a16:creationId xmlns:a16="http://schemas.microsoft.com/office/drawing/2014/main" id="{5417E14B-D9AA-4CC1-A816-2032BBD8C96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69" name="ZoneTexte 968">
          <a:extLst>
            <a:ext uri="{FF2B5EF4-FFF2-40B4-BE49-F238E27FC236}">
              <a16:creationId xmlns:a16="http://schemas.microsoft.com/office/drawing/2014/main" id="{913AC6EB-7834-4788-A54B-DA3808C2499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70" name="ZoneTexte 969">
          <a:extLst>
            <a:ext uri="{FF2B5EF4-FFF2-40B4-BE49-F238E27FC236}">
              <a16:creationId xmlns:a16="http://schemas.microsoft.com/office/drawing/2014/main" id="{52E18211-DC1E-489D-84AE-AA13D0814FD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71" name="ZoneTexte 970">
          <a:extLst>
            <a:ext uri="{FF2B5EF4-FFF2-40B4-BE49-F238E27FC236}">
              <a16:creationId xmlns:a16="http://schemas.microsoft.com/office/drawing/2014/main" id="{A970DAB2-5156-44A9-8FF5-5D13BDC031A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72" name="ZoneTexte 971">
          <a:extLst>
            <a:ext uri="{FF2B5EF4-FFF2-40B4-BE49-F238E27FC236}">
              <a16:creationId xmlns:a16="http://schemas.microsoft.com/office/drawing/2014/main" id="{51FE1F10-698D-4838-905A-7518708D6E2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73" name="ZoneTexte 972">
          <a:extLst>
            <a:ext uri="{FF2B5EF4-FFF2-40B4-BE49-F238E27FC236}">
              <a16:creationId xmlns:a16="http://schemas.microsoft.com/office/drawing/2014/main" id="{B51FF2C1-2621-4F11-A126-77DC5479EB1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74" name="ZoneTexte 973">
          <a:extLst>
            <a:ext uri="{FF2B5EF4-FFF2-40B4-BE49-F238E27FC236}">
              <a16:creationId xmlns:a16="http://schemas.microsoft.com/office/drawing/2014/main" id="{E2444B2F-0B81-4AD8-8088-86939A339FD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75" name="ZoneTexte 974">
          <a:extLst>
            <a:ext uri="{FF2B5EF4-FFF2-40B4-BE49-F238E27FC236}">
              <a16:creationId xmlns:a16="http://schemas.microsoft.com/office/drawing/2014/main" id="{858EA19F-277D-475D-ADD0-3A3FF08E275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76" name="ZoneTexte 975">
          <a:extLst>
            <a:ext uri="{FF2B5EF4-FFF2-40B4-BE49-F238E27FC236}">
              <a16:creationId xmlns:a16="http://schemas.microsoft.com/office/drawing/2014/main" id="{86D5D223-9654-4905-A0F0-AE2D01AEB89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77" name="ZoneTexte 976">
          <a:extLst>
            <a:ext uri="{FF2B5EF4-FFF2-40B4-BE49-F238E27FC236}">
              <a16:creationId xmlns:a16="http://schemas.microsoft.com/office/drawing/2014/main" id="{FF95335D-8A0F-42DD-9921-44178A01B20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78" name="ZoneTexte 977">
          <a:extLst>
            <a:ext uri="{FF2B5EF4-FFF2-40B4-BE49-F238E27FC236}">
              <a16:creationId xmlns:a16="http://schemas.microsoft.com/office/drawing/2014/main" id="{D26CE0B6-D5E3-49A6-A030-94F3B2F4372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79" name="ZoneTexte 978">
          <a:extLst>
            <a:ext uri="{FF2B5EF4-FFF2-40B4-BE49-F238E27FC236}">
              <a16:creationId xmlns:a16="http://schemas.microsoft.com/office/drawing/2014/main" id="{F2A55B55-8C7C-4766-BA53-76D13D9D6F7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80" name="ZoneTexte 979">
          <a:extLst>
            <a:ext uri="{FF2B5EF4-FFF2-40B4-BE49-F238E27FC236}">
              <a16:creationId xmlns:a16="http://schemas.microsoft.com/office/drawing/2014/main" id="{541638E9-57AC-4CB7-B204-A2DBADA7C0A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81" name="ZoneTexte 980">
          <a:extLst>
            <a:ext uri="{FF2B5EF4-FFF2-40B4-BE49-F238E27FC236}">
              <a16:creationId xmlns:a16="http://schemas.microsoft.com/office/drawing/2014/main" id="{A01A0315-334B-4BAD-A9D9-4474E84129A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82" name="ZoneTexte 981">
          <a:extLst>
            <a:ext uri="{FF2B5EF4-FFF2-40B4-BE49-F238E27FC236}">
              <a16:creationId xmlns:a16="http://schemas.microsoft.com/office/drawing/2014/main" id="{3166DE09-0F9A-44C6-8CEA-1F760A6D096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83" name="ZoneTexte 982">
          <a:extLst>
            <a:ext uri="{FF2B5EF4-FFF2-40B4-BE49-F238E27FC236}">
              <a16:creationId xmlns:a16="http://schemas.microsoft.com/office/drawing/2014/main" id="{D9619C4C-DAB5-4BE0-95D7-047E54F8871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84" name="ZoneTexte 983">
          <a:extLst>
            <a:ext uri="{FF2B5EF4-FFF2-40B4-BE49-F238E27FC236}">
              <a16:creationId xmlns:a16="http://schemas.microsoft.com/office/drawing/2014/main" id="{C82FFD1A-3C25-4F6F-840E-CEB807B6946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85" name="ZoneTexte 984">
          <a:extLst>
            <a:ext uri="{FF2B5EF4-FFF2-40B4-BE49-F238E27FC236}">
              <a16:creationId xmlns:a16="http://schemas.microsoft.com/office/drawing/2014/main" id="{B8FE0DF0-8C32-4F93-BF68-FCFD9C37C91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86" name="ZoneTexte 985">
          <a:extLst>
            <a:ext uri="{FF2B5EF4-FFF2-40B4-BE49-F238E27FC236}">
              <a16:creationId xmlns:a16="http://schemas.microsoft.com/office/drawing/2014/main" id="{E28B83E0-C9E6-462E-B3E6-B664E38BB68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87" name="ZoneTexte 986">
          <a:extLst>
            <a:ext uri="{FF2B5EF4-FFF2-40B4-BE49-F238E27FC236}">
              <a16:creationId xmlns:a16="http://schemas.microsoft.com/office/drawing/2014/main" id="{13255641-9C4D-4D1C-B042-4C0C8597531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88" name="ZoneTexte 987">
          <a:extLst>
            <a:ext uri="{FF2B5EF4-FFF2-40B4-BE49-F238E27FC236}">
              <a16:creationId xmlns:a16="http://schemas.microsoft.com/office/drawing/2014/main" id="{724D6CDF-2651-43C8-8DEE-41B40F4985C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89" name="ZoneTexte 988">
          <a:extLst>
            <a:ext uri="{FF2B5EF4-FFF2-40B4-BE49-F238E27FC236}">
              <a16:creationId xmlns:a16="http://schemas.microsoft.com/office/drawing/2014/main" id="{D874AB0A-EE5B-4E98-A06D-6BE071E63D1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90" name="ZoneTexte 989">
          <a:extLst>
            <a:ext uri="{FF2B5EF4-FFF2-40B4-BE49-F238E27FC236}">
              <a16:creationId xmlns:a16="http://schemas.microsoft.com/office/drawing/2014/main" id="{89316F9D-A9B1-487B-94DF-B7C9827AB9D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91" name="ZoneTexte 990">
          <a:extLst>
            <a:ext uri="{FF2B5EF4-FFF2-40B4-BE49-F238E27FC236}">
              <a16:creationId xmlns:a16="http://schemas.microsoft.com/office/drawing/2014/main" id="{4F24D1BB-92FA-45BD-A14A-A7BD8E51B3D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92" name="ZoneTexte 991">
          <a:extLst>
            <a:ext uri="{FF2B5EF4-FFF2-40B4-BE49-F238E27FC236}">
              <a16:creationId xmlns:a16="http://schemas.microsoft.com/office/drawing/2014/main" id="{D0FD2B8B-71EA-4FD1-9359-EF514634251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93" name="ZoneTexte 992">
          <a:extLst>
            <a:ext uri="{FF2B5EF4-FFF2-40B4-BE49-F238E27FC236}">
              <a16:creationId xmlns:a16="http://schemas.microsoft.com/office/drawing/2014/main" id="{4FAADB77-61CD-49B1-929C-ED4A430D74F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94" name="ZoneTexte 993">
          <a:extLst>
            <a:ext uri="{FF2B5EF4-FFF2-40B4-BE49-F238E27FC236}">
              <a16:creationId xmlns:a16="http://schemas.microsoft.com/office/drawing/2014/main" id="{E0D43766-7758-4DE6-A4F2-4AEC0C5B398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95" name="ZoneTexte 994">
          <a:extLst>
            <a:ext uri="{FF2B5EF4-FFF2-40B4-BE49-F238E27FC236}">
              <a16:creationId xmlns:a16="http://schemas.microsoft.com/office/drawing/2014/main" id="{BE27CCD1-97DF-4977-A887-F7BD2781EFB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96" name="ZoneTexte 995">
          <a:extLst>
            <a:ext uri="{FF2B5EF4-FFF2-40B4-BE49-F238E27FC236}">
              <a16:creationId xmlns:a16="http://schemas.microsoft.com/office/drawing/2014/main" id="{ACBC711B-57F5-4F2F-BD51-A6CFA35B103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97" name="ZoneTexte 996">
          <a:extLst>
            <a:ext uri="{FF2B5EF4-FFF2-40B4-BE49-F238E27FC236}">
              <a16:creationId xmlns:a16="http://schemas.microsoft.com/office/drawing/2014/main" id="{723C8716-A4D0-42D9-906F-DCD9E2C4C7E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98" name="ZoneTexte 997">
          <a:extLst>
            <a:ext uri="{FF2B5EF4-FFF2-40B4-BE49-F238E27FC236}">
              <a16:creationId xmlns:a16="http://schemas.microsoft.com/office/drawing/2014/main" id="{23A1ABFA-80CC-4670-8142-FA785D05FD7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999" name="ZoneTexte 998">
          <a:extLst>
            <a:ext uri="{FF2B5EF4-FFF2-40B4-BE49-F238E27FC236}">
              <a16:creationId xmlns:a16="http://schemas.microsoft.com/office/drawing/2014/main" id="{A46B4C1B-F271-4849-A480-B6E16AE6ED7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00" name="ZoneTexte 999">
          <a:extLst>
            <a:ext uri="{FF2B5EF4-FFF2-40B4-BE49-F238E27FC236}">
              <a16:creationId xmlns:a16="http://schemas.microsoft.com/office/drawing/2014/main" id="{E4189FC6-0874-4C4F-B765-AD9F43CD78C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01" name="ZoneTexte 1000">
          <a:extLst>
            <a:ext uri="{FF2B5EF4-FFF2-40B4-BE49-F238E27FC236}">
              <a16:creationId xmlns:a16="http://schemas.microsoft.com/office/drawing/2014/main" id="{54ED58B8-90A5-47F2-9EB0-B3CCC7925C4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02" name="ZoneTexte 1001">
          <a:extLst>
            <a:ext uri="{FF2B5EF4-FFF2-40B4-BE49-F238E27FC236}">
              <a16:creationId xmlns:a16="http://schemas.microsoft.com/office/drawing/2014/main" id="{7D67CEE0-375A-43C2-8776-9CFFBAC6045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03" name="ZoneTexte 1002">
          <a:extLst>
            <a:ext uri="{FF2B5EF4-FFF2-40B4-BE49-F238E27FC236}">
              <a16:creationId xmlns:a16="http://schemas.microsoft.com/office/drawing/2014/main" id="{B2210B42-05E2-46A4-90E3-B4113567811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04" name="ZoneTexte 1003">
          <a:extLst>
            <a:ext uri="{FF2B5EF4-FFF2-40B4-BE49-F238E27FC236}">
              <a16:creationId xmlns:a16="http://schemas.microsoft.com/office/drawing/2014/main" id="{01FE46AF-EE13-47F3-84AE-2554A0FCABF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05" name="ZoneTexte 1004">
          <a:extLst>
            <a:ext uri="{FF2B5EF4-FFF2-40B4-BE49-F238E27FC236}">
              <a16:creationId xmlns:a16="http://schemas.microsoft.com/office/drawing/2014/main" id="{363DBEA4-2813-4490-9306-13F225E7952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06" name="ZoneTexte 1005">
          <a:extLst>
            <a:ext uri="{FF2B5EF4-FFF2-40B4-BE49-F238E27FC236}">
              <a16:creationId xmlns:a16="http://schemas.microsoft.com/office/drawing/2014/main" id="{EBA52AA5-ED4A-4922-BDD5-B4A5EA1E829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07" name="ZoneTexte 1006">
          <a:extLst>
            <a:ext uri="{FF2B5EF4-FFF2-40B4-BE49-F238E27FC236}">
              <a16:creationId xmlns:a16="http://schemas.microsoft.com/office/drawing/2014/main" id="{68D301F6-F503-445C-8881-33A83F7C9CA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08" name="ZoneTexte 1007">
          <a:extLst>
            <a:ext uri="{FF2B5EF4-FFF2-40B4-BE49-F238E27FC236}">
              <a16:creationId xmlns:a16="http://schemas.microsoft.com/office/drawing/2014/main" id="{7CFB32CF-8C45-40B1-A372-12CA5B51A49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09" name="ZoneTexte 1008">
          <a:extLst>
            <a:ext uri="{FF2B5EF4-FFF2-40B4-BE49-F238E27FC236}">
              <a16:creationId xmlns:a16="http://schemas.microsoft.com/office/drawing/2014/main" id="{36AD8973-4BB4-494F-BF1A-ED18E64EED5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10" name="ZoneTexte 1009">
          <a:extLst>
            <a:ext uri="{FF2B5EF4-FFF2-40B4-BE49-F238E27FC236}">
              <a16:creationId xmlns:a16="http://schemas.microsoft.com/office/drawing/2014/main" id="{5BB3DFC4-E153-4611-B117-154632C309E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11" name="ZoneTexte 1010">
          <a:extLst>
            <a:ext uri="{FF2B5EF4-FFF2-40B4-BE49-F238E27FC236}">
              <a16:creationId xmlns:a16="http://schemas.microsoft.com/office/drawing/2014/main" id="{FF8734CB-7FC3-4BB9-8FD9-54A6E962869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12" name="ZoneTexte 1011">
          <a:extLst>
            <a:ext uri="{FF2B5EF4-FFF2-40B4-BE49-F238E27FC236}">
              <a16:creationId xmlns:a16="http://schemas.microsoft.com/office/drawing/2014/main" id="{91B575B0-51FA-4E3F-8F25-40E76592348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13" name="ZoneTexte 1012">
          <a:extLst>
            <a:ext uri="{FF2B5EF4-FFF2-40B4-BE49-F238E27FC236}">
              <a16:creationId xmlns:a16="http://schemas.microsoft.com/office/drawing/2014/main" id="{BF602989-B0C6-4619-8A20-D9378ED04B1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14" name="ZoneTexte 1013">
          <a:extLst>
            <a:ext uri="{FF2B5EF4-FFF2-40B4-BE49-F238E27FC236}">
              <a16:creationId xmlns:a16="http://schemas.microsoft.com/office/drawing/2014/main" id="{86AD4FF0-0CFB-407F-B4C6-50C9496885D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15" name="ZoneTexte 1014">
          <a:extLst>
            <a:ext uri="{FF2B5EF4-FFF2-40B4-BE49-F238E27FC236}">
              <a16:creationId xmlns:a16="http://schemas.microsoft.com/office/drawing/2014/main" id="{3E8A646C-2090-47C9-B771-961575AA0C1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16" name="ZoneTexte 1015">
          <a:extLst>
            <a:ext uri="{FF2B5EF4-FFF2-40B4-BE49-F238E27FC236}">
              <a16:creationId xmlns:a16="http://schemas.microsoft.com/office/drawing/2014/main" id="{0EC45360-CCEE-4421-A9B9-BA3D197577A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17" name="ZoneTexte 1016">
          <a:extLst>
            <a:ext uri="{FF2B5EF4-FFF2-40B4-BE49-F238E27FC236}">
              <a16:creationId xmlns:a16="http://schemas.microsoft.com/office/drawing/2014/main" id="{10E4A1D1-DF3A-41F5-A785-C98C44FECAC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18" name="ZoneTexte 1017">
          <a:extLst>
            <a:ext uri="{FF2B5EF4-FFF2-40B4-BE49-F238E27FC236}">
              <a16:creationId xmlns:a16="http://schemas.microsoft.com/office/drawing/2014/main" id="{09BBEABA-939A-4733-9879-DE2528A19D0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19" name="ZoneTexte 1018">
          <a:extLst>
            <a:ext uri="{FF2B5EF4-FFF2-40B4-BE49-F238E27FC236}">
              <a16:creationId xmlns:a16="http://schemas.microsoft.com/office/drawing/2014/main" id="{65110BC9-40DE-4F62-B5DA-095EE3E35DD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20" name="ZoneTexte 1019">
          <a:extLst>
            <a:ext uri="{FF2B5EF4-FFF2-40B4-BE49-F238E27FC236}">
              <a16:creationId xmlns:a16="http://schemas.microsoft.com/office/drawing/2014/main" id="{D7013185-69DD-42DE-9165-20E377CD9E8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21" name="ZoneTexte 1020">
          <a:extLst>
            <a:ext uri="{FF2B5EF4-FFF2-40B4-BE49-F238E27FC236}">
              <a16:creationId xmlns:a16="http://schemas.microsoft.com/office/drawing/2014/main" id="{873EFD93-7CBF-496F-9A9F-CE5F55153E2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22" name="ZoneTexte 1021">
          <a:extLst>
            <a:ext uri="{FF2B5EF4-FFF2-40B4-BE49-F238E27FC236}">
              <a16:creationId xmlns:a16="http://schemas.microsoft.com/office/drawing/2014/main" id="{EA2BFFCD-67FB-41FA-B144-2B61F51E180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23" name="ZoneTexte 1022">
          <a:extLst>
            <a:ext uri="{FF2B5EF4-FFF2-40B4-BE49-F238E27FC236}">
              <a16:creationId xmlns:a16="http://schemas.microsoft.com/office/drawing/2014/main" id="{E0493728-5D87-440E-9BE8-7B155771642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24" name="ZoneTexte 1023">
          <a:extLst>
            <a:ext uri="{FF2B5EF4-FFF2-40B4-BE49-F238E27FC236}">
              <a16:creationId xmlns:a16="http://schemas.microsoft.com/office/drawing/2014/main" id="{4ADD53AC-52F0-4E5C-95A9-75C54DE08BA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25" name="ZoneTexte 1024">
          <a:extLst>
            <a:ext uri="{FF2B5EF4-FFF2-40B4-BE49-F238E27FC236}">
              <a16:creationId xmlns:a16="http://schemas.microsoft.com/office/drawing/2014/main" id="{759B6B8B-D9F8-44D6-A0C6-9D6663216C0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26" name="ZoneTexte 1025">
          <a:extLst>
            <a:ext uri="{FF2B5EF4-FFF2-40B4-BE49-F238E27FC236}">
              <a16:creationId xmlns:a16="http://schemas.microsoft.com/office/drawing/2014/main" id="{3CEDCB07-6FBB-4B54-9035-11E6C28E525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27" name="ZoneTexte 1026">
          <a:extLst>
            <a:ext uri="{FF2B5EF4-FFF2-40B4-BE49-F238E27FC236}">
              <a16:creationId xmlns:a16="http://schemas.microsoft.com/office/drawing/2014/main" id="{0CCA9554-AA5E-45C3-9142-F400AABF572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28" name="ZoneTexte 1027">
          <a:extLst>
            <a:ext uri="{FF2B5EF4-FFF2-40B4-BE49-F238E27FC236}">
              <a16:creationId xmlns:a16="http://schemas.microsoft.com/office/drawing/2014/main" id="{D0A53F31-C6DA-44F4-9792-036FA1347E6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29" name="ZoneTexte 1028">
          <a:extLst>
            <a:ext uri="{FF2B5EF4-FFF2-40B4-BE49-F238E27FC236}">
              <a16:creationId xmlns:a16="http://schemas.microsoft.com/office/drawing/2014/main" id="{5B2D5E24-3AA5-4B3E-BA94-A74A3949F74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30" name="ZoneTexte 1029">
          <a:extLst>
            <a:ext uri="{FF2B5EF4-FFF2-40B4-BE49-F238E27FC236}">
              <a16:creationId xmlns:a16="http://schemas.microsoft.com/office/drawing/2014/main" id="{8FF58657-E5FB-4B18-9520-A5E922745F0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31" name="ZoneTexte 1030">
          <a:extLst>
            <a:ext uri="{FF2B5EF4-FFF2-40B4-BE49-F238E27FC236}">
              <a16:creationId xmlns:a16="http://schemas.microsoft.com/office/drawing/2014/main" id="{4C930E8B-9CFA-41AF-AEE1-FB5CE1AA86A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32" name="ZoneTexte 1031">
          <a:extLst>
            <a:ext uri="{FF2B5EF4-FFF2-40B4-BE49-F238E27FC236}">
              <a16:creationId xmlns:a16="http://schemas.microsoft.com/office/drawing/2014/main" id="{1DFB7B4A-E5C3-48B6-A803-0332CDB9505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33" name="ZoneTexte 1032">
          <a:extLst>
            <a:ext uri="{FF2B5EF4-FFF2-40B4-BE49-F238E27FC236}">
              <a16:creationId xmlns:a16="http://schemas.microsoft.com/office/drawing/2014/main" id="{8E20EDFA-164B-4D27-BBF0-167A88BEDE6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34" name="ZoneTexte 1033">
          <a:extLst>
            <a:ext uri="{FF2B5EF4-FFF2-40B4-BE49-F238E27FC236}">
              <a16:creationId xmlns:a16="http://schemas.microsoft.com/office/drawing/2014/main" id="{10DABB8A-3D7D-47BC-8EF8-2B93FBB6E71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35" name="ZoneTexte 1034">
          <a:extLst>
            <a:ext uri="{FF2B5EF4-FFF2-40B4-BE49-F238E27FC236}">
              <a16:creationId xmlns:a16="http://schemas.microsoft.com/office/drawing/2014/main" id="{E07944B9-F840-4FD8-B03A-F8B13786A24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36" name="ZoneTexte 1035">
          <a:extLst>
            <a:ext uri="{FF2B5EF4-FFF2-40B4-BE49-F238E27FC236}">
              <a16:creationId xmlns:a16="http://schemas.microsoft.com/office/drawing/2014/main" id="{04E5806D-E494-4274-A267-6C2C6CFD23C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37" name="ZoneTexte 1036">
          <a:extLst>
            <a:ext uri="{FF2B5EF4-FFF2-40B4-BE49-F238E27FC236}">
              <a16:creationId xmlns:a16="http://schemas.microsoft.com/office/drawing/2014/main" id="{6DCB4508-E1A8-4E4F-A216-2D4BCD6FFE0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38" name="ZoneTexte 1037">
          <a:extLst>
            <a:ext uri="{FF2B5EF4-FFF2-40B4-BE49-F238E27FC236}">
              <a16:creationId xmlns:a16="http://schemas.microsoft.com/office/drawing/2014/main" id="{D0B59897-2153-40B5-ACD8-1AD17F88C46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39" name="ZoneTexte 1038">
          <a:extLst>
            <a:ext uri="{FF2B5EF4-FFF2-40B4-BE49-F238E27FC236}">
              <a16:creationId xmlns:a16="http://schemas.microsoft.com/office/drawing/2014/main" id="{4EEA7B61-615A-4F42-B802-3FE737DAD9F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40" name="ZoneTexte 1039">
          <a:extLst>
            <a:ext uri="{FF2B5EF4-FFF2-40B4-BE49-F238E27FC236}">
              <a16:creationId xmlns:a16="http://schemas.microsoft.com/office/drawing/2014/main" id="{8F6F6979-3D9E-4CA2-8BAE-F19C07C6D62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41" name="ZoneTexte 1040">
          <a:extLst>
            <a:ext uri="{FF2B5EF4-FFF2-40B4-BE49-F238E27FC236}">
              <a16:creationId xmlns:a16="http://schemas.microsoft.com/office/drawing/2014/main" id="{AFEA9812-F0CC-4ED2-824B-56C8701F6D8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42" name="ZoneTexte 1041">
          <a:extLst>
            <a:ext uri="{FF2B5EF4-FFF2-40B4-BE49-F238E27FC236}">
              <a16:creationId xmlns:a16="http://schemas.microsoft.com/office/drawing/2014/main" id="{B0DB2919-B8F4-417D-9B68-8676AD4AAB9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43" name="ZoneTexte 1042">
          <a:extLst>
            <a:ext uri="{FF2B5EF4-FFF2-40B4-BE49-F238E27FC236}">
              <a16:creationId xmlns:a16="http://schemas.microsoft.com/office/drawing/2014/main" id="{D919FE9D-3E0B-4836-BF13-5166AA173E1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44" name="ZoneTexte 1043">
          <a:extLst>
            <a:ext uri="{FF2B5EF4-FFF2-40B4-BE49-F238E27FC236}">
              <a16:creationId xmlns:a16="http://schemas.microsoft.com/office/drawing/2014/main" id="{1671177E-D2DA-4DAD-894B-77338F4CBBD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45" name="ZoneTexte 1044">
          <a:extLst>
            <a:ext uri="{FF2B5EF4-FFF2-40B4-BE49-F238E27FC236}">
              <a16:creationId xmlns:a16="http://schemas.microsoft.com/office/drawing/2014/main" id="{C982A565-942A-4ECC-BDE6-7DD648D05A4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46" name="ZoneTexte 1045">
          <a:extLst>
            <a:ext uri="{FF2B5EF4-FFF2-40B4-BE49-F238E27FC236}">
              <a16:creationId xmlns:a16="http://schemas.microsoft.com/office/drawing/2014/main" id="{D68949D5-2E8B-4095-B346-4BE647B31DD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47" name="ZoneTexte 1046">
          <a:extLst>
            <a:ext uri="{FF2B5EF4-FFF2-40B4-BE49-F238E27FC236}">
              <a16:creationId xmlns:a16="http://schemas.microsoft.com/office/drawing/2014/main" id="{B74F9A82-73AD-4D8A-947F-C613F015DFF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48" name="ZoneTexte 1047">
          <a:extLst>
            <a:ext uri="{FF2B5EF4-FFF2-40B4-BE49-F238E27FC236}">
              <a16:creationId xmlns:a16="http://schemas.microsoft.com/office/drawing/2014/main" id="{059FB4BE-7899-41B9-B6F3-C93D13B9B58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49" name="ZoneTexte 1048">
          <a:extLst>
            <a:ext uri="{FF2B5EF4-FFF2-40B4-BE49-F238E27FC236}">
              <a16:creationId xmlns:a16="http://schemas.microsoft.com/office/drawing/2014/main" id="{32336080-510A-462E-8D25-DE97FEF2E8C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50" name="ZoneTexte 1049">
          <a:extLst>
            <a:ext uri="{FF2B5EF4-FFF2-40B4-BE49-F238E27FC236}">
              <a16:creationId xmlns:a16="http://schemas.microsoft.com/office/drawing/2014/main" id="{91CB7AD6-3F2D-49D5-86B4-EE8E2995F7F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51" name="ZoneTexte 1050">
          <a:extLst>
            <a:ext uri="{FF2B5EF4-FFF2-40B4-BE49-F238E27FC236}">
              <a16:creationId xmlns:a16="http://schemas.microsoft.com/office/drawing/2014/main" id="{448400C7-4DCE-4E4E-97AA-36102E8617F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52" name="ZoneTexte 1051">
          <a:extLst>
            <a:ext uri="{FF2B5EF4-FFF2-40B4-BE49-F238E27FC236}">
              <a16:creationId xmlns:a16="http://schemas.microsoft.com/office/drawing/2014/main" id="{992D018E-9DA4-453A-A06F-577F222551E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53" name="ZoneTexte 1052">
          <a:extLst>
            <a:ext uri="{FF2B5EF4-FFF2-40B4-BE49-F238E27FC236}">
              <a16:creationId xmlns:a16="http://schemas.microsoft.com/office/drawing/2014/main" id="{16971C5E-6D62-4637-98D6-0B578F9897F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54" name="ZoneTexte 1053">
          <a:extLst>
            <a:ext uri="{FF2B5EF4-FFF2-40B4-BE49-F238E27FC236}">
              <a16:creationId xmlns:a16="http://schemas.microsoft.com/office/drawing/2014/main" id="{9DE1FD3F-52A1-431C-8D35-55D11EB998C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55" name="ZoneTexte 1054">
          <a:extLst>
            <a:ext uri="{FF2B5EF4-FFF2-40B4-BE49-F238E27FC236}">
              <a16:creationId xmlns:a16="http://schemas.microsoft.com/office/drawing/2014/main" id="{1F6DDFFE-1638-4C0B-B1B9-245D77F8B2E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56" name="ZoneTexte 1055">
          <a:extLst>
            <a:ext uri="{FF2B5EF4-FFF2-40B4-BE49-F238E27FC236}">
              <a16:creationId xmlns:a16="http://schemas.microsoft.com/office/drawing/2014/main" id="{536B519B-A08B-44E0-B459-D1E796A4B26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57" name="ZoneTexte 1056">
          <a:extLst>
            <a:ext uri="{FF2B5EF4-FFF2-40B4-BE49-F238E27FC236}">
              <a16:creationId xmlns:a16="http://schemas.microsoft.com/office/drawing/2014/main" id="{D137A9C5-D0E2-4FA4-9549-2ECD96AC6F4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58" name="ZoneTexte 1057">
          <a:extLst>
            <a:ext uri="{FF2B5EF4-FFF2-40B4-BE49-F238E27FC236}">
              <a16:creationId xmlns:a16="http://schemas.microsoft.com/office/drawing/2014/main" id="{707662A4-D4A0-4666-925F-B90D231FF58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59" name="ZoneTexte 1058">
          <a:extLst>
            <a:ext uri="{FF2B5EF4-FFF2-40B4-BE49-F238E27FC236}">
              <a16:creationId xmlns:a16="http://schemas.microsoft.com/office/drawing/2014/main" id="{9CC7702F-0BEF-4BFE-AFC3-9C7F58A3114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60" name="ZoneTexte 1059">
          <a:extLst>
            <a:ext uri="{FF2B5EF4-FFF2-40B4-BE49-F238E27FC236}">
              <a16:creationId xmlns:a16="http://schemas.microsoft.com/office/drawing/2014/main" id="{8616BFC5-F7D7-4C96-A94A-194CD71E709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61" name="ZoneTexte 1060">
          <a:extLst>
            <a:ext uri="{FF2B5EF4-FFF2-40B4-BE49-F238E27FC236}">
              <a16:creationId xmlns:a16="http://schemas.microsoft.com/office/drawing/2014/main" id="{59808BFB-8E11-4731-B595-950418AD8C4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62" name="ZoneTexte 1061">
          <a:extLst>
            <a:ext uri="{FF2B5EF4-FFF2-40B4-BE49-F238E27FC236}">
              <a16:creationId xmlns:a16="http://schemas.microsoft.com/office/drawing/2014/main" id="{AA382314-5D92-4518-9A6C-FC3318DEC38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63" name="ZoneTexte 1062">
          <a:extLst>
            <a:ext uri="{FF2B5EF4-FFF2-40B4-BE49-F238E27FC236}">
              <a16:creationId xmlns:a16="http://schemas.microsoft.com/office/drawing/2014/main" id="{4CFBAB83-5784-4A42-B18E-B004E69E39A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64" name="ZoneTexte 1063">
          <a:extLst>
            <a:ext uri="{FF2B5EF4-FFF2-40B4-BE49-F238E27FC236}">
              <a16:creationId xmlns:a16="http://schemas.microsoft.com/office/drawing/2014/main" id="{E7BB1258-982D-41DD-B8DD-59C7344008A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65" name="ZoneTexte 1064">
          <a:extLst>
            <a:ext uri="{FF2B5EF4-FFF2-40B4-BE49-F238E27FC236}">
              <a16:creationId xmlns:a16="http://schemas.microsoft.com/office/drawing/2014/main" id="{E0342E9D-4CAB-4555-8BED-6455C6A59B5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66" name="ZoneTexte 1065">
          <a:extLst>
            <a:ext uri="{FF2B5EF4-FFF2-40B4-BE49-F238E27FC236}">
              <a16:creationId xmlns:a16="http://schemas.microsoft.com/office/drawing/2014/main" id="{39C9804A-D793-4FA5-A33A-13645F4CF4A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67" name="ZoneTexte 1066">
          <a:extLst>
            <a:ext uri="{FF2B5EF4-FFF2-40B4-BE49-F238E27FC236}">
              <a16:creationId xmlns:a16="http://schemas.microsoft.com/office/drawing/2014/main" id="{91855645-F28A-4480-B483-CA67438953E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68" name="ZoneTexte 1067">
          <a:extLst>
            <a:ext uri="{FF2B5EF4-FFF2-40B4-BE49-F238E27FC236}">
              <a16:creationId xmlns:a16="http://schemas.microsoft.com/office/drawing/2014/main" id="{C50CA9AC-5A3E-408F-AD58-00618C3E82B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69" name="ZoneTexte 1068">
          <a:extLst>
            <a:ext uri="{FF2B5EF4-FFF2-40B4-BE49-F238E27FC236}">
              <a16:creationId xmlns:a16="http://schemas.microsoft.com/office/drawing/2014/main" id="{98F1429B-721F-4B7C-A8B3-09CD2B032E5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70" name="ZoneTexte 1069">
          <a:extLst>
            <a:ext uri="{FF2B5EF4-FFF2-40B4-BE49-F238E27FC236}">
              <a16:creationId xmlns:a16="http://schemas.microsoft.com/office/drawing/2014/main" id="{83C69B85-E100-4BB1-B40F-12DF3F3A16E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71" name="ZoneTexte 1070">
          <a:extLst>
            <a:ext uri="{FF2B5EF4-FFF2-40B4-BE49-F238E27FC236}">
              <a16:creationId xmlns:a16="http://schemas.microsoft.com/office/drawing/2014/main" id="{96D99DB6-663F-49CB-B165-DACB35EA586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72" name="ZoneTexte 1071">
          <a:extLst>
            <a:ext uri="{FF2B5EF4-FFF2-40B4-BE49-F238E27FC236}">
              <a16:creationId xmlns:a16="http://schemas.microsoft.com/office/drawing/2014/main" id="{3D9B2B2A-9C14-4C6F-896B-4459B2C9CB1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73" name="ZoneTexte 1072">
          <a:extLst>
            <a:ext uri="{FF2B5EF4-FFF2-40B4-BE49-F238E27FC236}">
              <a16:creationId xmlns:a16="http://schemas.microsoft.com/office/drawing/2014/main" id="{03BE4516-05EE-4A9A-9398-E96F440F3FD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74" name="ZoneTexte 1073">
          <a:extLst>
            <a:ext uri="{FF2B5EF4-FFF2-40B4-BE49-F238E27FC236}">
              <a16:creationId xmlns:a16="http://schemas.microsoft.com/office/drawing/2014/main" id="{5C689C29-8FBE-4270-8AE6-BD0B0BAF074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75" name="ZoneTexte 1074">
          <a:extLst>
            <a:ext uri="{FF2B5EF4-FFF2-40B4-BE49-F238E27FC236}">
              <a16:creationId xmlns:a16="http://schemas.microsoft.com/office/drawing/2014/main" id="{A9FA9656-806A-4056-81C5-32A6C609821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76" name="ZoneTexte 1075">
          <a:extLst>
            <a:ext uri="{FF2B5EF4-FFF2-40B4-BE49-F238E27FC236}">
              <a16:creationId xmlns:a16="http://schemas.microsoft.com/office/drawing/2014/main" id="{458D86C7-936B-443D-BC93-EBCBB360D92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77" name="ZoneTexte 1076">
          <a:extLst>
            <a:ext uri="{FF2B5EF4-FFF2-40B4-BE49-F238E27FC236}">
              <a16:creationId xmlns:a16="http://schemas.microsoft.com/office/drawing/2014/main" id="{CD254CCB-A5F2-46A9-BB29-04410DFF38D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78" name="ZoneTexte 1077">
          <a:extLst>
            <a:ext uri="{FF2B5EF4-FFF2-40B4-BE49-F238E27FC236}">
              <a16:creationId xmlns:a16="http://schemas.microsoft.com/office/drawing/2014/main" id="{27B4AA87-69A0-4B0B-927D-49F842E2A46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79" name="ZoneTexte 1078">
          <a:extLst>
            <a:ext uri="{FF2B5EF4-FFF2-40B4-BE49-F238E27FC236}">
              <a16:creationId xmlns:a16="http://schemas.microsoft.com/office/drawing/2014/main" id="{E821F08F-0469-490C-BDF8-71A00A08EB2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80" name="ZoneTexte 1079">
          <a:extLst>
            <a:ext uri="{FF2B5EF4-FFF2-40B4-BE49-F238E27FC236}">
              <a16:creationId xmlns:a16="http://schemas.microsoft.com/office/drawing/2014/main" id="{9EA18E8B-0DCC-4628-9C59-D5B97CFB6E6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81" name="ZoneTexte 1080">
          <a:extLst>
            <a:ext uri="{FF2B5EF4-FFF2-40B4-BE49-F238E27FC236}">
              <a16:creationId xmlns:a16="http://schemas.microsoft.com/office/drawing/2014/main" id="{A459D1C6-A6CD-4F65-B1C0-160D9D96465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82" name="ZoneTexte 1081">
          <a:extLst>
            <a:ext uri="{FF2B5EF4-FFF2-40B4-BE49-F238E27FC236}">
              <a16:creationId xmlns:a16="http://schemas.microsoft.com/office/drawing/2014/main" id="{F57462BE-153B-429C-BB06-BC611441F7D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83" name="ZoneTexte 1082">
          <a:extLst>
            <a:ext uri="{FF2B5EF4-FFF2-40B4-BE49-F238E27FC236}">
              <a16:creationId xmlns:a16="http://schemas.microsoft.com/office/drawing/2014/main" id="{BB95250E-6A85-409A-AE1A-DB9BD46E2CE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84" name="ZoneTexte 1083">
          <a:extLst>
            <a:ext uri="{FF2B5EF4-FFF2-40B4-BE49-F238E27FC236}">
              <a16:creationId xmlns:a16="http://schemas.microsoft.com/office/drawing/2014/main" id="{D51FF8CF-ECF6-41DA-BBB3-828A28A24EE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85" name="ZoneTexte 1084">
          <a:extLst>
            <a:ext uri="{FF2B5EF4-FFF2-40B4-BE49-F238E27FC236}">
              <a16:creationId xmlns:a16="http://schemas.microsoft.com/office/drawing/2014/main" id="{197D6A09-ABEF-4CAC-81B0-24018278924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86" name="ZoneTexte 1085">
          <a:extLst>
            <a:ext uri="{FF2B5EF4-FFF2-40B4-BE49-F238E27FC236}">
              <a16:creationId xmlns:a16="http://schemas.microsoft.com/office/drawing/2014/main" id="{EF65569D-E1F4-4353-B5D4-1CF95A84278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87" name="ZoneTexte 1086">
          <a:extLst>
            <a:ext uri="{FF2B5EF4-FFF2-40B4-BE49-F238E27FC236}">
              <a16:creationId xmlns:a16="http://schemas.microsoft.com/office/drawing/2014/main" id="{37B0A9E4-6612-40E7-ACFC-A4F64D6DE41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88" name="ZoneTexte 1087">
          <a:extLst>
            <a:ext uri="{FF2B5EF4-FFF2-40B4-BE49-F238E27FC236}">
              <a16:creationId xmlns:a16="http://schemas.microsoft.com/office/drawing/2014/main" id="{BAF6E9FB-A803-4EC6-B5D6-E0A0FAA4938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89" name="ZoneTexte 1088">
          <a:extLst>
            <a:ext uri="{FF2B5EF4-FFF2-40B4-BE49-F238E27FC236}">
              <a16:creationId xmlns:a16="http://schemas.microsoft.com/office/drawing/2014/main" id="{77663F5F-1A58-4897-A74C-89F1511D3D0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90" name="ZoneTexte 1089">
          <a:extLst>
            <a:ext uri="{FF2B5EF4-FFF2-40B4-BE49-F238E27FC236}">
              <a16:creationId xmlns:a16="http://schemas.microsoft.com/office/drawing/2014/main" id="{99A6D56A-B109-4166-B48C-BF6E586B230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91" name="ZoneTexte 1090">
          <a:extLst>
            <a:ext uri="{FF2B5EF4-FFF2-40B4-BE49-F238E27FC236}">
              <a16:creationId xmlns:a16="http://schemas.microsoft.com/office/drawing/2014/main" id="{F43464A6-645C-4C6A-9690-15375B9F931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92" name="ZoneTexte 1091">
          <a:extLst>
            <a:ext uri="{FF2B5EF4-FFF2-40B4-BE49-F238E27FC236}">
              <a16:creationId xmlns:a16="http://schemas.microsoft.com/office/drawing/2014/main" id="{3B438B46-FD09-430C-A719-CA0AAF98F28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93" name="ZoneTexte 1092">
          <a:extLst>
            <a:ext uri="{FF2B5EF4-FFF2-40B4-BE49-F238E27FC236}">
              <a16:creationId xmlns:a16="http://schemas.microsoft.com/office/drawing/2014/main" id="{D20F27D0-7B7F-43CB-BFBF-6855B417692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94" name="ZoneTexte 1093">
          <a:extLst>
            <a:ext uri="{FF2B5EF4-FFF2-40B4-BE49-F238E27FC236}">
              <a16:creationId xmlns:a16="http://schemas.microsoft.com/office/drawing/2014/main" id="{B0FFDB46-5488-451B-963A-A246F5724C3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95" name="ZoneTexte 1094">
          <a:extLst>
            <a:ext uri="{FF2B5EF4-FFF2-40B4-BE49-F238E27FC236}">
              <a16:creationId xmlns:a16="http://schemas.microsoft.com/office/drawing/2014/main" id="{0EF75053-4205-407F-92C8-152A853BCA9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96" name="ZoneTexte 1095">
          <a:extLst>
            <a:ext uri="{FF2B5EF4-FFF2-40B4-BE49-F238E27FC236}">
              <a16:creationId xmlns:a16="http://schemas.microsoft.com/office/drawing/2014/main" id="{F7664F2E-97A1-4722-972B-FB8B8B81DFE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97" name="ZoneTexte 1096">
          <a:extLst>
            <a:ext uri="{FF2B5EF4-FFF2-40B4-BE49-F238E27FC236}">
              <a16:creationId xmlns:a16="http://schemas.microsoft.com/office/drawing/2014/main" id="{C7F6AE61-EA29-408C-A40A-AF12F55E7E0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98" name="ZoneTexte 1097">
          <a:extLst>
            <a:ext uri="{FF2B5EF4-FFF2-40B4-BE49-F238E27FC236}">
              <a16:creationId xmlns:a16="http://schemas.microsoft.com/office/drawing/2014/main" id="{ABD74766-DD49-4B62-8B25-CD085027261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099" name="ZoneTexte 1098">
          <a:extLst>
            <a:ext uri="{FF2B5EF4-FFF2-40B4-BE49-F238E27FC236}">
              <a16:creationId xmlns:a16="http://schemas.microsoft.com/office/drawing/2014/main" id="{2D3AF27A-0816-40A3-BB4B-FB9DC758EB9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00" name="ZoneTexte 1099">
          <a:extLst>
            <a:ext uri="{FF2B5EF4-FFF2-40B4-BE49-F238E27FC236}">
              <a16:creationId xmlns:a16="http://schemas.microsoft.com/office/drawing/2014/main" id="{E3729AC2-EAE3-4AFE-8B7D-E3B73B553E7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01" name="ZoneTexte 1100">
          <a:extLst>
            <a:ext uri="{FF2B5EF4-FFF2-40B4-BE49-F238E27FC236}">
              <a16:creationId xmlns:a16="http://schemas.microsoft.com/office/drawing/2014/main" id="{45121FC7-4F05-4498-8304-36CB6513FB3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02" name="ZoneTexte 1101">
          <a:extLst>
            <a:ext uri="{FF2B5EF4-FFF2-40B4-BE49-F238E27FC236}">
              <a16:creationId xmlns:a16="http://schemas.microsoft.com/office/drawing/2014/main" id="{382D63C3-DECB-48CA-AA33-F8D22963DBD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03" name="ZoneTexte 1102">
          <a:extLst>
            <a:ext uri="{FF2B5EF4-FFF2-40B4-BE49-F238E27FC236}">
              <a16:creationId xmlns:a16="http://schemas.microsoft.com/office/drawing/2014/main" id="{8943206D-664B-42B3-BB0C-FFF09BF6D05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04" name="ZoneTexte 1103">
          <a:extLst>
            <a:ext uri="{FF2B5EF4-FFF2-40B4-BE49-F238E27FC236}">
              <a16:creationId xmlns:a16="http://schemas.microsoft.com/office/drawing/2014/main" id="{008244CD-96AC-4465-8F4A-6C5A8764132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05" name="ZoneTexte 1104">
          <a:extLst>
            <a:ext uri="{FF2B5EF4-FFF2-40B4-BE49-F238E27FC236}">
              <a16:creationId xmlns:a16="http://schemas.microsoft.com/office/drawing/2014/main" id="{C33F306A-BA1C-464A-9FBC-1CB74C2FFF9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06" name="ZoneTexte 1105">
          <a:extLst>
            <a:ext uri="{FF2B5EF4-FFF2-40B4-BE49-F238E27FC236}">
              <a16:creationId xmlns:a16="http://schemas.microsoft.com/office/drawing/2014/main" id="{93CAACA9-20DA-42A9-90BF-F8C65B712A4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07" name="ZoneTexte 1106">
          <a:extLst>
            <a:ext uri="{FF2B5EF4-FFF2-40B4-BE49-F238E27FC236}">
              <a16:creationId xmlns:a16="http://schemas.microsoft.com/office/drawing/2014/main" id="{47AAC63F-1566-4C25-A9C6-1C0008A52BB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08" name="ZoneTexte 1107">
          <a:extLst>
            <a:ext uri="{FF2B5EF4-FFF2-40B4-BE49-F238E27FC236}">
              <a16:creationId xmlns:a16="http://schemas.microsoft.com/office/drawing/2014/main" id="{BF38FA6F-DF03-406A-9832-84166D6A8C0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09" name="ZoneTexte 1108">
          <a:extLst>
            <a:ext uri="{FF2B5EF4-FFF2-40B4-BE49-F238E27FC236}">
              <a16:creationId xmlns:a16="http://schemas.microsoft.com/office/drawing/2014/main" id="{76171CCF-6E05-4876-A55C-84C600B8042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10" name="ZoneTexte 1109">
          <a:extLst>
            <a:ext uri="{FF2B5EF4-FFF2-40B4-BE49-F238E27FC236}">
              <a16:creationId xmlns:a16="http://schemas.microsoft.com/office/drawing/2014/main" id="{7A153CD6-4AAD-4739-BD09-C42263FAFAB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11" name="ZoneTexte 1110">
          <a:extLst>
            <a:ext uri="{FF2B5EF4-FFF2-40B4-BE49-F238E27FC236}">
              <a16:creationId xmlns:a16="http://schemas.microsoft.com/office/drawing/2014/main" id="{A39838BE-A031-45D1-BE84-497BFB736F3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12" name="ZoneTexte 1111">
          <a:extLst>
            <a:ext uri="{FF2B5EF4-FFF2-40B4-BE49-F238E27FC236}">
              <a16:creationId xmlns:a16="http://schemas.microsoft.com/office/drawing/2014/main" id="{65F3AB55-E960-4656-8A1B-78E6182DE8F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13" name="ZoneTexte 1112">
          <a:extLst>
            <a:ext uri="{FF2B5EF4-FFF2-40B4-BE49-F238E27FC236}">
              <a16:creationId xmlns:a16="http://schemas.microsoft.com/office/drawing/2014/main" id="{DDC649CD-891B-4BF3-B5CE-DAA6F7F0767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14" name="ZoneTexte 1113">
          <a:extLst>
            <a:ext uri="{FF2B5EF4-FFF2-40B4-BE49-F238E27FC236}">
              <a16:creationId xmlns:a16="http://schemas.microsoft.com/office/drawing/2014/main" id="{51297D71-ED97-4C82-B116-E30EF36CEE7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15" name="ZoneTexte 1114">
          <a:extLst>
            <a:ext uri="{FF2B5EF4-FFF2-40B4-BE49-F238E27FC236}">
              <a16:creationId xmlns:a16="http://schemas.microsoft.com/office/drawing/2014/main" id="{D295F50D-0E0E-45F3-BEB7-9A3C273C707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16" name="ZoneTexte 1115">
          <a:extLst>
            <a:ext uri="{FF2B5EF4-FFF2-40B4-BE49-F238E27FC236}">
              <a16:creationId xmlns:a16="http://schemas.microsoft.com/office/drawing/2014/main" id="{49119AD5-3A24-461A-A895-080C46F0FC0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17" name="ZoneTexte 1116">
          <a:extLst>
            <a:ext uri="{FF2B5EF4-FFF2-40B4-BE49-F238E27FC236}">
              <a16:creationId xmlns:a16="http://schemas.microsoft.com/office/drawing/2014/main" id="{3A5DF7E6-6AB5-4501-9495-8CFFF7A1AE8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18" name="ZoneTexte 1117">
          <a:extLst>
            <a:ext uri="{FF2B5EF4-FFF2-40B4-BE49-F238E27FC236}">
              <a16:creationId xmlns:a16="http://schemas.microsoft.com/office/drawing/2014/main" id="{7CCD2CE4-3448-42D4-BED4-FDCF6B8BC80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19" name="ZoneTexte 1118">
          <a:extLst>
            <a:ext uri="{FF2B5EF4-FFF2-40B4-BE49-F238E27FC236}">
              <a16:creationId xmlns:a16="http://schemas.microsoft.com/office/drawing/2014/main" id="{9E04D2A3-C3E0-4302-A0E7-6A213910FA6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20" name="ZoneTexte 1119">
          <a:extLst>
            <a:ext uri="{FF2B5EF4-FFF2-40B4-BE49-F238E27FC236}">
              <a16:creationId xmlns:a16="http://schemas.microsoft.com/office/drawing/2014/main" id="{E0744EB5-163F-491B-82E7-1A7398B9EBA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21" name="ZoneTexte 1120">
          <a:extLst>
            <a:ext uri="{FF2B5EF4-FFF2-40B4-BE49-F238E27FC236}">
              <a16:creationId xmlns:a16="http://schemas.microsoft.com/office/drawing/2014/main" id="{4033186D-6347-46C0-A133-28E83D605B2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22" name="ZoneTexte 1121">
          <a:extLst>
            <a:ext uri="{FF2B5EF4-FFF2-40B4-BE49-F238E27FC236}">
              <a16:creationId xmlns:a16="http://schemas.microsoft.com/office/drawing/2014/main" id="{D6408555-FAC2-4B10-9EEF-73F3AF1B073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23" name="ZoneTexte 1122">
          <a:extLst>
            <a:ext uri="{FF2B5EF4-FFF2-40B4-BE49-F238E27FC236}">
              <a16:creationId xmlns:a16="http://schemas.microsoft.com/office/drawing/2014/main" id="{99195E42-EE70-4556-B6F3-10B540C178A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24" name="ZoneTexte 1123">
          <a:extLst>
            <a:ext uri="{FF2B5EF4-FFF2-40B4-BE49-F238E27FC236}">
              <a16:creationId xmlns:a16="http://schemas.microsoft.com/office/drawing/2014/main" id="{612B15D2-A8FC-4393-8C33-04D8B9C200B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25" name="ZoneTexte 1124">
          <a:extLst>
            <a:ext uri="{FF2B5EF4-FFF2-40B4-BE49-F238E27FC236}">
              <a16:creationId xmlns:a16="http://schemas.microsoft.com/office/drawing/2014/main" id="{494FF062-D0B1-4962-80F7-FA0966D8D26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26" name="ZoneTexte 1125">
          <a:extLst>
            <a:ext uri="{FF2B5EF4-FFF2-40B4-BE49-F238E27FC236}">
              <a16:creationId xmlns:a16="http://schemas.microsoft.com/office/drawing/2014/main" id="{004B1732-2DA2-4844-B798-3889ED1A198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27" name="ZoneTexte 1126">
          <a:extLst>
            <a:ext uri="{FF2B5EF4-FFF2-40B4-BE49-F238E27FC236}">
              <a16:creationId xmlns:a16="http://schemas.microsoft.com/office/drawing/2014/main" id="{BC38544B-5049-498F-A3CD-C49D8C99941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28" name="ZoneTexte 1127">
          <a:extLst>
            <a:ext uri="{FF2B5EF4-FFF2-40B4-BE49-F238E27FC236}">
              <a16:creationId xmlns:a16="http://schemas.microsoft.com/office/drawing/2014/main" id="{09B6C0D2-AC51-43A1-BA3C-0A8620D8215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29" name="ZoneTexte 1128">
          <a:extLst>
            <a:ext uri="{FF2B5EF4-FFF2-40B4-BE49-F238E27FC236}">
              <a16:creationId xmlns:a16="http://schemas.microsoft.com/office/drawing/2014/main" id="{7CA4D522-C565-453E-89C4-7F960A05142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30" name="ZoneTexte 1129">
          <a:extLst>
            <a:ext uri="{FF2B5EF4-FFF2-40B4-BE49-F238E27FC236}">
              <a16:creationId xmlns:a16="http://schemas.microsoft.com/office/drawing/2014/main" id="{D7F5E5D3-C81E-4404-A712-8039073C759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31" name="ZoneTexte 1130">
          <a:extLst>
            <a:ext uri="{FF2B5EF4-FFF2-40B4-BE49-F238E27FC236}">
              <a16:creationId xmlns:a16="http://schemas.microsoft.com/office/drawing/2014/main" id="{03605396-2F5E-456F-9809-1DC7E19B973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32" name="ZoneTexte 1131">
          <a:extLst>
            <a:ext uri="{FF2B5EF4-FFF2-40B4-BE49-F238E27FC236}">
              <a16:creationId xmlns:a16="http://schemas.microsoft.com/office/drawing/2014/main" id="{F5CEA02F-964C-4B0E-9EE8-6D682BB4AEE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33" name="ZoneTexte 1132">
          <a:extLst>
            <a:ext uri="{FF2B5EF4-FFF2-40B4-BE49-F238E27FC236}">
              <a16:creationId xmlns:a16="http://schemas.microsoft.com/office/drawing/2014/main" id="{6367445C-1136-4760-86CC-C6CCEF1FE44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34" name="ZoneTexte 1133">
          <a:extLst>
            <a:ext uri="{FF2B5EF4-FFF2-40B4-BE49-F238E27FC236}">
              <a16:creationId xmlns:a16="http://schemas.microsoft.com/office/drawing/2014/main" id="{25CA26F1-6BE2-4909-A873-90B4F9B9586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35" name="ZoneTexte 1134">
          <a:extLst>
            <a:ext uri="{FF2B5EF4-FFF2-40B4-BE49-F238E27FC236}">
              <a16:creationId xmlns:a16="http://schemas.microsoft.com/office/drawing/2014/main" id="{C02C8614-1ED8-431A-83B2-9751888877B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36" name="ZoneTexte 1135">
          <a:extLst>
            <a:ext uri="{FF2B5EF4-FFF2-40B4-BE49-F238E27FC236}">
              <a16:creationId xmlns:a16="http://schemas.microsoft.com/office/drawing/2014/main" id="{1D00A2AB-427D-4EFB-9113-689A975F5B8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37" name="ZoneTexte 1136">
          <a:extLst>
            <a:ext uri="{FF2B5EF4-FFF2-40B4-BE49-F238E27FC236}">
              <a16:creationId xmlns:a16="http://schemas.microsoft.com/office/drawing/2014/main" id="{3BE934DD-9916-4FCF-8D5E-921A48A8711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38" name="ZoneTexte 1137">
          <a:extLst>
            <a:ext uri="{FF2B5EF4-FFF2-40B4-BE49-F238E27FC236}">
              <a16:creationId xmlns:a16="http://schemas.microsoft.com/office/drawing/2014/main" id="{073CBE56-802C-42EC-BFBD-48BB62FFEE0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39" name="ZoneTexte 1138">
          <a:extLst>
            <a:ext uri="{FF2B5EF4-FFF2-40B4-BE49-F238E27FC236}">
              <a16:creationId xmlns:a16="http://schemas.microsoft.com/office/drawing/2014/main" id="{ABB6BE43-6E46-4082-ADAF-CAF65EC8699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40" name="ZoneTexte 1139">
          <a:extLst>
            <a:ext uri="{FF2B5EF4-FFF2-40B4-BE49-F238E27FC236}">
              <a16:creationId xmlns:a16="http://schemas.microsoft.com/office/drawing/2014/main" id="{D8D68776-DF7F-4B6E-99E8-3D464037B7E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41" name="ZoneTexte 1140">
          <a:extLst>
            <a:ext uri="{FF2B5EF4-FFF2-40B4-BE49-F238E27FC236}">
              <a16:creationId xmlns:a16="http://schemas.microsoft.com/office/drawing/2014/main" id="{999AE09B-728B-4C81-8228-0AF07B11BBC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42" name="ZoneTexte 1141">
          <a:extLst>
            <a:ext uri="{FF2B5EF4-FFF2-40B4-BE49-F238E27FC236}">
              <a16:creationId xmlns:a16="http://schemas.microsoft.com/office/drawing/2014/main" id="{C1F625AC-7BD7-4167-864F-E4FA0CB2D1E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43" name="ZoneTexte 1142">
          <a:extLst>
            <a:ext uri="{FF2B5EF4-FFF2-40B4-BE49-F238E27FC236}">
              <a16:creationId xmlns:a16="http://schemas.microsoft.com/office/drawing/2014/main" id="{8B0F6024-EA28-4843-BB4A-079ABAB683B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44" name="ZoneTexte 1143">
          <a:extLst>
            <a:ext uri="{FF2B5EF4-FFF2-40B4-BE49-F238E27FC236}">
              <a16:creationId xmlns:a16="http://schemas.microsoft.com/office/drawing/2014/main" id="{D76FA2AF-2193-4030-B5F0-C1D1BB41B93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45" name="ZoneTexte 1144">
          <a:extLst>
            <a:ext uri="{FF2B5EF4-FFF2-40B4-BE49-F238E27FC236}">
              <a16:creationId xmlns:a16="http://schemas.microsoft.com/office/drawing/2014/main" id="{173C3335-BFD6-49E7-BA81-19863665B5F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46" name="ZoneTexte 1145">
          <a:extLst>
            <a:ext uri="{FF2B5EF4-FFF2-40B4-BE49-F238E27FC236}">
              <a16:creationId xmlns:a16="http://schemas.microsoft.com/office/drawing/2014/main" id="{9B3FF873-4864-4F49-B0F6-4331B628C8D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47" name="ZoneTexte 1146">
          <a:extLst>
            <a:ext uri="{FF2B5EF4-FFF2-40B4-BE49-F238E27FC236}">
              <a16:creationId xmlns:a16="http://schemas.microsoft.com/office/drawing/2014/main" id="{BA6BE8E9-9C96-4FEC-82E1-262476F3EA6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48" name="ZoneTexte 1147">
          <a:extLst>
            <a:ext uri="{FF2B5EF4-FFF2-40B4-BE49-F238E27FC236}">
              <a16:creationId xmlns:a16="http://schemas.microsoft.com/office/drawing/2014/main" id="{9EA8AABA-7FF7-4C31-8205-42868BF779B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49" name="ZoneTexte 1148">
          <a:extLst>
            <a:ext uri="{FF2B5EF4-FFF2-40B4-BE49-F238E27FC236}">
              <a16:creationId xmlns:a16="http://schemas.microsoft.com/office/drawing/2014/main" id="{5798F560-25C6-4549-AC75-3DD0A16EFF2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50" name="ZoneTexte 1149">
          <a:extLst>
            <a:ext uri="{FF2B5EF4-FFF2-40B4-BE49-F238E27FC236}">
              <a16:creationId xmlns:a16="http://schemas.microsoft.com/office/drawing/2014/main" id="{B3112425-9AB2-40BF-929B-78BC3377DEC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51" name="ZoneTexte 1150">
          <a:extLst>
            <a:ext uri="{FF2B5EF4-FFF2-40B4-BE49-F238E27FC236}">
              <a16:creationId xmlns:a16="http://schemas.microsoft.com/office/drawing/2014/main" id="{6DD99778-C669-40FB-B688-D9416DA9E35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52" name="ZoneTexte 1151">
          <a:extLst>
            <a:ext uri="{FF2B5EF4-FFF2-40B4-BE49-F238E27FC236}">
              <a16:creationId xmlns:a16="http://schemas.microsoft.com/office/drawing/2014/main" id="{DB08A4E9-4F93-4E22-B01E-AA0E2EAC6D7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53" name="ZoneTexte 1152">
          <a:extLst>
            <a:ext uri="{FF2B5EF4-FFF2-40B4-BE49-F238E27FC236}">
              <a16:creationId xmlns:a16="http://schemas.microsoft.com/office/drawing/2014/main" id="{674AE461-86E9-4B2A-954B-62B416F84F5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54" name="ZoneTexte 1153">
          <a:extLst>
            <a:ext uri="{FF2B5EF4-FFF2-40B4-BE49-F238E27FC236}">
              <a16:creationId xmlns:a16="http://schemas.microsoft.com/office/drawing/2014/main" id="{63E8B4A1-FDA2-488F-A58A-387F753718C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55" name="ZoneTexte 1154">
          <a:extLst>
            <a:ext uri="{FF2B5EF4-FFF2-40B4-BE49-F238E27FC236}">
              <a16:creationId xmlns:a16="http://schemas.microsoft.com/office/drawing/2014/main" id="{5F0756AA-F608-4F4A-9698-C5F37E2C2FD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56" name="ZoneTexte 1155">
          <a:extLst>
            <a:ext uri="{FF2B5EF4-FFF2-40B4-BE49-F238E27FC236}">
              <a16:creationId xmlns:a16="http://schemas.microsoft.com/office/drawing/2014/main" id="{FF9DF014-35D9-4355-A67E-9C9ED2087D3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57" name="ZoneTexte 1156">
          <a:extLst>
            <a:ext uri="{FF2B5EF4-FFF2-40B4-BE49-F238E27FC236}">
              <a16:creationId xmlns:a16="http://schemas.microsoft.com/office/drawing/2014/main" id="{42EAB705-7C77-439C-B01F-3171054DAB8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58" name="ZoneTexte 1157">
          <a:extLst>
            <a:ext uri="{FF2B5EF4-FFF2-40B4-BE49-F238E27FC236}">
              <a16:creationId xmlns:a16="http://schemas.microsoft.com/office/drawing/2014/main" id="{850D711E-EF03-493C-A945-F46B2C9DBD0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59" name="ZoneTexte 1158">
          <a:extLst>
            <a:ext uri="{FF2B5EF4-FFF2-40B4-BE49-F238E27FC236}">
              <a16:creationId xmlns:a16="http://schemas.microsoft.com/office/drawing/2014/main" id="{0F1ACD08-59EC-4237-8FB2-1F877763705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60" name="ZoneTexte 1159">
          <a:extLst>
            <a:ext uri="{FF2B5EF4-FFF2-40B4-BE49-F238E27FC236}">
              <a16:creationId xmlns:a16="http://schemas.microsoft.com/office/drawing/2014/main" id="{72E30A0E-3F5A-4199-B7A5-FF7760E0589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61" name="ZoneTexte 1160">
          <a:extLst>
            <a:ext uri="{FF2B5EF4-FFF2-40B4-BE49-F238E27FC236}">
              <a16:creationId xmlns:a16="http://schemas.microsoft.com/office/drawing/2014/main" id="{44447723-1E60-463B-9007-C5F21C588D8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62" name="ZoneTexte 1161">
          <a:extLst>
            <a:ext uri="{FF2B5EF4-FFF2-40B4-BE49-F238E27FC236}">
              <a16:creationId xmlns:a16="http://schemas.microsoft.com/office/drawing/2014/main" id="{793538D9-7AEE-4BD7-A791-C2A79C827FD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63" name="ZoneTexte 1162">
          <a:extLst>
            <a:ext uri="{FF2B5EF4-FFF2-40B4-BE49-F238E27FC236}">
              <a16:creationId xmlns:a16="http://schemas.microsoft.com/office/drawing/2014/main" id="{52EEBC88-B7C2-4F9D-8E9E-9A4BAA7598A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64" name="ZoneTexte 1163">
          <a:extLst>
            <a:ext uri="{FF2B5EF4-FFF2-40B4-BE49-F238E27FC236}">
              <a16:creationId xmlns:a16="http://schemas.microsoft.com/office/drawing/2014/main" id="{2A046104-D807-4FB5-A5FD-5AE3E9189C4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65" name="ZoneTexte 1164">
          <a:extLst>
            <a:ext uri="{FF2B5EF4-FFF2-40B4-BE49-F238E27FC236}">
              <a16:creationId xmlns:a16="http://schemas.microsoft.com/office/drawing/2014/main" id="{05A507B4-E269-4522-847C-8091AC4279D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66" name="ZoneTexte 1165">
          <a:extLst>
            <a:ext uri="{FF2B5EF4-FFF2-40B4-BE49-F238E27FC236}">
              <a16:creationId xmlns:a16="http://schemas.microsoft.com/office/drawing/2014/main" id="{FA0C7EDC-E8D8-44BF-A775-31B9D7F02D7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67" name="ZoneTexte 1166">
          <a:extLst>
            <a:ext uri="{FF2B5EF4-FFF2-40B4-BE49-F238E27FC236}">
              <a16:creationId xmlns:a16="http://schemas.microsoft.com/office/drawing/2014/main" id="{EFEE2F9B-1FD7-4104-B974-92F91BCC4D5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68" name="ZoneTexte 1167">
          <a:extLst>
            <a:ext uri="{FF2B5EF4-FFF2-40B4-BE49-F238E27FC236}">
              <a16:creationId xmlns:a16="http://schemas.microsoft.com/office/drawing/2014/main" id="{D4BAA023-CCA8-40B2-8331-27A8F553EFB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69" name="ZoneTexte 1168">
          <a:extLst>
            <a:ext uri="{FF2B5EF4-FFF2-40B4-BE49-F238E27FC236}">
              <a16:creationId xmlns:a16="http://schemas.microsoft.com/office/drawing/2014/main" id="{58CBA340-9E57-4CBD-9B98-23ACBF334E6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70" name="ZoneTexte 1169">
          <a:extLst>
            <a:ext uri="{FF2B5EF4-FFF2-40B4-BE49-F238E27FC236}">
              <a16:creationId xmlns:a16="http://schemas.microsoft.com/office/drawing/2014/main" id="{7B9E96A7-E2CA-4952-BFF5-3D744F21B03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71" name="ZoneTexte 1170">
          <a:extLst>
            <a:ext uri="{FF2B5EF4-FFF2-40B4-BE49-F238E27FC236}">
              <a16:creationId xmlns:a16="http://schemas.microsoft.com/office/drawing/2014/main" id="{8D269152-F7FA-4383-9FFA-862818BF449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72" name="ZoneTexte 1171">
          <a:extLst>
            <a:ext uri="{FF2B5EF4-FFF2-40B4-BE49-F238E27FC236}">
              <a16:creationId xmlns:a16="http://schemas.microsoft.com/office/drawing/2014/main" id="{2F833E80-0F5B-43B1-B53B-844467F6202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73" name="ZoneTexte 1172">
          <a:extLst>
            <a:ext uri="{FF2B5EF4-FFF2-40B4-BE49-F238E27FC236}">
              <a16:creationId xmlns:a16="http://schemas.microsoft.com/office/drawing/2014/main" id="{843E4FC1-EC91-4A9C-9D55-893EA61535A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74" name="ZoneTexte 1173">
          <a:extLst>
            <a:ext uri="{FF2B5EF4-FFF2-40B4-BE49-F238E27FC236}">
              <a16:creationId xmlns:a16="http://schemas.microsoft.com/office/drawing/2014/main" id="{F2DB0BFF-7D20-4159-AE71-E6F51B88240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75" name="ZoneTexte 1174">
          <a:extLst>
            <a:ext uri="{FF2B5EF4-FFF2-40B4-BE49-F238E27FC236}">
              <a16:creationId xmlns:a16="http://schemas.microsoft.com/office/drawing/2014/main" id="{042D7E79-F2F9-4D57-AE10-23F504CDF80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76" name="ZoneTexte 1175">
          <a:extLst>
            <a:ext uri="{FF2B5EF4-FFF2-40B4-BE49-F238E27FC236}">
              <a16:creationId xmlns:a16="http://schemas.microsoft.com/office/drawing/2014/main" id="{E9AC76E3-0893-4A03-9EE8-27C3F9DBB1C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77" name="ZoneTexte 1176">
          <a:extLst>
            <a:ext uri="{FF2B5EF4-FFF2-40B4-BE49-F238E27FC236}">
              <a16:creationId xmlns:a16="http://schemas.microsoft.com/office/drawing/2014/main" id="{CB4DD73B-25DE-4C5C-BF4F-1059B9057E87}"/>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78" name="ZoneTexte 1177">
          <a:extLst>
            <a:ext uri="{FF2B5EF4-FFF2-40B4-BE49-F238E27FC236}">
              <a16:creationId xmlns:a16="http://schemas.microsoft.com/office/drawing/2014/main" id="{66228DDD-6D81-489A-B2A3-BF519E02E92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79" name="ZoneTexte 1178">
          <a:extLst>
            <a:ext uri="{FF2B5EF4-FFF2-40B4-BE49-F238E27FC236}">
              <a16:creationId xmlns:a16="http://schemas.microsoft.com/office/drawing/2014/main" id="{03D9C976-39D1-40CC-868A-58E20D0C4E3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80" name="ZoneTexte 1179">
          <a:extLst>
            <a:ext uri="{FF2B5EF4-FFF2-40B4-BE49-F238E27FC236}">
              <a16:creationId xmlns:a16="http://schemas.microsoft.com/office/drawing/2014/main" id="{C5CDFA11-9D6F-4BCF-B440-581F1952879B}"/>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81" name="ZoneTexte 1180">
          <a:extLst>
            <a:ext uri="{FF2B5EF4-FFF2-40B4-BE49-F238E27FC236}">
              <a16:creationId xmlns:a16="http://schemas.microsoft.com/office/drawing/2014/main" id="{81B6A620-845F-45F5-8FBE-944D9323496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82" name="ZoneTexte 1181">
          <a:extLst>
            <a:ext uri="{FF2B5EF4-FFF2-40B4-BE49-F238E27FC236}">
              <a16:creationId xmlns:a16="http://schemas.microsoft.com/office/drawing/2014/main" id="{F2E439FD-E148-4886-AAA1-DA5C3262E7B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83" name="ZoneTexte 1182">
          <a:extLst>
            <a:ext uri="{FF2B5EF4-FFF2-40B4-BE49-F238E27FC236}">
              <a16:creationId xmlns:a16="http://schemas.microsoft.com/office/drawing/2014/main" id="{471601F0-F7FE-4457-B7F5-E6425C5BA63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84" name="ZoneTexte 1183">
          <a:extLst>
            <a:ext uri="{FF2B5EF4-FFF2-40B4-BE49-F238E27FC236}">
              <a16:creationId xmlns:a16="http://schemas.microsoft.com/office/drawing/2014/main" id="{7C411229-4E64-42B5-9874-22B517B9385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85" name="ZoneTexte 1184">
          <a:extLst>
            <a:ext uri="{FF2B5EF4-FFF2-40B4-BE49-F238E27FC236}">
              <a16:creationId xmlns:a16="http://schemas.microsoft.com/office/drawing/2014/main" id="{A9F72F4F-1065-492A-9BC4-203DA724EC6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86" name="ZoneTexte 1185">
          <a:extLst>
            <a:ext uri="{FF2B5EF4-FFF2-40B4-BE49-F238E27FC236}">
              <a16:creationId xmlns:a16="http://schemas.microsoft.com/office/drawing/2014/main" id="{498370EA-AFCA-4203-92F7-F4475A1F571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87" name="ZoneTexte 1186">
          <a:extLst>
            <a:ext uri="{FF2B5EF4-FFF2-40B4-BE49-F238E27FC236}">
              <a16:creationId xmlns:a16="http://schemas.microsoft.com/office/drawing/2014/main" id="{34462A88-8775-461B-8B85-B9F6FC6CF9F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88" name="ZoneTexte 1187">
          <a:extLst>
            <a:ext uri="{FF2B5EF4-FFF2-40B4-BE49-F238E27FC236}">
              <a16:creationId xmlns:a16="http://schemas.microsoft.com/office/drawing/2014/main" id="{6C3F64BD-92CB-40D3-8A27-0DC716ED665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89" name="ZoneTexte 1188">
          <a:extLst>
            <a:ext uri="{FF2B5EF4-FFF2-40B4-BE49-F238E27FC236}">
              <a16:creationId xmlns:a16="http://schemas.microsoft.com/office/drawing/2014/main" id="{1132ACEC-B4E0-40E4-84E8-A0FE0480C50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90" name="ZoneTexte 1189">
          <a:extLst>
            <a:ext uri="{FF2B5EF4-FFF2-40B4-BE49-F238E27FC236}">
              <a16:creationId xmlns:a16="http://schemas.microsoft.com/office/drawing/2014/main" id="{546389D7-4B91-45EA-95C6-7F46C7F62C1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91" name="ZoneTexte 1190">
          <a:extLst>
            <a:ext uri="{FF2B5EF4-FFF2-40B4-BE49-F238E27FC236}">
              <a16:creationId xmlns:a16="http://schemas.microsoft.com/office/drawing/2014/main" id="{FEA3946D-8AA6-47AF-A7A3-808DDE84CD7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92" name="ZoneTexte 1191">
          <a:extLst>
            <a:ext uri="{FF2B5EF4-FFF2-40B4-BE49-F238E27FC236}">
              <a16:creationId xmlns:a16="http://schemas.microsoft.com/office/drawing/2014/main" id="{E579B207-01C8-4316-9893-8946205965C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93" name="ZoneTexte 1192">
          <a:extLst>
            <a:ext uri="{FF2B5EF4-FFF2-40B4-BE49-F238E27FC236}">
              <a16:creationId xmlns:a16="http://schemas.microsoft.com/office/drawing/2014/main" id="{E8A3E9DA-8D60-449E-A6A1-9763E917D2C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94" name="ZoneTexte 1193">
          <a:extLst>
            <a:ext uri="{FF2B5EF4-FFF2-40B4-BE49-F238E27FC236}">
              <a16:creationId xmlns:a16="http://schemas.microsoft.com/office/drawing/2014/main" id="{D781C59F-FC7E-454E-BD5C-1641752CA3A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95" name="ZoneTexte 1194">
          <a:extLst>
            <a:ext uri="{FF2B5EF4-FFF2-40B4-BE49-F238E27FC236}">
              <a16:creationId xmlns:a16="http://schemas.microsoft.com/office/drawing/2014/main" id="{C47E4AB5-2B42-4AB4-95AC-1222EA87617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96" name="ZoneTexte 1195">
          <a:extLst>
            <a:ext uri="{FF2B5EF4-FFF2-40B4-BE49-F238E27FC236}">
              <a16:creationId xmlns:a16="http://schemas.microsoft.com/office/drawing/2014/main" id="{6FF00817-CF15-46BF-9BD0-3FF2F0AC7C8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97" name="ZoneTexte 1196">
          <a:extLst>
            <a:ext uri="{FF2B5EF4-FFF2-40B4-BE49-F238E27FC236}">
              <a16:creationId xmlns:a16="http://schemas.microsoft.com/office/drawing/2014/main" id="{ED1B6C46-DF9B-4034-AACB-D3B943F68F8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98" name="ZoneTexte 1197">
          <a:extLst>
            <a:ext uri="{FF2B5EF4-FFF2-40B4-BE49-F238E27FC236}">
              <a16:creationId xmlns:a16="http://schemas.microsoft.com/office/drawing/2014/main" id="{4A889EFE-69AF-4EAA-B019-C190A2A50EF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199" name="ZoneTexte 1198">
          <a:extLst>
            <a:ext uri="{FF2B5EF4-FFF2-40B4-BE49-F238E27FC236}">
              <a16:creationId xmlns:a16="http://schemas.microsoft.com/office/drawing/2014/main" id="{1E483B0D-FA3B-46C0-ABF2-A21A940EEC4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00" name="ZoneTexte 1199">
          <a:extLst>
            <a:ext uri="{FF2B5EF4-FFF2-40B4-BE49-F238E27FC236}">
              <a16:creationId xmlns:a16="http://schemas.microsoft.com/office/drawing/2014/main" id="{94B3A2AC-8B09-4830-BED9-E2FD681C1D1D}"/>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01" name="ZoneTexte 1200">
          <a:extLst>
            <a:ext uri="{FF2B5EF4-FFF2-40B4-BE49-F238E27FC236}">
              <a16:creationId xmlns:a16="http://schemas.microsoft.com/office/drawing/2014/main" id="{8EAEC874-37F5-4F77-9118-4B1450AE947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02" name="ZoneTexte 1201">
          <a:extLst>
            <a:ext uri="{FF2B5EF4-FFF2-40B4-BE49-F238E27FC236}">
              <a16:creationId xmlns:a16="http://schemas.microsoft.com/office/drawing/2014/main" id="{EEECF09E-5FF8-4995-9B5E-5AA15B724C2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03" name="ZoneTexte 1202">
          <a:extLst>
            <a:ext uri="{FF2B5EF4-FFF2-40B4-BE49-F238E27FC236}">
              <a16:creationId xmlns:a16="http://schemas.microsoft.com/office/drawing/2014/main" id="{A11B2C79-0BE8-4954-ADDD-4F7D0ECB3F1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04" name="ZoneTexte 1203">
          <a:extLst>
            <a:ext uri="{FF2B5EF4-FFF2-40B4-BE49-F238E27FC236}">
              <a16:creationId xmlns:a16="http://schemas.microsoft.com/office/drawing/2014/main" id="{470F354C-11B3-4784-96D0-EA7007654B1C}"/>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05" name="ZoneTexte 1204">
          <a:extLst>
            <a:ext uri="{FF2B5EF4-FFF2-40B4-BE49-F238E27FC236}">
              <a16:creationId xmlns:a16="http://schemas.microsoft.com/office/drawing/2014/main" id="{E4B723AA-BC0B-4E7C-9ACB-19ECCBD5B9B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06" name="ZoneTexte 1205">
          <a:extLst>
            <a:ext uri="{FF2B5EF4-FFF2-40B4-BE49-F238E27FC236}">
              <a16:creationId xmlns:a16="http://schemas.microsoft.com/office/drawing/2014/main" id="{9321D71C-86CC-476B-8287-F5EF9341DBB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07" name="ZoneTexte 1206">
          <a:extLst>
            <a:ext uri="{FF2B5EF4-FFF2-40B4-BE49-F238E27FC236}">
              <a16:creationId xmlns:a16="http://schemas.microsoft.com/office/drawing/2014/main" id="{AD119F2B-038A-463F-8B64-3C8B56F1D2D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08" name="ZoneTexte 1207">
          <a:extLst>
            <a:ext uri="{FF2B5EF4-FFF2-40B4-BE49-F238E27FC236}">
              <a16:creationId xmlns:a16="http://schemas.microsoft.com/office/drawing/2014/main" id="{3E64E0CE-3F64-4739-8575-D6A333D5668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09" name="ZoneTexte 1208">
          <a:extLst>
            <a:ext uri="{FF2B5EF4-FFF2-40B4-BE49-F238E27FC236}">
              <a16:creationId xmlns:a16="http://schemas.microsoft.com/office/drawing/2014/main" id="{DE92120E-DC26-497A-8552-07B08A9F7A46}"/>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10" name="ZoneTexte 1209">
          <a:extLst>
            <a:ext uri="{FF2B5EF4-FFF2-40B4-BE49-F238E27FC236}">
              <a16:creationId xmlns:a16="http://schemas.microsoft.com/office/drawing/2014/main" id="{C8359CE2-7938-48A6-A4F0-F00850C92E4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11" name="ZoneTexte 1210">
          <a:extLst>
            <a:ext uri="{FF2B5EF4-FFF2-40B4-BE49-F238E27FC236}">
              <a16:creationId xmlns:a16="http://schemas.microsoft.com/office/drawing/2014/main" id="{B44AE6F2-53D1-46A2-AAF6-2C3A77B8231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12" name="ZoneTexte 1211">
          <a:extLst>
            <a:ext uri="{FF2B5EF4-FFF2-40B4-BE49-F238E27FC236}">
              <a16:creationId xmlns:a16="http://schemas.microsoft.com/office/drawing/2014/main" id="{F5683160-6283-465C-9A5A-5D0562BC3E7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13" name="ZoneTexte 1212">
          <a:extLst>
            <a:ext uri="{FF2B5EF4-FFF2-40B4-BE49-F238E27FC236}">
              <a16:creationId xmlns:a16="http://schemas.microsoft.com/office/drawing/2014/main" id="{1B9913B2-EA0E-42FB-87C9-0A33D76F2FA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14" name="ZoneTexte 1213">
          <a:extLst>
            <a:ext uri="{FF2B5EF4-FFF2-40B4-BE49-F238E27FC236}">
              <a16:creationId xmlns:a16="http://schemas.microsoft.com/office/drawing/2014/main" id="{B73DAEDC-4CE5-429A-A41F-B2413DFA3A0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15" name="ZoneTexte 1214">
          <a:extLst>
            <a:ext uri="{FF2B5EF4-FFF2-40B4-BE49-F238E27FC236}">
              <a16:creationId xmlns:a16="http://schemas.microsoft.com/office/drawing/2014/main" id="{3CCB2FE7-0930-4D30-AB93-D0AFAA5AF095}"/>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16" name="ZoneTexte 1215">
          <a:extLst>
            <a:ext uri="{FF2B5EF4-FFF2-40B4-BE49-F238E27FC236}">
              <a16:creationId xmlns:a16="http://schemas.microsoft.com/office/drawing/2014/main" id="{AA2A8B35-1425-4C04-A376-694522078A6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17" name="ZoneTexte 1216">
          <a:extLst>
            <a:ext uri="{FF2B5EF4-FFF2-40B4-BE49-F238E27FC236}">
              <a16:creationId xmlns:a16="http://schemas.microsoft.com/office/drawing/2014/main" id="{425F6C95-2522-4906-A1B6-F831D3AE747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18" name="ZoneTexte 1217">
          <a:extLst>
            <a:ext uri="{FF2B5EF4-FFF2-40B4-BE49-F238E27FC236}">
              <a16:creationId xmlns:a16="http://schemas.microsoft.com/office/drawing/2014/main" id="{C9C8392C-F7BA-4087-A580-E9CD5FD34EBF}"/>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19" name="ZoneTexte 1218">
          <a:extLst>
            <a:ext uri="{FF2B5EF4-FFF2-40B4-BE49-F238E27FC236}">
              <a16:creationId xmlns:a16="http://schemas.microsoft.com/office/drawing/2014/main" id="{7FF2EEA3-4106-4F7B-A210-025DBF00E0E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20" name="ZoneTexte 1219">
          <a:extLst>
            <a:ext uri="{FF2B5EF4-FFF2-40B4-BE49-F238E27FC236}">
              <a16:creationId xmlns:a16="http://schemas.microsoft.com/office/drawing/2014/main" id="{FECFEAF6-23FF-4C6F-ADAA-BD56153AB369}"/>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21" name="ZoneTexte 1220">
          <a:extLst>
            <a:ext uri="{FF2B5EF4-FFF2-40B4-BE49-F238E27FC236}">
              <a16:creationId xmlns:a16="http://schemas.microsoft.com/office/drawing/2014/main" id="{0AC593CB-2539-4BE0-A21B-3D5B44966BD2}"/>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22" name="ZoneTexte 1221">
          <a:extLst>
            <a:ext uri="{FF2B5EF4-FFF2-40B4-BE49-F238E27FC236}">
              <a16:creationId xmlns:a16="http://schemas.microsoft.com/office/drawing/2014/main" id="{39CABC65-5653-4A89-8A91-1516A475ADF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23" name="ZoneTexte 1222">
          <a:extLst>
            <a:ext uri="{FF2B5EF4-FFF2-40B4-BE49-F238E27FC236}">
              <a16:creationId xmlns:a16="http://schemas.microsoft.com/office/drawing/2014/main" id="{8A65D631-9DDB-4F07-A5C3-1CDAD2337D8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24" name="ZoneTexte 1223">
          <a:extLst>
            <a:ext uri="{FF2B5EF4-FFF2-40B4-BE49-F238E27FC236}">
              <a16:creationId xmlns:a16="http://schemas.microsoft.com/office/drawing/2014/main" id="{7852DB05-823C-40F3-8FD8-3281866B8AD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25" name="ZoneTexte 1224">
          <a:extLst>
            <a:ext uri="{FF2B5EF4-FFF2-40B4-BE49-F238E27FC236}">
              <a16:creationId xmlns:a16="http://schemas.microsoft.com/office/drawing/2014/main" id="{94077858-37B8-44EF-86FF-3778E6F6F764}"/>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26" name="ZoneTexte 1225">
          <a:extLst>
            <a:ext uri="{FF2B5EF4-FFF2-40B4-BE49-F238E27FC236}">
              <a16:creationId xmlns:a16="http://schemas.microsoft.com/office/drawing/2014/main" id="{031662C3-6FB4-47FB-AA0C-4F9889E2710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27" name="ZoneTexte 1226">
          <a:extLst>
            <a:ext uri="{FF2B5EF4-FFF2-40B4-BE49-F238E27FC236}">
              <a16:creationId xmlns:a16="http://schemas.microsoft.com/office/drawing/2014/main" id="{2F8C9FBF-4848-4FE8-8DA5-417D21AEE1F8}"/>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28" name="ZoneTexte 1227">
          <a:extLst>
            <a:ext uri="{FF2B5EF4-FFF2-40B4-BE49-F238E27FC236}">
              <a16:creationId xmlns:a16="http://schemas.microsoft.com/office/drawing/2014/main" id="{8F3C0463-9124-438F-8408-8E008A4D811E}"/>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29" name="ZoneTexte 1228">
          <a:extLst>
            <a:ext uri="{FF2B5EF4-FFF2-40B4-BE49-F238E27FC236}">
              <a16:creationId xmlns:a16="http://schemas.microsoft.com/office/drawing/2014/main" id="{8553E76B-0CE2-4298-BFED-71C1EF72798A}"/>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30" name="ZoneTexte 1229">
          <a:extLst>
            <a:ext uri="{FF2B5EF4-FFF2-40B4-BE49-F238E27FC236}">
              <a16:creationId xmlns:a16="http://schemas.microsoft.com/office/drawing/2014/main" id="{5AFD9F24-1499-425D-8755-4199DB7662E1}"/>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31" name="ZoneTexte 1230">
          <a:extLst>
            <a:ext uri="{FF2B5EF4-FFF2-40B4-BE49-F238E27FC236}">
              <a16:creationId xmlns:a16="http://schemas.microsoft.com/office/drawing/2014/main" id="{853C77A4-1E97-4470-A2DC-88C69773016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32" name="ZoneTexte 1231">
          <a:extLst>
            <a:ext uri="{FF2B5EF4-FFF2-40B4-BE49-F238E27FC236}">
              <a16:creationId xmlns:a16="http://schemas.microsoft.com/office/drawing/2014/main" id="{A99B49B2-FB54-43B6-B1E0-8BCDF550ABC3}"/>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22</xdr:row>
      <xdr:rowOff>0</xdr:rowOff>
    </xdr:from>
    <xdr:ext cx="65" cy="172227"/>
    <xdr:sp macro="" textlink="">
      <xdr:nvSpPr>
        <xdr:cNvPr id="1233" name="ZoneTexte 1232">
          <a:extLst>
            <a:ext uri="{FF2B5EF4-FFF2-40B4-BE49-F238E27FC236}">
              <a16:creationId xmlns:a16="http://schemas.microsoft.com/office/drawing/2014/main" id="{24C11B22-B8C3-4485-88D9-5173AA7B9F20}"/>
            </a:ext>
          </a:extLst>
        </xdr:cNvPr>
        <xdr:cNvSpPr txBox="1"/>
      </xdr:nvSpPr>
      <xdr:spPr>
        <a:xfrm>
          <a:off x="393573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34" name="ZoneTexte 1233">
          <a:extLst>
            <a:ext uri="{FF2B5EF4-FFF2-40B4-BE49-F238E27FC236}">
              <a16:creationId xmlns:a16="http://schemas.microsoft.com/office/drawing/2014/main" id="{19DF15FB-6D91-493B-8E11-E1DFE92A5F53}"/>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35" name="ZoneTexte 1234">
          <a:extLst>
            <a:ext uri="{FF2B5EF4-FFF2-40B4-BE49-F238E27FC236}">
              <a16:creationId xmlns:a16="http://schemas.microsoft.com/office/drawing/2014/main" id="{83358839-1CD4-4E69-8D8C-5FF0232DD7F9}"/>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36" name="ZoneTexte 1235">
          <a:extLst>
            <a:ext uri="{FF2B5EF4-FFF2-40B4-BE49-F238E27FC236}">
              <a16:creationId xmlns:a16="http://schemas.microsoft.com/office/drawing/2014/main" id="{E87A970F-B2F6-4F3C-8331-AEBAD7BDFE1D}"/>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37" name="ZoneTexte 1236">
          <a:extLst>
            <a:ext uri="{FF2B5EF4-FFF2-40B4-BE49-F238E27FC236}">
              <a16:creationId xmlns:a16="http://schemas.microsoft.com/office/drawing/2014/main" id="{A726A197-9A4E-4239-8838-4A86A3CCECF4}"/>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38" name="ZoneTexte 1237">
          <a:extLst>
            <a:ext uri="{FF2B5EF4-FFF2-40B4-BE49-F238E27FC236}">
              <a16:creationId xmlns:a16="http://schemas.microsoft.com/office/drawing/2014/main" id="{9C6FD26F-4AFA-45F1-94E4-90D564B4E451}"/>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39" name="ZoneTexte 1238">
          <a:extLst>
            <a:ext uri="{FF2B5EF4-FFF2-40B4-BE49-F238E27FC236}">
              <a16:creationId xmlns:a16="http://schemas.microsoft.com/office/drawing/2014/main" id="{BF8FB7CA-FE47-4A01-AEA5-ADCB17C99D74}"/>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40" name="ZoneTexte 1239">
          <a:extLst>
            <a:ext uri="{FF2B5EF4-FFF2-40B4-BE49-F238E27FC236}">
              <a16:creationId xmlns:a16="http://schemas.microsoft.com/office/drawing/2014/main" id="{3894859D-D4D2-454F-B772-7B12CB9942DC}"/>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41" name="ZoneTexte 1240">
          <a:extLst>
            <a:ext uri="{FF2B5EF4-FFF2-40B4-BE49-F238E27FC236}">
              <a16:creationId xmlns:a16="http://schemas.microsoft.com/office/drawing/2014/main" id="{453A1215-2C48-4C03-A420-85A8A222BC27}"/>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42" name="ZoneTexte 1241">
          <a:extLst>
            <a:ext uri="{FF2B5EF4-FFF2-40B4-BE49-F238E27FC236}">
              <a16:creationId xmlns:a16="http://schemas.microsoft.com/office/drawing/2014/main" id="{B50A101E-2F6E-41B3-96CB-A8441510B68F}"/>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43" name="ZoneTexte 1242">
          <a:extLst>
            <a:ext uri="{FF2B5EF4-FFF2-40B4-BE49-F238E27FC236}">
              <a16:creationId xmlns:a16="http://schemas.microsoft.com/office/drawing/2014/main" id="{BA5E9186-3E80-4E83-AF9B-E29626AC46AD}"/>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44" name="ZoneTexte 1243">
          <a:extLst>
            <a:ext uri="{FF2B5EF4-FFF2-40B4-BE49-F238E27FC236}">
              <a16:creationId xmlns:a16="http://schemas.microsoft.com/office/drawing/2014/main" id="{7387EC8C-DF80-4B9E-8C51-BC9966F8DB54}"/>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45" name="ZoneTexte 1244">
          <a:extLst>
            <a:ext uri="{FF2B5EF4-FFF2-40B4-BE49-F238E27FC236}">
              <a16:creationId xmlns:a16="http://schemas.microsoft.com/office/drawing/2014/main" id="{39FF1364-DA1E-482D-B974-6B0CB5BA5999}"/>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46" name="ZoneTexte 1245">
          <a:extLst>
            <a:ext uri="{FF2B5EF4-FFF2-40B4-BE49-F238E27FC236}">
              <a16:creationId xmlns:a16="http://schemas.microsoft.com/office/drawing/2014/main" id="{F4C32DD5-B3D5-413F-BC1C-4FE175CA24E9}"/>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47" name="ZoneTexte 1246">
          <a:extLst>
            <a:ext uri="{FF2B5EF4-FFF2-40B4-BE49-F238E27FC236}">
              <a16:creationId xmlns:a16="http://schemas.microsoft.com/office/drawing/2014/main" id="{47743BA2-D16E-488A-9F47-78DE6206A574}"/>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48" name="ZoneTexte 1247">
          <a:extLst>
            <a:ext uri="{FF2B5EF4-FFF2-40B4-BE49-F238E27FC236}">
              <a16:creationId xmlns:a16="http://schemas.microsoft.com/office/drawing/2014/main" id="{A7B9FFE6-08DD-447D-AD33-984E4F511030}"/>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49" name="ZoneTexte 1248">
          <a:extLst>
            <a:ext uri="{FF2B5EF4-FFF2-40B4-BE49-F238E27FC236}">
              <a16:creationId xmlns:a16="http://schemas.microsoft.com/office/drawing/2014/main" id="{A8C83492-8139-4C2B-8E52-36F8326E0FF5}"/>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50" name="ZoneTexte 1249">
          <a:extLst>
            <a:ext uri="{FF2B5EF4-FFF2-40B4-BE49-F238E27FC236}">
              <a16:creationId xmlns:a16="http://schemas.microsoft.com/office/drawing/2014/main" id="{F998BA09-BBA7-47E0-B517-EE2BB9C1EF6B}"/>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51" name="ZoneTexte 1250">
          <a:extLst>
            <a:ext uri="{FF2B5EF4-FFF2-40B4-BE49-F238E27FC236}">
              <a16:creationId xmlns:a16="http://schemas.microsoft.com/office/drawing/2014/main" id="{76507933-C9DD-442F-86EF-D167A23AA7EE}"/>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52" name="ZoneTexte 1251">
          <a:extLst>
            <a:ext uri="{FF2B5EF4-FFF2-40B4-BE49-F238E27FC236}">
              <a16:creationId xmlns:a16="http://schemas.microsoft.com/office/drawing/2014/main" id="{FAA23E03-B899-4570-9521-DFEE286D7B1B}"/>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53" name="ZoneTexte 1252">
          <a:extLst>
            <a:ext uri="{FF2B5EF4-FFF2-40B4-BE49-F238E27FC236}">
              <a16:creationId xmlns:a16="http://schemas.microsoft.com/office/drawing/2014/main" id="{6C7D77F8-EE57-4621-9FEB-D7832D520FFA}"/>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54" name="ZoneTexte 1253">
          <a:extLst>
            <a:ext uri="{FF2B5EF4-FFF2-40B4-BE49-F238E27FC236}">
              <a16:creationId xmlns:a16="http://schemas.microsoft.com/office/drawing/2014/main" id="{06201688-57C7-4079-813C-DA18645FAEA8}"/>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55" name="ZoneTexte 1254">
          <a:extLst>
            <a:ext uri="{FF2B5EF4-FFF2-40B4-BE49-F238E27FC236}">
              <a16:creationId xmlns:a16="http://schemas.microsoft.com/office/drawing/2014/main" id="{0F363005-3332-44D0-91B9-5E327A3FCF01}"/>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56" name="ZoneTexte 1255">
          <a:extLst>
            <a:ext uri="{FF2B5EF4-FFF2-40B4-BE49-F238E27FC236}">
              <a16:creationId xmlns:a16="http://schemas.microsoft.com/office/drawing/2014/main" id="{A814BF4F-C86F-436A-99AE-7C036CDEB2F7}"/>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57" name="ZoneTexte 1256">
          <a:extLst>
            <a:ext uri="{FF2B5EF4-FFF2-40B4-BE49-F238E27FC236}">
              <a16:creationId xmlns:a16="http://schemas.microsoft.com/office/drawing/2014/main" id="{51E9BA35-6F35-4286-871C-8DBACB4F35B7}"/>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58" name="ZoneTexte 1257">
          <a:extLst>
            <a:ext uri="{FF2B5EF4-FFF2-40B4-BE49-F238E27FC236}">
              <a16:creationId xmlns:a16="http://schemas.microsoft.com/office/drawing/2014/main" id="{A3913D1A-2B31-4318-B825-2F270D3E0A86}"/>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59" name="ZoneTexte 1258">
          <a:extLst>
            <a:ext uri="{FF2B5EF4-FFF2-40B4-BE49-F238E27FC236}">
              <a16:creationId xmlns:a16="http://schemas.microsoft.com/office/drawing/2014/main" id="{762C612D-0252-49F1-88B8-05C20DDC6A15}"/>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60" name="ZoneTexte 1259">
          <a:extLst>
            <a:ext uri="{FF2B5EF4-FFF2-40B4-BE49-F238E27FC236}">
              <a16:creationId xmlns:a16="http://schemas.microsoft.com/office/drawing/2014/main" id="{800CBDC7-DFC3-4BDD-897C-3C7C03A1C531}"/>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61" name="ZoneTexte 1260">
          <a:extLst>
            <a:ext uri="{FF2B5EF4-FFF2-40B4-BE49-F238E27FC236}">
              <a16:creationId xmlns:a16="http://schemas.microsoft.com/office/drawing/2014/main" id="{554885BE-8EEA-4A32-9D63-88F50E41E541}"/>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62" name="ZoneTexte 1261">
          <a:extLst>
            <a:ext uri="{FF2B5EF4-FFF2-40B4-BE49-F238E27FC236}">
              <a16:creationId xmlns:a16="http://schemas.microsoft.com/office/drawing/2014/main" id="{867F17BA-E458-4F51-BF28-C24523A85071}"/>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63" name="ZoneTexte 1262">
          <a:extLst>
            <a:ext uri="{FF2B5EF4-FFF2-40B4-BE49-F238E27FC236}">
              <a16:creationId xmlns:a16="http://schemas.microsoft.com/office/drawing/2014/main" id="{B88530C8-D496-4B46-9E2B-3B464D466087}"/>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64" name="ZoneTexte 1263">
          <a:extLst>
            <a:ext uri="{FF2B5EF4-FFF2-40B4-BE49-F238E27FC236}">
              <a16:creationId xmlns:a16="http://schemas.microsoft.com/office/drawing/2014/main" id="{36B01518-D718-4516-8CE7-6E803AFD4023}"/>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65" name="ZoneTexte 1264">
          <a:extLst>
            <a:ext uri="{FF2B5EF4-FFF2-40B4-BE49-F238E27FC236}">
              <a16:creationId xmlns:a16="http://schemas.microsoft.com/office/drawing/2014/main" id="{288CFD20-1389-4169-940A-A3C3200D8BE4}"/>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66" name="ZoneTexte 1265">
          <a:extLst>
            <a:ext uri="{FF2B5EF4-FFF2-40B4-BE49-F238E27FC236}">
              <a16:creationId xmlns:a16="http://schemas.microsoft.com/office/drawing/2014/main" id="{D5045986-7DF1-46D9-8324-B051A7C11F1F}"/>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67" name="ZoneTexte 1266">
          <a:extLst>
            <a:ext uri="{FF2B5EF4-FFF2-40B4-BE49-F238E27FC236}">
              <a16:creationId xmlns:a16="http://schemas.microsoft.com/office/drawing/2014/main" id="{F66F3B5F-A8B0-4952-954D-8E762199142D}"/>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68" name="ZoneTexte 1267">
          <a:extLst>
            <a:ext uri="{FF2B5EF4-FFF2-40B4-BE49-F238E27FC236}">
              <a16:creationId xmlns:a16="http://schemas.microsoft.com/office/drawing/2014/main" id="{4C8D4519-EC50-4B4E-BD06-6C0084C43CEE}"/>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69" name="ZoneTexte 1268">
          <a:extLst>
            <a:ext uri="{FF2B5EF4-FFF2-40B4-BE49-F238E27FC236}">
              <a16:creationId xmlns:a16="http://schemas.microsoft.com/office/drawing/2014/main" id="{78DBF592-ED77-4ABE-9E87-9BE324851F39}"/>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70" name="ZoneTexte 1269">
          <a:extLst>
            <a:ext uri="{FF2B5EF4-FFF2-40B4-BE49-F238E27FC236}">
              <a16:creationId xmlns:a16="http://schemas.microsoft.com/office/drawing/2014/main" id="{B4CD7669-DEE7-4FE7-ACA4-030C0C971FC5}"/>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71" name="ZoneTexte 1270">
          <a:extLst>
            <a:ext uri="{FF2B5EF4-FFF2-40B4-BE49-F238E27FC236}">
              <a16:creationId xmlns:a16="http://schemas.microsoft.com/office/drawing/2014/main" id="{606043EB-1B6C-4D88-AEFA-DF57B84B5CBC}"/>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72" name="ZoneTexte 1271">
          <a:extLst>
            <a:ext uri="{FF2B5EF4-FFF2-40B4-BE49-F238E27FC236}">
              <a16:creationId xmlns:a16="http://schemas.microsoft.com/office/drawing/2014/main" id="{A6298797-14CC-4672-8CB7-2D79D9CA11D4}"/>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73" name="ZoneTexte 1272">
          <a:extLst>
            <a:ext uri="{FF2B5EF4-FFF2-40B4-BE49-F238E27FC236}">
              <a16:creationId xmlns:a16="http://schemas.microsoft.com/office/drawing/2014/main" id="{3A6A1435-F98A-4DC4-AE4E-C0EB2C1A2930}"/>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74" name="ZoneTexte 1273">
          <a:extLst>
            <a:ext uri="{FF2B5EF4-FFF2-40B4-BE49-F238E27FC236}">
              <a16:creationId xmlns:a16="http://schemas.microsoft.com/office/drawing/2014/main" id="{96DA667E-D810-4E01-80CA-C95D4F7BEBFA}"/>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75" name="ZoneTexte 1274">
          <a:extLst>
            <a:ext uri="{FF2B5EF4-FFF2-40B4-BE49-F238E27FC236}">
              <a16:creationId xmlns:a16="http://schemas.microsoft.com/office/drawing/2014/main" id="{873FD8D7-C1C4-4E57-A2F9-4183002308E9}"/>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76" name="ZoneTexte 1275">
          <a:extLst>
            <a:ext uri="{FF2B5EF4-FFF2-40B4-BE49-F238E27FC236}">
              <a16:creationId xmlns:a16="http://schemas.microsoft.com/office/drawing/2014/main" id="{9B026249-2390-46AD-BBA3-6641E425F49C}"/>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77" name="ZoneTexte 1276">
          <a:extLst>
            <a:ext uri="{FF2B5EF4-FFF2-40B4-BE49-F238E27FC236}">
              <a16:creationId xmlns:a16="http://schemas.microsoft.com/office/drawing/2014/main" id="{2EF04120-3A64-41AD-90D2-AF998987399A}"/>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78" name="ZoneTexte 1277">
          <a:extLst>
            <a:ext uri="{FF2B5EF4-FFF2-40B4-BE49-F238E27FC236}">
              <a16:creationId xmlns:a16="http://schemas.microsoft.com/office/drawing/2014/main" id="{4A977A0E-FF1B-4527-BBC4-52294E04F8D6}"/>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79" name="ZoneTexte 1278">
          <a:extLst>
            <a:ext uri="{FF2B5EF4-FFF2-40B4-BE49-F238E27FC236}">
              <a16:creationId xmlns:a16="http://schemas.microsoft.com/office/drawing/2014/main" id="{31CA7C90-FCF5-4366-AE94-330354112E51}"/>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80" name="ZoneTexte 1279">
          <a:extLst>
            <a:ext uri="{FF2B5EF4-FFF2-40B4-BE49-F238E27FC236}">
              <a16:creationId xmlns:a16="http://schemas.microsoft.com/office/drawing/2014/main" id="{6B2F85F8-34B3-445B-B31F-554F66F8458C}"/>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81" name="ZoneTexte 1280">
          <a:extLst>
            <a:ext uri="{FF2B5EF4-FFF2-40B4-BE49-F238E27FC236}">
              <a16:creationId xmlns:a16="http://schemas.microsoft.com/office/drawing/2014/main" id="{920F30D4-05CA-4107-88E4-E0520F7C92DB}"/>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82" name="ZoneTexte 1281">
          <a:extLst>
            <a:ext uri="{FF2B5EF4-FFF2-40B4-BE49-F238E27FC236}">
              <a16:creationId xmlns:a16="http://schemas.microsoft.com/office/drawing/2014/main" id="{690A67FF-71A9-4AA8-A0C3-3C54374603E6}"/>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83" name="ZoneTexte 1282">
          <a:extLst>
            <a:ext uri="{FF2B5EF4-FFF2-40B4-BE49-F238E27FC236}">
              <a16:creationId xmlns:a16="http://schemas.microsoft.com/office/drawing/2014/main" id="{7FC716EF-37CA-49B4-BFB4-2BFA1F3092C2}"/>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84" name="ZoneTexte 1283">
          <a:extLst>
            <a:ext uri="{FF2B5EF4-FFF2-40B4-BE49-F238E27FC236}">
              <a16:creationId xmlns:a16="http://schemas.microsoft.com/office/drawing/2014/main" id="{71768CF3-75A7-4B46-A84C-1C4A02C5FB0A}"/>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85" name="ZoneTexte 1284">
          <a:extLst>
            <a:ext uri="{FF2B5EF4-FFF2-40B4-BE49-F238E27FC236}">
              <a16:creationId xmlns:a16="http://schemas.microsoft.com/office/drawing/2014/main" id="{C0107840-55E4-4A69-B5DA-931D452C4EBB}"/>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86" name="ZoneTexte 1285">
          <a:extLst>
            <a:ext uri="{FF2B5EF4-FFF2-40B4-BE49-F238E27FC236}">
              <a16:creationId xmlns:a16="http://schemas.microsoft.com/office/drawing/2014/main" id="{BBBA4939-2A9C-4EA2-90DB-2D5C4C2F4FE7}"/>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87" name="ZoneTexte 1286">
          <a:extLst>
            <a:ext uri="{FF2B5EF4-FFF2-40B4-BE49-F238E27FC236}">
              <a16:creationId xmlns:a16="http://schemas.microsoft.com/office/drawing/2014/main" id="{33066120-C290-49B1-8381-D4A692F82383}"/>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88" name="ZoneTexte 1287">
          <a:extLst>
            <a:ext uri="{FF2B5EF4-FFF2-40B4-BE49-F238E27FC236}">
              <a16:creationId xmlns:a16="http://schemas.microsoft.com/office/drawing/2014/main" id="{312316CA-925C-4368-94C6-C37FB6FFD18F}"/>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89" name="ZoneTexte 1288">
          <a:extLst>
            <a:ext uri="{FF2B5EF4-FFF2-40B4-BE49-F238E27FC236}">
              <a16:creationId xmlns:a16="http://schemas.microsoft.com/office/drawing/2014/main" id="{6711C41A-7933-4C32-8BA8-C6645541D257}"/>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90" name="ZoneTexte 1289">
          <a:extLst>
            <a:ext uri="{FF2B5EF4-FFF2-40B4-BE49-F238E27FC236}">
              <a16:creationId xmlns:a16="http://schemas.microsoft.com/office/drawing/2014/main" id="{8AEBF3F8-5D1C-4014-9D16-AB70726309AD}"/>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91" name="ZoneTexte 1290">
          <a:extLst>
            <a:ext uri="{FF2B5EF4-FFF2-40B4-BE49-F238E27FC236}">
              <a16:creationId xmlns:a16="http://schemas.microsoft.com/office/drawing/2014/main" id="{41FD1076-8DC4-4F37-B32E-6F2D280ED9E2}"/>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92" name="ZoneTexte 1291">
          <a:extLst>
            <a:ext uri="{FF2B5EF4-FFF2-40B4-BE49-F238E27FC236}">
              <a16:creationId xmlns:a16="http://schemas.microsoft.com/office/drawing/2014/main" id="{C1C663D8-C5BC-438C-8E55-5F66D4F7C122}"/>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93" name="ZoneTexte 1292">
          <a:extLst>
            <a:ext uri="{FF2B5EF4-FFF2-40B4-BE49-F238E27FC236}">
              <a16:creationId xmlns:a16="http://schemas.microsoft.com/office/drawing/2014/main" id="{F36138EE-B594-4115-A642-2D37E3955627}"/>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94" name="ZoneTexte 1293">
          <a:extLst>
            <a:ext uri="{FF2B5EF4-FFF2-40B4-BE49-F238E27FC236}">
              <a16:creationId xmlns:a16="http://schemas.microsoft.com/office/drawing/2014/main" id="{E10F3EA2-6A6A-4C74-9E95-AB2A177A6AC6}"/>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95" name="ZoneTexte 1294">
          <a:extLst>
            <a:ext uri="{FF2B5EF4-FFF2-40B4-BE49-F238E27FC236}">
              <a16:creationId xmlns:a16="http://schemas.microsoft.com/office/drawing/2014/main" id="{16FCD83B-39FC-491B-B43B-E9D6219658C5}"/>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96" name="ZoneTexte 1295">
          <a:extLst>
            <a:ext uri="{FF2B5EF4-FFF2-40B4-BE49-F238E27FC236}">
              <a16:creationId xmlns:a16="http://schemas.microsoft.com/office/drawing/2014/main" id="{150E49A5-5752-48C7-A13E-A73B62814B1F}"/>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97" name="ZoneTexte 1296">
          <a:extLst>
            <a:ext uri="{FF2B5EF4-FFF2-40B4-BE49-F238E27FC236}">
              <a16:creationId xmlns:a16="http://schemas.microsoft.com/office/drawing/2014/main" id="{1F716F59-438D-4076-9A79-90D0D3562359}"/>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98" name="ZoneTexte 1297">
          <a:extLst>
            <a:ext uri="{FF2B5EF4-FFF2-40B4-BE49-F238E27FC236}">
              <a16:creationId xmlns:a16="http://schemas.microsoft.com/office/drawing/2014/main" id="{7C96E3D2-3747-4575-83BC-40551F8AFB8F}"/>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299" name="ZoneTexte 1298">
          <a:extLst>
            <a:ext uri="{FF2B5EF4-FFF2-40B4-BE49-F238E27FC236}">
              <a16:creationId xmlns:a16="http://schemas.microsoft.com/office/drawing/2014/main" id="{27ECFCE6-5503-491F-B19C-313776B23CAA}"/>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00" name="ZoneTexte 1299">
          <a:extLst>
            <a:ext uri="{FF2B5EF4-FFF2-40B4-BE49-F238E27FC236}">
              <a16:creationId xmlns:a16="http://schemas.microsoft.com/office/drawing/2014/main" id="{D343DC16-B677-46C9-AB8D-BA54A743BADB}"/>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01" name="ZoneTexte 1300">
          <a:extLst>
            <a:ext uri="{FF2B5EF4-FFF2-40B4-BE49-F238E27FC236}">
              <a16:creationId xmlns:a16="http://schemas.microsoft.com/office/drawing/2014/main" id="{F9D0F8A4-D78C-4F0F-8E7C-A466AB54D277}"/>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02" name="ZoneTexte 1301">
          <a:extLst>
            <a:ext uri="{FF2B5EF4-FFF2-40B4-BE49-F238E27FC236}">
              <a16:creationId xmlns:a16="http://schemas.microsoft.com/office/drawing/2014/main" id="{3E7C9FC8-CA01-423C-BE49-25389E94E005}"/>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03" name="ZoneTexte 1302">
          <a:extLst>
            <a:ext uri="{FF2B5EF4-FFF2-40B4-BE49-F238E27FC236}">
              <a16:creationId xmlns:a16="http://schemas.microsoft.com/office/drawing/2014/main" id="{3C20B897-1710-4D8C-B2D4-2CCF96B4E730}"/>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04" name="ZoneTexte 1303">
          <a:extLst>
            <a:ext uri="{FF2B5EF4-FFF2-40B4-BE49-F238E27FC236}">
              <a16:creationId xmlns:a16="http://schemas.microsoft.com/office/drawing/2014/main" id="{2B9F61B5-C66A-4DE1-B921-E68DA0D5FC67}"/>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05" name="ZoneTexte 1304">
          <a:extLst>
            <a:ext uri="{FF2B5EF4-FFF2-40B4-BE49-F238E27FC236}">
              <a16:creationId xmlns:a16="http://schemas.microsoft.com/office/drawing/2014/main" id="{5B96602E-90CC-4BED-8E1F-5498F382A121}"/>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06" name="ZoneTexte 1305">
          <a:extLst>
            <a:ext uri="{FF2B5EF4-FFF2-40B4-BE49-F238E27FC236}">
              <a16:creationId xmlns:a16="http://schemas.microsoft.com/office/drawing/2014/main" id="{18380983-D8C4-4D61-A603-B40A23193270}"/>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07" name="ZoneTexte 1306">
          <a:extLst>
            <a:ext uri="{FF2B5EF4-FFF2-40B4-BE49-F238E27FC236}">
              <a16:creationId xmlns:a16="http://schemas.microsoft.com/office/drawing/2014/main" id="{B8A94E65-2162-4AD3-9C90-81D59B6FE37C}"/>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08" name="ZoneTexte 1307">
          <a:extLst>
            <a:ext uri="{FF2B5EF4-FFF2-40B4-BE49-F238E27FC236}">
              <a16:creationId xmlns:a16="http://schemas.microsoft.com/office/drawing/2014/main" id="{7D2C809A-1AD9-485C-BAEF-EDAB35565F67}"/>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09" name="ZoneTexte 1308">
          <a:extLst>
            <a:ext uri="{FF2B5EF4-FFF2-40B4-BE49-F238E27FC236}">
              <a16:creationId xmlns:a16="http://schemas.microsoft.com/office/drawing/2014/main" id="{08B97D77-3EF5-40FC-8739-2763F5DA402E}"/>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10" name="ZoneTexte 1309">
          <a:extLst>
            <a:ext uri="{FF2B5EF4-FFF2-40B4-BE49-F238E27FC236}">
              <a16:creationId xmlns:a16="http://schemas.microsoft.com/office/drawing/2014/main" id="{6DCC6644-3180-4033-A890-59344FBD966B}"/>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11" name="ZoneTexte 1310">
          <a:extLst>
            <a:ext uri="{FF2B5EF4-FFF2-40B4-BE49-F238E27FC236}">
              <a16:creationId xmlns:a16="http://schemas.microsoft.com/office/drawing/2014/main" id="{7987239C-5FF0-4CAD-8CE6-7869EA2CD6FE}"/>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12" name="ZoneTexte 1311">
          <a:extLst>
            <a:ext uri="{FF2B5EF4-FFF2-40B4-BE49-F238E27FC236}">
              <a16:creationId xmlns:a16="http://schemas.microsoft.com/office/drawing/2014/main" id="{D88DDC87-3589-4E81-B06F-B1F1D88AC614}"/>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13" name="ZoneTexte 1312">
          <a:extLst>
            <a:ext uri="{FF2B5EF4-FFF2-40B4-BE49-F238E27FC236}">
              <a16:creationId xmlns:a16="http://schemas.microsoft.com/office/drawing/2014/main" id="{1691A7EE-A2F4-4ACD-AFD8-3785A1792ABE}"/>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14" name="ZoneTexte 1313">
          <a:extLst>
            <a:ext uri="{FF2B5EF4-FFF2-40B4-BE49-F238E27FC236}">
              <a16:creationId xmlns:a16="http://schemas.microsoft.com/office/drawing/2014/main" id="{7B460DE8-D72E-4915-ACED-E3A99F24FAB4}"/>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15" name="ZoneTexte 1314">
          <a:extLst>
            <a:ext uri="{FF2B5EF4-FFF2-40B4-BE49-F238E27FC236}">
              <a16:creationId xmlns:a16="http://schemas.microsoft.com/office/drawing/2014/main" id="{737DEBFB-ADE3-469A-821E-EA0FC43AC30A}"/>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16" name="ZoneTexte 1315">
          <a:extLst>
            <a:ext uri="{FF2B5EF4-FFF2-40B4-BE49-F238E27FC236}">
              <a16:creationId xmlns:a16="http://schemas.microsoft.com/office/drawing/2014/main" id="{83807891-5D08-4451-BEBF-80578A8BB147}"/>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17" name="ZoneTexte 1316">
          <a:extLst>
            <a:ext uri="{FF2B5EF4-FFF2-40B4-BE49-F238E27FC236}">
              <a16:creationId xmlns:a16="http://schemas.microsoft.com/office/drawing/2014/main" id="{C2F90FCA-CC02-481D-A07E-FE6CC378DAFA}"/>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18" name="ZoneTexte 1317">
          <a:extLst>
            <a:ext uri="{FF2B5EF4-FFF2-40B4-BE49-F238E27FC236}">
              <a16:creationId xmlns:a16="http://schemas.microsoft.com/office/drawing/2014/main" id="{BF63864A-A3D9-4502-9CB3-050A4B2F9653}"/>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19" name="ZoneTexte 1318">
          <a:extLst>
            <a:ext uri="{FF2B5EF4-FFF2-40B4-BE49-F238E27FC236}">
              <a16:creationId xmlns:a16="http://schemas.microsoft.com/office/drawing/2014/main" id="{8358EC80-01AE-4330-9AC6-8218A9029AA2}"/>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20" name="ZoneTexte 1319">
          <a:extLst>
            <a:ext uri="{FF2B5EF4-FFF2-40B4-BE49-F238E27FC236}">
              <a16:creationId xmlns:a16="http://schemas.microsoft.com/office/drawing/2014/main" id="{00D83556-3F5E-4179-BCA7-7A73CAAB8B7F}"/>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21" name="ZoneTexte 1320">
          <a:extLst>
            <a:ext uri="{FF2B5EF4-FFF2-40B4-BE49-F238E27FC236}">
              <a16:creationId xmlns:a16="http://schemas.microsoft.com/office/drawing/2014/main" id="{623F1048-686E-4DC7-9DE5-FF04142FC1EA}"/>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22" name="ZoneTexte 1321">
          <a:extLst>
            <a:ext uri="{FF2B5EF4-FFF2-40B4-BE49-F238E27FC236}">
              <a16:creationId xmlns:a16="http://schemas.microsoft.com/office/drawing/2014/main" id="{3F5DA420-6BB8-47DB-986A-FF13C165E441}"/>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23" name="ZoneTexte 1322">
          <a:extLst>
            <a:ext uri="{FF2B5EF4-FFF2-40B4-BE49-F238E27FC236}">
              <a16:creationId xmlns:a16="http://schemas.microsoft.com/office/drawing/2014/main" id="{CD43A0C9-2DAE-4F07-BE9D-BF1A049B40C9}"/>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24" name="ZoneTexte 1323">
          <a:extLst>
            <a:ext uri="{FF2B5EF4-FFF2-40B4-BE49-F238E27FC236}">
              <a16:creationId xmlns:a16="http://schemas.microsoft.com/office/drawing/2014/main" id="{3965F61E-7604-4E05-8461-73C1B75C0603}"/>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25" name="ZoneTexte 1324">
          <a:extLst>
            <a:ext uri="{FF2B5EF4-FFF2-40B4-BE49-F238E27FC236}">
              <a16:creationId xmlns:a16="http://schemas.microsoft.com/office/drawing/2014/main" id="{869DB18C-D08E-4ED8-A849-B93EE0257CA3}"/>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26" name="ZoneTexte 1325">
          <a:extLst>
            <a:ext uri="{FF2B5EF4-FFF2-40B4-BE49-F238E27FC236}">
              <a16:creationId xmlns:a16="http://schemas.microsoft.com/office/drawing/2014/main" id="{15C7B6FB-4F76-40FD-9AF0-1F432B1040F2}"/>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27" name="ZoneTexte 1326">
          <a:extLst>
            <a:ext uri="{FF2B5EF4-FFF2-40B4-BE49-F238E27FC236}">
              <a16:creationId xmlns:a16="http://schemas.microsoft.com/office/drawing/2014/main" id="{2BA2B843-58D2-48D5-8993-A84FE9AB09C8}"/>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28" name="ZoneTexte 1327">
          <a:extLst>
            <a:ext uri="{FF2B5EF4-FFF2-40B4-BE49-F238E27FC236}">
              <a16:creationId xmlns:a16="http://schemas.microsoft.com/office/drawing/2014/main" id="{69EB1249-F18A-4C37-9002-4D43484EC83C}"/>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29" name="ZoneTexte 1328">
          <a:extLst>
            <a:ext uri="{FF2B5EF4-FFF2-40B4-BE49-F238E27FC236}">
              <a16:creationId xmlns:a16="http://schemas.microsoft.com/office/drawing/2014/main" id="{2ABC41B7-9AB2-4371-9273-E0090598344A}"/>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30" name="ZoneTexte 1329">
          <a:extLst>
            <a:ext uri="{FF2B5EF4-FFF2-40B4-BE49-F238E27FC236}">
              <a16:creationId xmlns:a16="http://schemas.microsoft.com/office/drawing/2014/main" id="{D8B006BB-C02F-4BFE-B159-5D6FAE9BB87E}"/>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31" name="ZoneTexte 1330">
          <a:extLst>
            <a:ext uri="{FF2B5EF4-FFF2-40B4-BE49-F238E27FC236}">
              <a16:creationId xmlns:a16="http://schemas.microsoft.com/office/drawing/2014/main" id="{5DF9A052-0528-4009-8C0C-91D5D75199D3}"/>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32" name="ZoneTexte 1331">
          <a:extLst>
            <a:ext uri="{FF2B5EF4-FFF2-40B4-BE49-F238E27FC236}">
              <a16:creationId xmlns:a16="http://schemas.microsoft.com/office/drawing/2014/main" id="{3884C581-4C8B-4475-A67E-F158B6B26613}"/>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33" name="ZoneTexte 1332">
          <a:extLst>
            <a:ext uri="{FF2B5EF4-FFF2-40B4-BE49-F238E27FC236}">
              <a16:creationId xmlns:a16="http://schemas.microsoft.com/office/drawing/2014/main" id="{F52D7169-BAB0-49DA-B20A-DFCB59DB340F}"/>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34" name="ZoneTexte 1333">
          <a:extLst>
            <a:ext uri="{FF2B5EF4-FFF2-40B4-BE49-F238E27FC236}">
              <a16:creationId xmlns:a16="http://schemas.microsoft.com/office/drawing/2014/main" id="{E6C56562-3D5F-4361-A628-84B6530EF4B6}"/>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35" name="ZoneTexte 1334">
          <a:extLst>
            <a:ext uri="{FF2B5EF4-FFF2-40B4-BE49-F238E27FC236}">
              <a16:creationId xmlns:a16="http://schemas.microsoft.com/office/drawing/2014/main" id="{8120BD59-A494-43FF-9DD6-25C66E5FB24A}"/>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36" name="ZoneTexte 1335">
          <a:extLst>
            <a:ext uri="{FF2B5EF4-FFF2-40B4-BE49-F238E27FC236}">
              <a16:creationId xmlns:a16="http://schemas.microsoft.com/office/drawing/2014/main" id="{AC64AAF0-9B46-4CEB-8FF5-E38DA1A19C7F}"/>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37" name="ZoneTexte 1336">
          <a:extLst>
            <a:ext uri="{FF2B5EF4-FFF2-40B4-BE49-F238E27FC236}">
              <a16:creationId xmlns:a16="http://schemas.microsoft.com/office/drawing/2014/main" id="{226120FD-A0D9-49C6-8370-8DB3FBF33DCC}"/>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38" name="ZoneTexte 1337">
          <a:extLst>
            <a:ext uri="{FF2B5EF4-FFF2-40B4-BE49-F238E27FC236}">
              <a16:creationId xmlns:a16="http://schemas.microsoft.com/office/drawing/2014/main" id="{BF3D9B9B-ED35-4A9F-AB5F-6C5BC5A98CD2}"/>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39" name="ZoneTexte 1338">
          <a:extLst>
            <a:ext uri="{FF2B5EF4-FFF2-40B4-BE49-F238E27FC236}">
              <a16:creationId xmlns:a16="http://schemas.microsoft.com/office/drawing/2014/main" id="{0541ECF1-8DA1-4A95-99FA-95765F76335F}"/>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40" name="ZoneTexte 1339">
          <a:extLst>
            <a:ext uri="{FF2B5EF4-FFF2-40B4-BE49-F238E27FC236}">
              <a16:creationId xmlns:a16="http://schemas.microsoft.com/office/drawing/2014/main" id="{2A1D52E9-6E75-462C-B689-2D9CDEC81196}"/>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41" name="ZoneTexte 1340">
          <a:extLst>
            <a:ext uri="{FF2B5EF4-FFF2-40B4-BE49-F238E27FC236}">
              <a16:creationId xmlns:a16="http://schemas.microsoft.com/office/drawing/2014/main" id="{1BBF0D5E-DE21-4C23-A2B9-DC271AF97101}"/>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42" name="ZoneTexte 1341">
          <a:extLst>
            <a:ext uri="{FF2B5EF4-FFF2-40B4-BE49-F238E27FC236}">
              <a16:creationId xmlns:a16="http://schemas.microsoft.com/office/drawing/2014/main" id="{5524DAEB-252A-4064-9F0F-1EF5FE9C9086}"/>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43" name="ZoneTexte 1342">
          <a:extLst>
            <a:ext uri="{FF2B5EF4-FFF2-40B4-BE49-F238E27FC236}">
              <a16:creationId xmlns:a16="http://schemas.microsoft.com/office/drawing/2014/main" id="{2FE4AD09-0598-449B-A884-679EEB00D7E5}"/>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44" name="ZoneTexte 1343">
          <a:extLst>
            <a:ext uri="{FF2B5EF4-FFF2-40B4-BE49-F238E27FC236}">
              <a16:creationId xmlns:a16="http://schemas.microsoft.com/office/drawing/2014/main" id="{80E0D21D-BCB3-45C2-829C-5849CB820403}"/>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22</xdr:row>
      <xdr:rowOff>0</xdr:rowOff>
    </xdr:from>
    <xdr:ext cx="65" cy="172227"/>
    <xdr:sp macro="" textlink="">
      <xdr:nvSpPr>
        <xdr:cNvPr id="1345" name="ZoneTexte 1344">
          <a:extLst>
            <a:ext uri="{FF2B5EF4-FFF2-40B4-BE49-F238E27FC236}">
              <a16:creationId xmlns:a16="http://schemas.microsoft.com/office/drawing/2014/main" id="{D2404457-C2AB-4619-9E60-51CF49FB4DE4}"/>
            </a:ext>
          </a:extLst>
        </xdr:cNvPr>
        <xdr:cNvSpPr txBox="1"/>
      </xdr:nvSpPr>
      <xdr:spPr>
        <a:xfrm>
          <a:off x="4020502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46" name="ZoneTexte 1345">
          <a:extLst>
            <a:ext uri="{FF2B5EF4-FFF2-40B4-BE49-F238E27FC236}">
              <a16:creationId xmlns:a16="http://schemas.microsoft.com/office/drawing/2014/main" id="{CCF3966C-DC33-4E05-9CD7-28D568972CA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47" name="ZoneTexte 1346">
          <a:extLst>
            <a:ext uri="{FF2B5EF4-FFF2-40B4-BE49-F238E27FC236}">
              <a16:creationId xmlns:a16="http://schemas.microsoft.com/office/drawing/2014/main" id="{5E28236D-1D78-4256-9352-00DA4952029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48" name="ZoneTexte 1347">
          <a:extLst>
            <a:ext uri="{FF2B5EF4-FFF2-40B4-BE49-F238E27FC236}">
              <a16:creationId xmlns:a16="http://schemas.microsoft.com/office/drawing/2014/main" id="{FE068020-DDF0-4AED-866A-C83CB22D632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49" name="ZoneTexte 1348">
          <a:extLst>
            <a:ext uri="{FF2B5EF4-FFF2-40B4-BE49-F238E27FC236}">
              <a16:creationId xmlns:a16="http://schemas.microsoft.com/office/drawing/2014/main" id="{6EA53B67-68C5-40AD-B00A-83A337D3A0B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50" name="ZoneTexte 1349">
          <a:extLst>
            <a:ext uri="{FF2B5EF4-FFF2-40B4-BE49-F238E27FC236}">
              <a16:creationId xmlns:a16="http://schemas.microsoft.com/office/drawing/2014/main" id="{BFEAB286-1D11-4ED9-A54A-FA1512EA18B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51" name="ZoneTexte 1350">
          <a:extLst>
            <a:ext uri="{FF2B5EF4-FFF2-40B4-BE49-F238E27FC236}">
              <a16:creationId xmlns:a16="http://schemas.microsoft.com/office/drawing/2014/main" id="{4FD3621E-DA6B-4321-90ED-4892E13447D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52" name="ZoneTexte 1351">
          <a:extLst>
            <a:ext uri="{FF2B5EF4-FFF2-40B4-BE49-F238E27FC236}">
              <a16:creationId xmlns:a16="http://schemas.microsoft.com/office/drawing/2014/main" id="{F9311299-4BA6-4506-BCC3-F8E7D882836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53" name="ZoneTexte 1352">
          <a:extLst>
            <a:ext uri="{FF2B5EF4-FFF2-40B4-BE49-F238E27FC236}">
              <a16:creationId xmlns:a16="http://schemas.microsoft.com/office/drawing/2014/main" id="{562F2149-FED7-41AC-A300-83B71AF0423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54" name="ZoneTexte 1353">
          <a:extLst>
            <a:ext uri="{FF2B5EF4-FFF2-40B4-BE49-F238E27FC236}">
              <a16:creationId xmlns:a16="http://schemas.microsoft.com/office/drawing/2014/main" id="{F5B12B93-9ADE-45B2-95B7-C046FD397C9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55" name="ZoneTexte 1354">
          <a:extLst>
            <a:ext uri="{FF2B5EF4-FFF2-40B4-BE49-F238E27FC236}">
              <a16:creationId xmlns:a16="http://schemas.microsoft.com/office/drawing/2014/main" id="{2380324F-E9F2-4841-8DA1-E9CD1B32D45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56" name="ZoneTexte 1355">
          <a:extLst>
            <a:ext uri="{FF2B5EF4-FFF2-40B4-BE49-F238E27FC236}">
              <a16:creationId xmlns:a16="http://schemas.microsoft.com/office/drawing/2014/main" id="{36E54ADC-66C4-44A8-B0A5-932C8E70AAD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57" name="ZoneTexte 1356">
          <a:extLst>
            <a:ext uri="{FF2B5EF4-FFF2-40B4-BE49-F238E27FC236}">
              <a16:creationId xmlns:a16="http://schemas.microsoft.com/office/drawing/2014/main" id="{F83EF932-E7B9-4950-96FF-5B2B94C81A8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58" name="ZoneTexte 1357">
          <a:extLst>
            <a:ext uri="{FF2B5EF4-FFF2-40B4-BE49-F238E27FC236}">
              <a16:creationId xmlns:a16="http://schemas.microsoft.com/office/drawing/2014/main" id="{BE704BC6-E8B7-49AF-8348-74B65393EAB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59" name="ZoneTexte 1358">
          <a:extLst>
            <a:ext uri="{FF2B5EF4-FFF2-40B4-BE49-F238E27FC236}">
              <a16:creationId xmlns:a16="http://schemas.microsoft.com/office/drawing/2014/main" id="{47053585-06A6-465C-9DFB-D33F1A8C284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60" name="ZoneTexte 1359">
          <a:extLst>
            <a:ext uri="{FF2B5EF4-FFF2-40B4-BE49-F238E27FC236}">
              <a16:creationId xmlns:a16="http://schemas.microsoft.com/office/drawing/2014/main" id="{8F2B67E5-8D67-4973-B614-815F19C2DCF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61" name="ZoneTexte 1360">
          <a:extLst>
            <a:ext uri="{FF2B5EF4-FFF2-40B4-BE49-F238E27FC236}">
              <a16:creationId xmlns:a16="http://schemas.microsoft.com/office/drawing/2014/main" id="{90B9C185-D9D1-42EE-9232-8BB5D32C30A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62" name="ZoneTexte 1361">
          <a:extLst>
            <a:ext uri="{FF2B5EF4-FFF2-40B4-BE49-F238E27FC236}">
              <a16:creationId xmlns:a16="http://schemas.microsoft.com/office/drawing/2014/main" id="{DB377905-1D9E-4CA8-AE02-3506BE49990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63" name="ZoneTexte 1362">
          <a:extLst>
            <a:ext uri="{FF2B5EF4-FFF2-40B4-BE49-F238E27FC236}">
              <a16:creationId xmlns:a16="http://schemas.microsoft.com/office/drawing/2014/main" id="{CEC1AE84-513A-4E9D-A0AC-C19B3D3D808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64" name="ZoneTexte 1363">
          <a:extLst>
            <a:ext uri="{FF2B5EF4-FFF2-40B4-BE49-F238E27FC236}">
              <a16:creationId xmlns:a16="http://schemas.microsoft.com/office/drawing/2014/main" id="{1C89CF7F-7A6D-4121-A0B4-0806DAEB033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65" name="ZoneTexte 1364">
          <a:extLst>
            <a:ext uri="{FF2B5EF4-FFF2-40B4-BE49-F238E27FC236}">
              <a16:creationId xmlns:a16="http://schemas.microsoft.com/office/drawing/2014/main" id="{FDA0E3DC-D2A5-4D29-83B6-4985B510011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66" name="ZoneTexte 1365">
          <a:extLst>
            <a:ext uri="{FF2B5EF4-FFF2-40B4-BE49-F238E27FC236}">
              <a16:creationId xmlns:a16="http://schemas.microsoft.com/office/drawing/2014/main" id="{B17A8378-C5BD-42B5-91A7-674D62F2360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67" name="ZoneTexte 1366">
          <a:extLst>
            <a:ext uri="{FF2B5EF4-FFF2-40B4-BE49-F238E27FC236}">
              <a16:creationId xmlns:a16="http://schemas.microsoft.com/office/drawing/2014/main" id="{2E1D67CF-135E-41F7-AB0E-A2D3CB0D97E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68" name="ZoneTexte 1367">
          <a:extLst>
            <a:ext uri="{FF2B5EF4-FFF2-40B4-BE49-F238E27FC236}">
              <a16:creationId xmlns:a16="http://schemas.microsoft.com/office/drawing/2014/main" id="{234175A0-AD6E-40BB-8DC4-AED5ACAA86A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69" name="ZoneTexte 1368">
          <a:extLst>
            <a:ext uri="{FF2B5EF4-FFF2-40B4-BE49-F238E27FC236}">
              <a16:creationId xmlns:a16="http://schemas.microsoft.com/office/drawing/2014/main" id="{D15CBC82-3496-444C-8FD4-8509C446DC7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70" name="ZoneTexte 1369">
          <a:extLst>
            <a:ext uri="{FF2B5EF4-FFF2-40B4-BE49-F238E27FC236}">
              <a16:creationId xmlns:a16="http://schemas.microsoft.com/office/drawing/2014/main" id="{DFFC828E-C984-46E7-A5A7-CE8CC87E15E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71" name="ZoneTexte 1370">
          <a:extLst>
            <a:ext uri="{FF2B5EF4-FFF2-40B4-BE49-F238E27FC236}">
              <a16:creationId xmlns:a16="http://schemas.microsoft.com/office/drawing/2014/main" id="{CEE63893-4F1B-410E-8657-B8DE7232173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72" name="ZoneTexte 1371">
          <a:extLst>
            <a:ext uri="{FF2B5EF4-FFF2-40B4-BE49-F238E27FC236}">
              <a16:creationId xmlns:a16="http://schemas.microsoft.com/office/drawing/2014/main" id="{86D0E8B7-8465-4404-BEE9-B736F80B0DA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73" name="ZoneTexte 1372">
          <a:extLst>
            <a:ext uri="{FF2B5EF4-FFF2-40B4-BE49-F238E27FC236}">
              <a16:creationId xmlns:a16="http://schemas.microsoft.com/office/drawing/2014/main" id="{0ABEAB66-F801-4697-9373-EEDD0950C16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74" name="ZoneTexte 1373">
          <a:extLst>
            <a:ext uri="{FF2B5EF4-FFF2-40B4-BE49-F238E27FC236}">
              <a16:creationId xmlns:a16="http://schemas.microsoft.com/office/drawing/2014/main" id="{A1452F24-121A-427F-9114-6C8EEB2ED66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75" name="ZoneTexte 1374">
          <a:extLst>
            <a:ext uri="{FF2B5EF4-FFF2-40B4-BE49-F238E27FC236}">
              <a16:creationId xmlns:a16="http://schemas.microsoft.com/office/drawing/2014/main" id="{E1015209-1336-462E-BCFB-6F46E0FE4E1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76" name="ZoneTexte 1375">
          <a:extLst>
            <a:ext uri="{FF2B5EF4-FFF2-40B4-BE49-F238E27FC236}">
              <a16:creationId xmlns:a16="http://schemas.microsoft.com/office/drawing/2014/main" id="{5598F177-ED86-400F-B491-A33BFA349D9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77" name="ZoneTexte 1376">
          <a:extLst>
            <a:ext uri="{FF2B5EF4-FFF2-40B4-BE49-F238E27FC236}">
              <a16:creationId xmlns:a16="http://schemas.microsoft.com/office/drawing/2014/main" id="{3E023314-FDFC-458B-BD61-CF23B2C28D1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78" name="ZoneTexte 1377">
          <a:extLst>
            <a:ext uri="{FF2B5EF4-FFF2-40B4-BE49-F238E27FC236}">
              <a16:creationId xmlns:a16="http://schemas.microsoft.com/office/drawing/2014/main" id="{73D1199A-DA04-4011-94B4-A62EA6721B4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79" name="ZoneTexte 1378">
          <a:extLst>
            <a:ext uri="{FF2B5EF4-FFF2-40B4-BE49-F238E27FC236}">
              <a16:creationId xmlns:a16="http://schemas.microsoft.com/office/drawing/2014/main" id="{06CD9889-3326-49EA-B0A1-62F7D27C888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80" name="ZoneTexte 1379">
          <a:extLst>
            <a:ext uri="{FF2B5EF4-FFF2-40B4-BE49-F238E27FC236}">
              <a16:creationId xmlns:a16="http://schemas.microsoft.com/office/drawing/2014/main" id="{AA692C7E-50C9-4FDD-91B6-75CA567EE64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81" name="ZoneTexte 1380">
          <a:extLst>
            <a:ext uri="{FF2B5EF4-FFF2-40B4-BE49-F238E27FC236}">
              <a16:creationId xmlns:a16="http://schemas.microsoft.com/office/drawing/2014/main" id="{377F0F13-2812-4891-9F69-68B41045848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82" name="ZoneTexte 1381">
          <a:extLst>
            <a:ext uri="{FF2B5EF4-FFF2-40B4-BE49-F238E27FC236}">
              <a16:creationId xmlns:a16="http://schemas.microsoft.com/office/drawing/2014/main" id="{2DD888D1-E1BC-494A-8B6B-7E27D3CE6B5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83" name="ZoneTexte 1382">
          <a:extLst>
            <a:ext uri="{FF2B5EF4-FFF2-40B4-BE49-F238E27FC236}">
              <a16:creationId xmlns:a16="http://schemas.microsoft.com/office/drawing/2014/main" id="{55560650-734A-4E99-B93E-85DFA20BF71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84" name="ZoneTexte 1383">
          <a:extLst>
            <a:ext uri="{FF2B5EF4-FFF2-40B4-BE49-F238E27FC236}">
              <a16:creationId xmlns:a16="http://schemas.microsoft.com/office/drawing/2014/main" id="{0EE7BBFD-6CEE-4333-81CF-A12D488747C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85" name="ZoneTexte 1384">
          <a:extLst>
            <a:ext uri="{FF2B5EF4-FFF2-40B4-BE49-F238E27FC236}">
              <a16:creationId xmlns:a16="http://schemas.microsoft.com/office/drawing/2014/main" id="{FD373A0F-3A84-457A-89D3-78870D0EA7D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86" name="ZoneTexte 1385">
          <a:extLst>
            <a:ext uri="{FF2B5EF4-FFF2-40B4-BE49-F238E27FC236}">
              <a16:creationId xmlns:a16="http://schemas.microsoft.com/office/drawing/2014/main" id="{3E451BA6-0655-435E-982F-A3C882939D4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87" name="ZoneTexte 1386">
          <a:extLst>
            <a:ext uri="{FF2B5EF4-FFF2-40B4-BE49-F238E27FC236}">
              <a16:creationId xmlns:a16="http://schemas.microsoft.com/office/drawing/2014/main" id="{EA419122-1D84-43EB-A9D3-2B1543B1EE2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88" name="ZoneTexte 1387">
          <a:extLst>
            <a:ext uri="{FF2B5EF4-FFF2-40B4-BE49-F238E27FC236}">
              <a16:creationId xmlns:a16="http://schemas.microsoft.com/office/drawing/2014/main" id="{FECC5550-749B-4A6F-B34C-ABD98CFB7A2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89" name="ZoneTexte 1388">
          <a:extLst>
            <a:ext uri="{FF2B5EF4-FFF2-40B4-BE49-F238E27FC236}">
              <a16:creationId xmlns:a16="http://schemas.microsoft.com/office/drawing/2014/main" id="{18CEC3B6-CB6F-404A-B626-60FC68BCA0E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90" name="ZoneTexte 1389">
          <a:extLst>
            <a:ext uri="{FF2B5EF4-FFF2-40B4-BE49-F238E27FC236}">
              <a16:creationId xmlns:a16="http://schemas.microsoft.com/office/drawing/2014/main" id="{B66F9F27-E866-4C8C-B0B2-6C35646A891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91" name="ZoneTexte 1390">
          <a:extLst>
            <a:ext uri="{FF2B5EF4-FFF2-40B4-BE49-F238E27FC236}">
              <a16:creationId xmlns:a16="http://schemas.microsoft.com/office/drawing/2014/main" id="{E7E42CD6-386C-4EFE-9F46-20C9D35B9B5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92" name="ZoneTexte 1391">
          <a:extLst>
            <a:ext uri="{FF2B5EF4-FFF2-40B4-BE49-F238E27FC236}">
              <a16:creationId xmlns:a16="http://schemas.microsoft.com/office/drawing/2014/main" id="{4DB6B8D3-F1D7-46E1-A4CD-94085C0045D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93" name="ZoneTexte 1392">
          <a:extLst>
            <a:ext uri="{FF2B5EF4-FFF2-40B4-BE49-F238E27FC236}">
              <a16:creationId xmlns:a16="http://schemas.microsoft.com/office/drawing/2014/main" id="{EFBD2451-EC93-40D3-8CBE-B7A41B84634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94" name="ZoneTexte 1393">
          <a:extLst>
            <a:ext uri="{FF2B5EF4-FFF2-40B4-BE49-F238E27FC236}">
              <a16:creationId xmlns:a16="http://schemas.microsoft.com/office/drawing/2014/main" id="{DECD4FBD-25B0-4671-A9B9-5CD8B266F85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95" name="ZoneTexte 1394">
          <a:extLst>
            <a:ext uri="{FF2B5EF4-FFF2-40B4-BE49-F238E27FC236}">
              <a16:creationId xmlns:a16="http://schemas.microsoft.com/office/drawing/2014/main" id="{9114619F-5147-4149-AC79-C1FD64E893F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96" name="ZoneTexte 1395">
          <a:extLst>
            <a:ext uri="{FF2B5EF4-FFF2-40B4-BE49-F238E27FC236}">
              <a16:creationId xmlns:a16="http://schemas.microsoft.com/office/drawing/2014/main" id="{43156813-C7C5-40A0-9503-1AC7805B649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97" name="ZoneTexte 1396">
          <a:extLst>
            <a:ext uri="{FF2B5EF4-FFF2-40B4-BE49-F238E27FC236}">
              <a16:creationId xmlns:a16="http://schemas.microsoft.com/office/drawing/2014/main" id="{445E9D60-B2D6-428F-8EA9-371ABBF7FA1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98" name="ZoneTexte 1397">
          <a:extLst>
            <a:ext uri="{FF2B5EF4-FFF2-40B4-BE49-F238E27FC236}">
              <a16:creationId xmlns:a16="http://schemas.microsoft.com/office/drawing/2014/main" id="{179BA756-2278-4D7A-A941-F710C5B3947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399" name="ZoneTexte 1398">
          <a:extLst>
            <a:ext uri="{FF2B5EF4-FFF2-40B4-BE49-F238E27FC236}">
              <a16:creationId xmlns:a16="http://schemas.microsoft.com/office/drawing/2014/main" id="{456CA063-1B3C-4966-A05B-D6FDC2F9C65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00" name="ZoneTexte 1399">
          <a:extLst>
            <a:ext uri="{FF2B5EF4-FFF2-40B4-BE49-F238E27FC236}">
              <a16:creationId xmlns:a16="http://schemas.microsoft.com/office/drawing/2014/main" id="{7DC5AA2E-447A-4898-821C-AA72FDFB262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01" name="ZoneTexte 1400">
          <a:extLst>
            <a:ext uri="{FF2B5EF4-FFF2-40B4-BE49-F238E27FC236}">
              <a16:creationId xmlns:a16="http://schemas.microsoft.com/office/drawing/2014/main" id="{DA2E98E1-DDA3-468F-9B97-1372FBF4172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02" name="ZoneTexte 1401">
          <a:extLst>
            <a:ext uri="{FF2B5EF4-FFF2-40B4-BE49-F238E27FC236}">
              <a16:creationId xmlns:a16="http://schemas.microsoft.com/office/drawing/2014/main" id="{BF3BB6AF-6451-40F8-8CC7-99D13262C57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03" name="ZoneTexte 1402">
          <a:extLst>
            <a:ext uri="{FF2B5EF4-FFF2-40B4-BE49-F238E27FC236}">
              <a16:creationId xmlns:a16="http://schemas.microsoft.com/office/drawing/2014/main" id="{E00E0FED-8A57-433E-AEF7-5D313E2822F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04" name="ZoneTexte 1403">
          <a:extLst>
            <a:ext uri="{FF2B5EF4-FFF2-40B4-BE49-F238E27FC236}">
              <a16:creationId xmlns:a16="http://schemas.microsoft.com/office/drawing/2014/main" id="{98E4AB69-0391-4C66-96D9-4ABC034C867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05" name="ZoneTexte 1404">
          <a:extLst>
            <a:ext uri="{FF2B5EF4-FFF2-40B4-BE49-F238E27FC236}">
              <a16:creationId xmlns:a16="http://schemas.microsoft.com/office/drawing/2014/main" id="{48A8B75B-D86A-4B8D-B38B-8A3753FB9F4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06" name="ZoneTexte 1405">
          <a:extLst>
            <a:ext uri="{FF2B5EF4-FFF2-40B4-BE49-F238E27FC236}">
              <a16:creationId xmlns:a16="http://schemas.microsoft.com/office/drawing/2014/main" id="{C76CD28D-0450-4413-87F8-B876E5A7FE4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07" name="ZoneTexte 1406">
          <a:extLst>
            <a:ext uri="{FF2B5EF4-FFF2-40B4-BE49-F238E27FC236}">
              <a16:creationId xmlns:a16="http://schemas.microsoft.com/office/drawing/2014/main" id="{7F7F914D-6A3B-46BD-8A4D-57D67C91C9A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08" name="ZoneTexte 1407">
          <a:extLst>
            <a:ext uri="{FF2B5EF4-FFF2-40B4-BE49-F238E27FC236}">
              <a16:creationId xmlns:a16="http://schemas.microsoft.com/office/drawing/2014/main" id="{02D7E793-7AD2-4098-88D6-620911C5B0F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09" name="ZoneTexte 1408">
          <a:extLst>
            <a:ext uri="{FF2B5EF4-FFF2-40B4-BE49-F238E27FC236}">
              <a16:creationId xmlns:a16="http://schemas.microsoft.com/office/drawing/2014/main" id="{0B8993EF-9CBA-4100-9247-88D4F7663E6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10" name="ZoneTexte 1409">
          <a:extLst>
            <a:ext uri="{FF2B5EF4-FFF2-40B4-BE49-F238E27FC236}">
              <a16:creationId xmlns:a16="http://schemas.microsoft.com/office/drawing/2014/main" id="{AA741F96-A969-46E5-9E52-1BE00F620A8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11" name="ZoneTexte 1410">
          <a:extLst>
            <a:ext uri="{FF2B5EF4-FFF2-40B4-BE49-F238E27FC236}">
              <a16:creationId xmlns:a16="http://schemas.microsoft.com/office/drawing/2014/main" id="{0CF09D44-5660-46F8-9528-6AC7AE06ED5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12" name="ZoneTexte 1411">
          <a:extLst>
            <a:ext uri="{FF2B5EF4-FFF2-40B4-BE49-F238E27FC236}">
              <a16:creationId xmlns:a16="http://schemas.microsoft.com/office/drawing/2014/main" id="{9E32AFFB-98C4-4019-B5EB-E3299FD3ED2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13" name="ZoneTexte 1412">
          <a:extLst>
            <a:ext uri="{FF2B5EF4-FFF2-40B4-BE49-F238E27FC236}">
              <a16:creationId xmlns:a16="http://schemas.microsoft.com/office/drawing/2014/main" id="{606E4A0F-8B8B-4FCA-B695-A0FE3DD2ED9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14" name="ZoneTexte 1413">
          <a:extLst>
            <a:ext uri="{FF2B5EF4-FFF2-40B4-BE49-F238E27FC236}">
              <a16:creationId xmlns:a16="http://schemas.microsoft.com/office/drawing/2014/main" id="{05B8E276-9EB4-4E3D-BB3B-EECA94C7077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15" name="ZoneTexte 1414">
          <a:extLst>
            <a:ext uri="{FF2B5EF4-FFF2-40B4-BE49-F238E27FC236}">
              <a16:creationId xmlns:a16="http://schemas.microsoft.com/office/drawing/2014/main" id="{890ADB3F-86F2-42DB-B980-BCDB963C317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16" name="ZoneTexte 1415">
          <a:extLst>
            <a:ext uri="{FF2B5EF4-FFF2-40B4-BE49-F238E27FC236}">
              <a16:creationId xmlns:a16="http://schemas.microsoft.com/office/drawing/2014/main" id="{B206D000-700F-4868-B2A4-3EDA14C5142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17" name="ZoneTexte 1416">
          <a:extLst>
            <a:ext uri="{FF2B5EF4-FFF2-40B4-BE49-F238E27FC236}">
              <a16:creationId xmlns:a16="http://schemas.microsoft.com/office/drawing/2014/main" id="{B357405C-C7F1-4772-B5F0-BF3D05B500A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18" name="ZoneTexte 1417">
          <a:extLst>
            <a:ext uri="{FF2B5EF4-FFF2-40B4-BE49-F238E27FC236}">
              <a16:creationId xmlns:a16="http://schemas.microsoft.com/office/drawing/2014/main" id="{28CEC799-CCDB-4633-8084-859244A4FA2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19" name="ZoneTexte 1418">
          <a:extLst>
            <a:ext uri="{FF2B5EF4-FFF2-40B4-BE49-F238E27FC236}">
              <a16:creationId xmlns:a16="http://schemas.microsoft.com/office/drawing/2014/main" id="{4C25D64F-6E80-4B61-AEB9-FDDCFAAF85E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20" name="ZoneTexte 1419">
          <a:extLst>
            <a:ext uri="{FF2B5EF4-FFF2-40B4-BE49-F238E27FC236}">
              <a16:creationId xmlns:a16="http://schemas.microsoft.com/office/drawing/2014/main" id="{CDB46820-85DF-4B26-821E-47F6429FD7E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21" name="ZoneTexte 1420">
          <a:extLst>
            <a:ext uri="{FF2B5EF4-FFF2-40B4-BE49-F238E27FC236}">
              <a16:creationId xmlns:a16="http://schemas.microsoft.com/office/drawing/2014/main" id="{59D32C0D-0386-4909-A2EF-E80B003AC8D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22" name="ZoneTexte 1421">
          <a:extLst>
            <a:ext uri="{FF2B5EF4-FFF2-40B4-BE49-F238E27FC236}">
              <a16:creationId xmlns:a16="http://schemas.microsoft.com/office/drawing/2014/main" id="{477CB47D-4CDE-4FE8-8B71-B230B9D5BE7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23" name="ZoneTexte 1422">
          <a:extLst>
            <a:ext uri="{FF2B5EF4-FFF2-40B4-BE49-F238E27FC236}">
              <a16:creationId xmlns:a16="http://schemas.microsoft.com/office/drawing/2014/main" id="{CA641D28-DAB2-4E3C-B86E-9AA2422C623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24" name="ZoneTexte 1423">
          <a:extLst>
            <a:ext uri="{FF2B5EF4-FFF2-40B4-BE49-F238E27FC236}">
              <a16:creationId xmlns:a16="http://schemas.microsoft.com/office/drawing/2014/main" id="{DFCA72F4-1EB2-416E-A3DE-58A90628271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25" name="ZoneTexte 1424">
          <a:extLst>
            <a:ext uri="{FF2B5EF4-FFF2-40B4-BE49-F238E27FC236}">
              <a16:creationId xmlns:a16="http://schemas.microsoft.com/office/drawing/2014/main" id="{4F394623-FFBC-4467-B641-C2298A244A7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26" name="ZoneTexte 1425">
          <a:extLst>
            <a:ext uri="{FF2B5EF4-FFF2-40B4-BE49-F238E27FC236}">
              <a16:creationId xmlns:a16="http://schemas.microsoft.com/office/drawing/2014/main" id="{C787C875-4608-4DAC-9E1F-F0E5DE37A01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27" name="ZoneTexte 1426">
          <a:extLst>
            <a:ext uri="{FF2B5EF4-FFF2-40B4-BE49-F238E27FC236}">
              <a16:creationId xmlns:a16="http://schemas.microsoft.com/office/drawing/2014/main" id="{E502621C-6BDC-4CB4-8DB1-EB704CE53AE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28" name="ZoneTexte 1427">
          <a:extLst>
            <a:ext uri="{FF2B5EF4-FFF2-40B4-BE49-F238E27FC236}">
              <a16:creationId xmlns:a16="http://schemas.microsoft.com/office/drawing/2014/main" id="{673AF1D4-C6D1-420A-B1A9-98AC5C6F0E6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29" name="ZoneTexte 1428">
          <a:extLst>
            <a:ext uri="{FF2B5EF4-FFF2-40B4-BE49-F238E27FC236}">
              <a16:creationId xmlns:a16="http://schemas.microsoft.com/office/drawing/2014/main" id="{75F18735-45E5-4BA9-AD8D-022B74155D5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30" name="ZoneTexte 1429">
          <a:extLst>
            <a:ext uri="{FF2B5EF4-FFF2-40B4-BE49-F238E27FC236}">
              <a16:creationId xmlns:a16="http://schemas.microsoft.com/office/drawing/2014/main" id="{2676AF89-C79E-4C1D-BF54-DB9BE60C1D2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31" name="ZoneTexte 1430">
          <a:extLst>
            <a:ext uri="{FF2B5EF4-FFF2-40B4-BE49-F238E27FC236}">
              <a16:creationId xmlns:a16="http://schemas.microsoft.com/office/drawing/2014/main" id="{3B1C49C7-BC9D-4E96-A65B-54372BEFF40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32" name="ZoneTexte 1431">
          <a:extLst>
            <a:ext uri="{FF2B5EF4-FFF2-40B4-BE49-F238E27FC236}">
              <a16:creationId xmlns:a16="http://schemas.microsoft.com/office/drawing/2014/main" id="{5EA2CC12-C742-464B-ADF4-A3DD0544949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33" name="ZoneTexte 1432">
          <a:extLst>
            <a:ext uri="{FF2B5EF4-FFF2-40B4-BE49-F238E27FC236}">
              <a16:creationId xmlns:a16="http://schemas.microsoft.com/office/drawing/2014/main" id="{8E921DB7-AE5E-4061-8D49-E49ADC87B91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34" name="ZoneTexte 1433">
          <a:extLst>
            <a:ext uri="{FF2B5EF4-FFF2-40B4-BE49-F238E27FC236}">
              <a16:creationId xmlns:a16="http://schemas.microsoft.com/office/drawing/2014/main" id="{E1016519-B819-490B-92FB-9E6BEBBBF4C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35" name="ZoneTexte 1434">
          <a:extLst>
            <a:ext uri="{FF2B5EF4-FFF2-40B4-BE49-F238E27FC236}">
              <a16:creationId xmlns:a16="http://schemas.microsoft.com/office/drawing/2014/main" id="{01E46ACA-C2C0-4C54-AF37-475CA41EDB5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36" name="ZoneTexte 1435">
          <a:extLst>
            <a:ext uri="{FF2B5EF4-FFF2-40B4-BE49-F238E27FC236}">
              <a16:creationId xmlns:a16="http://schemas.microsoft.com/office/drawing/2014/main" id="{86367991-D5EA-46D0-994E-3725657348C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37" name="ZoneTexte 1436">
          <a:extLst>
            <a:ext uri="{FF2B5EF4-FFF2-40B4-BE49-F238E27FC236}">
              <a16:creationId xmlns:a16="http://schemas.microsoft.com/office/drawing/2014/main" id="{14382962-AB6D-4705-A41A-BD2302B95B5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38" name="ZoneTexte 1437">
          <a:extLst>
            <a:ext uri="{FF2B5EF4-FFF2-40B4-BE49-F238E27FC236}">
              <a16:creationId xmlns:a16="http://schemas.microsoft.com/office/drawing/2014/main" id="{59450356-BA19-4646-8E96-6A8A319BE54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39" name="ZoneTexte 1438">
          <a:extLst>
            <a:ext uri="{FF2B5EF4-FFF2-40B4-BE49-F238E27FC236}">
              <a16:creationId xmlns:a16="http://schemas.microsoft.com/office/drawing/2014/main" id="{25FBD532-35DE-4164-97E4-AA270A9A102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40" name="ZoneTexte 1439">
          <a:extLst>
            <a:ext uri="{FF2B5EF4-FFF2-40B4-BE49-F238E27FC236}">
              <a16:creationId xmlns:a16="http://schemas.microsoft.com/office/drawing/2014/main" id="{8D6332A2-36AC-4180-8AC9-3FA6B462020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41" name="ZoneTexte 1440">
          <a:extLst>
            <a:ext uri="{FF2B5EF4-FFF2-40B4-BE49-F238E27FC236}">
              <a16:creationId xmlns:a16="http://schemas.microsoft.com/office/drawing/2014/main" id="{FD073747-ECB4-4468-B9FE-F23436E82F8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42" name="ZoneTexte 1441">
          <a:extLst>
            <a:ext uri="{FF2B5EF4-FFF2-40B4-BE49-F238E27FC236}">
              <a16:creationId xmlns:a16="http://schemas.microsoft.com/office/drawing/2014/main" id="{77BB68C8-DFC2-446E-984D-D24FB4CD64D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43" name="ZoneTexte 1442">
          <a:extLst>
            <a:ext uri="{FF2B5EF4-FFF2-40B4-BE49-F238E27FC236}">
              <a16:creationId xmlns:a16="http://schemas.microsoft.com/office/drawing/2014/main" id="{62D027C2-7860-4D8A-81F8-7DDC82F03A0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44" name="ZoneTexte 1443">
          <a:extLst>
            <a:ext uri="{FF2B5EF4-FFF2-40B4-BE49-F238E27FC236}">
              <a16:creationId xmlns:a16="http://schemas.microsoft.com/office/drawing/2014/main" id="{F73F49C6-8C9F-480C-81F6-EC1470E5099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45" name="ZoneTexte 1444">
          <a:extLst>
            <a:ext uri="{FF2B5EF4-FFF2-40B4-BE49-F238E27FC236}">
              <a16:creationId xmlns:a16="http://schemas.microsoft.com/office/drawing/2014/main" id="{14EC9FA6-73BE-4E8C-A67F-27079515BE1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46" name="ZoneTexte 1445">
          <a:extLst>
            <a:ext uri="{FF2B5EF4-FFF2-40B4-BE49-F238E27FC236}">
              <a16:creationId xmlns:a16="http://schemas.microsoft.com/office/drawing/2014/main" id="{C5EC7F12-5B62-447A-8FE7-ED9D9367926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47" name="ZoneTexte 1446">
          <a:extLst>
            <a:ext uri="{FF2B5EF4-FFF2-40B4-BE49-F238E27FC236}">
              <a16:creationId xmlns:a16="http://schemas.microsoft.com/office/drawing/2014/main" id="{2B9A903D-2B21-42FF-ADAF-6B54A0B2060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48" name="ZoneTexte 1447">
          <a:extLst>
            <a:ext uri="{FF2B5EF4-FFF2-40B4-BE49-F238E27FC236}">
              <a16:creationId xmlns:a16="http://schemas.microsoft.com/office/drawing/2014/main" id="{ADD92CE7-E76B-4863-8358-CA8D6713DC8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49" name="ZoneTexte 1448">
          <a:extLst>
            <a:ext uri="{FF2B5EF4-FFF2-40B4-BE49-F238E27FC236}">
              <a16:creationId xmlns:a16="http://schemas.microsoft.com/office/drawing/2014/main" id="{37697998-E8F6-49C1-86BD-37AF2F7D47D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50" name="ZoneTexte 1449">
          <a:extLst>
            <a:ext uri="{FF2B5EF4-FFF2-40B4-BE49-F238E27FC236}">
              <a16:creationId xmlns:a16="http://schemas.microsoft.com/office/drawing/2014/main" id="{F59C587E-1A53-44ED-9CEB-773AF46D66F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51" name="ZoneTexte 1450">
          <a:extLst>
            <a:ext uri="{FF2B5EF4-FFF2-40B4-BE49-F238E27FC236}">
              <a16:creationId xmlns:a16="http://schemas.microsoft.com/office/drawing/2014/main" id="{24F9E77A-DC4A-4C39-AB77-C1913BA53F3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52" name="ZoneTexte 1451">
          <a:extLst>
            <a:ext uri="{FF2B5EF4-FFF2-40B4-BE49-F238E27FC236}">
              <a16:creationId xmlns:a16="http://schemas.microsoft.com/office/drawing/2014/main" id="{1C81902D-4853-411A-ACB1-21A73BA9904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53" name="ZoneTexte 1452">
          <a:extLst>
            <a:ext uri="{FF2B5EF4-FFF2-40B4-BE49-F238E27FC236}">
              <a16:creationId xmlns:a16="http://schemas.microsoft.com/office/drawing/2014/main" id="{4A825CDA-8F7F-4078-BC01-A760AA0E489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54" name="ZoneTexte 1453">
          <a:extLst>
            <a:ext uri="{FF2B5EF4-FFF2-40B4-BE49-F238E27FC236}">
              <a16:creationId xmlns:a16="http://schemas.microsoft.com/office/drawing/2014/main" id="{BEF4F155-A6FF-4872-853D-81077980926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55" name="ZoneTexte 1454">
          <a:extLst>
            <a:ext uri="{FF2B5EF4-FFF2-40B4-BE49-F238E27FC236}">
              <a16:creationId xmlns:a16="http://schemas.microsoft.com/office/drawing/2014/main" id="{5CFFD405-876F-484F-AC83-5F6B6DD47FE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56" name="ZoneTexte 1455">
          <a:extLst>
            <a:ext uri="{FF2B5EF4-FFF2-40B4-BE49-F238E27FC236}">
              <a16:creationId xmlns:a16="http://schemas.microsoft.com/office/drawing/2014/main" id="{ED6933AF-236E-4627-8013-B5A82C3AABD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57" name="ZoneTexte 1456">
          <a:extLst>
            <a:ext uri="{FF2B5EF4-FFF2-40B4-BE49-F238E27FC236}">
              <a16:creationId xmlns:a16="http://schemas.microsoft.com/office/drawing/2014/main" id="{D01FBC7D-5690-410F-93EE-DA6B5ECEECD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58" name="ZoneTexte 1457">
          <a:extLst>
            <a:ext uri="{FF2B5EF4-FFF2-40B4-BE49-F238E27FC236}">
              <a16:creationId xmlns:a16="http://schemas.microsoft.com/office/drawing/2014/main" id="{9549BFCC-FDF5-466B-83A2-CE122E7E5F9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59" name="ZoneTexte 1458">
          <a:extLst>
            <a:ext uri="{FF2B5EF4-FFF2-40B4-BE49-F238E27FC236}">
              <a16:creationId xmlns:a16="http://schemas.microsoft.com/office/drawing/2014/main" id="{6B01C513-5121-4EA9-A5A0-BFBACE80A28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60" name="ZoneTexte 1459">
          <a:extLst>
            <a:ext uri="{FF2B5EF4-FFF2-40B4-BE49-F238E27FC236}">
              <a16:creationId xmlns:a16="http://schemas.microsoft.com/office/drawing/2014/main" id="{81E497F9-EE9A-4D34-A1E0-EE7D874C377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61" name="ZoneTexte 1460">
          <a:extLst>
            <a:ext uri="{FF2B5EF4-FFF2-40B4-BE49-F238E27FC236}">
              <a16:creationId xmlns:a16="http://schemas.microsoft.com/office/drawing/2014/main" id="{7C9ED35E-784B-4753-B736-2A866F86D83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62" name="ZoneTexte 1461">
          <a:extLst>
            <a:ext uri="{FF2B5EF4-FFF2-40B4-BE49-F238E27FC236}">
              <a16:creationId xmlns:a16="http://schemas.microsoft.com/office/drawing/2014/main" id="{59A2895F-EB3B-4AC7-89C8-3E31F1D4F15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63" name="ZoneTexte 1462">
          <a:extLst>
            <a:ext uri="{FF2B5EF4-FFF2-40B4-BE49-F238E27FC236}">
              <a16:creationId xmlns:a16="http://schemas.microsoft.com/office/drawing/2014/main" id="{D8257F60-E818-4DC4-A7B2-576CC78FF16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64" name="ZoneTexte 1463">
          <a:extLst>
            <a:ext uri="{FF2B5EF4-FFF2-40B4-BE49-F238E27FC236}">
              <a16:creationId xmlns:a16="http://schemas.microsoft.com/office/drawing/2014/main" id="{D185BC27-D0E6-4CB9-A091-ECB99BDF684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65" name="ZoneTexte 1464">
          <a:extLst>
            <a:ext uri="{FF2B5EF4-FFF2-40B4-BE49-F238E27FC236}">
              <a16:creationId xmlns:a16="http://schemas.microsoft.com/office/drawing/2014/main" id="{BA1D9A2D-319E-4231-B81F-CAAFF76DDFB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66" name="ZoneTexte 1465">
          <a:extLst>
            <a:ext uri="{FF2B5EF4-FFF2-40B4-BE49-F238E27FC236}">
              <a16:creationId xmlns:a16="http://schemas.microsoft.com/office/drawing/2014/main" id="{557E0A5C-5B51-405D-91DC-25C3E37B7D7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67" name="ZoneTexte 1466">
          <a:extLst>
            <a:ext uri="{FF2B5EF4-FFF2-40B4-BE49-F238E27FC236}">
              <a16:creationId xmlns:a16="http://schemas.microsoft.com/office/drawing/2014/main" id="{C2B016DE-65A5-41E4-B6F3-CD50B60E59E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68" name="ZoneTexte 1467">
          <a:extLst>
            <a:ext uri="{FF2B5EF4-FFF2-40B4-BE49-F238E27FC236}">
              <a16:creationId xmlns:a16="http://schemas.microsoft.com/office/drawing/2014/main" id="{164C4E5D-BB7E-47F8-947F-25A193BBB23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69" name="ZoneTexte 1468">
          <a:extLst>
            <a:ext uri="{FF2B5EF4-FFF2-40B4-BE49-F238E27FC236}">
              <a16:creationId xmlns:a16="http://schemas.microsoft.com/office/drawing/2014/main" id="{B74AA527-9614-4C0D-B767-FDF5ABC6F35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70" name="ZoneTexte 1469">
          <a:extLst>
            <a:ext uri="{FF2B5EF4-FFF2-40B4-BE49-F238E27FC236}">
              <a16:creationId xmlns:a16="http://schemas.microsoft.com/office/drawing/2014/main" id="{1FEE7BA4-8EAA-49FA-ACAD-4CFB784DBA2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71" name="ZoneTexte 1470">
          <a:extLst>
            <a:ext uri="{FF2B5EF4-FFF2-40B4-BE49-F238E27FC236}">
              <a16:creationId xmlns:a16="http://schemas.microsoft.com/office/drawing/2014/main" id="{4D5A9E16-4AA5-4ADF-8E95-1C4092D3D3C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72" name="ZoneTexte 1471">
          <a:extLst>
            <a:ext uri="{FF2B5EF4-FFF2-40B4-BE49-F238E27FC236}">
              <a16:creationId xmlns:a16="http://schemas.microsoft.com/office/drawing/2014/main" id="{0D425F1B-FA56-497F-A5B9-4FB3A81CB25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73" name="ZoneTexte 1472">
          <a:extLst>
            <a:ext uri="{FF2B5EF4-FFF2-40B4-BE49-F238E27FC236}">
              <a16:creationId xmlns:a16="http://schemas.microsoft.com/office/drawing/2014/main" id="{C1234DF7-83C4-4F04-9ACF-40188FF0A22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74" name="ZoneTexte 1473">
          <a:extLst>
            <a:ext uri="{FF2B5EF4-FFF2-40B4-BE49-F238E27FC236}">
              <a16:creationId xmlns:a16="http://schemas.microsoft.com/office/drawing/2014/main" id="{7C7DA402-3B9A-4588-B655-CCF1148B3CE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75" name="ZoneTexte 1474">
          <a:extLst>
            <a:ext uri="{FF2B5EF4-FFF2-40B4-BE49-F238E27FC236}">
              <a16:creationId xmlns:a16="http://schemas.microsoft.com/office/drawing/2014/main" id="{7928D5B4-E872-4E69-8063-9C64704FD83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76" name="ZoneTexte 1475">
          <a:extLst>
            <a:ext uri="{FF2B5EF4-FFF2-40B4-BE49-F238E27FC236}">
              <a16:creationId xmlns:a16="http://schemas.microsoft.com/office/drawing/2014/main" id="{9E257A63-39B3-4CE9-8F2B-0DFA78522E9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77" name="ZoneTexte 1476">
          <a:extLst>
            <a:ext uri="{FF2B5EF4-FFF2-40B4-BE49-F238E27FC236}">
              <a16:creationId xmlns:a16="http://schemas.microsoft.com/office/drawing/2014/main" id="{CC73EE92-FE11-4780-BF38-43FC942FC3E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78" name="ZoneTexte 1477">
          <a:extLst>
            <a:ext uri="{FF2B5EF4-FFF2-40B4-BE49-F238E27FC236}">
              <a16:creationId xmlns:a16="http://schemas.microsoft.com/office/drawing/2014/main" id="{9FE7F2D6-D192-4FF7-9C72-F087A08F8BB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79" name="ZoneTexte 1478">
          <a:extLst>
            <a:ext uri="{FF2B5EF4-FFF2-40B4-BE49-F238E27FC236}">
              <a16:creationId xmlns:a16="http://schemas.microsoft.com/office/drawing/2014/main" id="{59D44D94-221A-46DD-915C-29BF0FC1DEB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80" name="ZoneTexte 1479">
          <a:extLst>
            <a:ext uri="{FF2B5EF4-FFF2-40B4-BE49-F238E27FC236}">
              <a16:creationId xmlns:a16="http://schemas.microsoft.com/office/drawing/2014/main" id="{BB64FB23-E04F-4708-8FC9-870D2B39B35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81" name="ZoneTexte 1480">
          <a:extLst>
            <a:ext uri="{FF2B5EF4-FFF2-40B4-BE49-F238E27FC236}">
              <a16:creationId xmlns:a16="http://schemas.microsoft.com/office/drawing/2014/main" id="{23813AAA-369B-49CA-AB77-8828B275B1A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82" name="ZoneTexte 1481">
          <a:extLst>
            <a:ext uri="{FF2B5EF4-FFF2-40B4-BE49-F238E27FC236}">
              <a16:creationId xmlns:a16="http://schemas.microsoft.com/office/drawing/2014/main" id="{503ECD36-A9D3-4018-B983-4CEBE38705C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83" name="ZoneTexte 1482">
          <a:extLst>
            <a:ext uri="{FF2B5EF4-FFF2-40B4-BE49-F238E27FC236}">
              <a16:creationId xmlns:a16="http://schemas.microsoft.com/office/drawing/2014/main" id="{BA6550FC-95C3-4949-8244-FAEA1C0526C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84" name="ZoneTexte 1483">
          <a:extLst>
            <a:ext uri="{FF2B5EF4-FFF2-40B4-BE49-F238E27FC236}">
              <a16:creationId xmlns:a16="http://schemas.microsoft.com/office/drawing/2014/main" id="{EF8628CB-A57C-440F-80FB-73895853C30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85" name="ZoneTexte 1484">
          <a:extLst>
            <a:ext uri="{FF2B5EF4-FFF2-40B4-BE49-F238E27FC236}">
              <a16:creationId xmlns:a16="http://schemas.microsoft.com/office/drawing/2014/main" id="{15C9DB8E-798B-4DC9-88AF-269E5C6F765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86" name="ZoneTexte 1485">
          <a:extLst>
            <a:ext uri="{FF2B5EF4-FFF2-40B4-BE49-F238E27FC236}">
              <a16:creationId xmlns:a16="http://schemas.microsoft.com/office/drawing/2014/main" id="{6CD1E624-58BB-43F1-80A1-05C8D8EDEF6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87" name="ZoneTexte 1486">
          <a:extLst>
            <a:ext uri="{FF2B5EF4-FFF2-40B4-BE49-F238E27FC236}">
              <a16:creationId xmlns:a16="http://schemas.microsoft.com/office/drawing/2014/main" id="{A6B28BE6-0F6D-4E37-ACFC-178D90F5AB5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88" name="ZoneTexte 1487">
          <a:extLst>
            <a:ext uri="{FF2B5EF4-FFF2-40B4-BE49-F238E27FC236}">
              <a16:creationId xmlns:a16="http://schemas.microsoft.com/office/drawing/2014/main" id="{EF538521-98D9-4B16-A67A-F83DC5AA8C7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89" name="ZoneTexte 1488">
          <a:extLst>
            <a:ext uri="{FF2B5EF4-FFF2-40B4-BE49-F238E27FC236}">
              <a16:creationId xmlns:a16="http://schemas.microsoft.com/office/drawing/2014/main" id="{170E0228-6BD8-454E-A986-6AF4215C45A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90" name="ZoneTexte 1489">
          <a:extLst>
            <a:ext uri="{FF2B5EF4-FFF2-40B4-BE49-F238E27FC236}">
              <a16:creationId xmlns:a16="http://schemas.microsoft.com/office/drawing/2014/main" id="{F17F62F6-4EAB-4678-AD16-81FE9B41209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91" name="ZoneTexte 1490">
          <a:extLst>
            <a:ext uri="{FF2B5EF4-FFF2-40B4-BE49-F238E27FC236}">
              <a16:creationId xmlns:a16="http://schemas.microsoft.com/office/drawing/2014/main" id="{2A35E200-195A-4AB5-A665-6CC7BF0878D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92" name="ZoneTexte 1491">
          <a:extLst>
            <a:ext uri="{FF2B5EF4-FFF2-40B4-BE49-F238E27FC236}">
              <a16:creationId xmlns:a16="http://schemas.microsoft.com/office/drawing/2014/main" id="{BEED9616-B758-4631-B751-6C0D3D6625E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93" name="ZoneTexte 1492">
          <a:extLst>
            <a:ext uri="{FF2B5EF4-FFF2-40B4-BE49-F238E27FC236}">
              <a16:creationId xmlns:a16="http://schemas.microsoft.com/office/drawing/2014/main" id="{E97F93D5-EA97-4D8A-87D4-C3C19C1C603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94" name="ZoneTexte 1493">
          <a:extLst>
            <a:ext uri="{FF2B5EF4-FFF2-40B4-BE49-F238E27FC236}">
              <a16:creationId xmlns:a16="http://schemas.microsoft.com/office/drawing/2014/main" id="{C8BD79C3-AC92-4AA4-B2B5-1C170A2EADC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95" name="ZoneTexte 1494">
          <a:extLst>
            <a:ext uri="{FF2B5EF4-FFF2-40B4-BE49-F238E27FC236}">
              <a16:creationId xmlns:a16="http://schemas.microsoft.com/office/drawing/2014/main" id="{ED49C438-6FF2-4961-91C3-DC81BEC22E5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96" name="ZoneTexte 1495">
          <a:extLst>
            <a:ext uri="{FF2B5EF4-FFF2-40B4-BE49-F238E27FC236}">
              <a16:creationId xmlns:a16="http://schemas.microsoft.com/office/drawing/2014/main" id="{109A7B62-C51A-4FBB-A021-569F7E300FA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97" name="ZoneTexte 1496">
          <a:extLst>
            <a:ext uri="{FF2B5EF4-FFF2-40B4-BE49-F238E27FC236}">
              <a16:creationId xmlns:a16="http://schemas.microsoft.com/office/drawing/2014/main" id="{F39DF25E-7FAB-469C-9D75-6D5427E4E9E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98" name="ZoneTexte 1497">
          <a:extLst>
            <a:ext uri="{FF2B5EF4-FFF2-40B4-BE49-F238E27FC236}">
              <a16:creationId xmlns:a16="http://schemas.microsoft.com/office/drawing/2014/main" id="{29701CDC-D1C1-438C-9B76-7FCA0AC403C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499" name="ZoneTexte 1498">
          <a:extLst>
            <a:ext uri="{FF2B5EF4-FFF2-40B4-BE49-F238E27FC236}">
              <a16:creationId xmlns:a16="http://schemas.microsoft.com/office/drawing/2014/main" id="{F269FA5A-E502-4CAF-AC7D-C38AAE208F9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00" name="ZoneTexte 1499">
          <a:extLst>
            <a:ext uri="{FF2B5EF4-FFF2-40B4-BE49-F238E27FC236}">
              <a16:creationId xmlns:a16="http://schemas.microsoft.com/office/drawing/2014/main" id="{1AD7AEC6-35CA-4C9B-A1A4-66E1CA24A26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01" name="ZoneTexte 1500">
          <a:extLst>
            <a:ext uri="{FF2B5EF4-FFF2-40B4-BE49-F238E27FC236}">
              <a16:creationId xmlns:a16="http://schemas.microsoft.com/office/drawing/2014/main" id="{945BFECB-2726-431A-8A7D-1E25B45FDB2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02" name="ZoneTexte 1501">
          <a:extLst>
            <a:ext uri="{FF2B5EF4-FFF2-40B4-BE49-F238E27FC236}">
              <a16:creationId xmlns:a16="http://schemas.microsoft.com/office/drawing/2014/main" id="{B6CB008C-D05E-40E7-937B-888EEE4F250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03" name="ZoneTexte 1502">
          <a:extLst>
            <a:ext uri="{FF2B5EF4-FFF2-40B4-BE49-F238E27FC236}">
              <a16:creationId xmlns:a16="http://schemas.microsoft.com/office/drawing/2014/main" id="{711FC37B-0C7F-427A-B894-C38E8C3E256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04" name="ZoneTexte 1503">
          <a:extLst>
            <a:ext uri="{FF2B5EF4-FFF2-40B4-BE49-F238E27FC236}">
              <a16:creationId xmlns:a16="http://schemas.microsoft.com/office/drawing/2014/main" id="{38F51A6C-0F70-495B-99B2-E2CD5CB27A0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05" name="ZoneTexte 1504">
          <a:extLst>
            <a:ext uri="{FF2B5EF4-FFF2-40B4-BE49-F238E27FC236}">
              <a16:creationId xmlns:a16="http://schemas.microsoft.com/office/drawing/2014/main" id="{41720434-142C-4F44-BC44-6C0EC9E94B6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06" name="ZoneTexte 1505">
          <a:extLst>
            <a:ext uri="{FF2B5EF4-FFF2-40B4-BE49-F238E27FC236}">
              <a16:creationId xmlns:a16="http://schemas.microsoft.com/office/drawing/2014/main" id="{960595BF-E538-4A0C-B8EB-A8F7B8D5C50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07" name="ZoneTexte 1506">
          <a:extLst>
            <a:ext uri="{FF2B5EF4-FFF2-40B4-BE49-F238E27FC236}">
              <a16:creationId xmlns:a16="http://schemas.microsoft.com/office/drawing/2014/main" id="{93AB3E56-D8F7-4D03-A27B-3A6362C4DFB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08" name="ZoneTexte 1507">
          <a:extLst>
            <a:ext uri="{FF2B5EF4-FFF2-40B4-BE49-F238E27FC236}">
              <a16:creationId xmlns:a16="http://schemas.microsoft.com/office/drawing/2014/main" id="{CCCEB256-EEA5-4627-89C9-B7568D95B8C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09" name="ZoneTexte 1508">
          <a:extLst>
            <a:ext uri="{FF2B5EF4-FFF2-40B4-BE49-F238E27FC236}">
              <a16:creationId xmlns:a16="http://schemas.microsoft.com/office/drawing/2014/main" id="{97EE5E64-562F-463F-9E16-EB0AEE99FC2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10" name="ZoneTexte 1509">
          <a:extLst>
            <a:ext uri="{FF2B5EF4-FFF2-40B4-BE49-F238E27FC236}">
              <a16:creationId xmlns:a16="http://schemas.microsoft.com/office/drawing/2014/main" id="{C19AB696-C881-44DF-95D8-A092482BB41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11" name="ZoneTexte 1510">
          <a:extLst>
            <a:ext uri="{FF2B5EF4-FFF2-40B4-BE49-F238E27FC236}">
              <a16:creationId xmlns:a16="http://schemas.microsoft.com/office/drawing/2014/main" id="{37BCEB3C-22C9-4A18-8B04-2F4F0F5B874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12" name="ZoneTexte 1511">
          <a:extLst>
            <a:ext uri="{FF2B5EF4-FFF2-40B4-BE49-F238E27FC236}">
              <a16:creationId xmlns:a16="http://schemas.microsoft.com/office/drawing/2014/main" id="{BB377755-34BA-46A5-80E8-EEDEADAA030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13" name="ZoneTexte 1512">
          <a:extLst>
            <a:ext uri="{FF2B5EF4-FFF2-40B4-BE49-F238E27FC236}">
              <a16:creationId xmlns:a16="http://schemas.microsoft.com/office/drawing/2014/main" id="{1F091C2B-FB19-4E15-A578-B58D08FC23F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14" name="ZoneTexte 1513">
          <a:extLst>
            <a:ext uri="{FF2B5EF4-FFF2-40B4-BE49-F238E27FC236}">
              <a16:creationId xmlns:a16="http://schemas.microsoft.com/office/drawing/2014/main" id="{FA33FA4D-61F6-43FC-A5E2-077D3236FA8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15" name="ZoneTexte 1514">
          <a:extLst>
            <a:ext uri="{FF2B5EF4-FFF2-40B4-BE49-F238E27FC236}">
              <a16:creationId xmlns:a16="http://schemas.microsoft.com/office/drawing/2014/main" id="{424037C4-39E6-4E52-84C8-3A697C2601E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16" name="ZoneTexte 1515">
          <a:extLst>
            <a:ext uri="{FF2B5EF4-FFF2-40B4-BE49-F238E27FC236}">
              <a16:creationId xmlns:a16="http://schemas.microsoft.com/office/drawing/2014/main" id="{69BE7820-0DF9-4C60-901F-67A2A021205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17" name="ZoneTexte 1516">
          <a:extLst>
            <a:ext uri="{FF2B5EF4-FFF2-40B4-BE49-F238E27FC236}">
              <a16:creationId xmlns:a16="http://schemas.microsoft.com/office/drawing/2014/main" id="{DFCA83A2-06BD-4E95-BAE2-84E0EABC456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18" name="ZoneTexte 1517">
          <a:extLst>
            <a:ext uri="{FF2B5EF4-FFF2-40B4-BE49-F238E27FC236}">
              <a16:creationId xmlns:a16="http://schemas.microsoft.com/office/drawing/2014/main" id="{91C86DA2-95F3-4884-94FB-7DAFB225BB8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19" name="ZoneTexte 1518">
          <a:extLst>
            <a:ext uri="{FF2B5EF4-FFF2-40B4-BE49-F238E27FC236}">
              <a16:creationId xmlns:a16="http://schemas.microsoft.com/office/drawing/2014/main" id="{07164599-C606-4570-8538-D3FD5E30A93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20" name="ZoneTexte 1519">
          <a:extLst>
            <a:ext uri="{FF2B5EF4-FFF2-40B4-BE49-F238E27FC236}">
              <a16:creationId xmlns:a16="http://schemas.microsoft.com/office/drawing/2014/main" id="{81372A01-418B-4BB5-AAB6-772808CB6A1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21" name="ZoneTexte 1520">
          <a:extLst>
            <a:ext uri="{FF2B5EF4-FFF2-40B4-BE49-F238E27FC236}">
              <a16:creationId xmlns:a16="http://schemas.microsoft.com/office/drawing/2014/main" id="{00C11406-9203-4974-BDD5-CC640B1DC01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22" name="ZoneTexte 1521">
          <a:extLst>
            <a:ext uri="{FF2B5EF4-FFF2-40B4-BE49-F238E27FC236}">
              <a16:creationId xmlns:a16="http://schemas.microsoft.com/office/drawing/2014/main" id="{5A6A4F0A-5ED6-43B0-BFCB-F85154AB622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23" name="ZoneTexte 1522">
          <a:extLst>
            <a:ext uri="{FF2B5EF4-FFF2-40B4-BE49-F238E27FC236}">
              <a16:creationId xmlns:a16="http://schemas.microsoft.com/office/drawing/2014/main" id="{00F9D0AC-BFA3-4A6B-86D1-72358184E2E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24" name="ZoneTexte 1523">
          <a:extLst>
            <a:ext uri="{FF2B5EF4-FFF2-40B4-BE49-F238E27FC236}">
              <a16:creationId xmlns:a16="http://schemas.microsoft.com/office/drawing/2014/main" id="{1773FC1E-22FF-45CF-9C2D-175A81C81D9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25" name="ZoneTexte 1524">
          <a:extLst>
            <a:ext uri="{FF2B5EF4-FFF2-40B4-BE49-F238E27FC236}">
              <a16:creationId xmlns:a16="http://schemas.microsoft.com/office/drawing/2014/main" id="{744C4FB1-E87E-496F-A98F-E4777ACD1D9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26" name="ZoneTexte 1525">
          <a:extLst>
            <a:ext uri="{FF2B5EF4-FFF2-40B4-BE49-F238E27FC236}">
              <a16:creationId xmlns:a16="http://schemas.microsoft.com/office/drawing/2014/main" id="{E9C6D6BC-1AE9-46FA-97D5-E7AB8ABB80B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27" name="ZoneTexte 1526">
          <a:extLst>
            <a:ext uri="{FF2B5EF4-FFF2-40B4-BE49-F238E27FC236}">
              <a16:creationId xmlns:a16="http://schemas.microsoft.com/office/drawing/2014/main" id="{7A6B6446-B6B1-40E9-858B-03E3383D0CA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28" name="ZoneTexte 1527">
          <a:extLst>
            <a:ext uri="{FF2B5EF4-FFF2-40B4-BE49-F238E27FC236}">
              <a16:creationId xmlns:a16="http://schemas.microsoft.com/office/drawing/2014/main" id="{F749DB0A-695C-4751-A30D-0E49214E44E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29" name="ZoneTexte 1528">
          <a:extLst>
            <a:ext uri="{FF2B5EF4-FFF2-40B4-BE49-F238E27FC236}">
              <a16:creationId xmlns:a16="http://schemas.microsoft.com/office/drawing/2014/main" id="{4FF6D33A-9487-4A41-AF00-D1BC0A4AC29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30" name="ZoneTexte 1529">
          <a:extLst>
            <a:ext uri="{FF2B5EF4-FFF2-40B4-BE49-F238E27FC236}">
              <a16:creationId xmlns:a16="http://schemas.microsoft.com/office/drawing/2014/main" id="{278AD83C-455C-4BB7-AFEB-A88929D6501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31" name="ZoneTexte 1530">
          <a:extLst>
            <a:ext uri="{FF2B5EF4-FFF2-40B4-BE49-F238E27FC236}">
              <a16:creationId xmlns:a16="http://schemas.microsoft.com/office/drawing/2014/main" id="{7DA1ABAD-B2FA-4ED3-8715-F3ABB00C500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32" name="ZoneTexte 1531">
          <a:extLst>
            <a:ext uri="{FF2B5EF4-FFF2-40B4-BE49-F238E27FC236}">
              <a16:creationId xmlns:a16="http://schemas.microsoft.com/office/drawing/2014/main" id="{BF264A48-4E59-4923-9F54-B63E53CA911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33" name="ZoneTexte 1532">
          <a:extLst>
            <a:ext uri="{FF2B5EF4-FFF2-40B4-BE49-F238E27FC236}">
              <a16:creationId xmlns:a16="http://schemas.microsoft.com/office/drawing/2014/main" id="{FF843494-D3CB-4571-ADB4-60461C98926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34" name="ZoneTexte 1533">
          <a:extLst>
            <a:ext uri="{FF2B5EF4-FFF2-40B4-BE49-F238E27FC236}">
              <a16:creationId xmlns:a16="http://schemas.microsoft.com/office/drawing/2014/main" id="{DD824662-5CBB-4FFB-872F-328DE3CE97C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35" name="ZoneTexte 1534">
          <a:extLst>
            <a:ext uri="{FF2B5EF4-FFF2-40B4-BE49-F238E27FC236}">
              <a16:creationId xmlns:a16="http://schemas.microsoft.com/office/drawing/2014/main" id="{9F0F47D2-E0EE-4EC3-9AAF-0F6AC1A2AD7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36" name="ZoneTexte 1535">
          <a:extLst>
            <a:ext uri="{FF2B5EF4-FFF2-40B4-BE49-F238E27FC236}">
              <a16:creationId xmlns:a16="http://schemas.microsoft.com/office/drawing/2014/main" id="{4571B79D-C7FD-4170-8CD3-F2D8618B735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37" name="ZoneTexte 1536">
          <a:extLst>
            <a:ext uri="{FF2B5EF4-FFF2-40B4-BE49-F238E27FC236}">
              <a16:creationId xmlns:a16="http://schemas.microsoft.com/office/drawing/2014/main" id="{11F49134-AB9F-4658-8B63-A2A2828A0AF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38" name="ZoneTexte 1537">
          <a:extLst>
            <a:ext uri="{FF2B5EF4-FFF2-40B4-BE49-F238E27FC236}">
              <a16:creationId xmlns:a16="http://schemas.microsoft.com/office/drawing/2014/main" id="{1F5A4EC9-263C-4638-9BA7-9FE4A00F0F8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39" name="ZoneTexte 1538">
          <a:extLst>
            <a:ext uri="{FF2B5EF4-FFF2-40B4-BE49-F238E27FC236}">
              <a16:creationId xmlns:a16="http://schemas.microsoft.com/office/drawing/2014/main" id="{5502E9EE-EDCE-4FB6-935B-CC14CF4DF06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40" name="ZoneTexte 1539">
          <a:extLst>
            <a:ext uri="{FF2B5EF4-FFF2-40B4-BE49-F238E27FC236}">
              <a16:creationId xmlns:a16="http://schemas.microsoft.com/office/drawing/2014/main" id="{995813D2-6C9F-4602-826C-4B1BA1BBDBB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41" name="ZoneTexte 1540">
          <a:extLst>
            <a:ext uri="{FF2B5EF4-FFF2-40B4-BE49-F238E27FC236}">
              <a16:creationId xmlns:a16="http://schemas.microsoft.com/office/drawing/2014/main" id="{0D3BE624-71B2-47B8-8389-C5DB6F90257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42" name="ZoneTexte 1541">
          <a:extLst>
            <a:ext uri="{FF2B5EF4-FFF2-40B4-BE49-F238E27FC236}">
              <a16:creationId xmlns:a16="http://schemas.microsoft.com/office/drawing/2014/main" id="{75F47934-A348-4AD8-91B8-F3E1EA6DA1A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43" name="ZoneTexte 1542">
          <a:extLst>
            <a:ext uri="{FF2B5EF4-FFF2-40B4-BE49-F238E27FC236}">
              <a16:creationId xmlns:a16="http://schemas.microsoft.com/office/drawing/2014/main" id="{45C8E464-687F-4645-B8D2-244F6259837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44" name="ZoneTexte 1543">
          <a:extLst>
            <a:ext uri="{FF2B5EF4-FFF2-40B4-BE49-F238E27FC236}">
              <a16:creationId xmlns:a16="http://schemas.microsoft.com/office/drawing/2014/main" id="{F150B2BF-2720-46DE-B8A2-3F18686D0FC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45" name="ZoneTexte 1544">
          <a:extLst>
            <a:ext uri="{FF2B5EF4-FFF2-40B4-BE49-F238E27FC236}">
              <a16:creationId xmlns:a16="http://schemas.microsoft.com/office/drawing/2014/main" id="{7D39202C-734F-4F9C-AF29-51790526C2E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46" name="ZoneTexte 1545">
          <a:extLst>
            <a:ext uri="{FF2B5EF4-FFF2-40B4-BE49-F238E27FC236}">
              <a16:creationId xmlns:a16="http://schemas.microsoft.com/office/drawing/2014/main" id="{ACD0701F-42DB-49CB-99CC-0EC8FDEC52A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47" name="ZoneTexte 1546">
          <a:extLst>
            <a:ext uri="{FF2B5EF4-FFF2-40B4-BE49-F238E27FC236}">
              <a16:creationId xmlns:a16="http://schemas.microsoft.com/office/drawing/2014/main" id="{761EE12E-D208-4B30-BF92-AC610186423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48" name="ZoneTexte 1547">
          <a:extLst>
            <a:ext uri="{FF2B5EF4-FFF2-40B4-BE49-F238E27FC236}">
              <a16:creationId xmlns:a16="http://schemas.microsoft.com/office/drawing/2014/main" id="{4F047800-0FF0-4F22-9693-A5AA0AC9B03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49" name="ZoneTexte 1548">
          <a:extLst>
            <a:ext uri="{FF2B5EF4-FFF2-40B4-BE49-F238E27FC236}">
              <a16:creationId xmlns:a16="http://schemas.microsoft.com/office/drawing/2014/main" id="{2778103A-81F1-4ACB-9244-BFA3B73932A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50" name="ZoneTexte 1549">
          <a:extLst>
            <a:ext uri="{FF2B5EF4-FFF2-40B4-BE49-F238E27FC236}">
              <a16:creationId xmlns:a16="http://schemas.microsoft.com/office/drawing/2014/main" id="{886743A8-2BCC-47A8-90F7-2DD60C61ABD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51" name="ZoneTexte 1550">
          <a:extLst>
            <a:ext uri="{FF2B5EF4-FFF2-40B4-BE49-F238E27FC236}">
              <a16:creationId xmlns:a16="http://schemas.microsoft.com/office/drawing/2014/main" id="{42B69CB7-305D-4582-9FAE-4D92160447A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52" name="ZoneTexte 1551">
          <a:extLst>
            <a:ext uri="{FF2B5EF4-FFF2-40B4-BE49-F238E27FC236}">
              <a16:creationId xmlns:a16="http://schemas.microsoft.com/office/drawing/2014/main" id="{0F368F07-620E-4DC6-ABB0-203A80732C3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53" name="ZoneTexte 1552">
          <a:extLst>
            <a:ext uri="{FF2B5EF4-FFF2-40B4-BE49-F238E27FC236}">
              <a16:creationId xmlns:a16="http://schemas.microsoft.com/office/drawing/2014/main" id="{685F3071-B3B7-4EAD-9A17-EB6103DA9D0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54" name="ZoneTexte 1553">
          <a:extLst>
            <a:ext uri="{FF2B5EF4-FFF2-40B4-BE49-F238E27FC236}">
              <a16:creationId xmlns:a16="http://schemas.microsoft.com/office/drawing/2014/main" id="{74CD457D-571D-4059-9558-89B6F5734C1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55" name="ZoneTexte 1554">
          <a:extLst>
            <a:ext uri="{FF2B5EF4-FFF2-40B4-BE49-F238E27FC236}">
              <a16:creationId xmlns:a16="http://schemas.microsoft.com/office/drawing/2014/main" id="{52AFA739-871F-4EFD-9BD0-63FEC95DB48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56" name="ZoneTexte 1555">
          <a:extLst>
            <a:ext uri="{FF2B5EF4-FFF2-40B4-BE49-F238E27FC236}">
              <a16:creationId xmlns:a16="http://schemas.microsoft.com/office/drawing/2014/main" id="{6EF53844-2A38-4106-8452-074FB4CD73F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57" name="ZoneTexte 1556">
          <a:extLst>
            <a:ext uri="{FF2B5EF4-FFF2-40B4-BE49-F238E27FC236}">
              <a16:creationId xmlns:a16="http://schemas.microsoft.com/office/drawing/2014/main" id="{EA4E4684-5CD9-4269-BAB9-F73B64A50A8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58" name="ZoneTexte 1557">
          <a:extLst>
            <a:ext uri="{FF2B5EF4-FFF2-40B4-BE49-F238E27FC236}">
              <a16:creationId xmlns:a16="http://schemas.microsoft.com/office/drawing/2014/main" id="{7598ED27-DEE0-4068-A25B-45A40CF9323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59" name="ZoneTexte 1558">
          <a:extLst>
            <a:ext uri="{FF2B5EF4-FFF2-40B4-BE49-F238E27FC236}">
              <a16:creationId xmlns:a16="http://schemas.microsoft.com/office/drawing/2014/main" id="{F23B87CF-1F0A-4E99-A378-2B8798543DA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60" name="ZoneTexte 1559">
          <a:extLst>
            <a:ext uri="{FF2B5EF4-FFF2-40B4-BE49-F238E27FC236}">
              <a16:creationId xmlns:a16="http://schemas.microsoft.com/office/drawing/2014/main" id="{F0F0E95A-474F-4EF5-9A93-084191FC4DD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61" name="ZoneTexte 1560">
          <a:extLst>
            <a:ext uri="{FF2B5EF4-FFF2-40B4-BE49-F238E27FC236}">
              <a16:creationId xmlns:a16="http://schemas.microsoft.com/office/drawing/2014/main" id="{96831078-B37E-451C-A1E3-373F368E264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62" name="ZoneTexte 1561">
          <a:extLst>
            <a:ext uri="{FF2B5EF4-FFF2-40B4-BE49-F238E27FC236}">
              <a16:creationId xmlns:a16="http://schemas.microsoft.com/office/drawing/2014/main" id="{89CA65CF-F2F5-4ED2-8EE7-44FD7C38506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63" name="ZoneTexte 1562">
          <a:extLst>
            <a:ext uri="{FF2B5EF4-FFF2-40B4-BE49-F238E27FC236}">
              <a16:creationId xmlns:a16="http://schemas.microsoft.com/office/drawing/2014/main" id="{151A47F1-4335-4A1F-B46D-A739E0200F9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64" name="ZoneTexte 1563">
          <a:extLst>
            <a:ext uri="{FF2B5EF4-FFF2-40B4-BE49-F238E27FC236}">
              <a16:creationId xmlns:a16="http://schemas.microsoft.com/office/drawing/2014/main" id="{0B1D0DF6-20D5-4851-B59E-B8B3DE02F0B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65" name="ZoneTexte 1564">
          <a:extLst>
            <a:ext uri="{FF2B5EF4-FFF2-40B4-BE49-F238E27FC236}">
              <a16:creationId xmlns:a16="http://schemas.microsoft.com/office/drawing/2014/main" id="{048F8952-112B-49B3-B904-7DC2BC2BA50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66" name="ZoneTexte 1565">
          <a:extLst>
            <a:ext uri="{FF2B5EF4-FFF2-40B4-BE49-F238E27FC236}">
              <a16:creationId xmlns:a16="http://schemas.microsoft.com/office/drawing/2014/main" id="{620F841B-03B5-4B2B-B56E-AF3FBA4F9FA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67" name="ZoneTexte 1566">
          <a:extLst>
            <a:ext uri="{FF2B5EF4-FFF2-40B4-BE49-F238E27FC236}">
              <a16:creationId xmlns:a16="http://schemas.microsoft.com/office/drawing/2014/main" id="{325D5C7B-510E-4D23-8C23-A046BB46B7A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68" name="ZoneTexte 1567">
          <a:extLst>
            <a:ext uri="{FF2B5EF4-FFF2-40B4-BE49-F238E27FC236}">
              <a16:creationId xmlns:a16="http://schemas.microsoft.com/office/drawing/2014/main" id="{D66E0202-0706-4F98-BF19-D2EA68932B1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69" name="ZoneTexte 1568">
          <a:extLst>
            <a:ext uri="{FF2B5EF4-FFF2-40B4-BE49-F238E27FC236}">
              <a16:creationId xmlns:a16="http://schemas.microsoft.com/office/drawing/2014/main" id="{E1CA2961-49E3-4598-B81A-3D669630975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70" name="ZoneTexte 1569">
          <a:extLst>
            <a:ext uri="{FF2B5EF4-FFF2-40B4-BE49-F238E27FC236}">
              <a16:creationId xmlns:a16="http://schemas.microsoft.com/office/drawing/2014/main" id="{3BB83D03-449D-4753-B90C-09B3E6BFB67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71" name="ZoneTexte 1570">
          <a:extLst>
            <a:ext uri="{FF2B5EF4-FFF2-40B4-BE49-F238E27FC236}">
              <a16:creationId xmlns:a16="http://schemas.microsoft.com/office/drawing/2014/main" id="{262BAA36-92EF-4342-8726-B2B528C3795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72" name="ZoneTexte 1571">
          <a:extLst>
            <a:ext uri="{FF2B5EF4-FFF2-40B4-BE49-F238E27FC236}">
              <a16:creationId xmlns:a16="http://schemas.microsoft.com/office/drawing/2014/main" id="{D6D598B6-9658-4D85-9257-F90C4C81BBB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73" name="ZoneTexte 1572">
          <a:extLst>
            <a:ext uri="{FF2B5EF4-FFF2-40B4-BE49-F238E27FC236}">
              <a16:creationId xmlns:a16="http://schemas.microsoft.com/office/drawing/2014/main" id="{8E79CDFF-1D6B-473A-96C5-621C10833DB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74" name="ZoneTexte 1573">
          <a:extLst>
            <a:ext uri="{FF2B5EF4-FFF2-40B4-BE49-F238E27FC236}">
              <a16:creationId xmlns:a16="http://schemas.microsoft.com/office/drawing/2014/main" id="{109D3FA0-7ADF-4872-85CF-8C99D6B4E5A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75" name="ZoneTexte 1574">
          <a:extLst>
            <a:ext uri="{FF2B5EF4-FFF2-40B4-BE49-F238E27FC236}">
              <a16:creationId xmlns:a16="http://schemas.microsoft.com/office/drawing/2014/main" id="{F633C65F-E7A1-4169-90D9-1FCBD4804BF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76" name="ZoneTexte 1575">
          <a:extLst>
            <a:ext uri="{FF2B5EF4-FFF2-40B4-BE49-F238E27FC236}">
              <a16:creationId xmlns:a16="http://schemas.microsoft.com/office/drawing/2014/main" id="{0E4E5273-F5EF-4EAB-A77E-AF7DD98A0FD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77" name="ZoneTexte 1576">
          <a:extLst>
            <a:ext uri="{FF2B5EF4-FFF2-40B4-BE49-F238E27FC236}">
              <a16:creationId xmlns:a16="http://schemas.microsoft.com/office/drawing/2014/main" id="{952426D2-258C-483C-A71E-E5A0019E6CD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78" name="ZoneTexte 1577">
          <a:extLst>
            <a:ext uri="{FF2B5EF4-FFF2-40B4-BE49-F238E27FC236}">
              <a16:creationId xmlns:a16="http://schemas.microsoft.com/office/drawing/2014/main" id="{5906A75D-072D-4F98-AC64-82340ECB698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79" name="ZoneTexte 1578">
          <a:extLst>
            <a:ext uri="{FF2B5EF4-FFF2-40B4-BE49-F238E27FC236}">
              <a16:creationId xmlns:a16="http://schemas.microsoft.com/office/drawing/2014/main" id="{0BA74669-B7F0-4739-904A-58D0FD75716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80" name="ZoneTexte 1579">
          <a:extLst>
            <a:ext uri="{FF2B5EF4-FFF2-40B4-BE49-F238E27FC236}">
              <a16:creationId xmlns:a16="http://schemas.microsoft.com/office/drawing/2014/main" id="{503B9843-41E4-4BD3-9860-49973FF8BF9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81" name="ZoneTexte 1580">
          <a:extLst>
            <a:ext uri="{FF2B5EF4-FFF2-40B4-BE49-F238E27FC236}">
              <a16:creationId xmlns:a16="http://schemas.microsoft.com/office/drawing/2014/main" id="{0BABF130-FAB3-45C0-9900-45D9CF6F6BF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82" name="ZoneTexte 1581">
          <a:extLst>
            <a:ext uri="{FF2B5EF4-FFF2-40B4-BE49-F238E27FC236}">
              <a16:creationId xmlns:a16="http://schemas.microsoft.com/office/drawing/2014/main" id="{A0DF65B6-5EA1-48C5-BA18-CCC2F96B1D6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83" name="ZoneTexte 1582">
          <a:extLst>
            <a:ext uri="{FF2B5EF4-FFF2-40B4-BE49-F238E27FC236}">
              <a16:creationId xmlns:a16="http://schemas.microsoft.com/office/drawing/2014/main" id="{F7049388-FF08-4C98-B8F9-4275A44A962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84" name="ZoneTexte 1583">
          <a:extLst>
            <a:ext uri="{FF2B5EF4-FFF2-40B4-BE49-F238E27FC236}">
              <a16:creationId xmlns:a16="http://schemas.microsoft.com/office/drawing/2014/main" id="{AAB2BD64-0AF8-48B7-B240-8814646DEAF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85" name="ZoneTexte 1584">
          <a:extLst>
            <a:ext uri="{FF2B5EF4-FFF2-40B4-BE49-F238E27FC236}">
              <a16:creationId xmlns:a16="http://schemas.microsoft.com/office/drawing/2014/main" id="{242EAA6D-6237-43AC-953B-A4BC68E9940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86" name="ZoneTexte 1585">
          <a:extLst>
            <a:ext uri="{FF2B5EF4-FFF2-40B4-BE49-F238E27FC236}">
              <a16:creationId xmlns:a16="http://schemas.microsoft.com/office/drawing/2014/main" id="{11AE0BBB-58BE-4708-8007-99D2F4F702B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87" name="ZoneTexte 1586">
          <a:extLst>
            <a:ext uri="{FF2B5EF4-FFF2-40B4-BE49-F238E27FC236}">
              <a16:creationId xmlns:a16="http://schemas.microsoft.com/office/drawing/2014/main" id="{7EFB5E07-6733-4CB7-B1D3-2BC9F865A5B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88" name="ZoneTexte 1587">
          <a:extLst>
            <a:ext uri="{FF2B5EF4-FFF2-40B4-BE49-F238E27FC236}">
              <a16:creationId xmlns:a16="http://schemas.microsoft.com/office/drawing/2014/main" id="{1CA2ABEF-56C6-4174-A290-A501D884CCF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89" name="ZoneTexte 1588">
          <a:extLst>
            <a:ext uri="{FF2B5EF4-FFF2-40B4-BE49-F238E27FC236}">
              <a16:creationId xmlns:a16="http://schemas.microsoft.com/office/drawing/2014/main" id="{A02E65B1-36D2-45A4-8D8B-AB4CF9D0955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90" name="ZoneTexte 1589">
          <a:extLst>
            <a:ext uri="{FF2B5EF4-FFF2-40B4-BE49-F238E27FC236}">
              <a16:creationId xmlns:a16="http://schemas.microsoft.com/office/drawing/2014/main" id="{96F6FAFD-683D-4961-BA65-55A19FCDB64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91" name="ZoneTexte 1590">
          <a:extLst>
            <a:ext uri="{FF2B5EF4-FFF2-40B4-BE49-F238E27FC236}">
              <a16:creationId xmlns:a16="http://schemas.microsoft.com/office/drawing/2014/main" id="{5608C600-5F0E-4268-972D-30ACFFC2AF5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92" name="ZoneTexte 1591">
          <a:extLst>
            <a:ext uri="{FF2B5EF4-FFF2-40B4-BE49-F238E27FC236}">
              <a16:creationId xmlns:a16="http://schemas.microsoft.com/office/drawing/2014/main" id="{731E7269-1EE6-4620-8D5D-101001C8C6F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93" name="ZoneTexte 1592">
          <a:extLst>
            <a:ext uri="{FF2B5EF4-FFF2-40B4-BE49-F238E27FC236}">
              <a16:creationId xmlns:a16="http://schemas.microsoft.com/office/drawing/2014/main" id="{51ECFE7E-660B-4A06-82A3-38FCB0F8F9D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94" name="ZoneTexte 1593">
          <a:extLst>
            <a:ext uri="{FF2B5EF4-FFF2-40B4-BE49-F238E27FC236}">
              <a16:creationId xmlns:a16="http://schemas.microsoft.com/office/drawing/2014/main" id="{77014794-6FDE-4AE8-9E39-F534D2821FB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95" name="ZoneTexte 1594">
          <a:extLst>
            <a:ext uri="{FF2B5EF4-FFF2-40B4-BE49-F238E27FC236}">
              <a16:creationId xmlns:a16="http://schemas.microsoft.com/office/drawing/2014/main" id="{2CCA90C5-467F-4D88-89C4-9B761EF3EF6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96" name="ZoneTexte 1595">
          <a:extLst>
            <a:ext uri="{FF2B5EF4-FFF2-40B4-BE49-F238E27FC236}">
              <a16:creationId xmlns:a16="http://schemas.microsoft.com/office/drawing/2014/main" id="{CEF4AD78-45B4-406B-B27B-B75F2B79BA8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97" name="ZoneTexte 1596">
          <a:extLst>
            <a:ext uri="{FF2B5EF4-FFF2-40B4-BE49-F238E27FC236}">
              <a16:creationId xmlns:a16="http://schemas.microsoft.com/office/drawing/2014/main" id="{AF7F1E9B-26F3-4E6B-BE33-FA56AB2CFFC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98" name="ZoneTexte 1597">
          <a:extLst>
            <a:ext uri="{FF2B5EF4-FFF2-40B4-BE49-F238E27FC236}">
              <a16:creationId xmlns:a16="http://schemas.microsoft.com/office/drawing/2014/main" id="{6AB857CD-873B-45DD-A90D-6AED156C232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599" name="ZoneTexte 1598">
          <a:extLst>
            <a:ext uri="{FF2B5EF4-FFF2-40B4-BE49-F238E27FC236}">
              <a16:creationId xmlns:a16="http://schemas.microsoft.com/office/drawing/2014/main" id="{5F6EABD9-6BC6-43E3-857D-6FC71C78033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00" name="ZoneTexte 1599">
          <a:extLst>
            <a:ext uri="{FF2B5EF4-FFF2-40B4-BE49-F238E27FC236}">
              <a16:creationId xmlns:a16="http://schemas.microsoft.com/office/drawing/2014/main" id="{90F25281-C37B-427F-92D9-D5A8E94E952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01" name="ZoneTexte 1600">
          <a:extLst>
            <a:ext uri="{FF2B5EF4-FFF2-40B4-BE49-F238E27FC236}">
              <a16:creationId xmlns:a16="http://schemas.microsoft.com/office/drawing/2014/main" id="{75426C84-0E24-4F2D-9466-9D25A074608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02" name="ZoneTexte 1601">
          <a:extLst>
            <a:ext uri="{FF2B5EF4-FFF2-40B4-BE49-F238E27FC236}">
              <a16:creationId xmlns:a16="http://schemas.microsoft.com/office/drawing/2014/main" id="{F6B70191-D60F-4AC4-A191-CF474F967DD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03" name="ZoneTexte 1602">
          <a:extLst>
            <a:ext uri="{FF2B5EF4-FFF2-40B4-BE49-F238E27FC236}">
              <a16:creationId xmlns:a16="http://schemas.microsoft.com/office/drawing/2014/main" id="{08599A48-F7A5-4AC7-943C-10A01BB6CB6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04" name="ZoneTexte 1603">
          <a:extLst>
            <a:ext uri="{FF2B5EF4-FFF2-40B4-BE49-F238E27FC236}">
              <a16:creationId xmlns:a16="http://schemas.microsoft.com/office/drawing/2014/main" id="{EB90567E-85FB-4DD5-8489-C61EAC32858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05" name="ZoneTexte 1604">
          <a:extLst>
            <a:ext uri="{FF2B5EF4-FFF2-40B4-BE49-F238E27FC236}">
              <a16:creationId xmlns:a16="http://schemas.microsoft.com/office/drawing/2014/main" id="{BF8696A4-E13B-43F6-95A5-EECC3EE4DD5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06" name="ZoneTexte 1605">
          <a:extLst>
            <a:ext uri="{FF2B5EF4-FFF2-40B4-BE49-F238E27FC236}">
              <a16:creationId xmlns:a16="http://schemas.microsoft.com/office/drawing/2014/main" id="{61769DA6-5714-4E41-A356-C4611312F6E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07" name="ZoneTexte 1606">
          <a:extLst>
            <a:ext uri="{FF2B5EF4-FFF2-40B4-BE49-F238E27FC236}">
              <a16:creationId xmlns:a16="http://schemas.microsoft.com/office/drawing/2014/main" id="{DDE8C689-2275-4B8B-82B8-64B9E7075A0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08" name="ZoneTexte 1607">
          <a:extLst>
            <a:ext uri="{FF2B5EF4-FFF2-40B4-BE49-F238E27FC236}">
              <a16:creationId xmlns:a16="http://schemas.microsoft.com/office/drawing/2014/main" id="{E35043F5-2614-413F-B517-FEBDF25264C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09" name="ZoneTexte 1608">
          <a:extLst>
            <a:ext uri="{FF2B5EF4-FFF2-40B4-BE49-F238E27FC236}">
              <a16:creationId xmlns:a16="http://schemas.microsoft.com/office/drawing/2014/main" id="{2CA6E471-0F06-4070-81D8-1E761EB7EAF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10" name="ZoneTexte 1609">
          <a:extLst>
            <a:ext uri="{FF2B5EF4-FFF2-40B4-BE49-F238E27FC236}">
              <a16:creationId xmlns:a16="http://schemas.microsoft.com/office/drawing/2014/main" id="{BF63C2DC-1968-415C-BC21-1358DAE05DC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11" name="ZoneTexte 1610">
          <a:extLst>
            <a:ext uri="{FF2B5EF4-FFF2-40B4-BE49-F238E27FC236}">
              <a16:creationId xmlns:a16="http://schemas.microsoft.com/office/drawing/2014/main" id="{96F7DF21-F2DD-44D4-9C99-98C5DA4A20F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12" name="ZoneTexte 1611">
          <a:extLst>
            <a:ext uri="{FF2B5EF4-FFF2-40B4-BE49-F238E27FC236}">
              <a16:creationId xmlns:a16="http://schemas.microsoft.com/office/drawing/2014/main" id="{C19E52CC-0726-4592-9D9E-A671A2AEA7E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13" name="ZoneTexte 1612">
          <a:extLst>
            <a:ext uri="{FF2B5EF4-FFF2-40B4-BE49-F238E27FC236}">
              <a16:creationId xmlns:a16="http://schemas.microsoft.com/office/drawing/2014/main" id="{C645085A-BE24-41F6-A5E3-C010A76904B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14" name="ZoneTexte 1613">
          <a:extLst>
            <a:ext uri="{FF2B5EF4-FFF2-40B4-BE49-F238E27FC236}">
              <a16:creationId xmlns:a16="http://schemas.microsoft.com/office/drawing/2014/main" id="{655F66CC-EF61-402F-A709-201DA9323DE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15" name="ZoneTexte 1614">
          <a:extLst>
            <a:ext uri="{FF2B5EF4-FFF2-40B4-BE49-F238E27FC236}">
              <a16:creationId xmlns:a16="http://schemas.microsoft.com/office/drawing/2014/main" id="{5B3AE0E2-E220-451E-AE99-E7634B3EE0A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16" name="ZoneTexte 1615">
          <a:extLst>
            <a:ext uri="{FF2B5EF4-FFF2-40B4-BE49-F238E27FC236}">
              <a16:creationId xmlns:a16="http://schemas.microsoft.com/office/drawing/2014/main" id="{8E57086C-11D8-4387-A33E-C53D98B7FEB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17" name="ZoneTexte 1616">
          <a:extLst>
            <a:ext uri="{FF2B5EF4-FFF2-40B4-BE49-F238E27FC236}">
              <a16:creationId xmlns:a16="http://schemas.microsoft.com/office/drawing/2014/main" id="{225C8572-DA7E-4869-9C0A-B01D0C8EEA2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18" name="ZoneTexte 1617">
          <a:extLst>
            <a:ext uri="{FF2B5EF4-FFF2-40B4-BE49-F238E27FC236}">
              <a16:creationId xmlns:a16="http://schemas.microsoft.com/office/drawing/2014/main" id="{07E3621E-4C09-423D-91FC-9B751B15151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19" name="ZoneTexte 1618">
          <a:extLst>
            <a:ext uri="{FF2B5EF4-FFF2-40B4-BE49-F238E27FC236}">
              <a16:creationId xmlns:a16="http://schemas.microsoft.com/office/drawing/2014/main" id="{2DA5F6CE-2B05-4D93-97D8-CDC846148B4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20" name="ZoneTexte 1619">
          <a:extLst>
            <a:ext uri="{FF2B5EF4-FFF2-40B4-BE49-F238E27FC236}">
              <a16:creationId xmlns:a16="http://schemas.microsoft.com/office/drawing/2014/main" id="{89DC8BF8-E3AB-4517-A363-0AEEE040B72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21" name="ZoneTexte 1620">
          <a:extLst>
            <a:ext uri="{FF2B5EF4-FFF2-40B4-BE49-F238E27FC236}">
              <a16:creationId xmlns:a16="http://schemas.microsoft.com/office/drawing/2014/main" id="{1E835935-52ED-4B3C-9B59-A74DAC4DB89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22" name="ZoneTexte 1621">
          <a:extLst>
            <a:ext uri="{FF2B5EF4-FFF2-40B4-BE49-F238E27FC236}">
              <a16:creationId xmlns:a16="http://schemas.microsoft.com/office/drawing/2014/main" id="{BC2E2615-418A-451F-8C5D-3F36DEB3B63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23" name="ZoneTexte 1622">
          <a:extLst>
            <a:ext uri="{FF2B5EF4-FFF2-40B4-BE49-F238E27FC236}">
              <a16:creationId xmlns:a16="http://schemas.microsoft.com/office/drawing/2014/main" id="{DFDA68A2-36A9-4745-A129-2DB915DEF55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24" name="ZoneTexte 1623">
          <a:extLst>
            <a:ext uri="{FF2B5EF4-FFF2-40B4-BE49-F238E27FC236}">
              <a16:creationId xmlns:a16="http://schemas.microsoft.com/office/drawing/2014/main" id="{B37674D3-B16D-43CB-8E8F-489157544DD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25" name="ZoneTexte 1624">
          <a:extLst>
            <a:ext uri="{FF2B5EF4-FFF2-40B4-BE49-F238E27FC236}">
              <a16:creationId xmlns:a16="http://schemas.microsoft.com/office/drawing/2014/main" id="{EB4DC947-D8BF-4631-A110-33182C8D276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26" name="ZoneTexte 1625">
          <a:extLst>
            <a:ext uri="{FF2B5EF4-FFF2-40B4-BE49-F238E27FC236}">
              <a16:creationId xmlns:a16="http://schemas.microsoft.com/office/drawing/2014/main" id="{3DBD2FB3-07F1-4403-B79D-C60608DD916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27" name="ZoneTexte 1626">
          <a:extLst>
            <a:ext uri="{FF2B5EF4-FFF2-40B4-BE49-F238E27FC236}">
              <a16:creationId xmlns:a16="http://schemas.microsoft.com/office/drawing/2014/main" id="{F629AC7A-1765-495B-A758-87D915404F9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28" name="ZoneTexte 1627">
          <a:extLst>
            <a:ext uri="{FF2B5EF4-FFF2-40B4-BE49-F238E27FC236}">
              <a16:creationId xmlns:a16="http://schemas.microsoft.com/office/drawing/2014/main" id="{14CC8735-14A9-4751-B874-9ADCA63ED05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29" name="ZoneTexte 1628">
          <a:extLst>
            <a:ext uri="{FF2B5EF4-FFF2-40B4-BE49-F238E27FC236}">
              <a16:creationId xmlns:a16="http://schemas.microsoft.com/office/drawing/2014/main" id="{03F71236-E024-4E71-A03A-31FA965CA44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30" name="ZoneTexte 1629">
          <a:extLst>
            <a:ext uri="{FF2B5EF4-FFF2-40B4-BE49-F238E27FC236}">
              <a16:creationId xmlns:a16="http://schemas.microsoft.com/office/drawing/2014/main" id="{13162487-BF36-4DF6-82C6-0091EF115E5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31" name="ZoneTexte 1630">
          <a:extLst>
            <a:ext uri="{FF2B5EF4-FFF2-40B4-BE49-F238E27FC236}">
              <a16:creationId xmlns:a16="http://schemas.microsoft.com/office/drawing/2014/main" id="{74982A78-2B69-4488-9626-F501809E642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32" name="ZoneTexte 1631">
          <a:extLst>
            <a:ext uri="{FF2B5EF4-FFF2-40B4-BE49-F238E27FC236}">
              <a16:creationId xmlns:a16="http://schemas.microsoft.com/office/drawing/2014/main" id="{8F3EB01E-80E1-4204-A484-44F21FA77EF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33" name="ZoneTexte 1632">
          <a:extLst>
            <a:ext uri="{FF2B5EF4-FFF2-40B4-BE49-F238E27FC236}">
              <a16:creationId xmlns:a16="http://schemas.microsoft.com/office/drawing/2014/main" id="{AE57C786-C580-41C4-BC31-743426D09B2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34" name="ZoneTexte 1633">
          <a:extLst>
            <a:ext uri="{FF2B5EF4-FFF2-40B4-BE49-F238E27FC236}">
              <a16:creationId xmlns:a16="http://schemas.microsoft.com/office/drawing/2014/main" id="{D2D0073E-06BE-4EE8-AD90-63D7D9D0CA3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35" name="ZoneTexte 1634">
          <a:extLst>
            <a:ext uri="{FF2B5EF4-FFF2-40B4-BE49-F238E27FC236}">
              <a16:creationId xmlns:a16="http://schemas.microsoft.com/office/drawing/2014/main" id="{C931A2F3-0683-4ED2-9B17-E1DF0447314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36" name="ZoneTexte 1635">
          <a:extLst>
            <a:ext uri="{FF2B5EF4-FFF2-40B4-BE49-F238E27FC236}">
              <a16:creationId xmlns:a16="http://schemas.microsoft.com/office/drawing/2014/main" id="{49FE1315-A898-48B5-8123-B2264B9B20D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37" name="ZoneTexte 1636">
          <a:extLst>
            <a:ext uri="{FF2B5EF4-FFF2-40B4-BE49-F238E27FC236}">
              <a16:creationId xmlns:a16="http://schemas.microsoft.com/office/drawing/2014/main" id="{8C4284BB-9235-4E3F-B003-6D23EED50FE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38" name="ZoneTexte 1637">
          <a:extLst>
            <a:ext uri="{FF2B5EF4-FFF2-40B4-BE49-F238E27FC236}">
              <a16:creationId xmlns:a16="http://schemas.microsoft.com/office/drawing/2014/main" id="{1686A212-D9C1-49F0-90B4-8C9042D5B3E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39" name="ZoneTexte 1638">
          <a:extLst>
            <a:ext uri="{FF2B5EF4-FFF2-40B4-BE49-F238E27FC236}">
              <a16:creationId xmlns:a16="http://schemas.microsoft.com/office/drawing/2014/main" id="{CEA19B16-0B4B-4FBB-8571-8F72D8036BD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40" name="ZoneTexte 1639">
          <a:extLst>
            <a:ext uri="{FF2B5EF4-FFF2-40B4-BE49-F238E27FC236}">
              <a16:creationId xmlns:a16="http://schemas.microsoft.com/office/drawing/2014/main" id="{8B8629A0-A823-4FE0-B987-3A05FCAC0A6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41" name="ZoneTexte 1640">
          <a:extLst>
            <a:ext uri="{FF2B5EF4-FFF2-40B4-BE49-F238E27FC236}">
              <a16:creationId xmlns:a16="http://schemas.microsoft.com/office/drawing/2014/main" id="{33C53CA5-1FF5-49C4-AEE0-EF355674B50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42" name="ZoneTexte 1641">
          <a:extLst>
            <a:ext uri="{FF2B5EF4-FFF2-40B4-BE49-F238E27FC236}">
              <a16:creationId xmlns:a16="http://schemas.microsoft.com/office/drawing/2014/main" id="{22BA2E57-5E6C-48EE-9D66-C062D85F9FD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43" name="ZoneTexte 1642">
          <a:extLst>
            <a:ext uri="{FF2B5EF4-FFF2-40B4-BE49-F238E27FC236}">
              <a16:creationId xmlns:a16="http://schemas.microsoft.com/office/drawing/2014/main" id="{08B92BCB-92EE-45EE-BC8D-E1C691C3AAE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44" name="ZoneTexte 1643">
          <a:extLst>
            <a:ext uri="{FF2B5EF4-FFF2-40B4-BE49-F238E27FC236}">
              <a16:creationId xmlns:a16="http://schemas.microsoft.com/office/drawing/2014/main" id="{759AFA64-22E8-4EFE-87AD-EA69C3231DD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45" name="ZoneTexte 1644">
          <a:extLst>
            <a:ext uri="{FF2B5EF4-FFF2-40B4-BE49-F238E27FC236}">
              <a16:creationId xmlns:a16="http://schemas.microsoft.com/office/drawing/2014/main" id="{ABA009E5-5714-4481-B567-4E9C718253A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46" name="ZoneTexte 1645">
          <a:extLst>
            <a:ext uri="{FF2B5EF4-FFF2-40B4-BE49-F238E27FC236}">
              <a16:creationId xmlns:a16="http://schemas.microsoft.com/office/drawing/2014/main" id="{64EC74E9-C027-4CB5-A4A9-64D2E4D2DCA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47" name="ZoneTexte 1646">
          <a:extLst>
            <a:ext uri="{FF2B5EF4-FFF2-40B4-BE49-F238E27FC236}">
              <a16:creationId xmlns:a16="http://schemas.microsoft.com/office/drawing/2014/main" id="{94825EBB-E03E-4395-89A9-2809EB5D4C5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48" name="ZoneTexte 1647">
          <a:extLst>
            <a:ext uri="{FF2B5EF4-FFF2-40B4-BE49-F238E27FC236}">
              <a16:creationId xmlns:a16="http://schemas.microsoft.com/office/drawing/2014/main" id="{6A5B5330-051D-41DC-B208-74925A56CB7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49" name="ZoneTexte 1648">
          <a:extLst>
            <a:ext uri="{FF2B5EF4-FFF2-40B4-BE49-F238E27FC236}">
              <a16:creationId xmlns:a16="http://schemas.microsoft.com/office/drawing/2014/main" id="{E1DC13A2-4F78-4E3F-B1A6-02408EA4B09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50" name="ZoneTexte 1649">
          <a:extLst>
            <a:ext uri="{FF2B5EF4-FFF2-40B4-BE49-F238E27FC236}">
              <a16:creationId xmlns:a16="http://schemas.microsoft.com/office/drawing/2014/main" id="{23772B44-2667-4DB1-A261-8A161FA5A93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51" name="ZoneTexte 1650">
          <a:extLst>
            <a:ext uri="{FF2B5EF4-FFF2-40B4-BE49-F238E27FC236}">
              <a16:creationId xmlns:a16="http://schemas.microsoft.com/office/drawing/2014/main" id="{E6E8A927-AF8F-4392-8C92-90538851BFF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52" name="ZoneTexte 1651">
          <a:extLst>
            <a:ext uri="{FF2B5EF4-FFF2-40B4-BE49-F238E27FC236}">
              <a16:creationId xmlns:a16="http://schemas.microsoft.com/office/drawing/2014/main" id="{C3307933-DE03-4F37-9086-02361043A34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53" name="ZoneTexte 1652">
          <a:extLst>
            <a:ext uri="{FF2B5EF4-FFF2-40B4-BE49-F238E27FC236}">
              <a16:creationId xmlns:a16="http://schemas.microsoft.com/office/drawing/2014/main" id="{67D3B2A9-0502-4A5D-BBA6-0FD2D40A5F0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54" name="ZoneTexte 1653">
          <a:extLst>
            <a:ext uri="{FF2B5EF4-FFF2-40B4-BE49-F238E27FC236}">
              <a16:creationId xmlns:a16="http://schemas.microsoft.com/office/drawing/2014/main" id="{AADE8ABC-220F-4DB1-B044-36CA9D3C748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55" name="ZoneTexte 1654">
          <a:extLst>
            <a:ext uri="{FF2B5EF4-FFF2-40B4-BE49-F238E27FC236}">
              <a16:creationId xmlns:a16="http://schemas.microsoft.com/office/drawing/2014/main" id="{EC51E3D6-CCF9-47A0-A232-3DFAF819781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56" name="ZoneTexte 1655">
          <a:extLst>
            <a:ext uri="{FF2B5EF4-FFF2-40B4-BE49-F238E27FC236}">
              <a16:creationId xmlns:a16="http://schemas.microsoft.com/office/drawing/2014/main" id="{93EECAFC-22FC-4041-879E-902BC315052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57" name="ZoneTexte 1656">
          <a:extLst>
            <a:ext uri="{FF2B5EF4-FFF2-40B4-BE49-F238E27FC236}">
              <a16:creationId xmlns:a16="http://schemas.microsoft.com/office/drawing/2014/main" id="{DE3FD99D-42ED-4E1C-8FAC-3547FE0CD17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58" name="ZoneTexte 1657">
          <a:extLst>
            <a:ext uri="{FF2B5EF4-FFF2-40B4-BE49-F238E27FC236}">
              <a16:creationId xmlns:a16="http://schemas.microsoft.com/office/drawing/2014/main" id="{A984AA47-3054-4527-87C4-7E62C9C43B0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59" name="ZoneTexte 1658">
          <a:extLst>
            <a:ext uri="{FF2B5EF4-FFF2-40B4-BE49-F238E27FC236}">
              <a16:creationId xmlns:a16="http://schemas.microsoft.com/office/drawing/2014/main" id="{46D385F1-02C7-4C21-B9A3-0465EE73847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60" name="ZoneTexte 1659">
          <a:extLst>
            <a:ext uri="{FF2B5EF4-FFF2-40B4-BE49-F238E27FC236}">
              <a16:creationId xmlns:a16="http://schemas.microsoft.com/office/drawing/2014/main" id="{99700F8E-E7BA-4F69-BFB5-CC8FF231993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61" name="ZoneTexte 1660">
          <a:extLst>
            <a:ext uri="{FF2B5EF4-FFF2-40B4-BE49-F238E27FC236}">
              <a16:creationId xmlns:a16="http://schemas.microsoft.com/office/drawing/2014/main" id="{272E6292-B13F-438E-9AEC-FCE185101DB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62" name="ZoneTexte 1661">
          <a:extLst>
            <a:ext uri="{FF2B5EF4-FFF2-40B4-BE49-F238E27FC236}">
              <a16:creationId xmlns:a16="http://schemas.microsoft.com/office/drawing/2014/main" id="{F96F55B7-CA09-452B-95C5-A3314F62A9B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63" name="ZoneTexte 1662">
          <a:extLst>
            <a:ext uri="{FF2B5EF4-FFF2-40B4-BE49-F238E27FC236}">
              <a16:creationId xmlns:a16="http://schemas.microsoft.com/office/drawing/2014/main" id="{0A634DF1-ABFA-4E68-BDB8-F1B23AB399C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64" name="ZoneTexte 1663">
          <a:extLst>
            <a:ext uri="{FF2B5EF4-FFF2-40B4-BE49-F238E27FC236}">
              <a16:creationId xmlns:a16="http://schemas.microsoft.com/office/drawing/2014/main" id="{6C871D7D-BEB3-4307-8714-AFD3774F1F4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65" name="ZoneTexte 1664">
          <a:extLst>
            <a:ext uri="{FF2B5EF4-FFF2-40B4-BE49-F238E27FC236}">
              <a16:creationId xmlns:a16="http://schemas.microsoft.com/office/drawing/2014/main" id="{2978A64B-1574-4546-9817-1086651DBB3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66" name="ZoneTexte 1665">
          <a:extLst>
            <a:ext uri="{FF2B5EF4-FFF2-40B4-BE49-F238E27FC236}">
              <a16:creationId xmlns:a16="http://schemas.microsoft.com/office/drawing/2014/main" id="{C1ED7461-3B90-4736-A707-1C1D4E4282D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67" name="ZoneTexte 1666">
          <a:extLst>
            <a:ext uri="{FF2B5EF4-FFF2-40B4-BE49-F238E27FC236}">
              <a16:creationId xmlns:a16="http://schemas.microsoft.com/office/drawing/2014/main" id="{3B812061-ED70-4E65-8270-88B67520ED8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68" name="ZoneTexte 1667">
          <a:extLst>
            <a:ext uri="{FF2B5EF4-FFF2-40B4-BE49-F238E27FC236}">
              <a16:creationId xmlns:a16="http://schemas.microsoft.com/office/drawing/2014/main" id="{550958E9-A7BF-4F60-9839-86CC0B90D81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69" name="ZoneTexte 1668">
          <a:extLst>
            <a:ext uri="{FF2B5EF4-FFF2-40B4-BE49-F238E27FC236}">
              <a16:creationId xmlns:a16="http://schemas.microsoft.com/office/drawing/2014/main" id="{4B4B2F3A-3972-43DE-966B-872A88E0F63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70" name="ZoneTexte 1669">
          <a:extLst>
            <a:ext uri="{FF2B5EF4-FFF2-40B4-BE49-F238E27FC236}">
              <a16:creationId xmlns:a16="http://schemas.microsoft.com/office/drawing/2014/main" id="{8E75996E-F756-4C4F-9EF4-0502683F680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71" name="ZoneTexte 1670">
          <a:extLst>
            <a:ext uri="{FF2B5EF4-FFF2-40B4-BE49-F238E27FC236}">
              <a16:creationId xmlns:a16="http://schemas.microsoft.com/office/drawing/2014/main" id="{8CBABA09-8DAB-4E20-BC4F-930A8AC36EC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72" name="ZoneTexte 1671">
          <a:extLst>
            <a:ext uri="{FF2B5EF4-FFF2-40B4-BE49-F238E27FC236}">
              <a16:creationId xmlns:a16="http://schemas.microsoft.com/office/drawing/2014/main" id="{4A151B3D-2DF6-4F5C-8C3F-D843F2FF429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73" name="ZoneTexte 1672">
          <a:extLst>
            <a:ext uri="{FF2B5EF4-FFF2-40B4-BE49-F238E27FC236}">
              <a16:creationId xmlns:a16="http://schemas.microsoft.com/office/drawing/2014/main" id="{6D4AA240-9663-425B-B0F2-165E6AD533F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74" name="ZoneTexte 1673">
          <a:extLst>
            <a:ext uri="{FF2B5EF4-FFF2-40B4-BE49-F238E27FC236}">
              <a16:creationId xmlns:a16="http://schemas.microsoft.com/office/drawing/2014/main" id="{8DD5C05A-75C2-4D7B-9B61-947E7F51439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75" name="ZoneTexte 1674">
          <a:extLst>
            <a:ext uri="{FF2B5EF4-FFF2-40B4-BE49-F238E27FC236}">
              <a16:creationId xmlns:a16="http://schemas.microsoft.com/office/drawing/2014/main" id="{DC80E69C-6C21-4F77-BDEE-9D256887C46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76" name="ZoneTexte 1675">
          <a:extLst>
            <a:ext uri="{FF2B5EF4-FFF2-40B4-BE49-F238E27FC236}">
              <a16:creationId xmlns:a16="http://schemas.microsoft.com/office/drawing/2014/main" id="{79D0E0B4-53F0-4993-A97C-DB1A24BC596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77" name="ZoneTexte 1676">
          <a:extLst>
            <a:ext uri="{FF2B5EF4-FFF2-40B4-BE49-F238E27FC236}">
              <a16:creationId xmlns:a16="http://schemas.microsoft.com/office/drawing/2014/main" id="{00021E5F-FB27-44D3-9424-DC4F50B7AE4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78" name="ZoneTexte 1677">
          <a:extLst>
            <a:ext uri="{FF2B5EF4-FFF2-40B4-BE49-F238E27FC236}">
              <a16:creationId xmlns:a16="http://schemas.microsoft.com/office/drawing/2014/main" id="{E4B72A76-D20E-4C6A-A8F5-7BF1D593CF1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79" name="ZoneTexte 1678">
          <a:extLst>
            <a:ext uri="{FF2B5EF4-FFF2-40B4-BE49-F238E27FC236}">
              <a16:creationId xmlns:a16="http://schemas.microsoft.com/office/drawing/2014/main" id="{3C07716D-5CE0-4701-9C89-91FBE863077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80" name="ZoneTexte 1679">
          <a:extLst>
            <a:ext uri="{FF2B5EF4-FFF2-40B4-BE49-F238E27FC236}">
              <a16:creationId xmlns:a16="http://schemas.microsoft.com/office/drawing/2014/main" id="{CD52CA2B-DA8A-402A-8F02-11C148FFBAE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81" name="ZoneTexte 1680">
          <a:extLst>
            <a:ext uri="{FF2B5EF4-FFF2-40B4-BE49-F238E27FC236}">
              <a16:creationId xmlns:a16="http://schemas.microsoft.com/office/drawing/2014/main" id="{0AA05712-D516-40EC-A186-92B4CCB9F75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82" name="ZoneTexte 1681">
          <a:extLst>
            <a:ext uri="{FF2B5EF4-FFF2-40B4-BE49-F238E27FC236}">
              <a16:creationId xmlns:a16="http://schemas.microsoft.com/office/drawing/2014/main" id="{98D15E25-CA1E-4D45-89E3-9514BB6F21E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83" name="ZoneTexte 1682">
          <a:extLst>
            <a:ext uri="{FF2B5EF4-FFF2-40B4-BE49-F238E27FC236}">
              <a16:creationId xmlns:a16="http://schemas.microsoft.com/office/drawing/2014/main" id="{49A88D52-06A3-48B7-99A6-9F01F546C4D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84" name="ZoneTexte 1683">
          <a:extLst>
            <a:ext uri="{FF2B5EF4-FFF2-40B4-BE49-F238E27FC236}">
              <a16:creationId xmlns:a16="http://schemas.microsoft.com/office/drawing/2014/main" id="{C1A4F495-3D5D-4DB6-907F-602BA709F97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85" name="ZoneTexte 1684">
          <a:extLst>
            <a:ext uri="{FF2B5EF4-FFF2-40B4-BE49-F238E27FC236}">
              <a16:creationId xmlns:a16="http://schemas.microsoft.com/office/drawing/2014/main" id="{B50F49AD-88CA-490B-8F82-01AE691F7BF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86" name="ZoneTexte 1685">
          <a:extLst>
            <a:ext uri="{FF2B5EF4-FFF2-40B4-BE49-F238E27FC236}">
              <a16:creationId xmlns:a16="http://schemas.microsoft.com/office/drawing/2014/main" id="{7820FB84-5F03-4524-8A8E-0E282FC1068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87" name="ZoneTexte 1686">
          <a:extLst>
            <a:ext uri="{FF2B5EF4-FFF2-40B4-BE49-F238E27FC236}">
              <a16:creationId xmlns:a16="http://schemas.microsoft.com/office/drawing/2014/main" id="{7F3408F3-5DAE-4A33-AB14-BEECEF4C12A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88" name="ZoneTexte 1687">
          <a:extLst>
            <a:ext uri="{FF2B5EF4-FFF2-40B4-BE49-F238E27FC236}">
              <a16:creationId xmlns:a16="http://schemas.microsoft.com/office/drawing/2014/main" id="{0AD65DA2-ADF2-42AB-BFA7-A1BA922839C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89" name="ZoneTexte 1688">
          <a:extLst>
            <a:ext uri="{FF2B5EF4-FFF2-40B4-BE49-F238E27FC236}">
              <a16:creationId xmlns:a16="http://schemas.microsoft.com/office/drawing/2014/main" id="{DDEAD1C9-3B30-4C41-A3FA-08AA8B19200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90" name="ZoneTexte 1689">
          <a:extLst>
            <a:ext uri="{FF2B5EF4-FFF2-40B4-BE49-F238E27FC236}">
              <a16:creationId xmlns:a16="http://schemas.microsoft.com/office/drawing/2014/main" id="{8DAD88FD-2C18-4CC8-94AE-D827FB38164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91" name="ZoneTexte 1690">
          <a:extLst>
            <a:ext uri="{FF2B5EF4-FFF2-40B4-BE49-F238E27FC236}">
              <a16:creationId xmlns:a16="http://schemas.microsoft.com/office/drawing/2014/main" id="{9DDB708A-8832-4463-9FE4-AC110498757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92" name="ZoneTexte 1691">
          <a:extLst>
            <a:ext uri="{FF2B5EF4-FFF2-40B4-BE49-F238E27FC236}">
              <a16:creationId xmlns:a16="http://schemas.microsoft.com/office/drawing/2014/main" id="{2E204E5F-8606-4B04-BABF-E56CDD83140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93" name="ZoneTexte 1692">
          <a:extLst>
            <a:ext uri="{FF2B5EF4-FFF2-40B4-BE49-F238E27FC236}">
              <a16:creationId xmlns:a16="http://schemas.microsoft.com/office/drawing/2014/main" id="{2232845A-A8E9-4307-B1D9-0993E1310FA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94" name="ZoneTexte 1693">
          <a:extLst>
            <a:ext uri="{FF2B5EF4-FFF2-40B4-BE49-F238E27FC236}">
              <a16:creationId xmlns:a16="http://schemas.microsoft.com/office/drawing/2014/main" id="{AD41E002-C56D-42B4-BC78-6B7D6DAE45A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95" name="ZoneTexte 1694">
          <a:extLst>
            <a:ext uri="{FF2B5EF4-FFF2-40B4-BE49-F238E27FC236}">
              <a16:creationId xmlns:a16="http://schemas.microsoft.com/office/drawing/2014/main" id="{DA73B128-5BDF-41C2-BC99-37327F4C02D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96" name="ZoneTexte 1695">
          <a:extLst>
            <a:ext uri="{FF2B5EF4-FFF2-40B4-BE49-F238E27FC236}">
              <a16:creationId xmlns:a16="http://schemas.microsoft.com/office/drawing/2014/main" id="{7198FDD5-7030-46F0-AFCF-5D426301AAB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97" name="ZoneTexte 1696">
          <a:extLst>
            <a:ext uri="{FF2B5EF4-FFF2-40B4-BE49-F238E27FC236}">
              <a16:creationId xmlns:a16="http://schemas.microsoft.com/office/drawing/2014/main" id="{BD766533-EB24-464F-BDF2-35BF6FDE44D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98" name="ZoneTexte 1697">
          <a:extLst>
            <a:ext uri="{FF2B5EF4-FFF2-40B4-BE49-F238E27FC236}">
              <a16:creationId xmlns:a16="http://schemas.microsoft.com/office/drawing/2014/main" id="{88965621-993A-4083-8882-34C5CEE9962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699" name="ZoneTexte 1698">
          <a:extLst>
            <a:ext uri="{FF2B5EF4-FFF2-40B4-BE49-F238E27FC236}">
              <a16:creationId xmlns:a16="http://schemas.microsoft.com/office/drawing/2014/main" id="{D1A7CBDE-85B9-4920-A515-9CC6DFB7BEA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00" name="ZoneTexte 1699">
          <a:extLst>
            <a:ext uri="{FF2B5EF4-FFF2-40B4-BE49-F238E27FC236}">
              <a16:creationId xmlns:a16="http://schemas.microsoft.com/office/drawing/2014/main" id="{1CB2B80B-A01F-4A00-B2E8-7481D38640A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01" name="ZoneTexte 1700">
          <a:extLst>
            <a:ext uri="{FF2B5EF4-FFF2-40B4-BE49-F238E27FC236}">
              <a16:creationId xmlns:a16="http://schemas.microsoft.com/office/drawing/2014/main" id="{A4029769-910E-4D94-9B08-D450CA8E7ED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02" name="ZoneTexte 1701">
          <a:extLst>
            <a:ext uri="{FF2B5EF4-FFF2-40B4-BE49-F238E27FC236}">
              <a16:creationId xmlns:a16="http://schemas.microsoft.com/office/drawing/2014/main" id="{8EA38FCE-5DA7-48BD-8FF7-594135C165A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03" name="ZoneTexte 1702">
          <a:extLst>
            <a:ext uri="{FF2B5EF4-FFF2-40B4-BE49-F238E27FC236}">
              <a16:creationId xmlns:a16="http://schemas.microsoft.com/office/drawing/2014/main" id="{E0B59C7A-3645-4ECE-94EB-88549F204F2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04" name="ZoneTexte 1703">
          <a:extLst>
            <a:ext uri="{FF2B5EF4-FFF2-40B4-BE49-F238E27FC236}">
              <a16:creationId xmlns:a16="http://schemas.microsoft.com/office/drawing/2014/main" id="{F2EED54A-2B08-4738-811F-3179F2B9B1E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05" name="ZoneTexte 1704">
          <a:extLst>
            <a:ext uri="{FF2B5EF4-FFF2-40B4-BE49-F238E27FC236}">
              <a16:creationId xmlns:a16="http://schemas.microsoft.com/office/drawing/2014/main" id="{37CCB3AB-9BB0-4470-B8D1-47F80B45AAB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06" name="ZoneTexte 1705">
          <a:extLst>
            <a:ext uri="{FF2B5EF4-FFF2-40B4-BE49-F238E27FC236}">
              <a16:creationId xmlns:a16="http://schemas.microsoft.com/office/drawing/2014/main" id="{D62823BE-D278-47C1-A8CF-D3655AD2E40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07" name="ZoneTexte 1706">
          <a:extLst>
            <a:ext uri="{FF2B5EF4-FFF2-40B4-BE49-F238E27FC236}">
              <a16:creationId xmlns:a16="http://schemas.microsoft.com/office/drawing/2014/main" id="{47041201-8F57-4EBC-A0D3-76AD45E460D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08" name="ZoneTexte 1707">
          <a:extLst>
            <a:ext uri="{FF2B5EF4-FFF2-40B4-BE49-F238E27FC236}">
              <a16:creationId xmlns:a16="http://schemas.microsoft.com/office/drawing/2014/main" id="{57BDE221-AB95-48BB-844D-73AE5AF6321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09" name="ZoneTexte 1708">
          <a:extLst>
            <a:ext uri="{FF2B5EF4-FFF2-40B4-BE49-F238E27FC236}">
              <a16:creationId xmlns:a16="http://schemas.microsoft.com/office/drawing/2014/main" id="{45163A99-0C77-4829-BE74-3CE91CE3BD2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10" name="ZoneTexte 1709">
          <a:extLst>
            <a:ext uri="{FF2B5EF4-FFF2-40B4-BE49-F238E27FC236}">
              <a16:creationId xmlns:a16="http://schemas.microsoft.com/office/drawing/2014/main" id="{C5D6244F-C88F-4E13-9E0B-9582A54A498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11" name="ZoneTexte 1710">
          <a:extLst>
            <a:ext uri="{FF2B5EF4-FFF2-40B4-BE49-F238E27FC236}">
              <a16:creationId xmlns:a16="http://schemas.microsoft.com/office/drawing/2014/main" id="{6104B01E-6E4B-4989-81AE-97BA519D28E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12" name="ZoneTexte 1711">
          <a:extLst>
            <a:ext uri="{FF2B5EF4-FFF2-40B4-BE49-F238E27FC236}">
              <a16:creationId xmlns:a16="http://schemas.microsoft.com/office/drawing/2014/main" id="{CACEBF84-4E22-4AF1-BAF7-D1777E4346E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13" name="ZoneTexte 1712">
          <a:extLst>
            <a:ext uri="{FF2B5EF4-FFF2-40B4-BE49-F238E27FC236}">
              <a16:creationId xmlns:a16="http://schemas.microsoft.com/office/drawing/2014/main" id="{5021682A-A921-41F9-8ACF-A4F30876065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14" name="ZoneTexte 1713">
          <a:extLst>
            <a:ext uri="{FF2B5EF4-FFF2-40B4-BE49-F238E27FC236}">
              <a16:creationId xmlns:a16="http://schemas.microsoft.com/office/drawing/2014/main" id="{79D6B604-598B-4324-A455-CAD84F945B6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15" name="ZoneTexte 1714">
          <a:extLst>
            <a:ext uri="{FF2B5EF4-FFF2-40B4-BE49-F238E27FC236}">
              <a16:creationId xmlns:a16="http://schemas.microsoft.com/office/drawing/2014/main" id="{541D8A93-5045-44BE-8C0C-CA795AD4A31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16" name="ZoneTexte 1715">
          <a:extLst>
            <a:ext uri="{FF2B5EF4-FFF2-40B4-BE49-F238E27FC236}">
              <a16:creationId xmlns:a16="http://schemas.microsoft.com/office/drawing/2014/main" id="{9C6911C5-32C7-477E-91A9-F579D91CACD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17" name="ZoneTexte 1716">
          <a:extLst>
            <a:ext uri="{FF2B5EF4-FFF2-40B4-BE49-F238E27FC236}">
              <a16:creationId xmlns:a16="http://schemas.microsoft.com/office/drawing/2014/main" id="{0E8822B9-0D77-4EC8-B8B9-2566D9F0C21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18" name="ZoneTexte 1717">
          <a:extLst>
            <a:ext uri="{FF2B5EF4-FFF2-40B4-BE49-F238E27FC236}">
              <a16:creationId xmlns:a16="http://schemas.microsoft.com/office/drawing/2014/main" id="{A797CB44-2EA0-42F4-8718-495CC02A2EB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19" name="ZoneTexte 1718">
          <a:extLst>
            <a:ext uri="{FF2B5EF4-FFF2-40B4-BE49-F238E27FC236}">
              <a16:creationId xmlns:a16="http://schemas.microsoft.com/office/drawing/2014/main" id="{E5811037-DA19-4B1D-86C7-1FE8A8F8F96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20" name="ZoneTexte 1719">
          <a:extLst>
            <a:ext uri="{FF2B5EF4-FFF2-40B4-BE49-F238E27FC236}">
              <a16:creationId xmlns:a16="http://schemas.microsoft.com/office/drawing/2014/main" id="{41F01F1F-6786-4E2F-9207-992F03B1FAC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21" name="ZoneTexte 1720">
          <a:extLst>
            <a:ext uri="{FF2B5EF4-FFF2-40B4-BE49-F238E27FC236}">
              <a16:creationId xmlns:a16="http://schemas.microsoft.com/office/drawing/2014/main" id="{6E094703-3A91-42FB-B726-9FB78A9F40F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22" name="ZoneTexte 1721">
          <a:extLst>
            <a:ext uri="{FF2B5EF4-FFF2-40B4-BE49-F238E27FC236}">
              <a16:creationId xmlns:a16="http://schemas.microsoft.com/office/drawing/2014/main" id="{E3EB7570-38F8-4FE9-855D-27C34313B66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23" name="ZoneTexte 1722">
          <a:extLst>
            <a:ext uri="{FF2B5EF4-FFF2-40B4-BE49-F238E27FC236}">
              <a16:creationId xmlns:a16="http://schemas.microsoft.com/office/drawing/2014/main" id="{5A777437-96D0-43FD-80A1-B597EBAB6CD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24" name="ZoneTexte 1723">
          <a:extLst>
            <a:ext uri="{FF2B5EF4-FFF2-40B4-BE49-F238E27FC236}">
              <a16:creationId xmlns:a16="http://schemas.microsoft.com/office/drawing/2014/main" id="{078311A7-9B0C-491A-9B91-0BAF27A3EDD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25" name="ZoneTexte 1724">
          <a:extLst>
            <a:ext uri="{FF2B5EF4-FFF2-40B4-BE49-F238E27FC236}">
              <a16:creationId xmlns:a16="http://schemas.microsoft.com/office/drawing/2014/main" id="{B38D5979-AB32-49DF-8469-DBC724172E1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26" name="ZoneTexte 1725">
          <a:extLst>
            <a:ext uri="{FF2B5EF4-FFF2-40B4-BE49-F238E27FC236}">
              <a16:creationId xmlns:a16="http://schemas.microsoft.com/office/drawing/2014/main" id="{BE02EC72-40DB-49C5-BBD9-41DB43F23AE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27" name="ZoneTexte 1726">
          <a:extLst>
            <a:ext uri="{FF2B5EF4-FFF2-40B4-BE49-F238E27FC236}">
              <a16:creationId xmlns:a16="http://schemas.microsoft.com/office/drawing/2014/main" id="{1319704C-1F0F-4F8A-A2E0-593B917D987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28" name="ZoneTexte 1727">
          <a:extLst>
            <a:ext uri="{FF2B5EF4-FFF2-40B4-BE49-F238E27FC236}">
              <a16:creationId xmlns:a16="http://schemas.microsoft.com/office/drawing/2014/main" id="{647FFD31-C113-488F-BDE6-5446244E002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29" name="ZoneTexte 1728">
          <a:extLst>
            <a:ext uri="{FF2B5EF4-FFF2-40B4-BE49-F238E27FC236}">
              <a16:creationId xmlns:a16="http://schemas.microsoft.com/office/drawing/2014/main" id="{5F6C87D9-8E83-4263-B468-E642F3FDF19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30" name="ZoneTexte 1729">
          <a:extLst>
            <a:ext uri="{FF2B5EF4-FFF2-40B4-BE49-F238E27FC236}">
              <a16:creationId xmlns:a16="http://schemas.microsoft.com/office/drawing/2014/main" id="{AD1979BD-6D7D-4E05-AEE3-CF752F077F3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31" name="ZoneTexte 1730">
          <a:extLst>
            <a:ext uri="{FF2B5EF4-FFF2-40B4-BE49-F238E27FC236}">
              <a16:creationId xmlns:a16="http://schemas.microsoft.com/office/drawing/2014/main" id="{DB8A5953-2FCB-4FCB-BD9D-7E63397A99D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32" name="ZoneTexte 1731">
          <a:extLst>
            <a:ext uri="{FF2B5EF4-FFF2-40B4-BE49-F238E27FC236}">
              <a16:creationId xmlns:a16="http://schemas.microsoft.com/office/drawing/2014/main" id="{AD1E87FA-023F-4D4D-9775-167513E5505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33" name="ZoneTexte 1732">
          <a:extLst>
            <a:ext uri="{FF2B5EF4-FFF2-40B4-BE49-F238E27FC236}">
              <a16:creationId xmlns:a16="http://schemas.microsoft.com/office/drawing/2014/main" id="{9071D34E-2131-4A61-9E02-553684FFF6E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34" name="ZoneTexte 1733">
          <a:extLst>
            <a:ext uri="{FF2B5EF4-FFF2-40B4-BE49-F238E27FC236}">
              <a16:creationId xmlns:a16="http://schemas.microsoft.com/office/drawing/2014/main" id="{B92E78C4-C508-468C-BBDB-31D7622A93C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35" name="ZoneTexte 1734">
          <a:extLst>
            <a:ext uri="{FF2B5EF4-FFF2-40B4-BE49-F238E27FC236}">
              <a16:creationId xmlns:a16="http://schemas.microsoft.com/office/drawing/2014/main" id="{E591CF24-F42A-418E-826B-38C861A7D76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36" name="ZoneTexte 1735">
          <a:extLst>
            <a:ext uri="{FF2B5EF4-FFF2-40B4-BE49-F238E27FC236}">
              <a16:creationId xmlns:a16="http://schemas.microsoft.com/office/drawing/2014/main" id="{7ECDE404-4907-4086-A203-571749F4E2D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37" name="ZoneTexte 1736">
          <a:extLst>
            <a:ext uri="{FF2B5EF4-FFF2-40B4-BE49-F238E27FC236}">
              <a16:creationId xmlns:a16="http://schemas.microsoft.com/office/drawing/2014/main" id="{01E82F60-FBB6-4F44-A1FD-3E1DC67F38D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38" name="ZoneTexte 1737">
          <a:extLst>
            <a:ext uri="{FF2B5EF4-FFF2-40B4-BE49-F238E27FC236}">
              <a16:creationId xmlns:a16="http://schemas.microsoft.com/office/drawing/2014/main" id="{923047BC-FF3E-4442-A4BC-DEEB9F2FB39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39" name="ZoneTexte 1738">
          <a:extLst>
            <a:ext uri="{FF2B5EF4-FFF2-40B4-BE49-F238E27FC236}">
              <a16:creationId xmlns:a16="http://schemas.microsoft.com/office/drawing/2014/main" id="{32CCEF24-0D91-40B4-8520-6EC77B05EC8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40" name="ZoneTexte 1739">
          <a:extLst>
            <a:ext uri="{FF2B5EF4-FFF2-40B4-BE49-F238E27FC236}">
              <a16:creationId xmlns:a16="http://schemas.microsoft.com/office/drawing/2014/main" id="{51C91DAA-7F69-4379-A4B2-BA72BA009BB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41" name="ZoneTexte 1740">
          <a:extLst>
            <a:ext uri="{FF2B5EF4-FFF2-40B4-BE49-F238E27FC236}">
              <a16:creationId xmlns:a16="http://schemas.microsoft.com/office/drawing/2014/main" id="{FA75B015-CDAE-46AD-8F52-926F1C9A136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42" name="ZoneTexte 1741">
          <a:extLst>
            <a:ext uri="{FF2B5EF4-FFF2-40B4-BE49-F238E27FC236}">
              <a16:creationId xmlns:a16="http://schemas.microsoft.com/office/drawing/2014/main" id="{BBC7BF31-9A93-496F-9B17-E09BB3701E6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43" name="ZoneTexte 1742">
          <a:extLst>
            <a:ext uri="{FF2B5EF4-FFF2-40B4-BE49-F238E27FC236}">
              <a16:creationId xmlns:a16="http://schemas.microsoft.com/office/drawing/2014/main" id="{3736F322-FEA4-4007-8E0B-B026407C4CE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44" name="ZoneTexte 1743">
          <a:extLst>
            <a:ext uri="{FF2B5EF4-FFF2-40B4-BE49-F238E27FC236}">
              <a16:creationId xmlns:a16="http://schemas.microsoft.com/office/drawing/2014/main" id="{349E5890-6BCF-4B29-BA65-6162ED7CA39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45" name="ZoneTexte 1744">
          <a:extLst>
            <a:ext uri="{FF2B5EF4-FFF2-40B4-BE49-F238E27FC236}">
              <a16:creationId xmlns:a16="http://schemas.microsoft.com/office/drawing/2014/main" id="{9F5E5B87-CB21-43BF-9D7A-D317E5412A6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46" name="ZoneTexte 1745">
          <a:extLst>
            <a:ext uri="{FF2B5EF4-FFF2-40B4-BE49-F238E27FC236}">
              <a16:creationId xmlns:a16="http://schemas.microsoft.com/office/drawing/2014/main" id="{C88C43D3-C1E6-41FB-9FAE-CC37CC446C3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47" name="ZoneTexte 1746">
          <a:extLst>
            <a:ext uri="{FF2B5EF4-FFF2-40B4-BE49-F238E27FC236}">
              <a16:creationId xmlns:a16="http://schemas.microsoft.com/office/drawing/2014/main" id="{1D100F3A-342E-4B75-B511-09D18ECA1CE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48" name="ZoneTexte 1747">
          <a:extLst>
            <a:ext uri="{FF2B5EF4-FFF2-40B4-BE49-F238E27FC236}">
              <a16:creationId xmlns:a16="http://schemas.microsoft.com/office/drawing/2014/main" id="{D125D42B-ACD3-47BC-B906-9F4F33109AA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49" name="ZoneTexte 1748">
          <a:extLst>
            <a:ext uri="{FF2B5EF4-FFF2-40B4-BE49-F238E27FC236}">
              <a16:creationId xmlns:a16="http://schemas.microsoft.com/office/drawing/2014/main" id="{3B93B387-3359-45D2-9722-0CBA0A5E92E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50" name="ZoneTexte 1749">
          <a:extLst>
            <a:ext uri="{FF2B5EF4-FFF2-40B4-BE49-F238E27FC236}">
              <a16:creationId xmlns:a16="http://schemas.microsoft.com/office/drawing/2014/main" id="{1EF7B6A6-F39F-484E-9A43-ACD2008920F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51" name="ZoneTexte 1750">
          <a:extLst>
            <a:ext uri="{FF2B5EF4-FFF2-40B4-BE49-F238E27FC236}">
              <a16:creationId xmlns:a16="http://schemas.microsoft.com/office/drawing/2014/main" id="{8265959A-848B-4DC7-B72F-16AC180CC1A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52" name="ZoneTexte 1751">
          <a:extLst>
            <a:ext uri="{FF2B5EF4-FFF2-40B4-BE49-F238E27FC236}">
              <a16:creationId xmlns:a16="http://schemas.microsoft.com/office/drawing/2014/main" id="{F776FB74-B2D8-4C72-A591-80D8623A2B4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53" name="ZoneTexte 1752">
          <a:extLst>
            <a:ext uri="{FF2B5EF4-FFF2-40B4-BE49-F238E27FC236}">
              <a16:creationId xmlns:a16="http://schemas.microsoft.com/office/drawing/2014/main" id="{CFC90478-1CD5-427C-9724-FD615D02796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54" name="ZoneTexte 1753">
          <a:extLst>
            <a:ext uri="{FF2B5EF4-FFF2-40B4-BE49-F238E27FC236}">
              <a16:creationId xmlns:a16="http://schemas.microsoft.com/office/drawing/2014/main" id="{64F222BA-7438-4F29-930F-46FCF462D15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55" name="ZoneTexte 1754">
          <a:extLst>
            <a:ext uri="{FF2B5EF4-FFF2-40B4-BE49-F238E27FC236}">
              <a16:creationId xmlns:a16="http://schemas.microsoft.com/office/drawing/2014/main" id="{4E66461D-A105-46BA-8710-BBD638265BD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56" name="ZoneTexte 1755">
          <a:extLst>
            <a:ext uri="{FF2B5EF4-FFF2-40B4-BE49-F238E27FC236}">
              <a16:creationId xmlns:a16="http://schemas.microsoft.com/office/drawing/2014/main" id="{838CB297-5EC5-4CAD-968D-888158CC607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57" name="ZoneTexte 1756">
          <a:extLst>
            <a:ext uri="{FF2B5EF4-FFF2-40B4-BE49-F238E27FC236}">
              <a16:creationId xmlns:a16="http://schemas.microsoft.com/office/drawing/2014/main" id="{FBCCECB7-D6C6-4501-8C8A-00725A2980D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58" name="ZoneTexte 1757">
          <a:extLst>
            <a:ext uri="{FF2B5EF4-FFF2-40B4-BE49-F238E27FC236}">
              <a16:creationId xmlns:a16="http://schemas.microsoft.com/office/drawing/2014/main" id="{028854BF-392C-49AF-8B66-1C6E31F7D36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59" name="ZoneTexte 1758">
          <a:extLst>
            <a:ext uri="{FF2B5EF4-FFF2-40B4-BE49-F238E27FC236}">
              <a16:creationId xmlns:a16="http://schemas.microsoft.com/office/drawing/2014/main" id="{ADACC26E-14AD-423C-9544-1CBD42605B2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60" name="ZoneTexte 1759">
          <a:extLst>
            <a:ext uri="{FF2B5EF4-FFF2-40B4-BE49-F238E27FC236}">
              <a16:creationId xmlns:a16="http://schemas.microsoft.com/office/drawing/2014/main" id="{A41A6BF8-B9AA-4942-A67E-FEB74DBAAAC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61" name="ZoneTexte 1760">
          <a:extLst>
            <a:ext uri="{FF2B5EF4-FFF2-40B4-BE49-F238E27FC236}">
              <a16:creationId xmlns:a16="http://schemas.microsoft.com/office/drawing/2014/main" id="{2A7128E9-C9A2-4FD8-9C4A-2D51563A0FB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62" name="ZoneTexte 1761">
          <a:extLst>
            <a:ext uri="{FF2B5EF4-FFF2-40B4-BE49-F238E27FC236}">
              <a16:creationId xmlns:a16="http://schemas.microsoft.com/office/drawing/2014/main" id="{3EC4C45A-1649-4A28-83D6-38471114A35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63" name="ZoneTexte 1762">
          <a:extLst>
            <a:ext uri="{FF2B5EF4-FFF2-40B4-BE49-F238E27FC236}">
              <a16:creationId xmlns:a16="http://schemas.microsoft.com/office/drawing/2014/main" id="{4C4DF76B-5E33-4EF6-A5E4-59100E71C8B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64" name="ZoneTexte 1763">
          <a:extLst>
            <a:ext uri="{FF2B5EF4-FFF2-40B4-BE49-F238E27FC236}">
              <a16:creationId xmlns:a16="http://schemas.microsoft.com/office/drawing/2014/main" id="{CD033A98-1AA4-4DF0-8548-D2588A4D92E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65" name="ZoneTexte 1764">
          <a:extLst>
            <a:ext uri="{FF2B5EF4-FFF2-40B4-BE49-F238E27FC236}">
              <a16:creationId xmlns:a16="http://schemas.microsoft.com/office/drawing/2014/main" id="{173C8215-079D-44AB-A01F-585A3E39D74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66" name="ZoneTexte 1765">
          <a:extLst>
            <a:ext uri="{FF2B5EF4-FFF2-40B4-BE49-F238E27FC236}">
              <a16:creationId xmlns:a16="http://schemas.microsoft.com/office/drawing/2014/main" id="{8464396D-A8B5-4CAA-BC72-A5AE2C91B1F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67" name="ZoneTexte 1766">
          <a:extLst>
            <a:ext uri="{FF2B5EF4-FFF2-40B4-BE49-F238E27FC236}">
              <a16:creationId xmlns:a16="http://schemas.microsoft.com/office/drawing/2014/main" id="{CA145F11-52AF-45F5-82F6-50F03EBAA05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68" name="ZoneTexte 1767">
          <a:extLst>
            <a:ext uri="{FF2B5EF4-FFF2-40B4-BE49-F238E27FC236}">
              <a16:creationId xmlns:a16="http://schemas.microsoft.com/office/drawing/2014/main" id="{C5803987-4BB7-4F9E-A46F-0323E1DC9BB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69" name="ZoneTexte 1768">
          <a:extLst>
            <a:ext uri="{FF2B5EF4-FFF2-40B4-BE49-F238E27FC236}">
              <a16:creationId xmlns:a16="http://schemas.microsoft.com/office/drawing/2014/main" id="{4262EFF7-91B8-4296-BC6F-03FA36F8A8C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70" name="ZoneTexte 1769">
          <a:extLst>
            <a:ext uri="{FF2B5EF4-FFF2-40B4-BE49-F238E27FC236}">
              <a16:creationId xmlns:a16="http://schemas.microsoft.com/office/drawing/2014/main" id="{AAAA9EF6-A18D-49CA-A7EC-E4236989306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71" name="ZoneTexte 1770">
          <a:extLst>
            <a:ext uri="{FF2B5EF4-FFF2-40B4-BE49-F238E27FC236}">
              <a16:creationId xmlns:a16="http://schemas.microsoft.com/office/drawing/2014/main" id="{BA32B97D-AAB3-44A4-B5EE-4CD810D098B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72" name="ZoneTexte 1771">
          <a:extLst>
            <a:ext uri="{FF2B5EF4-FFF2-40B4-BE49-F238E27FC236}">
              <a16:creationId xmlns:a16="http://schemas.microsoft.com/office/drawing/2014/main" id="{543C7508-CE96-4CF0-94C8-16266856448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73" name="ZoneTexte 1772">
          <a:extLst>
            <a:ext uri="{FF2B5EF4-FFF2-40B4-BE49-F238E27FC236}">
              <a16:creationId xmlns:a16="http://schemas.microsoft.com/office/drawing/2014/main" id="{4B5EE770-5273-40FF-A8E4-55DB1199B59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74" name="ZoneTexte 1773">
          <a:extLst>
            <a:ext uri="{FF2B5EF4-FFF2-40B4-BE49-F238E27FC236}">
              <a16:creationId xmlns:a16="http://schemas.microsoft.com/office/drawing/2014/main" id="{416C44B0-485C-4C6C-80B6-88E319F91C4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75" name="ZoneTexte 1774">
          <a:extLst>
            <a:ext uri="{FF2B5EF4-FFF2-40B4-BE49-F238E27FC236}">
              <a16:creationId xmlns:a16="http://schemas.microsoft.com/office/drawing/2014/main" id="{49C8DD19-FF61-4952-81D4-6D3071EAC0F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76" name="ZoneTexte 1775">
          <a:extLst>
            <a:ext uri="{FF2B5EF4-FFF2-40B4-BE49-F238E27FC236}">
              <a16:creationId xmlns:a16="http://schemas.microsoft.com/office/drawing/2014/main" id="{44312B08-1AB4-4DCD-BB69-5A15AAC02A0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77" name="ZoneTexte 1776">
          <a:extLst>
            <a:ext uri="{FF2B5EF4-FFF2-40B4-BE49-F238E27FC236}">
              <a16:creationId xmlns:a16="http://schemas.microsoft.com/office/drawing/2014/main" id="{5208FC4C-FAB1-4A48-8146-D0B4AFD302D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78" name="ZoneTexte 1777">
          <a:extLst>
            <a:ext uri="{FF2B5EF4-FFF2-40B4-BE49-F238E27FC236}">
              <a16:creationId xmlns:a16="http://schemas.microsoft.com/office/drawing/2014/main" id="{488BA553-9C72-482D-95C5-4B594DF56BE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79" name="ZoneTexte 1778">
          <a:extLst>
            <a:ext uri="{FF2B5EF4-FFF2-40B4-BE49-F238E27FC236}">
              <a16:creationId xmlns:a16="http://schemas.microsoft.com/office/drawing/2014/main" id="{5DB3A0CC-68EC-4624-BA5E-D58D45AC476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80" name="ZoneTexte 1779">
          <a:extLst>
            <a:ext uri="{FF2B5EF4-FFF2-40B4-BE49-F238E27FC236}">
              <a16:creationId xmlns:a16="http://schemas.microsoft.com/office/drawing/2014/main" id="{02160EAF-3AFD-4901-AF9D-F8A752222C5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81" name="ZoneTexte 1780">
          <a:extLst>
            <a:ext uri="{FF2B5EF4-FFF2-40B4-BE49-F238E27FC236}">
              <a16:creationId xmlns:a16="http://schemas.microsoft.com/office/drawing/2014/main" id="{BB15AFC5-C4C0-4E9E-968D-05687DF9770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82" name="ZoneTexte 1781">
          <a:extLst>
            <a:ext uri="{FF2B5EF4-FFF2-40B4-BE49-F238E27FC236}">
              <a16:creationId xmlns:a16="http://schemas.microsoft.com/office/drawing/2014/main" id="{E3001811-536B-49BA-AA76-12D1F777DC7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83" name="ZoneTexte 1782">
          <a:extLst>
            <a:ext uri="{FF2B5EF4-FFF2-40B4-BE49-F238E27FC236}">
              <a16:creationId xmlns:a16="http://schemas.microsoft.com/office/drawing/2014/main" id="{17D3D134-5475-4D8A-A3D9-E922467D52B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84" name="ZoneTexte 1783">
          <a:extLst>
            <a:ext uri="{FF2B5EF4-FFF2-40B4-BE49-F238E27FC236}">
              <a16:creationId xmlns:a16="http://schemas.microsoft.com/office/drawing/2014/main" id="{28B59BD9-3071-4189-AEB8-46F6BA50548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85" name="ZoneTexte 1784">
          <a:extLst>
            <a:ext uri="{FF2B5EF4-FFF2-40B4-BE49-F238E27FC236}">
              <a16:creationId xmlns:a16="http://schemas.microsoft.com/office/drawing/2014/main" id="{52554B38-6EE3-4321-B4C9-5218117E80C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86" name="ZoneTexte 1785">
          <a:extLst>
            <a:ext uri="{FF2B5EF4-FFF2-40B4-BE49-F238E27FC236}">
              <a16:creationId xmlns:a16="http://schemas.microsoft.com/office/drawing/2014/main" id="{FE08309B-C7AB-4912-A7AA-77C7AF8576B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87" name="ZoneTexte 1786">
          <a:extLst>
            <a:ext uri="{FF2B5EF4-FFF2-40B4-BE49-F238E27FC236}">
              <a16:creationId xmlns:a16="http://schemas.microsoft.com/office/drawing/2014/main" id="{BBBC3998-53A7-42D8-9984-0AB011E80A9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88" name="ZoneTexte 1787">
          <a:extLst>
            <a:ext uri="{FF2B5EF4-FFF2-40B4-BE49-F238E27FC236}">
              <a16:creationId xmlns:a16="http://schemas.microsoft.com/office/drawing/2014/main" id="{C4462707-C18D-4692-BE6F-2E1D5FABAAD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89" name="ZoneTexte 1788">
          <a:extLst>
            <a:ext uri="{FF2B5EF4-FFF2-40B4-BE49-F238E27FC236}">
              <a16:creationId xmlns:a16="http://schemas.microsoft.com/office/drawing/2014/main" id="{2C260A7B-BF25-42D2-9303-DFBC710F5F7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90" name="ZoneTexte 1789">
          <a:extLst>
            <a:ext uri="{FF2B5EF4-FFF2-40B4-BE49-F238E27FC236}">
              <a16:creationId xmlns:a16="http://schemas.microsoft.com/office/drawing/2014/main" id="{FCDBCB97-C4B3-43C0-8FCC-5FBEE49ABB9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91" name="ZoneTexte 1790">
          <a:extLst>
            <a:ext uri="{FF2B5EF4-FFF2-40B4-BE49-F238E27FC236}">
              <a16:creationId xmlns:a16="http://schemas.microsoft.com/office/drawing/2014/main" id="{D1DF1A55-1A4E-4515-A5E6-3B5E5BE994E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92" name="ZoneTexte 1791">
          <a:extLst>
            <a:ext uri="{FF2B5EF4-FFF2-40B4-BE49-F238E27FC236}">
              <a16:creationId xmlns:a16="http://schemas.microsoft.com/office/drawing/2014/main" id="{60A932DE-89FE-4BEB-A431-EAF2162C0CA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93" name="ZoneTexte 1792">
          <a:extLst>
            <a:ext uri="{FF2B5EF4-FFF2-40B4-BE49-F238E27FC236}">
              <a16:creationId xmlns:a16="http://schemas.microsoft.com/office/drawing/2014/main" id="{1BEDB6EB-C84A-402B-8FED-107288E140D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94" name="ZoneTexte 1793">
          <a:extLst>
            <a:ext uri="{FF2B5EF4-FFF2-40B4-BE49-F238E27FC236}">
              <a16:creationId xmlns:a16="http://schemas.microsoft.com/office/drawing/2014/main" id="{BFFD039A-B419-407A-A7F9-760C5E08038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95" name="ZoneTexte 1794">
          <a:extLst>
            <a:ext uri="{FF2B5EF4-FFF2-40B4-BE49-F238E27FC236}">
              <a16:creationId xmlns:a16="http://schemas.microsoft.com/office/drawing/2014/main" id="{3A6DC520-A0E3-4086-8CC7-9906351C754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96" name="ZoneTexte 1795">
          <a:extLst>
            <a:ext uri="{FF2B5EF4-FFF2-40B4-BE49-F238E27FC236}">
              <a16:creationId xmlns:a16="http://schemas.microsoft.com/office/drawing/2014/main" id="{5263BE71-14A2-499E-8EEE-74F0124C1A0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97" name="ZoneTexte 1796">
          <a:extLst>
            <a:ext uri="{FF2B5EF4-FFF2-40B4-BE49-F238E27FC236}">
              <a16:creationId xmlns:a16="http://schemas.microsoft.com/office/drawing/2014/main" id="{BBA16788-AB4B-4A7C-98D0-65D1ADED916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98" name="ZoneTexte 1797">
          <a:extLst>
            <a:ext uri="{FF2B5EF4-FFF2-40B4-BE49-F238E27FC236}">
              <a16:creationId xmlns:a16="http://schemas.microsoft.com/office/drawing/2014/main" id="{94A8AA0F-EC69-436E-8ED2-E4EBA31CBE9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799" name="ZoneTexte 1798">
          <a:extLst>
            <a:ext uri="{FF2B5EF4-FFF2-40B4-BE49-F238E27FC236}">
              <a16:creationId xmlns:a16="http://schemas.microsoft.com/office/drawing/2014/main" id="{B88A4CF0-957B-4110-AF28-52E582EA396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00" name="ZoneTexte 1799">
          <a:extLst>
            <a:ext uri="{FF2B5EF4-FFF2-40B4-BE49-F238E27FC236}">
              <a16:creationId xmlns:a16="http://schemas.microsoft.com/office/drawing/2014/main" id="{86C20994-9CF4-4518-BEFA-287CB480B6A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01" name="ZoneTexte 1800">
          <a:extLst>
            <a:ext uri="{FF2B5EF4-FFF2-40B4-BE49-F238E27FC236}">
              <a16:creationId xmlns:a16="http://schemas.microsoft.com/office/drawing/2014/main" id="{690F22AB-EF7E-4588-BC84-EBE6BA97115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02" name="ZoneTexte 1801">
          <a:extLst>
            <a:ext uri="{FF2B5EF4-FFF2-40B4-BE49-F238E27FC236}">
              <a16:creationId xmlns:a16="http://schemas.microsoft.com/office/drawing/2014/main" id="{02F9B0F7-0E38-434E-9DF2-3E8BD494E33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03" name="ZoneTexte 1802">
          <a:extLst>
            <a:ext uri="{FF2B5EF4-FFF2-40B4-BE49-F238E27FC236}">
              <a16:creationId xmlns:a16="http://schemas.microsoft.com/office/drawing/2014/main" id="{8D61BF87-0F59-4BB4-9F46-88E8C1F77BB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04" name="ZoneTexte 1803">
          <a:extLst>
            <a:ext uri="{FF2B5EF4-FFF2-40B4-BE49-F238E27FC236}">
              <a16:creationId xmlns:a16="http://schemas.microsoft.com/office/drawing/2014/main" id="{7488216C-3FFB-4F22-84F0-FCAB0D987A2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05" name="ZoneTexte 1804">
          <a:extLst>
            <a:ext uri="{FF2B5EF4-FFF2-40B4-BE49-F238E27FC236}">
              <a16:creationId xmlns:a16="http://schemas.microsoft.com/office/drawing/2014/main" id="{B0DBAE8C-DBAD-4771-B745-1320C1F12F8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06" name="ZoneTexte 1805">
          <a:extLst>
            <a:ext uri="{FF2B5EF4-FFF2-40B4-BE49-F238E27FC236}">
              <a16:creationId xmlns:a16="http://schemas.microsoft.com/office/drawing/2014/main" id="{241E94DB-0126-471F-8146-D8D475F6AFB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07" name="ZoneTexte 1806">
          <a:extLst>
            <a:ext uri="{FF2B5EF4-FFF2-40B4-BE49-F238E27FC236}">
              <a16:creationId xmlns:a16="http://schemas.microsoft.com/office/drawing/2014/main" id="{4A403BAD-6585-4435-93D9-4D8F4F018DC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08" name="ZoneTexte 1807">
          <a:extLst>
            <a:ext uri="{FF2B5EF4-FFF2-40B4-BE49-F238E27FC236}">
              <a16:creationId xmlns:a16="http://schemas.microsoft.com/office/drawing/2014/main" id="{2E067ADA-9E9F-47E2-B836-229FA29DD0D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09" name="ZoneTexte 1808">
          <a:extLst>
            <a:ext uri="{FF2B5EF4-FFF2-40B4-BE49-F238E27FC236}">
              <a16:creationId xmlns:a16="http://schemas.microsoft.com/office/drawing/2014/main" id="{92C62DA0-CB69-4B71-9D48-8DB7F456FD4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10" name="ZoneTexte 1809">
          <a:extLst>
            <a:ext uri="{FF2B5EF4-FFF2-40B4-BE49-F238E27FC236}">
              <a16:creationId xmlns:a16="http://schemas.microsoft.com/office/drawing/2014/main" id="{B248D825-C346-47E4-917F-CA30D4C48DB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11" name="ZoneTexte 1810">
          <a:extLst>
            <a:ext uri="{FF2B5EF4-FFF2-40B4-BE49-F238E27FC236}">
              <a16:creationId xmlns:a16="http://schemas.microsoft.com/office/drawing/2014/main" id="{F86AC031-4C70-49A3-9255-834DC79BDDB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12" name="ZoneTexte 1811">
          <a:extLst>
            <a:ext uri="{FF2B5EF4-FFF2-40B4-BE49-F238E27FC236}">
              <a16:creationId xmlns:a16="http://schemas.microsoft.com/office/drawing/2014/main" id="{82FFA487-4B03-47BE-B8D6-8BD36AEFB67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13" name="ZoneTexte 1812">
          <a:extLst>
            <a:ext uri="{FF2B5EF4-FFF2-40B4-BE49-F238E27FC236}">
              <a16:creationId xmlns:a16="http://schemas.microsoft.com/office/drawing/2014/main" id="{C8388B21-C634-4F8A-B65B-651C407ED6F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14" name="ZoneTexte 1813">
          <a:extLst>
            <a:ext uri="{FF2B5EF4-FFF2-40B4-BE49-F238E27FC236}">
              <a16:creationId xmlns:a16="http://schemas.microsoft.com/office/drawing/2014/main" id="{9677138A-4A9D-484A-8A74-19C953996B4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15" name="ZoneTexte 1814">
          <a:extLst>
            <a:ext uri="{FF2B5EF4-FFF2-40B4-BE49-F238E27FC236}">
              <a16:creationId xmlns:a16="http://schemas.microsoft.com/office/drawing/2014/main" id="{4F7574A9-5857-411D-94EF-62FAE4DF424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16" name="ZoneTexte 1815">
          <a:extLst>
            <a:ext uri="{FF2B5EF4-FFF2-40B4-BE49-F238E27FC236}">
              <a16:creationId xmlns:a16="http://schemas.microsoft.com/office/drawing/2014/main" id="{14154B41-90F0-4097-A146-989B0501909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17" name="ZoneTexte 1816">
          <a:extLst>
            <a:ext uri="{FF2B5EF4-FFF2-40B4-BE49-F238E27FC236}">
              <a16:creationId xmlns:a16="http://schemas.microsoft.com/office/drawing/2014/main" id="{8273CE06-0CC2-4285-982B-6E663B5AE87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18" name="ZoneTexte 1817">
          <a:extLst>
            <a:ext uri="{FF2B5EF4-FFF2-40B4-BE49-F238E27FC236}">
              <a16:creationId xmlns:a16="http://schemas.microsoft.com/office/drawing/2014/main" id="{FC49A5D6-835A-4D87-9A11-4A77BB4C51F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19" name="ZoneTexte 1818">
          <a:extLst>
            <a:ext uri="{FF2B5EF4-FFF2-40B4-BE49-F238E27FC236}">
              <a16:creationId xmlns:a16="http://schemas.microsoft.com/office/drawing/2014/main" id="{7E7993B8-F11C-454E-A7A7-B16B44481B9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20" name="ZoneTexte 1819">
          <a:extLst>
            <a:ext uri="{FF2B5EF4-FFF2-40B4-BE49-F238E27FC236}">
              <a16:creationId xmlns:a16="http://schemas.microsoft.com/office/drawing/2014/main" id="{4D8064BF-6729-4223-ACF2-252F4997253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21" name="ZoneTexte 1820">
          <a:extLst>
            <a:ext uri="{FF2B5EF4-FFF2-40B4-BE49-F238E27FC236}">
              <a16:creationId xmlns:a16="http://schemas.microsoft.com/office/drawing/2014/main" id="{28B29A41-69A7-4BC8-94C3-E783E36914A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22" name="ZoneTexte 1821">
          <a:extLst>
            <a:ext uri="{FF2B5EF4-FFF2-40B4-BE49-F238E27FC236}">
              <a16:creationId xmlns:a16="http://schemas.microsoft.com/office/drawing/2014/main" id="{709D1EC2-01E6-4184-A1AB-564FBC42E85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23" name="ZoneTexte 1822">
          <a:extLst>
            <a:ext uri="{FF2B5EF4-FFF2-40B4-BE49-F238E27FC236}">
              <a16:creationId xmlns:a16="http://schemas.microsoft.com/office/drawing/2014/main" id="{32A15642-479F-4447-869E-64668E1D4F0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24" name="ZoneTexte 1823">
          <a:extLst>
            <a:ext uri="{FF2B5EF4-FFF2-40B4-BE49-F238E27FC236}">
              <a16:creationId xmlns:a16="http://schemas.microsoft.com/office/drawing/2014/main" id="{16D63F47-6A1C-4E71-A114-BEB4F038779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25" name="ZoneTexte 1824">
          <a:extLst>
            <a:ext uri="{FF2B5EF4-FFF2-40B4-BE49-F238E27FC236}">
              <a16:creationId xmlns:a16="http://schemas.microsoft.com/office/drawing/2014/main" id="{F4ED5790-7AC4-4C41-B71C-CBEEEBF78A8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26" name="ZoneTexte 1825">
          <a:extLst>
            <a:ext uri="{FF2B5EF4-FFF2-40B4-BE49-F238E27FC236}">
              <a16:creationId xmlns:a16="http://schemas.microsoft.com/office/drawing/2014/main" id="{3FFB811D-4B67-40C7-9514-7DB0B959AAD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27" name="ZoneTexte 1826">
          <a:extLst>
            <a:ext uri="{FF2B5EF4-FFF2-40B4-BE49-F238E27FC236}">
              <a16:creationId xmlns:a16="http://schemas.microsoft.com/office/drawing/2014/main" id="{2ECF8F7B-F25A-4B40-A066-0125C889309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28" name="ZoneTexte 1827">
          <a:extLst>
            <a:ext uri="{FF2B5EF4-FFF2-40B4-BE49-F238E27FC236}">
              <a16:creationId xmlns:a16="http://schemas.microsoft.com/office/drawing/2014/main" id="{17BC5041-DEA3-4FFF-860A-CDC28ED581F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29" name="ZoneTexte 1828">
          <a:extLst>
            <a:ext uri="{FF2B5EF4-FFF2-40B4-BE49-F238E27FC236}">
              <a16:creationId xmlns:a16="http://schemas.microsoft.com/office/drawing/2014/main" id="{EABBBE62-E9D9-4EBB-A166-12B30B99D84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30" name="ZoneTexte 1829">
          <a:extLst>
            <a:ext uri="{FF2B5EF4-FFF2-40B4-BE49-F238E27FC236}">
              <a16:creationId xmlns:a16="http://schemas.microsoft.com/office/drawing/2014/main" id="{42F6E6F3-462C-4563-AAFB-9230553319E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31" name="ZoneTexte 1830">
          <a:extLst>
            <a:ext uri="{FF2B5EF4-FFF2-40B4-BE49-F238E27FC236}">
              <a16:creationId xmlns:a16="http://schemas.microsoft.com/office/drawing/2014/main" id="{85D8F223-6A86-4072-B6CF-141ABFE9019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32" name="ZoneTexte 1831">
          <a:extLst>
            <a:ext uri="{FF2B5EF4-FFF2-40B4-BE49-F238E27FC236}">
              <a16:creationId xmlns:a16="http://schemas.microsoft.com/office/drawing/2014/main" id="{584B48CD-C394-47C7-9C25-44A31B20B5D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33" name="ZoneTexte 1832">
          <a:extLst>
            <a:ext uri="{FF2B5EF4-FFF2-40B4-BE49-F238E27FC236}">
              <a16:creationId xmlns:a16="http://schemas.microsoft.com/office/drawing/2014/main" id="{92E4BFDB-5588-4103-B769-8BCE3F00B92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34" name="ZoneTexte 1833">
          <a:extLst>
            <a:ext uri="{FF2B5EF4-FFF2-40B4-BE49-F238E27FC236}">
              <a16:creationId xmlns:a16="http://schemas.microsoft.com/office/drawing/2014/main" id="{DB78041C-6354-441A-B38E-E72E96F674E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35" name="ZoneTexte 1834">
          <a:extLst>
            <a:ext uri="{FF2B5EF4-FFF2-40B4-BE49-F238E27FC236}">
              <a16:creationId xmlns:a16="http://schemas.microsoft.com/office/drawing/2014/main" id="{2B612996-C2AD-4CF4-9232-B478012693A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36" name="ZoneTexte 1835">
          <a:extLst>
            <a:ext uri="{FF2B5EF4-FFF2-40B4-BE49-F238E27FC236}">
              <a16:creationId xmlns:a16="http://schemas.microsoft.com/office/drawing/2014/main" id="{6796025D-9B91-41E8-89F7-11E2334476B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37" name="ZoneTexte 1836">
          <a:extLst>
            <a:ext uri="{FF2B5EF4-FFF2-40B4-BE49-F238E27FC236}">
              <a16:creationId xmlns:a16="http://schemas.microsoft.com/office/drawing/2014/main" id="{34E3B9C3-8233-4277-84ED-35F6B227045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38" name="ZoneTexte 1837">
          <a:extLst>
            <a:ext uri="{FF2B5EF4-FFF2-40B4-BE49-F238E27FC236}">
              <a16:creationId xmlns:a16="http://schemas.microsoft.com/office/drawing/2014/main" id="{5D63EB40-7506-499F-BE05-7EBCF66BE79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39" name="ZoneTexte 1838">
          <a:extLst>
            <a:ext uri="{FF2B5EF4-FFF2-40B4-BE49-F238E27FC236}">
              <a16:creationId xmlns:a16="http://schemas.microsoft.com/office/drawing/2014/main" id="{91583130-7E72-4A65-89B8-D58F07076C1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40" name="ZoneTexte 1839">
          <a:extLst>
            <a:ext uri="{FF2B5EF4-FFF2-40B4-BE49-F238E27FC236}">
              <a16:creationId xmlns:a16="http://schemas.microsoft.com/office/drawing/2014/main" id="{8B032B67-6025-4242-B1E0-63C8BFFCB3C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41" name="ZoneTexte 1840">
          <a:extLst>
            <a:ext uri="{FF2B5EF4-FFF2-40B4-BE49-F238E27FC236}">
              <a16:creationId xmlns:a16="http://schemas.microsoft.com/office/drawing/2014/main" id="{88C64BA5-6254-4639-8B17-2355A1B7856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42" name="ZoneTexte 1841">
          <a:extLst>
            <a:ext uri="{FF2B5EF4-FFF2-40B4-BE49-F238E27FC236}">
              <a16:creationId xmlns:a16="http://schemas.microsoft.com/office/drawing/2014/main" id="{D35EC2EE-7226-4F55-AB31-DD8C25A7A25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43" name="ZoneTexte 1842">
          <a:extLst>
            <a:ext uri="{FF2B5EF4-FFF2-40B4-BE49-F238E27FC236}">
              <a16:creationId xmlns:a16="http://schemas.microsoft.com/office/drawing/2014/main" id="{D5B7B970-C9D9-400E-98CC-0FCCCEC64A6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44" name="ZoneTexte 1843">
          <a:extLst>
            <a:ext uri="{FF2B5EF4-FFF2-40B4-BE49-F238E27FC236}">
              <a16:creationId xmlns:a16="http://schemas.microsoft.com/office/drawing/2014/main" id="{3AB8106D-1D23-4EF5-B591-0030BCCFDFD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45" name="ZoneTexte 1844">
          <a:extLst>
            <a:ext uri="{FF2B5EF4-FFF2-40B4-BE49-F238E27FC236}">
              <a16:creationId xmlns:a16="http://schemas.microsoft.com/office/drawing/2014/main" id="{26CDD639-C63C-499F-970A-4BDEA393077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46" name="ZoneTexte 1845">
          <a:extLst>
            <a:ext uri="{FF2B5EF4-FFF2-40B4-BE49-F238E27FC236}">
              <a16:creationId xmlns:a16="http://schemas.microsoft.com/office/drawing/2014/main" id="{B6DFEF97-579D-4F14-B657-2D69804561D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47" name="ZoneTexte 1846">
          <a:extLst>
            <a:ext uri="{FF2B5EF4-FFF2-40B4-BE49-F238E27FC236}">
              <a16:creationId xmlns:a16="http://schemas.microsoft.com/office/drawing/2014/main" id="{1DCB1DC2-68ED-439B-BEE4-9F57DBA8D14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48" name="ZoneTexte 1847">
          <a:extLst>
            <a:ext uri="{FF2B5EF4-FFF2-40B4-BE49-F238E27FC236}">
              <a16:creationId xmlns:a16="http://schemas.microsoft.com/office/drawing/2014/main" id="{C57544CF-EB58-4654-AA14-502BA823A1F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49" name="ZoneTexte 1848">
          <a:extLst>
            <a:ext uri="{FF2B5EF4-FFF2-40B4-BE49-F238E27FC236}">
              <a16:creationId xmlns:a16="http://schemas.microsoft.com/office/drawing/2014/main" id="{1BD3A11F-2152-4BCD-B040-CE76664081D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50" name="ZoneTexte 1849">
          <a:extLst>
            <a:ext uri="{FF2B5EF4-FFF2-40B4-BE49-F238E27FC236}">
              <a16:creationId xmlns:a16="http://schemas.microsoft.com/office/drawing/2014/main" id="{DF2F107E-0343-4ED5-B61E-1BA61C343F8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51" name="ZoneTexte 1850">
          <a:extLst>
            <a:ext uri="{FF2B5EF4-FFF2-40B4-BE49-F238E27FC236}">
              <a16:creationId xmlns:a16="http://schemas.microsoft.com/office/drawing/2014/main" id="{0A2E6F0D-B4AB-4D19-B5D0-D904EC29F4D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52" name="ZoneTexte 1851">
          <a:extLst>
            <a:ext uri="{FF2B5EF4-FFF2-40B4-BE49-F238E27FC236}">
              <a16:creationId xmlns:a16="http://schemas.microsoft.com/office/drawing/2014/main" id="{1107F204-F9E9-48EF-9120-E7EB31DC20C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53" name="ZoneTexte 1852">
          <a:extLst>
            <a:ext uri="{FF2B5EF4-FFF2-40B4-BE49-F238E27FC236}">
              <a16:creationId xmlns:a16="http://schemas.microsoft.com/office/drawing/2014/main" id="{521AAFA7-2B1F-4F64-8E18-B5D9B3D54D1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54" name="ZoneTexte 1853">
          <a:extLst>
            <a:ext uri="{FF2B5EF4-FFF2-40B4-BE49-F238E27FC236}">
              <a16:creationId xmlns:a16="http://schemas.microsoft.com/office/drawing/2014/main" id="{D22FFA58-FEAB-4D3B-AE93-E272164E5DE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55" name="ZoneTexte 1854">
          <a:extLst>
            <a:ext uri="{FF2B5EF4-FFF2-40B4-BE49-F238E27FC236}">
              <a16:creationId xmlns:a16="http://schemas.microsoft.com/office/drawing/2014/main" id="{4365AFDB-D0B7-481F-8097-0E2E26FDC55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56" name="ZoneTexte 1855">
          <a:extLst>
            <a:ext uri="{FF2B5EF4-FFF2-40B4-BE49-F238E27FC236}">
              <a16:creationId xmlns:a16="http://schemas.microsoft.com/office/drawing/2014/main" id="{DFF13776-422C-4F84-8150-9D7DCD4730E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57" name="ZoneTexte 1856">
          <a:extLst>
            <a:ext uri="{FF2B5EF4-FFF2-40B4-BE49-F238E27FC236}">
              <a16:creationId xmlns:a16="http://schemas.microsoft.com/office/drawing/2014/main" id="{E748E35E-93AD-4EF4-832C-88C96020B38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58" name="ZoneTexte 1857">
          <a:extLst>
            <a:ext uri="{FF2B5EF4-FFF2-40B4-BE49-F238E27FC236}">
              <a16:creationId xmlns:a16="http://schemas.microsoft.com/office/drawing/2014/main" id="{FA26D9AC-4993-44D9-8B36-C11B87ACFFD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59" name="ZoneTexte 1858">
          <a:extLst>
            <a:ext uri="{FF2B5EF4-FFF2-40B4-BE49-F238E27FC236}">
              <a16:creationId xmlns:a16="http://schemas.microsoft.com/office/drawing/2014/main" id="{AF43161F-0BD0-4CE7-95D0-87BB37A10CF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60" name="ZoneTexte 1859">
          <a:extLst>
            <a:ext uri="{FF2B5EF4-FFF2-40B4-BE49-F238E27FC236}">
              <a16:creationId xmlns:a16="http://schemas.microsoft.com/office/drawing/2014/main" id="{047F26D8-2476-4C91-A9CD-F5D56427C9C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61" name="ZoneTexte 1860">
          <a:extLst>
            <a:ext uri="{FF2B5EF4-FFF2-40B4-BE49-F238E27FC236}">
              <a16:creationId xmlns:a16="http://schemas.microsoft.com/office/drawing/2014/main" id="{37D0BA59-6129-4954-ADA3-71483B4F28E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62" name="ZoneTexte 1861">
          <a:extLst>
            <a:ext uri="{FF2B5EF4-FFF2-40B4-BE49-F238E27FC236}">
              <a16:creationId xmlns:a16="http://schemas.microsoft.com/office/drawing/2014/main" id="{377CAACD-6BB7-4E2F-B910-A552825DED2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63" name="ZoneTexte 1862">
          <a:extLst>
            <a:ext uri="{FF2B5EF4-FFF2-40B4-BE49-F238E27FC236}">
              <a16:creationId xmlns:a16="http://schemas.microsoft.com/office/drawing/2014/main" id="{84FD5AE8-4855-49D0-BC4F-478EA4F799B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64" name="ZoneTexte 1863">
          <a:extLst>
            <a:ext uri="{FF2B5EF4-FFF2-40B4-BE49-F238E27FC236}">
              <a16:creationId xmlns:a16="http://schemas.microsoft.com/office/drawing/2014/main" id="{3B74AF90-5373-462A-A038-BBC5D35B72B7}"/>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65" name="ZoneTexte 1864">
          <a:extLst>
            <a:ext uri="{FF2B5EF4-FFF2-40B4-BE49-F238E27FC236}">
              <a16:creationId xmlns:a16="http://schemas.microsoft.com/office/drawing/2014/main" id="{D477AAAB-343F-4718-99C9-200811FA811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66" name="ZoneTexte 1865">
          <a:extLst>
            <a:ext uri="{FF2B5EF4-FFF2-40B4-BE49-F238E27FC236}">
              <a16:creationId xmlns:a16="http://schemas.microsoft.com/office/drawing/2014/main" id="{12354824-B8F3-4A5A-BF50-702F69BEE4D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67" name="ZoneTexte 1866">
          <a:extLst>
            <a:ext uri="{FF2B5EF4-FFF2-40B4-BE49-F238E27FC236}">
              <a16:creationId xmlns:a16="http://schemas.microsoft.com/office/drawing/2014/main" id="{A5EE0E63-CD7E-4696-8EC2-6335950DF56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68" name="ZoneTexte 1867">
          <a:extLst>
            <a:ext uri="{FF2B5EF4-FFF2-40B4-BE49-F238E27FC236}">
              <a16:creationId xmlns:a16="http://schemas.microsoft.com/office/drawing/2014/main" id="{10ADBC33-8B4E-4E25-BB5F-6794A3757289}"/>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69" name="ZoneTexte 1868">
          <a:extLst>
            <a:ext uri="{FF2B5EF4-FFF2-40B4-BE49-F238E27FC236}">
              <a16:creationId xmlns:a16="http://schemas.microsoft.com/office/drawing/2014/main" id="{67784087-0451-4C03-B71A-D2E1733DA11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70" name="ZoneTexte 1869">
          <a:extLst>
            <a:ext uri="{FF2B5EF4-FFF2-40B4-BE49-F238E27FC236}">
              <a16:creationId xmlns:a16="http://schemas.microsoft.com/office/drawing/2014/main" id="{3333572C-5F5B-448A-B53B-D4D01216517E}"/>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71" name="ZoneTexte 1870">
          <a:extLst>
            <a:ext uri="{FF2B5EF4-FFF2-40B4-BE49-F238E27FC236}">
              <a16:creationId xmlns:a16="http://schemas.microsoft.com/office/drawing/2014/main" id="{B14DC6C0-7878-4565-8031-FD3679EAFD8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72" name="ZoneTexte 1871">
          <a:extLst>
            <a:ext uri="{FF2B5EF4-FFF2-40B4-BE49-F238E27FC236}">
              <a16:creationId xmlns:a16="http://schemas.microsoft.com/office/drawing/2014/main" id="{27DD766E-3703-49E0-8DF2-08E8606168E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73" name="ZoneTexte 1872">
          <a:extLst>
            <a:ext uri="{FF2B5EF4-FFF2-40B4-BE49-F238E27FC236}">
              <a16:creationId xmlns:a16="http://schemas.microsoft.com/office/drawing/2014/main" id="{9D260C48-6500-4153-9B39-4676A7476D0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74" name="ZoneTexte 1873">
          <a:extLst>
            <a:ext uri="{FF2B5EF4-FFF2-40B4-BE49-F238E27FC236}">
              <a16:creationId xmlns:a16="http://schemas.microsoft.com/office/drawing/2014/main" id="{83724A15-6B43-4FCD-872D-D0B21E30F00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75" name="ZoneTexte 1874">
          <a:extLst>
            <a:ext uri="{FF2B5EF4-FFF2-40B4-BE49-F238E27FC236}">
              <a16:creationId xmlns:a16="http://schemas.microsoft.com/office/drawing/2014/main" id="{F4A6BD9A-FD08-431C-86D8-4FCCCB1200B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76" name="ZoneTexte 1875">
          <a:extLst>
            <a:ext uri="{FF2B5EF4-FFF2-40B4-BE49-F238E27FC236}">
              <a16:creationId xmlns:a16="http://schemas.microsoft.com/office/drawing/2014/main" id="{EBA2BF6C-3E40-4648-BBA7-74F6E3609CF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77" name="ZoneTexte 1876">
          <a:extLst>
            <a:ext uri="{FF2B5EF4-FFF2-40B4-BE49-F238E27FC236}">
              <a16:creationId xmlns:a16="http://schemas.microsoft.com/office/drawing/2014/main" id="{BA0388DE-5021-48CF-99A2-382D6167E5F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78" name="ZoneTexte 1877">
          <a:extLst>
            <a:ext uri="{FF2B5EF4-FFF2-40B4-BE49-F238E27FC236}">
              <a16:creationId xmlns:a16="http://schemas.microsoft.com/office/drawing/2014/main" id="{856F1A78-52A7-4DE7-A757-22140F113CD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79" name="ZoneTexte 1878">
          <a:extLst>
            <a:ext uri="{FF2B5EF4-FFF2-40B4-BE49-F238E27FC236}">
              <a16:creationId xmlns:a16="http://schemas.microsoft.com/office/drawing/2014/main" id="{413BF0B2-C3A8-4072-B815-72F9F8B958A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80" name="ZoneTexte 1879">
          <a:extLst>
            <a:ext uri="{FF2B5EF4-FFF2-40B4-BE49-F238E27FC236}">
              <a16:creationId xmlns:a16="http://schemas.microsoft.com/office/drawing/2014/main" id="{FB26AFD9-EC09-4E9B-8AE0-2F988E5C366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81" name="ZoneTexte 1880">
          <a:extLst>
            <a:ext uri="{FF2B5EF4-FFF2-40B4-BE49-F238E27FC236}">
              <a16:creationId xmlns:a16="http://schemas.microsoft.com/office/drawing/2014/main" id="{E9B2E679-6488-475D-9DBD-28D63854AE1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82" name="ZoneTexte 1881">
          <a:extLst>
            <a:ext uri="{FF2B5EF4-FFF2-40B4-BE49-F238E27FC236}">
              <a16:creationId xmlns:a16="http://schemas.microsoft.com/office/drawing/2014/main" id="{242EDA73-36F0-4324-AC22-F1F2E4407F7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83" name="ZoneTexte 1882">
          <a:extLst>
            <a:ext uri="{FF2B5EF4-FFF2-40B4-BE49-F238E27FC236}">
              <a16:creationId xmlns:a16="http://schemas.microsoft.com/office/drawing/2014/main" id="{55BE8D04-D5BF-480C-ADDB-CF0CED2E3048}"/>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84" name="ZoneTexte 1883">
          <a:extLst>
            <a:ext uri="{FF2B5EF4-FFF2-40B4-BE49-F238E27FC236}">
              <a16:creationId xmlns:a16="http://schemas.microsoft.com/office/drawing/2014/main" id="{4EE50021-A2D1-4695-BD03-A244429DAFB2}"/>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85" name="ZoneTexte 1884">
          <a:extLst>
            <a:ext uri="{FF2B5EF4-FFF2-40B4-BE49-F238E27FC236}">
              <a16:creationId xmlns:a16="http://schemas.microsoft.com/office/drawing/2014/main" id="{C738AEFF-D6D9-4245-83D4-EABF6DCDEDD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86" name="ZoneTexte 1885">
          <a:extLst>
            <a:ext uri="{FF2B5EF4-FFF2-40B4-BE49-F238E27FC236}">
              <a16:creationId xmlns:a16="http://schemas.microsoft.com/office/drawing/2014/main" id="{83671238-5FDF-413A-8CE9-876E9469A30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87" name="ZoneTexte 1886">
          <a:extLst>
            <a:ext uri="{FF2B5EF4-FFF2-40B4-BE49-F238E27FC236}">
              <a16:creationId xmlns:a16="http://schemas.microsoft.com/office/drawing/2014/main" id="{B85EBA08-8F39-4B84-8F71-27E45F87BD5D}"/>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88" name="ZoneTexte 1887">
          <a:extLst>
            <a:ext uri="{FF2B5EF4-FFF2-40B4-BE49-F238E27FC236}">
              <a16:creationId xmlns:a16="http://schemas.microsoft.com/office/drawing/2014/main" id="{EFE9E148-B786-43AF-8ECF-224CD750512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89" name="ZoneTexte 1888">
          <a:extLst>
            <a:ext uri="{FF2B5EF4-FFF2-40B4-BE49-F238E27FC236}">
              <a16:creationId xmlns:a16="http://schemas.microsoft.com/office/drawing/2014/main" id="{CF0D8AA2-0701-4CB8-8273-4F44FD7EE0C6}"/>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90" name="ZoneTexte 1889">
          <a:extLst>
            <a:ext uri="{FF2B5EF4-FFF2-40B4-BE49-F238E27FC236}">
              <a16:creationId xmlns:a16="http://schemas.microsoft.com/office/drawing/2014/main" id="{E80C7546-E4CB-4C62-8EEE-543FAAAB8C3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91" name="ZoneTexte 1890">
          <a:extLst>
            <a:ext uri="{FF2B5EF4-FFF2-40B4-BE49-F238E27FC236}">
              <a16:creationId xmlns:a16="http://schemas.microsoft.com/office/drawing/2014/main" id="{45B43BD0-775F-4301-B094-E8154955F4B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92" name="ZoneTexte 1891">
          <a:extLst>
            <a:ext uri="{FF2B5EF4-FFF2-40B4-BE49-F238E27FC236}">
              <a16:creationId xmlns:a16="http://schemas.microsoft.com/office/drawing/2014/main" id="{5E7DBCBB-F8DA-48EB-971D-0627521596E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93" name="ZoneTexte 1892">
          <a:extLst>
            <a:ext uri="{FF2B5EF4-FFF2-40B4-BE49-F238E27FC236}">
              <a16:creationId xmlns:a16="http://schemas.microsoft.com/office/drawing/2014/main" id="{CF4CF4D1-B77F-4C34-A703-FDAA7E7AE07C}"/>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94" name="ZoneTexte 1893">
          <a:extLst>
            <a:ext uri="{FF2B5EF4-FFF2-40B4-BE49-F238E27FC236}">
              <a16:creationId xmlns:a16="http://schemas.microsoft.com/office/drawing/2014/main" id="{B0343EE4-7EDB-4DA6-9FB2-C0710010CC6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95" name="ZoneTexte 1894">
          <a:extLst>
            <a:ext uri="{FF2B5EF4-FFF2-40B4-BE49-F238E27FC236}">
              <a16:creationId xmlns:a16="http://schemas.microsoft.com/office/drawing/2014/main" id="{BC91115E-B77A-4150-AB1C-49F11FEAB22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96" name="ZoneTexte 1895">
          <a:extLst>
            <a:ext uri="{FF2B5EF4-FFF2-40B4-BE49-F238E27FC236}">
              <a16:creationId xmlns:a16="http://schemas.microsoft.com/office/drawing/2014/main" id="{73632FDC-A637-4171-B8DC-21C472DD9EDA}"/>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97" name="ZoneTexte 1896">
          <a:extLst>
            <a:ext uri="{FF2B5EF4-FFF2-40B4-BE49-F238E27FC236}">
              <a16:creationId xmlns:a16="http://schemas.microsoft.com/office/drawing/2014/main" id="{7A82ADBE-5923-4E3B-A2E9-462AD85D3800}"/>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98" name="ZoneTexte 1897">
          <a:extLst>
            <a:ext uri="{FF2B5EF4-FFF2-40B4-BE49-F238E27FC236}">
              <a16:creationId xmlns:a16="http://schemas.microsoft.com/office/drawing/2014/main" id="{BA362FC5-24E2-44EA-AC96-72589B90A43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899" name="ZoneTexte 1898">
          <a:extLst>
            <a:ext uri="{FF2B5EF4-FFF2-40B4-BE49-F238E27FC236}">
              <a16:creationId xmlns:a16="http://schemas.microsoft.com/office/drawing/2014/main" id="{CE6BEA44-9BA6-468E-8C87-E5440A0783D3}"/>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900" name="ZoneTexte 1899">
          <a:extLst>
            <a:ext uri="{FF2B5EF4-FFF2-40B4-BE49-F238E27FC236}">
              <a16:creationId xmlns:a16="http://schemas.microsoft.com/office/drawing/2014/main" id="{352ADBF5-A38E-4F78-A1A4-056C3856999B}"/>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901" name="ZoneTexte 1900">
          <a:extLst>
            <a:ext uri="{FF2B5EF4-FFF2-40B4-BE49-F238E27FC236}">
              <a16:creationId xmlns:a16="http://schemas.microsoft.com/office/drawing/2014/main" id="{12E017CD-293F-4997-B9DA-CC675D2FEE24}"/>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902" name="ZoneTexte 1901">
          <a:extLst>
            <a:ext uri="{FF2B5EF4-FFF2-40B4-BE49-F238E27FC236}">
              <a16:creationId xmlns:a16="http://schemas.microsoft.com/office/drawing/2014/main" id="{FC268F7A-7C8F-4ADF-B101-DD3A79386731}"/>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903" name="ZoneTexte 1902">
          <a:extLst>
            <a:ext uri="{FF2B5EF4-FFF2-40B4-BE49-F238E27FC236}">
              <a16:creationId xmlns:a16="http://schemas.microsoft.com/office/drawing/2014/main" id="{385BFFCE-EBA2-4E83-956B-ADE5A156368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904" name="ZoneTexte 1903">
          <a:extLst>
            <a:ext uri="{FF2B5EF4-FFF2-40B4-BE49-F238E27FC236}">
              <a16:creationId xmlns:a16="http://schemas.microsoft.com/office/drawing/2014/main" id="{2F66CEA8-91F3-4814-89D5-79FC65EE2B05}"/>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21</xdr:row>
      <xdr:rowOff>0</xdr:rowOff>
    </xdr:from>
    <xdr:ext cx="65" cy="172227"/>
    <xdr:sp macro="" textlink="">
      <xdr:nvSpPr>
        <xdr:cNvPr id="1905" name="ZoneTexte 1904">
          <a:extLst>
            <a:ext uri="{FF2B5EF4-FFF2-40B4-BE49-F238E27FC236}">
              <a16:creationId xmlns:a16="http://schemas.microsoft.com/office/drawing/2014/main" id="{BE32E1C4-9195-498D-B17A-166672C806AF}"/>
            </a:ext>
          </a:extLst>
        </xdr:cNvPr>
        <xdr:cNvSpPr txBox="1"/>
      </xdr:nvSpPr>
      <xdr:spPr>
        <a:xfrm>
          <a:off x="50930175"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06" name="ZoneTexte 1905">
          <a:extLst>
            <a:ext uri="{FF2B5EF4-FFF2-40B4-BE49-F238E27FC236}">
              <a16:creationId xmlns:a16="http://schemas.microsoft.com/office/drawing/2014/main" id="{CFBBDEA2-1F90-4AAC-B12E-163F84C0D6F7}"/>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07" name="ZoneTexte 1906">
          <a:extLst>
            <a:ext uri="{FF2B5EF4-FFF2-40B4-BE49-F238E27FC236}">
              <a16:creationId xmlns:a16="http://schemas.microsoft.com/office/drawing/2014/main" id="{AE1A27FF-7F8F-4157-9BD8-D1BB2B3DF63A}"/>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08" name="ZoneTexte 1907">
          <a:extLst>
            <a:ext uri="{FF2B5EF4-FFF2-40B4-BE49-F238E27FC236}">
              <a16:creationId xmlns:a16="http://schemas.microsoft.com/office/drawing/2014/main" id="{2F5E0DFB-71AD-4D03-8C72-A4F566C905F8}"/>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09" name="ZoneTexte 1908">
          <a:extLst>
            <a:ext uri="{FF2B5EF4-FFF2-40B4-BE49-F238E27FC236}">
              <a16:creationId xmlns:a16="http://schemas.microsoft.com/office/drawing/2014/main" id="{88B36A14-DC2B-4B07-AC36-652A235CE1BE}"/>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10" name="ZoneTexte 1909">
          <a:extLst>
            <a:ext uri="{FF2B5EF4-FFF2-40B4-BE49-F238E27FC236}">
              <a16:creationId xmlns:a16="http://schemas.microsoft.com/office/drawing/2014/main" id="{ED96A322-39A7-4F88-A51C-35188B56589F}"/>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11" name="ZoneTexte 1910">
          <a:extLst>
            <a:ext uri="{FF2B5EF4-FFF2-40B4-BE49-F238E27FC236}">
              <a16:creationId xmlns:a16="http://schemas.microsoft.com/office/drawing/2014/main" id="{B713EE37-236D-40C7-AA59-960CCD9C1454}"/>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12" name="ZoneTexte 1911">
          <a:extLst>
            <a:ext uri="{FF2B5EF4-FFF2-40B4-BE49-F238E27FC236}">
              <a16:creationId xmlns:a16="http://schemas.microsoft.com/office/drawing/2014/main" id="{F711F0D7-C3BC-409C-839C-59E4EB0FF578}"/>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13" name="ZoneTexte 1912">
          <a:extLst>
            <a:ext uri="{FF2B5EF4-FFF2-40B4-BE49-F238E27FC236}">
              <a16:creationId xmlns:a16="http://schemas.microsoft.com/office/drawing/2014/main" id="{985F7BA5-916C-466F-99B7-DF06AFC91CA7}"/>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14" name="ZoneTexte 1913">
          <a:extLst>
            <a:ext uri="{FF2B5EF4-FFF2-40B4-BE49-F238E27FC236}">
              <a16:creationId xmlns:a16="http://schemas.microsoft.com/office/drawing/2014/main" id="{7083048D-5161-4BFB-AE95-C74D61241EE1}"/>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15" name="ZoneTexte 1914">
          <a:extLst>
            <a:ext uri="{FF2B5EF4-FFF2-40B4-BE49-F238E27FC236}">
              <a16:creationId xmlns:a16="http://schemas.microsoft.com/office/drawing/2014/main" id="{F4367026-DBB2-47AF-A955-D8E9CE48AE44}"/>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16" name="ZoneTexte 1915">
          <a:extLst>
            <a:ext uri="{FF2B5EF4-FFF2-40B4-BE49-F238E27FC236}">
              <a16:creationId xmlns:a16="http://schemas.microsoft.com/office/drawing/2014/main" id="{B6B4499E-C3D9-4A90-B974-FB471EF78E39}"/>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17" name="ZoneTexte 1916">
          <a:extLst>
            <a:ext uri="{FF2B5EF4-FFF2-40B4-BE49-F238E27FC236}">
              <a16:creationId xmlns:a16="http://schemas.microsoft.com/office/drawing/2014/main" id="{E120E7A2-4BB4-4B88-9090-410832D05923}"/>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18" name="ZoneTexte 1917">
          <a:extLst>
            <a:ext uri="{FF2B5EF4-FFF2-40B4-BE49-F238E27FC236}">
              <a16:creationId xmlns:a16="http://schemas.microsoft.com/office/drawing/2014/main" id="{3C9C7039-61EF-410C-BC79-9E15E9B72036}"/>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19" name="ZoneTexte 1918">
          <a:extLst>
            <a:ext uri="{FF2B5EF4-FFF2-40B4-BE49-F238E27FC236}">
              <a16:creationId xmlns:a16="http://schemas.microsoft.com/office/drawing/2014/main" id="{E731967B-7576-4C1F-BC0C-C568C82A69B9}"/>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20" name="ZoneTexte 1919">
          <a:extLst>
            <a:ext uri="{FF2B5EF4-FFF2-40B4-BE49-F238E27FC236}">
              <a16:creationId xmlns:a16="http://schemas.microsoft.com/office/drawing/2014/main" id="{079B0F9B-8660-47F4-AA6E-B0891BFC0A4C}"/>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21" name="ZoneTexte 1920">
          <a:extLst>
            <a:ext uri="{FF2B5EF4-FFF2-40B4-BE49-F238E27FC236}">
              <a16:creationId xmlns:a16="http://schemas.microsoft.com/office/drawing/2014/main" id="{E96A7910-5508-4A35-97CE-940E70D6F92C}"/>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22" name="ZoneTexte 1921">
          <a:extLst>
            <a:ext uri="{FF2B5EF4-FFF2-40B4-BE49-F238E27FC236}">
              <a16:creationId xmlns:a16="http://schemas.microsoft.com/office/drawing/2014/main" id="{FCFDDD8B-C61B-4886-9A89-D134B2576658}"/>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23" name="ZoneTexte 1922">
          <a:extLst>
            <a:ext uri="{FF2B5EF4-FFF2-40B4-BE49-F238E27FC236}">
              <a16:creationId xmlns:a16="http://schemas.microsoft.com/office/drawing/2014/main" id="{794B98ED-21C5-4D27-8B34-89C8FEE9C763}"/>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24" name="ZoneTexte 1923">
          <a:extLst>
            <a:ext uri="{FF2B5EF4-FFF2-40B4-BE49-F238E27FC236}">
              <a16:creationId xmlns:a16="http://schemas.microsoft.com/office/drawing/2014/main" id="{4CCBB2F3-861E-4E57-B05C-99C886104275}"/>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25" name="ZoneTexte 1924">
          <a:extLst>
            <a:ext uri="{FF2B5EF4-FFF2-40B4-BE49-F238E27FC236}">
              <a16:creationId xmlns:a16="http://schemas.microsoft.com/office/drawing/2014/main" id="{8C2E0AF8-0DEE-4DAC-AB64-C6FBF37D8020}"/>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26" name="ZoneTexte 1925">
          <a:extLst>
            <a:ext uri="{FF2B5EF4-FFF2-40B4-BE49-F238E27FC236}">
              <a16:creationId xmlns:a16="http://schemas.microsoft.com/office/drawing/2014/main" id="{92FD58B4-0557-45DF-BAC6-4A5B5D4298F1}"/>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27" name="ZoneTexte 1926">
          <a:extLst>
            <a:ext uri="{FF2B5EF4-FFF2-40B4-BE49-F238E27FC236}">
              <a16:creationId xmlns:a16="http://schemas.microsoft.com/office/drawing/2014/main" id="{4DEE1F4F-73CD-46B2-B03E-787C9126E510}"/>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28" name="ZoneTexte 1927">
          <a:extLst>
            <a:ext uri="{FF2B5EF4-FFF2-40B4-BE49-F238E27FC236}">
              <a16:creationId xmlns:a16="http://schemas.microsoft.com/office/drawing/2014/main" id="{60601C74-E5C5-4067-BDB3-5D94ADB27DFE}"/>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29" name="ZoneTexte 1928">
          <a:extLst>
            <a:ext uri="{FF2B5EF4-FFF2-40B4-BE49-F238E27FC236}">
              <a16:creationId xmlns:a16="http://schemas.microsoft.com/office/drawing/2014/main" id="{0D4194A7-2EC3-44B2-86EE-DB0D11477270}"/>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30" name="ZoneTexte 1929">
          <a:extLst>
            <a:ext uri="{FF2B5EF4-FFF2-40B4-BE49-F238E27FC236}">
              <a16:creationId xmlns:a16="http://schemas.microsoft.com/office/drawing/2014/main" id="{842E9DE4-A8B7-4DEE-87F0-21E29B197482}"/>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31" name="ZoneTexte 1930">
          <a:extLst>
            <a:ext uri="{FF2B5EF4-FFF2-40B4-BE49-F238E27FC236}">
              <a16:creationId xmlns:a16="http://schemas.microsoft.com/office/drawing/2014/main" id="{B02DE278-1F4F-4469-98FB-95B15F1CE066}"/>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32" name="ZoneTexte 1931">
          <a:extLst>
            <a:ext uri="{FF2B5EF4-FFF2-40B4-BE49-F238E27FC236}">
              <a16:creationId xmlns:a16="http://schemas.microsoft.com/office/drawing/2014/main" id="{4B189780-D74B-4617-A604-A7B19329D6B4}"/>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33" name="ZoneTexte 1932">
          <a:extLst>
            <a:ext uri="{FF2B5EF4-FFF2-40B4-BE49-F238E27FC236}">
              <a16:creationId xmlns:a16="http://schemas.microsoft.com/office/drawing/2014/main" id="{92FA0A32-7907-4970-910D-D14B61E2341A}"/>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34" name="ZoneTexte 1933">
          <a:extLst>
            <a:ext uri="{FF2B5EF4-FFF2-40B4-BE49-F238E27FC236}">
              <a16:creationId xmlns:a16="http://schemas.microsoft.com/office/drawing/2014/main" id="{900E966E-5118-4AD4-ABF7-434A20EFFA20}"/>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35" name="ZoneTexte 1934">
          <a:extLst>
            <a:ext uri="{FF2B5EF4-FFF2-40B4-BE49-F238E27FC236}">
              <a16:creationId xmlns:a16="http://schemas.microsoft.com/office/drawing/2014/main" id="{AA57855A-260C-469B-B70A-DE1238CBD5D0}"/>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36" name="ZoneTexte 1935">
          <a:extLst>
            <a:ext uri="{FF2B5EF4-FFF2-40B4-BE49-F238E27FC236}">
              <a16:creationId xmlns:a16="http://schemas.microsoft.com/office/drawing/2014/main" id="{FF82C1D0-0E00-4D52-8F45-C632C86FC577}"/>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37" name="ZoneTexte 1936">
          <a:extLst>
            <a:ext uri="{FF2B5EF4-FFF2-40B4-BE49-F238E27FC236}">
              <a16:creationId xmlns:a16="http://schemas.microsoft.com/office/drawing/2014/main" id="{74C01BBE-3121-4C44-AF60-D6FCF5E0CE96}"/>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38" name="ZoneTexte 1937">
          <a:extLst>
            <a:ext uri="{FF2B5EF4-FFF2-40B4-BE49-F238E27FC236}">
              <a16:creationId xmlns:a16="http://schemas.microsoft.com/office/drawing/2014/main" id="{FE4A6FBC-3718-4214-817A-100EFE8CECA7}"/>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39" name="ZoneTexte 1938">
          <a:extLst>
            <a:ext uri="{FF2B5EF4-FFF2-40B4-BE49-F238E27FC236}">
              <a16:creationId xmlns:a16="http://schemas.microsoft.com/office/drawing/2014/main" id="{DD5DEC04-9599-4A23-97CF-0BE1024A3B96}"/>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40" name="ZoneTexte 1939">
          <a:extLst>
            <a:ext uri="{FF2B5EF4-FFF2-40B4-BE49-F238E27FC236}">
              <a16:creationId xmlns:a16="http://schemas.microsoft.com/office/drawing/2014/main" id="{45FA7EC7-3226-4A9E-AADE-D0F3E5A0E5F4}"/>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41" name="ZoneTexte 1940">
          <a:extLst>
            <a:ext uri="{FF2B5EF4-FFF2-40B4-BE49-F238E27FC236}">
              <a16:creationId xmlns:a16="http://schemas.microsoft.com/office/drawing/2014/main" id="{1975F15F-234B-47C8-ACD0-E90CD4F1D782}"/>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42" name="ZoneTexte 1941">
          <a:extLst>
            <a:ext uri="{FF2B5EF4-FFF2-40B4-BE49-F238E27FC236}">
              <a16:creationId xmlns:a16="http://schemas.microsoft.com/office/drawing/2014/main" id="{8F66375C-30FE-43A4-9529-1E96BB0BD86D}"/>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43" name="ZoneTexte 1942">
          <a:extLst>
            <a:ext uri="{FF2B5EF4-FFF2-40B4-BE49-F238E27FC236}">
              <a16:creationId xmlns:a16="http://schemas.microsoft.com/office/drawing/2014/main" id="{6C53AF0A-EB6B-4D40-B6B8-3A7D015CEDC9}"/>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44" name="ZoneTexte 1943">
          <a:extLst>
            <a:ext uri="{FF2B5EF4-FFF2-40B4-BE49-F238E27FC236}">
              <a16:creationId xmlns:a16="http://schemas.microsoft.com/office/drawing/2014/main" id="{67198B39-571D-435B-8C39-FBADC467D1C0}"/>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45" name="ZoneTexte 1944">
          <a:extLst>
            <a:ext uri="{FF2B5EF4-FFF2-40B4-BE49-F238E27FC236}">
              <a16:creationId xmlns:a16="http://schemas.microsoft.com/office/drawing/2014/main" id="{2E51746C-C499-4052-951C-E63665D973E7}"/>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46" name="ZoneTexte 1945">
          <a:extLst>
            <a:ext uri="{FF2B5EF4-FFF2-40B4-BE49-F238E27FC236}">
              <a16:creationId xmlns:a16="http://schemas.microsoft.com/office/drawing/2014/main" id="{51832B71-E8D0-4482-A564-714A2E6FA5CC}"/>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47" name="ZoneTexte 1946">
          <a:extLst>
            <a:ext uri="{FF2B5EF4-FFF2-40B4-BE49-F238E27FC236}">
              <a16:creationId xmlns:a16="http://schemas.microsoft.com/office/drawing/2014/main" id="{D9C54893-B741-4883-AA3A-1CD1F0A946B9}"/>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48" name="ZoneTexte 1947">
          <a:extLst>
            <a:ext uri="{FF2B5EF4-FFF2-40B4-BE49-F238E27FC236}">
              <a16:creationId xmlns:a16="http://schemas.microsoft.com/office/drawing/2014/main" id="{A640C296-6D31-4B8E-AFC7-B19F498669DC}"/>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49" name="ZoneTexte 1948">
          <a:extLst>
            <a:ext uri="{FF2B5EF4-FFF2-40B4-BE49-F238E27FC236}">
              <a16:creationId xmlns:a16="http://schemas.microsoft.com/office/drawing/2014/main" id="{12CD2FC4-E458-48EA-8F65-20B17D94AB70}"/>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50" name="ZoneTexte 1949">
          <a:extLst>
            <a:ext uri="{FF2B5EF4-FFF2-40B4-BE49-F238E27FC236}">
              <a16:creationId xmlns:a16="http://schemas.microsoft.com/office/drawing/2014/main" id="{30170F87-FD56-42B1-AE82-46B6E71308BA}"/>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51" name="ZoneTexte 1950">
          <a:extLst>
            <a:ext uri="{FF2B5EF4-FFF2-40B4-BE49-F238E27FC236}">
              <a16:creationId xmlns:a16="http://schemas.microsoft.com/office/drawing/2014/main" id="{62C04E06-CB83-40ED-9FFD-B063830D3031}"/>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52" name="ZoneTexte 1951">
          <a:extLst>
            <a:ext uri="{FF2B5EF4-FFF2-40B4-BE49-F238E27FC236}">
              <a16:creationId xmlns:a16="http://schemas.microsoft.com/office/drawing/2014/main" id="{4148A505-FE50-48EE-B785-01F05F59EBF2}"/>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53" name="ZoneTexte 1952">
          <a:extLst>
            <a:ext uri="{FF2B5EF4-FFF2-40B4-BE49-F238E27FC236}">
              <a16:creationId xmlns:a16="http://schemas.microsoft.com/office/drawing/2014/main" id="{3B08EF10-576A-4EDB-B65B-06DE169FF1FA}"/>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54" name="ZoneTexte 1953">
          <a:extLst>
            <a:ext uri="{FF2B5EF4-FFF2-40B4-BE49-F238E27FC236}">
              <a16:creationId xmlns:a16="http://schemas.microsoft.com/office/drawing/2014/main" id="{8FB1ECA7-6743-44C7-B27D-8F330903BCBB}"/>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55" name="ZoneTexte 1954">
          <a:extLst>
            <a:ext uri="{FF2B5EF4-FFF2-40B4-BE49-F238E27FC236}">
              <a16:creationId xmlns:a16="http://schemas.microsoft.com/office/drawing/2014/main" id="{34EECF27-C9E9-4B11-B9D2-8C565A4A5764}"/>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56" name="ZoneTexte 1955">
          <a:extLst>
            <a:ext uri="{FF2B5EF4-FFF2-40B4-BE49-F238E27FC236}">
              <a16:creationId xmlns:a16="http://schemas.microsoft.com/office/drawing/2014/main" id="{C01D8390-A90C-473D-BFF6-871652954614}"/>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57" name="ZoneTexte 1956">
          <a:extLst>
            <a:ext uri="{FF2B5EF4-FFF2-40B4-BE49-F238E27FC236}">
              <a16:creationId xmlns:a16="http://schemas.microsoft.com/office/drawing/2014/main" id="{532D0CFB-E03E-4AA6-92AE-CDB0F1455812}"/>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58" name="ZoneTexte 1957">
          <a:extLst>
            <a:ext uri="{FF2B5EF4-FFF2-40B4-BE49-F238E27FC236}">
              <a16:creationId xmlns:a16="http://schemas.microsoft.com/office/drawing/2014/main" id="{10190BFD-87F4-4B95-8821-45EEC88DC364}"/>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59" name="ZoneTexte 1958">
          <a:extLst>
            <a:ext uri="{FF2B5EF4-FFF2-40B4-BE49-F238E27FC236}">
              <a16:creationId xmlns:a16="http://schemas.microsoft.com/office/drawing/2014/main" id="{49D23A13-DA2D-41D1-BE29-6D7A2A3C4586}"/>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60" name="ZoneTexte 1959">
          <a:extLst>
            <a:ext uri="{FF2B5EF4-FFF2-40B4-BE49-F238E27FC236}">
              <a16:creationId xmlns:a16="http://schemas.microsoft.com/office/drawing/2014/main" id="{B4ABA806-0B6D-47C4-AEBC-73CBF11A36F4}"/>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61" name="ZoneTexte 1960">
          <a:extLst>
            <a:ext uri="{FF2B5EF4-FFF2-40B4-BE49-F238E27FC236}">
              <a16:creationId xmlns:a16="http://schemas.microsoft.com/office/drawing/2014/main" id="{A4C7D0B1-8A7F-4B97-9D9B-98E1E06D9FE1}"/>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62" name="ZoneTexte 1961">
          <a:extLst>
            <a:ext uri="{FF2B5EF4-FFF2-40B4-BE49-F238E27FC236}">
              <a16:creationId xmlns:a16="http://schemas.microsoft.com/office/drawing/2014/main" id="{A9959602-F3B0-45F2-BA83-52250508E6C5}"/>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63" name="ZoneTexte 1962">
          <a:extLst>
            <a:ext uri="{FF2B5EF4-FFF2-40B4-BE49-F238E27FC236}">
              <a16:creationId xmlns:a16="http://schemas.microsoft.com/office/drawing/2014/main" id="{CC4469DD-AAED-4A04-B7FA-F4F749ED3956}"/>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64" name="ZoneTexte 1963">
          <a:extLst>
            <a:ext uri="{FF2B5EF4-FFF2-40B4-BE49-F238E27FC236}">
              <a16:creationId xmlns:a16="http://schemas.microsoft.com/office/drawing/2014/main" id="{9B9B7BD9-C270-4DB8-985A-A263B14021CD}"/>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65" name="ZoneTexte 1964">
          <a:extLst>
            <a:ext uri="{FF2B5EF4-FFF2-40B4-BE49-F238E27FC236}">
              <a16:creationId xmlns:a16="http://schemas.microsoft.com/office/drawing/2014/main" id="{27BC0D64-6D9A-49B4-8F4E-62B981336A7B}"/>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66" name="ZoneTexte 1965">
          <a:extLst>
            <a:ext uri="{FF2B5EF4-FFF2-40B4-BE49-F238E27FC236}">
              <a16:creationId xmlns:a16="http://schemas.microsoft.com/office/drawing/2014/main" id="{E77DE97B-EA5B-45A5-9961-02716A88929D}"/>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67" name="ZoneTexte 1966">
          <a:extLst>
            <a:ext uri="{FF2B5EF4-FFF2-40B4-BE49-F238E27FC236}">
              <a16:creationId xmlns:a16="http://schemas.microsoft.com/office/drawing/2014/main" id="{260DCDD6-440E-4669-AF1B-2A3F25C48F7F}"/>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68" name="ZoneTexte 1967">
          <a:extLst>
            <a:ext uri="{FF2B5EF4-FFF2-40B4-BE49-F238E27FC236}">
              <a16:creationId xmlns:a16="http://schemas.microsoft.com/office/drawing/2014/main" id="{78C70E10-3D66-46AA-BE6F-5930637B951B}"/>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69" name="ZoneTexte 1968">
          <a:extLst>
            <a:ext uri="{FF2B5EF4-FFF2-40B4-BE49-F238E27FC236}">
              <a16:creationId xmlns:a16="http://schemas.microsoft.com/office/drawing/2014/main" id="{AD35F2FC-CEC8-42CC-B336-05400C03C6BE}"/>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70" name="ZoneTexte 1969">
          <a:extLst>
            <a:ext uri="{FF2B5EF4-FFF2-40B4-BE49-F238E27FC236}">
              <a16:creationId xmlns:a16="http://schemas.microsoft.com/office/drawing/2014/main" id="{4DE5B09B-9CA8-4147-9DA0-9914751C15B2}"/>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71" name="ZoneTexte 1970">
          <a:extLst>
            <a:ext uri="{FF2B5EF4-FFF2-40B4-BE49-F238E27FC236}">
              <a16:creationId xmlns:a16="http://schemas.microsoft.com/office/drawing/2014/main" id="{FF1B80A1-5CE0-4479-8F5F-1BEE5D821AA5}"/>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72" name="ZoneTexte 1971">
          <a:extLst>
            <a:ext uri="{FF2B5EF4-FFF2-40B4-BE49-F238E27FC236}">
              <a16:creationId xmlns:a16="http://schemas.microsoft.com/office/drawing/2014/main" id="{21629084-8ACC-4EE6-9773-211AF0D1DFE5}"/>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73" name="ZoneTexte 1972">
          <a:extLst>
            <a:ext uri="{FF2B5EF4-FFF2-40B4-BE49-F238E27FC236}">
              <a16:creationId xmlns:a16="http://schemas.microsoft.com/office/drawing/2014/main" id="{7141A79D-2BAD-4546-8FA7-E36938F7C24B}"/>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74" name="ZoneTexte 1973">
          <a:extLst>
            <a:ext uri="{FF2B5EF4-FFF2-40B4-BE49-F238E27FC236}">
              <a16:creationId xmlns:a16="http://schemas.microsoft.com/office/drawing/2014/main" id="{0F749399-7C2B-47E8-A09B-B957291AAAB7}"/>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75" name="ZoneTexte 1974">
          <a:extLst>
            <a:ext uri="{FF2B5EF4-FFF2-40B4-BE49-F238E27FC236}">
              <a16:creationId xmlns:a16="http://schemas.microsoft.com/office/drawing/2014/main" id="{614AB751-CE15-4F8C-BE92-DEEF453A2835}"/>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76" name="ZoneTexte 1975">
          <a:extLst>
            <a:ext uri="{FF2B5EF4-FFF2-40B4-BE49-F238E27FC236}">
              <a16:creationId xmlns:a16="http://schemas.microsoft.com/office/drawing/2014/main" id="{74AECF4C-4BFD-487C-A968-8D130F9BCA62}"/>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77" name="ZoneTexte 1976">
          <a:extLst>
            <a:ext uri="{FF2B5EF4-FFF2-40B4-BE49-F238E27FC236}">
              <a16:creationId xmlns:a16="http://schemas.microsoft.com/office/drawing/2014/main" id="{3FDC8E16-E847-49D6-AF87-13F330F33AD9}"/>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78" name="ZoneTexte 1977">
          <a:extLst>
            <a:ext uri="{FF2B5EF4-FFF2-40B4-BE49-F238E27FC236}">
              <a16:creationId xmlns:a16="http://schemas.microsoft.com/office/drawing/2014/main" id="{A37F1BA4-08B2-4DA4-B842-49B3F2559CA9}"/>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79" name="ZoneTexte 1978">
          <a:extLst>
            <a:ext uri="{FF2B5EF4-FFF2-40B4-BE49-F238E27FC236}">
              <a16:creationId xmlns:a16="http://schemas.microsoft.com/office/drawing/2014/main" id="{EC921738-A3CE-4CBC-84B4-1BF4CCAB759D}"/>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80" name="ZoneTexte 1979">
          <a:extLst>
            <a:ext uri="{FF2B5EF4-FFF2-40B4-BE49-F238E27FC236}">
              <a16:creationId xmlns:a16="http://schemas.microsoft.com/office/drawing/2014/main" id="{5B259394-04D6-40C7-8CD1-3EF388698B17}"/>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81" name="ZoneTexte 1980">
          <a:extLst>
            <a:ext uri="{FF2B5EF4-FFF2-40B4-BE49-F238E27FC236}">
              <a16:creationId xmlns:a16="http://schemas.microsoft.com/office/drawing/2014/main" id="{2F8CF1F4-10C1-464E-A9DC-9F1CBDF81E4A}"/>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82" name="ZoneTexte 1981">
          <a:extLst>
            <a:ext uri="{FF2B5EF4-FFF2-40B4-BE49-F238E27FC236}">
              <a16:creationId xmlns:a16="http://schemas.microsoft.com/office/drawing/2014/main" id="{53F5578B-CDB5-4458-AB97-066707093E1C}"/>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83" name="ZoneTexte 1982">
          <a:extLst>
            <a:ext uri="{FF2B5EF4-FFF2-40B4-BE49-F238E27FC236}">
              <a16:creationId xmlns:a16="http://schemas.microsoft.com/office/drawing/2014/main" id="{62BCE1E8-56BF-4815-B3E1-415421477ACB}"/>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84" name="ZoneTexte 1983">
          <a:extLst>
            <a:ext uri="{FF2B5EF4-FFF2-40B4-BE49-F238E27FC236}">
              <a16:creationId xmlns:a16="http://schemas.microsoft.com/office/drawing/2014/main" id="{F2F77618-3D4E-4B67-B6CF-2DEDE7915749}"/>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85" name="ZoneTexte 1984">
          <a:extLst>
            <a:ext uri="{FF2B5EF4-FFF2-40B4-BE49-F238E27FC236}">
              <a16:creationId xmlns:a16="http://schemas.microsoft.com/office/drawing/2014/main" id="{AC652B7B-2467-4082-99FB-44CE19BB110F}"/>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86" name="ZoneTexte 1985">
          <a:extLst>
            <a:ext uri="{FF2B5EF4-FFF2-40B4-BE49-F238E27FC236}">
              <a16:creationId xmlns:a16="http://schemas.microsoft.com/office/drawing/2014/main" id="{51081C18-2AE1-46C6-AA27-18516B819DA4}"/>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87" name="ZoneTexte 1986">
          <a:extLst>
            <a:ext uri="{FF2B5EF4-FFF2-40B4-BE49-F238E27FC236}">
              <a16:creationId xmlns:a16="http://schemas.microsoft.com/office/drawing/2014/main" id="{BE1CA6FF-EF0B-4B75-8A7B-BEDCB67AADDD}"/>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88" name="ZoneTexte 1987">
          <a:extLst>
            <a:ext uri="{FF2B5EF4-FFF2-40B4-BE49-F238E27FC236}">
              <a16:creationId xmlns:a16="http://schemas.microsoft.com/office/drawing/2014/main" id="{7CD4198D-3A5B-4A81-9573-F0E19E544612}"/>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89" name="ZoneTexte 1988">
          <a:extLst>
            <a:ext uri="{FF2B5EF4-FFF2-40B4-BE49-F238E27FC236}">
              <a16:creationId xmlns:a16="http://schemas.microsoft.com/office/drawing/2014/main" id="{50876BEF-38F8-445E-9A91-ED72EF6A15CC}"/>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90" name="ZoneTexte 1989">
          <a:extLst>
            <a:ext uri="{FF2B5EF4-FFF2-40B4-BE49-F238E27FC236}">
              <a16:creationId xmlns:a16="http://schemas.microsoft.com/office/drawing/2014/main" id="{E2A730C0-4329-4C03-954C-3536B35183F9}"/>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91" name="ZoneTexte 1990">
          <a:extLst>
            <a:ext uri="{FF2B5EF4-FFF2-40B4-BE49-F238E27FC236}">
              <a16:creationId xmlns:a16="http://schemas.microsoft.com/office/drawing/2014/main" id="{DA5E44C7-CB19-4AA9-A37F-03AE497A21AD}"/>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92" name="ZoneTexte 1991">
          <a:extLst>
            <a:ext uri="{FF2B5EF4-FFF2-40B4-BE49-F238E27FC236}">
              <a16:creationId xmlns:a16="http://schemas.microsoft.com/office/drawing/2014/main" id="{BB2A926A-2E0A-4464-AB9D-09B837629351}"/>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93" name="ZoneTexte 1992">
          <a:extLst>
            <a:ext uri="{FF2B5EF4-FFF2-40B4-BE49-F238E27FC236}">
              <a16:creationId xmlns:a16="http://schemas.microsoft.com/office/drawing/2014/main" id="{2457B909-9DEA-44CC-9E89-77F5114EAF2D}"/>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94" name="ZoneTexte 1993">
          <a:extLst>
            <a:ext uri="{FF2B5EF4-FFF2-40B4-BE49-F238E27FC236}">
              <a16:creationId xmlns:a16="http://schemas.microsoft.com/office/drawing/2014/main" id="{4CAD24D9-270E-4289-BBC2-091F7DD748EB}"/>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95" name="ZoneTexte 1994">
          <a:extLst>
            <a:ext uri="{FF2B5EF4-FFF2-40B4-BE49-F238E27FC236}">
              <a16:creationId xmlns:a16="http://schemas.microsoft.com/office/drawing/2014/main" id="{4F3399A5-E8DE-4198-AC22-C580CCCFD6C1}"/>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96" name="ZoneTexte 1995">
          <a:extLst>
            <a:ext uri="{FF2B5EF4-FFF2-40B4-BE49-F238E27FC236}">
              <a16:creationId xmlns:a16="http://schemas.microsoft.com/office/drawing/2014/main" id="{6BC9573D-88A5-4D26-931E-C37DEFB5DF28}"/>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97" name="ZoneTexte 1996">
          <a:extLst>
            <a:ext uri="{FF2B5EF4-FFF2-40B4-BE49-F238E27FC236}">
              <a16:creationId xmlns:a16="http://schemas.microsoft.com/office/drawing/2014/main" id="{D5281CEB-14A1-43AC-9177-4624863C672D}"/>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98" name="ZoneTexte 1997">
          <a:extLst>
            <a:ext uri="{FF2B5EF4-FFF2-40B4-BE49-F238E27FC236}">
              <a16:creationId xmlns:a16="http://schemas.microsoft.com/office/drawing/2014/main" id="{54FDE3CE-572F-4AC9-B446-CDE6F98572F4}"/>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1999" name="ZoneTexte 1998">
          <a:extLst>
            <a:ext uri="{FF2B5EF4-FFF2-40B4-BE49-F238E27FC236}">
              <a16:creationId xmlns:a16="http://schemas.microsoft.com/office/drawing/2014/main" id="{BB5400A2-8389-417B-A7FC-B53F62EC4D27}"/>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00" name="ZoneTexte 1999">
          <a:extLst>
            <a:ext uri="{FF2B5EF4-FFF2-40B4-BE49-F238E27FC236}">
              <a16:creationId xmlns:a16="http://schemas.microsoft.com/office/drawing/2014/main" id="{DA92BB1C-055D-47E2-AF13-77AA1E2FB008}"/>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01" name="ZoneTexte 2000">
          <a:extLst>
            <a:ext uri="{FF2B5EF4-FFF2-40B4-BE49-F238E27FC236}">
              <a16:creationId xmlns:a16="http://schemas.microsoft.com/office/drawing/2014/main" id="{50861E8A-57F5-42DF-8401-B30764CBDC6E}"/>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02" name="ZoneTexte 2001">
          <a:extLst>
            <a:ext uri="{FF2B5EF4-FFF2-40B4-BE49-F238E27FC236}">
              <a16:creationId xmlns:a16="http://schemas.microsoft.com/office/drawing/2014/main" id="{60EEAB19-D374-49CA-8619-3C03541F0DC5}"/>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03" name="ZoneTexte 2002">
          <a:extLst>
            <a:ext uri="{FF2B5EF4-FFF2-40B4-BE49-F238E27FC236}">
              <a16:creationId xmlns:a16="http://schemas.microsoft.com/office/drawing/2014/main" id="{70B9C54A-F0E6-46B0-BE10-DED4008C0D3C}"/>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04" name="ZoneTexte 2003">
          <a:extLst>
            <a:ext uri="{FF2B5EF4-FFF2-40B4-BE49-F238E27FC236}">
              <a16:creationId xmlns:a16="http://schemas.microsoft.com/office/drawing/2014/main" id="{3125037A-C0FC-4AF2-AC3C-4E9F52E319BB}"/>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05" name="ZoneTexte 2004">
          <a:extLst>
            <a:ext uri="{FF2B5EF4-FFF2-40B4-BE49-F238E27FC236}">
              <a16:creationId xmlns:a16="http://schemas.microsoft.com/office/drawing/2014/main" id="{65B97A7E-A3AB-4F7B-8728-B9ED9FDBDEC6}"/>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06" name="ZoneTexte 2005">
          <a:extLst>
            <a:ext uri="{FF2B5EF4-FFF2-40B4-BE49-F238E27FC236}">
              <a16:creationId xmlns:a16="http://schemas.microsoft.com/office/drawing/2014/main" id="{F554CB47-CB94-40EE-9960-1AEFBF8A07DB}"/>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07" name="ZoneTexte 2006">
          <a:extLst>
            <a:ext uri="{FF2B5EF4-FFF2-40B4-BE49-F238E27FC236}">
              <a16:creationId xmlns:a16="http://schemas.microsoft.com/office/drawing/2014/main" id="{123CD745-0C3C-434A-84FF-476A626BFD62}"/>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08" name="ZoneTexte 2007">
          <a:extLst>
            <a:ext uri="{FF2B5EF4-FFF2-40B4-BE49-F238E27FC236}">
              <a16:creationId xmlns:a16="http://schemas.microsoft.com/office/drawing/2014/main" id="{E16EA3A2-CF87-4FCA-938E-D45673C4446E}"/>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09" name="ZoneTexte 2008">
          <a:extLst>
            <a:ext uri="{FF2B5EF4-FFF2-40B4-BE49-F238E27FC236}">
              <a16:creationId xmlns:a16="http://schemas.microsoft.com/office/drawing/2014/main" id="{8C55B106-8ACF-4916-986A-C40E8E52D4C3}"/>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10" name="ZoneTexte 2009">
          <a:extLst>
            <a:ext uri="{FF2B5EF4-FFF2-40B4-BE49-F238E27FC236}">
              <a16:creationId xmlns:a16="http://schemas.microsoft.com/office/drawing/2014/main" id="{BC6BB0CA-F222-4899-8B9E-E984795B5315}"/>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11" name="ZoneTexte 2010">
          <a:extLst>
            <a:ext uri="{FF2B5EF4-FFF2-40B4-BE49-F238E27FC236}">
              <a16:creationId xmlns:a16="http://schemas.microsoft.com/office/drawing/2014/main" id="{59A022AA-3B09-41E3-8DAF-296E685AB84D}"/>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12" name="ZoneTexte 2011">
          <a:extLst>
            <a:ext uri="{FF2B5EF4-FFF2-40B4-BE49-F238E27FC236}">
              <a16:creationId xmlns:a16="http://schemas.microsoft.com/office/drawing/2014/main" id="{167674CE-2C9B-4241-9BE8-71B0615EC817}"/>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13" name="ZoneTexte 2012">
          <a:extLst>
            <a:ext uri="{FF2B5EF4-FFF2-40B4-BE49-F238E27FC236}">
              <a16:creationId xmlns:a16="http://schemas.microsoft.com/office/drawing/2014/main" id="{C0A3B950-3C5F-4413-8EBD-D8CDA74A55CC}"/>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14" name="ZoneTexte 2013">
          <a:extLst>
            <a:ext uri="{FF2B5EF4-FFF2-40B4-BE49-F238E27FC236}">
              <a16:creationId xmlns:a16="http://schemas.microsoft.com/office/drawing/2014/main" id="{86700EEB-D871-44D8-A375-EF7D1B822E7D}"/>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15" name="ZoneTexte 2014">
          <a:extLst>
            <a:ext uri="{FF2B5EF4-FFF2-40B4-BE49-F238E27FC236}">
              <a16:creationId xmlns:a16="http://schemas.microsoft.com/office/drawing/2014/main" id="{3EDB50D4-3EAD-4DC8-B323-FE6FCF945835}"/>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16" name="ZoneTexte 2015">
          <a:extLst>
            <a:ext uri="{FF2B5EF4-FFF2-40B4-BE49-F238E27FC236}">
              <a16:creationId xmlns:a16="http://schemas.microsoft.com/office/drawing/2014/main" id="{0183E28D-888C-4966-9440-AAB19128EFFF}"/>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21</xdr:row>
      <xdr:rowOff>0</xdr:rowOff>
    </xdr:from>
    <xdr:ext cx="65" cy="172227"/>
    <xdr:sp macro="" textlink="">
      <xdr:nvSpPr>
        <xdr:cNvPr id="2017" name="ZoneTexte 2016">
          <a:extLst>
            <a:ext uri="{FF2B5EF4-FFF2-40B4-BE49-F238E27FC236}">
              <a16:creationId xmlns:a16="http://schemas.microsoft.com/office/drawing/2014/main" id="{BFFEA8F0-FED1-49E4-A4A1-D14147AF3DC0}"/>
            </a:ext>
          </a:extLst>
        </xdr:cNvPr>
        <xdr:cNvSpPr txBox="1"/>
      </xdr:nvSpPr>
      <xdr:spPr>
        <a:xfrm>
          <a:off x="51777900" y="581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18" name="ZoneTexte 2017">
          <a:extLst>
            <a:ext uri="{FF2B5EF4-FFF2-40B4-BE49-F238E27FC236}">
              <a16:creationId xmlns:a16="http://schemas.microsoft.com/office/drawing/2014/main" id="{215F7149-4650-458E-B6D2-637F4EB1E0D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19" name="ZoneTexte 2018">
          <a:extLst>
            <a:ext uri="{FF2B5EF4-FFF2-40B4-BE49-F238E27FC236}">
              <a16:creationId xmlns:a16="http://schemas.microsoft.com/office/drawing/2014/main" id="{63CFC71D-46F0-4067-AE79-92B61E91545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20" name="ZoneTexte 2019">
          <a:extLst>
            <a:ext uri="{FF2B5EF4-FFF2-40B4-BE49-F238E27FC236}">
              <a16:creationId xmlns:a16="http://schemas.microsoft.com/office/drawing/2014/main" id="{90D6E7B8-9C88-469B-82AA-329104DB994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21" name="ZoneTexte 2020">
          <a:extLst>
            <a:ext uri="{FF2B5EF4-FFF2-40B4-BE49-F238E27FC236}">
              <a16:creationId xmlns:a16="http://schemas.microsoft.com/office/drawing/2014/main" id="{17ED604D-E262-470B-A734-1B99243BA57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22" name="ZoneTexte 2021">
          <a:extLst>
            <a:ext uri="{FF2B5EF4-FFF2-40B4-BE49-F238E27FC236}">
              <a16:creationId xmlns:a16="http://schemas.microsoft.com/office/drawing/2014/main" id="{898EDAB0-7DF0-429E-B608-691592235DB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23" name="ZoneTexte 2022">
          <a:extLst>
            <a:ext uri="{FF2B5EF4-FFF2-40B4-BE49-F238E27FC236}">
              <a16:creationId xmlns:a16="http://schemas.microsoft.com/office/drawing/2014/main" id="{0E5575E2-12B7-46D2-91A4-D21BA1CE6C5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24" name="ZoneTexte 2023">
          <a:extLst>
            <a:ext uri="{FF2B5EF4-FFF2-40B4-BE49-F238E27FC236}">
              <a16:creationId xmlns:a16="http://schemas.microsoft.com/office/drawing/2014/main" id="{4A35F871-684D-48CC-B001-BF080539D01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25" name="ZoneTexte 2024">
          <a:extLst>
            <a:ext uri="{FF2B5EF4-FFF2-40B4-BE49-F238E27FC236}">
              <a16:creationId xmlns:a16="http://schemas.microsoft.com/office/drawing/2014/main" id="{169B4ED7-B8DA-4ED3-9016-FEE9EC52641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26" name="ZoneTexte 2025">
          <a:extLst>
            <a:ext uri="{FF2B5EF4-FFF2-40B4-BE49-F238E27FC236}">
              <a16:creationId xmlns:a16="http://schemas.microsoft.com/office/drawing/2014/main" id="{5848CFEC-68C2-49E6-9701-6E6FB204DDD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27" name="ZoneTexte 2026">
          <a:extLst>
            <a:ext uri="{FF2B5EF4-FFF2-40B4-BE49-F238E27FC236}">
              <a16:creationId xmlns:a16="http://schemas.microsoft.com/office/drawing/2014/main" id="{E924B72A-F5FA-4495-8C29-C368F43277B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28" name="ZoneTexte 2027">
          <a:extLst>
            <a:ext uri="{FF2B5EF4-FFF2-40B4-BE49-F238E27FC236}">
              <a16:creationId xmlns:a16="http://schemas.microsoft.com/office/drawing/2014/main" id="{97568227-9377-4F21-963E-42BEC5CD208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29" name="ZoneTexte 2028">
          <a:extLst>
            <a:ext uri="{FF2B5EF4-FFF2-40B4-BE49-F238E27FC236}">
              <a16:creationId xmlns:a16="http://schemas.microsoft.com/office/drawing/2014/main" id="{3BE597F2-EA8D-4A8B-BAD3-E2AAC4BB883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30" name="ZoneTexte 2029">
          <a:extLst>
            <a:ext uri="{FF2B5EF4-FFF2-40B4-BE49-F238E27FC236}">
              <a16:creationId xmlns:a16="http://schemas.microsoft.com/office/drawing/2014/main" id="{00088DFA-78F7-475B-B80A-B8A7308F02B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31" name="ZoneTexte 2030">
          <a:extLst>
            <a:ext uri="{FF2B5EF4-FFF2-40B4-BE49-F238E27FC236}">
              <a16:creationId xmlns:a16="http://schemas.microsoft.com/office/drawing/2014/main" id="{A6242006-4269-43D2-979E-E65C51A4B43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32" name="ZoneTexte 2031">
          <a:extLst>
            <a:ext uri="{FF2B5EF4-FFF2-40B4-BE49-F238E27FC236}">
              <a16:creationId xmlns:a16="http://schemas.microsoft.com/office/drawing/2014/main" id="{BFB6162F-A7E3-4578-AE66-9DC049EE7CF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33" name="ZoneTexte 2032">
          <a:extLst>
            <a:ext uri="{FF2B5EF4-FFF2-40B4-BE49-F238E27FC236}">
              <a16:creationId xmlns:a16="http://schemas.microsoft.com/office/drawing/2014/main" id="{39571E80-1414-4FCA-86C6-6D23078869F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34" name="ZoneTexte 2033">
          <a:extLst>
            <a:ext uri="{FF2B5EF4-FFF2-40B4-BE49-F238E27FC236}">
              <a16:creationId xmlns:a16="http://schemas.microsoft.com/office/drawing/2014/main" id="{51D0B182-846B-4D45-B7EE-90FADB5F02B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35" name="ZoneTexte 2034">
          <a:extLst>
            <a:ext uri="{FF2B5EF4-FFF2-40B4-BE49-F238E27FC236}">
              <a16:creationId xmlns:a16="http://schemas.microsoft.com/office/drawing/2014/main" id="{B1F44F71-49B9-41AC-A3D0-1BB07332445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36" name="ZoneTexte 2035">
          <a:extLst>
            <a:ext uri="{FF2B5EF4-FFF2-40B4-BE49-F238E27FC236}">
              <a16:creationId xmlns:a16="http://schemas.microsoft.com/office/drawing/2014/main" id="{4359950A-9247-4A20-9D55-E5CB01D1318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37" name="ZoneTexte 2036">
          <a:extLst>
            <a:ext uri="{FF2B5EF4-FFF2-40B4-BE49-F238E27FC236}">
              <a16:creationId xmlns:a16="http://schemas.microsoft.com/office/drawing/2014/main" id="{A3EFBFDB-32AD-4C9D-9382-DAD4F318E90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38" name="ZoneTexte 2037">
          <a:extLst>
            <a:ext uri="{FF2B5EF4-FFF2-40B4-BE49-F238E27FC236}">
              <a16:creationId xmlns:a16="http://schemas.microsoft.com/office/drawing/2014/main" id="{F4723B76-C93E-40D9-9725-62A01D91746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39" name="ZoneTexte 2038">
          <a:extLst>
            <a:ext uri="{FF2B5EF4-FFF2-40B4-BE49-F238E27FC236}">
              <a16:creationId xmlns:a16="http://schemas.microsoft.com/office/drawing/2014/main" id="{B0A6B19A-0FB2-4931-AD68-9FE881AA5E1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40" name="ZoneTexte 2039">
          <a:extLst>
            <a:ext uri="{FF2B5EF4-FFF2-40B4-BE49-F238E27FC236}">
              <a16:creationId xmlns:a16="http://schemas.microsoft.com/office/drawing/2014/main" id="{6CD0EE4D-815E-4323-B372-ACCCC6C896B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41" name="ZoneTexte 2040">
          <a:extLst>
            <a:ext uri="{FF2B5EF4-FFF2-40B4-BE49-F238E27FC236}">
              <a16:creationId xmlns:a16="http://schemas.microsoft.com/office/drawing/2014/main" id="{3748976B-A11A-4A9F-8239-CCC5203B70B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42" name="ZoneTexte 2041">
          <a:extLst>
            <a:ext uri="{FF2B5EF4-FFF2-40B4-BE49-F238E27FC236}">
              <a16:creationId xmlns:a16="http://schemas.microsoft.com/office/drawing/2014/main" id="{04CE9856-2AF2-4759-9343-6841C4F95A6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43" name="ZoneTexte 2042">
          <a:extLst>
            <a:ext uri="{FF2B5EF4-FFF2-40B4-BE49-F238E27FC236}">
              <a16:creationId xmlns:a16="http://schemas.microsoft.com/office/drawing/2014/main" id="{73EB6C7B-B6FE-4018-9B80-D37ECC53BC9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44" name="ZoneTexte 2043">
          <a:extLst>
            <a:ext uri="{FF2B5EF4-FFF2-40B4-BE49-F238E27FC236}">
              <a16:creationId xmlns:a16="http://schemas.microsoft.com/office/drawing/2014/main" id="{A0CCDA0B-A1D4-43ED-9D1D-9508D2C331A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45" name="ZoneTexte 2044">
          <a:extLst>
            <a:ext uri="{FF2B5EF4-FFF2-40B4-BE49-F238E27FC236}">
              <a16:creationId xmlns:a16="http://schemas.microsoft.com/office/drawing/2014/main" id="{3F240BDB-FAD9-4585-BD7B-26B50768684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46" name="ZoneTexte 2045">
          <a:extLst>
            <a:ext uri="{FF2B5EF4-FFF2-40B4-BE49-F238E27FC236}">
              <a16:creationId xmlns:a16="http://schemas.microsoft.com/office/drawing/2014/main" id="{C03C4134-0A22-4DC4-908C-D474C125F92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47" name="ZoneTexte 2046">
          <a:extLst>
            <a:ext uri="{FF2B5EF4-FFF2-40B4-BE49-F238E27FC236}">
              <a16:creationId xmlns:a16="http://schemas.microsoft.com/office/drawing/2014/main" id="{5031058C-730B-4377-AA9E-57B2F86D420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48" name="ZoneTexte 2047">
          <a:extLst>
            <a:ext uri="{FF2B5EF4-FFF2-40B4-BE49-F238E27FC236}">
              <a16:creationId xmlns:a16="http://schemas.microsoft.com/office/drawing/2014/main" id="{A8F21F7B-F16A-4275-B884-2B77B9B2EE0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49" name="ZoneTexte 2048">
          <a:extLst>
            <a:ext uri="{FF2B5EF4-FFF2-40B4-BE49-F238E27FC236}">
              <a16:creationId xmlns:a16="http://schemas.microsoft.com/office/drawing/2014/main" id="{E408AD3F-F06C-41C9-A859-CF995AF5644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50" name="ZoneTexte 2049">
          <a:extLst>
            <a:ext uri="{FF2B5EF4-FFF2-40B4-BE49-F238E27FC236}">
              <a16:creationId xmlns:a16="http://schemas.microsoft.com/office/drawing/2014/main" id="{7D709758-4750-45C6-BB5A-3160F79D614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51" name="ZoneTexte 2050">
          <a:extLst>
            <a:ext uri="{FF2B5EF4-FFF2-40B4-BE49-F238E27FC236}">
              <a16:creationId xmlns:a16="http://schemas.microsoft.com/office/drawing/2014/main" id="{3810FDE2-9E4E-42FA-BA71-4F67F79EF65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52" name="ZoneTexte 2051">
          <a:extLst>
            <a:ext uri="{FF2B5EF4-FFF2-40B4-BE49-F238E27FC236}">
              <a16:creationId xmlns:a16="http://schemas.microsoft.com/office/drawing/2014/main" id="{0A5F097B-E097-4859-B2F3-A102FF8D62F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53" name="ZoneTexte 2052">
          <a:extLst>
            <a:ext uri="{FF2B5EF4-FFF2-40B4-BE49-F238E27FC236}">
              <a16:creationId xmlns:a16="http://schemas.microsoft.com/office/drawing/2014/main" id="{5A0308C1-290C-4C89-9C54-D4A4EB35FF6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54" name="ZoneTexte 2053">
          <a:extLst>
            <a:ext uri="{FF2B5EF4-FFF2-40B4-BE49-F238E27FC236}">
              <a16:creationId xmlns:a16="http://schemas.microsoft.com/office/drawing/2014/main" id="{80289C7E-1247-4DC1-9F9E-01E761B623A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55" name="ZoneTexte 2054">
          <a:extLst>
            <a:ext uri="{FF2B5EF4-FFF2-40B4-BE49-F238E27FC236}">
              <a16:creationId xmlns:a16="http://schemas.microsoft.com/office/drawing/2014/main" id="{1CC97F62-4EEF-49B3-9A89-50407A67DAA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56" name="ZoneTexte 2055">
          <a:extLst>
            <a:ext uri="{FF2B5EF4-FFF2-40B4-BE49-F238E27FC236}">
              <a16:creationId xmlns:a16="http://schemas.microsoft.com/office/drawing/2014/main" id="{724B43DE-DF13-4AC3-8E02-0CE87E1ECC9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57" name="ZoneTexte 2056">
          <a:extLst>
            <a:ext uri="{FF2B5EF4-FFF2-40B4-BE49-F238E27FC236}">
              <a16:creationId xmlns:a16="http://schemas.microsoft.com/office/drawing/2014/main" id="{7927A34D-4965-4379-B5C8-71732E75A76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58" name="ZoneTexte 2057">
          <a:extLst>
            <a:ext uri="{FF2B5EF4-FFF2-40B4-BE49-F238E27FC236}">
              <a16:creationId xmlns:a16="http://schemas.microsoft.com/office/drawing/2014/main" id="{58A8967B-BE8C-4B65-B9C7-AD018C8A00C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59" name="ZoneTexte 2058">
          <a:extLst>
            <a:ext uri="{FF2B5EF4-FFF2-40B4-BE49-F238E27FC236}">
              <a16:creationId xmlns:a16="http://schemas.microsoft.com/office/drawing/2014/main" id="{D86DBED5-0AFB-4034-8CFA-56A77854A5B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60" name="ZoneTexte 2059">
          <a:extLst>
            <a:ext uri="{FF2B5EF4-FFF2-40B4-BE49-F238E27FC236}">
              <a16:creationId xmlns:a16="http://schemas.microsoft.com/office/drawing/2014/main" id="{CB4FE58D-F5A4-43AC-A352-69177D4DBB2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61" name="ZoneTexte 2060">
          <a:extLst>
            <a:ext uri="{FF2B5EF4-FFF2-40B4-BE49-F238E27FC236}">
              <a16:creationId xmlns:a16="http://schemas.microsoft.com/office/drawing/2014/main" id="{FB651CC1-74BB-4FAD-8AF8-42FF8348F63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62" name="ZoneTexte 2061">
          <a:extLst>
            <a:ext uri="{FF2B5EF4-FFF2-40B4-BE49-F238E27FC236}">
              <a16:creationId xmlns:a16="http://schemas.microsoft.com/office/drawing/2014/main" id="{78B893E8-ED16-43E6-B324-BB5B654B783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63" name="ZoneTexte 2062">
          <a:extLst>
            <a:ext uri="{FF2B5EF4-FFF2-40B4-BE49-F238E27FC236}">
              <a16:creationId xmlns:a16="http://schemas.microsoft.com/office/drawing/2014/main" id="{499695FC-F096-4337-AD0F-E10B9B8B81C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64" name="ZoneTexte 2063">
          <a:extLst>
            <a:ext uri="{FF2B5EF4-FFF2-40B4-BE49-F238E27FC236}">
              <a16:creationId xmlns:a16="http://schemas.microsoft.com/office/drawing/2014/main" id="{617E2438-4DB3-4812-AA85-57F0DE0A926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65" name="ZoneTexte 2064">
          <a:extLst>
            <a:ext uri="{FF2B5EF4-FFF2-40B4-BE49-F238E27FC236}">
              <a16:creationId xmlns:a16="http://schemas.microsoft.com/office/drawing/2014/main" id="{81498299-97C3-4658-907A-E4E90DAD930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66" name="ZoneTexte 2065">
          <a:extLst>
            <a:ext uri="{FF2B5EF4-FFF2-40B4-BE49-F238E27FC236}">
              <a16:creationId xmlns:a16="http://schemas.microsoft.com/office/drawing/2014/main" id="{C4911DDC-70B8-4E0F-AC89-2DCCAC0B412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67" name="ZoneTexte 2066">
          <a:extLst>
            <a:ext uri="{FF2B5EF4-FFF2-40B4-BE49-F238E27FC236}">
              <a16:creationId xmlns:a16="http://schemas.microsoft.com/office/drawing/2014/main" id="{B5135AC3-352A-44E5-989B-4099FAB5763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68" name="ZoneTexte 2067">
          <a:extLst>
            <a:ext uri="{FF2B5EF4-FFF2-40B4-BE49-F238E27FC236}">
              <a16:creationId xmlns:a16="http://schemas.microsoft.com/office/drawing/2014/main" id="{9BC3855F-8330-4A40-BB1B-F442FD16DF3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69" name="ZoneTexte 2068">
          <a:extLst>
            <a:ext uri="{FF2B5EF4-FFF2-40B4-BE49-F238E27FC236}">
              <a16:creationId xmlns:a16="http://schemas.microsoft.com/office/drawing/2014/main" id="{AC097BA0-CAEC-4A58-A06A-86B7E35ED64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70" name="ZoneTexte 2069">
          <a:extLst>
            <a:ext uri="{FF2B5EF4-FFF2-40B4-BE49-F238E27FC236}">
              <a16:creationId xmlns:a16="http://schemas.microsoft.com/office/drawing/2014/main" id="{52CC41AB-3ADD-45BB-B52B-DC3406EF61E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71" name="ZoneTexte 2070">
          <a:extLst>
            <a:ext uri="{FF2B5EF4-FFF2-40B4-BE49-F238E27FC236}">
              <a16:creationId xmlns:a16="http://schemas.microsoft.com/office/drawing/2014/main" id="{0456E200-AC8A-4AD5-A036-77D81061EB8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72" name="ZoneTexte 2071">
          <a:extLst>
            <a:ext uri="{FF2B5EF4-FFF2-40B4-BE49-F238E27FC236}">
              <a16:creationId xmlns:a16="http://schemas.microsoft.com/office/drawing/2014/main" id="{A676F6F6-9D6C-41E4-B285-52B4372497D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73" name="ZoneTexte 2072">
          <a:extLst>
            <a:ext uri="{FF2B5EF4-FFF2-40B4-BE49-F238E27FC236}">
              <a16:creationId xmlns:a16="http://schemas.microsoft.com/office/drawing/2014/main" id="{530C71AA-708B-420B-8C7D-ABC3AF11FDD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74" name="ZoneTexte 2073">
          <a:extLst>
            <a:ext uri="{FF2B5EF4-FFF2-40B4-BE49-F238E27FC236}">
              <a16:creationId xmlns:a16="http://schemas.microsoft.com/office/drawing/2014/main" id="{47833C8C-E3E5-4485-944B-26121636706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75" name="ZoneTexte 2074">
          <a:extLst>
            <a:ext uri="{FF2B5EF4-FFF2-40B4-BE49-F238E27FC236}">
              <a16:creationId xmlns:a16="http://schemas.microsoft.com/office/drawing/2014/main" id="{EBA917A4-2879-4A95-B6E8-E8AE50D6E48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76" name="ZoneTexte 2075">
          <a:extLst>
            <a:ext uri="{FF2B5EF4-FFF2-40B4-BE49-F238E27FC236}">
              <a16:creationId xmlns:a16="http://schemas.microsoft.com/office/drawing/2014/main" id="{CBE628E3-BBDB-4D6E-ADD8-E3C7066A156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77" name="ZoneTexte 2076">
          <a:extLst>
            <a:ext uri="{FF2B5EF4-FFF2-40B4-BE49-F238E27FC236}">
              <a16:creationId xmlns:a16="http://schemas.microsoft.com/office/drawing/2014/main" id="{2C5C997B-8437-40B5-BEEC-F1958B57ABA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78" name="ZoneTexte 2077">
          <a:extLst>
            <a:ext uri="{FF2B5EF4-FFF2-40B4-BE49-F238E27FC236}">
              <a16:creationId xmlns:a16="http://schemas.microsoft.com/office/drawing/2014/main" id="{32F837DA-CF78-4C45-BD61-9ED7A580F8A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79" name="ZoneTexte 2078">
          <a:extLst>
            <a:ext uri="{FF2B5EF4-FFF2-40B4-BE49-F238E27FC236}">
              <a16:creationId xmlns:a16="http://schemas.microsoft.com/office/drawing/2014/main" id="{8062CEDF-7EE1-4FB5-8C78-0C2D26FED60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80" name="ZoneTexte 2079">
          <a:extLst>
            <a:ext uri="{FF2B5EF4-FFF2-40B4-BE49-F238E27FC236}">
              <a16:creationId xmlns:a16="http://schemas.microsoft.com/office/drawing/2014/main" id="{EF1DB5FB-DBAC-4BF5-8CFE-531756F14DA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81" name="ZoneTexte 2080">
          <a:extLst>
            <a:ext uri="{FF2B5EF4-FFF2-40B4-BE49-F238E27FC236}">
              <a16:creationId xmlns:a16="http://schemas.microsoft.com/office/drawing/2014/main" id="{7800627D-0167-4664-A0C6-4CFA22B0B98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82" name="ZoneTexte 2081">
          <a:extLst>
            <a:ext uri="{FF2B5EF4-FFF2-40B4-BE49-F238E27FC236}">
              <a16:creationId xmlns:a16="http://schemas.microsoft.com/office/drawing/2014/main" id="{FF1FA7FB-B599-403C-9DA3-369363CAAE8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83" name="ZoneTexte 2082">
          <a:extLst>
            <a:ext uri="{FF2B5EF4-FFF2-40B4-BE49-F238E27FC236}">
              <a16:creationId xmlns:a16="http://schemas.microsoft.com/office/drawing/2014/main" id="{C148E3D8-112C-4A20-BF09-3F7DC178ADE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84" name="ZoneTexte 2083">
          <a:extLst>
            <a:ext uri="{FF2B5EF4-FFF2-40B4-BE49-F238E27FC236}">
              <a16:creationId xmlns:a16="http://schemas.microsoft.com/office/drawing/2014/main" id="{CDA4695D-21B2-4AB6-8D4D-69B06A21FDA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85" name="ZoneTexte 2084">
          <a:extLst>
            <a:ext uri="{FF2B5EF4-FFF2-40B4-BE49-F238E27FC236}">
              <a16:creationId xmlns:a16="http://schemas.microsoft.com/office/drawing/2014/main" id="{8D819413-F2EC-4264-AA1A-4F0217757BD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86" name="ZoneTexte 2085">
          <a:extLst>
            <a:ext uri="{FF2B5EF4-FFF2-40B4-BE49-F238E27FC236}">
              <a16:creationId xmlns:a16="http://schemas.microsoft.com/office/drawing/2014/main" id="{843B38C9-5962-4405-84A2-8BED7D68C5D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87" name="ZoneTexte 2086">
          <a:extLst>
            <a:ext uri="{FF2B5EF4-FFF2-40B4-BE49-F238E27FC236}">
              <a16:creationId xmlns:a16="http://schemas.microsoft.com/office/drawing/2014/main" id="{76FE2E2D-B4A5-4F72-B4A1-89085DD206D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88" name="ZoneTexte 2087">
          <a:extLst>
            <a:ext uri="{FF2B5EF4-FFF2-40B4-BE49-F238E27FC236}">
              <a16:creationId xmlns:a16="http://schemas.microsoft.com/office/drawing/2014/main" id="{6CBC906A-CF80-42B8-BF94-9AE4840D38C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89" name="ZoneTexte 2088">
          <a:extLst>
            <a:ext uri="{FF2B5EF4-FFF2-40B4-BE49-F238E27FC236}">
              <a16:creationId xmlns:a16="http://schemas.microsoft.com/office/drawing/2014/main" id="{278521C7-4ECC-4A6E-A63E-8D0DB2E435E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90" name="ZoneTexte 2089">
          <a:extLst>
            <a:ext uri="{FF2B5EF4-FFF2-40B4-BE49-F238E27FC236}">
              <a16:creationId xmlns:a16="http://schemas.microsoft.com/office/drawing/2014/main" id="{EAEE1E91-C207-4368-9258-C11B4EBCABC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91" name="ZoneTexte 2090">
          <a:extLst>
            <a:ext uri="{FF2B5EF4-FFF2-40B4-BE49-F238E27FC236}">
              <a16:creationId xmlns:a16="http://schemas.microsoft.com/office/drawing/2014/main" id="{07973B4D-A4E4-4F43-9AB5-74AA619EDD9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92" name="ZoneTexte 2091">
          <a:extLst>
            <a:ext uri="{FF2B5EF4-FFF2-40B4-BE49-F238E27FC236}">
              <a16:creationId xmlns:a16="http://schemas.microsoft.com/office/drawing/2014/main" id="{A62CA5E0-954F-41C3-9DCE-6D946C6EFDB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93" name="ZoneTexte 2092">
          <a:extLst>
            <a:ext uri="{FF2B5EF4-FFF2-40B4-BE49-F238E27FC236}">
              <a16:creationId xmlns:a16="http://schemas.microsoft.com/office/drawing/2014/main" id="{C3881980-2F1D-4A82-89BE-E0B088944B5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94" name="ZoneTexte 2093">
          <a:extLst>
            <a:ext uri="{FF2B5EF4-FFF2-40B4-BE49-F238E27FC236}">
              <a16:creationId xmlns:a16="http://schemas.microsoft.com/office/drawing/2014/main" id="{C90AAE75-6E28-4CEE-87C9-EFF419C58BE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95" name="ZoneTexte 2094">
          <a:extLst>
            <a:ext uri="{FF2B5EF4-FFF2-40B4-BE49-F238E27FC236}">
              <a16:creationId xmlns:a16="http://schemas.microsoft.com/office/drawing/2014/main" id="{8ACF26E0-3AB7-47D5-B2C5-4ACD7B975CD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96" name="ZoneTexte 2095">
          <a:extLst>
            <a:ext uri="{FF2B5EF4-FFF2-40B4-BE49-F238E27FC236}">
              <a16:creationId xmlns:a16="http://schemas.microsoft.com/office/drawing/2014/main" id="{1A4C6289-6461-401F-8DF3-32343F2FF18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97" name="ZoneTexte 2096">
          <a:extLst>
            <a:ext uri="{FF2B5EF4-FFF2-40B4-BE49-F238E27FC236}">
              <a16:creationId xmlns:a16="http://schemas.microsoft.com/office/drawing/2014/main" id="{F13AF00A-B4B1-4A2C-8BF0-8DC45E11430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98" name="ZoneTexte 2097">
          <a:extLst>
            <a:ext uri="{FF2B5EF4-FFF2-40B4-BE49-F238E27FC236}">
              <a16:creationId xmlns:a16="http://schemas.microsoft.com/office/drawing/2014/main" id="{10E6772C-C474-4608-A597-32438F4D8E5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099" name="ZoneTexte 2098">
          <a:extLst>
            <a:ext uri="{FF2B5EF4-FFF2-40B4-BE49-F238E27FC236}">
              <a16:creationId xmlns:a16="http://schemas.microsoft.com/office/drawing/2014/main" id="{A0945C28-0EC1-4F26-B690-033D69D0786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00" name="ZoneTexte 2099">
          <a:extLst>
            <a:ext uri="{FF2B5EF4-FFF2-40B4-BE49-F238E27FC236}">
              <a16:creationId xmlns:a16="http://schemas.microsoft.com/office/drawing/2014/main" id="{E80065C5-CCA6-4954-A603-F833E7E70F5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01" name="ZoneTexte 2100">
          <a:extLst>
            <a:ext uri="{FF2B5EF4-FFF2-40B4-BE49-F238E27FC236}">
              <a16:creationId xmlns:a16="http://schemas.microsoft.com/office/drawing/2014/main" id="{C734FC0C-6117-4BA7-AFBE-714DFF04167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02" name="ZoneTexte 2101">
          <a:extLst>
            <a:ext uri="{FF2B5EF4-FFF2-40B4-BE49-F238E27FC236}">
              <a16:creationId xmlns:a16="http://schemas.microsoft.com/office/drawing/2014/main" id="{AF76E5E3-4EC4-4129-9D93-F8E8F55A4D2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03" name="ZoneTexte 2102">
          <a:extLst>
            <a:ext uri="{FF2B5EF4-FFF2-40B4-BE49-F238E27FC236}">
              <a16:creationId xmlns:a16="http://schemas.microsoft.com/office/drawing/2014/main" id="{5B7AA53C-D5FE-4FD1-91C1-0FC24A1D62D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04" name="ZoneTexte 2103">
          <a:extLst>
            <a:ext uri="{FF2B5EF4-FFF2-40B4-BE49-F238E27FC236}">
              <a16:creationId xmlns:a16="http://schemas.microsoft.com/office/drawing/2014/main" id="{711EB572-E4BB-4D11-BF1B-EA483428F0E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05" name="ZoneTexte 2104">
          <a:extLst>
            <a:ext uri="{FF2B5EF4-FFF2-40B4-BE49-F238E27FC236}">
              <a16:creationId xmlns:a16="http://schemas.microsoft.com/office/drawing/2014/main" id="{94ADC9B5-6B47-422E-8A14-9EFCEBF0A1F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06" name="ZoneTexte 2105">
          <a:extLst>
            <a:ext uri="{FF2B5EF4-FFF2-40B4-BE49-F238E27FC236}">
              <a16:creationId xmlns:a16="http://schemas.microsoft.com/office/drawing/2014/main" id="{53D8798F-7155-4B14-B3C2-38C466F2E53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07" name="ZoneTexte 2106">
          <a:extLst>
            <a:ext uri="{FF2B5EF4-FFF2-40B4-BE49-F238E27FC236}">
              <a16:creationId xmlns:a16="http://schemas.microsoft.com/office/drawing/2014/main" id="{E063FA99-DC58-4B15-854B-D6939E9A334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08" name="ZoneTexte 2107">
          <a:extLst>
            <a:ext uri="{FF2B5EF4-FFF2-40B4-BE49-F238E27FC236}">
              <a16:creationId xmlns:a16="http://schemas.microsoft.com/office/drawing/2014/main" id="{C6DC3E31-6978-45E3-8456-125D8E69CE2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09" name="ZoneTexte 2108">
          <a:extLst>
            <a:ext uri="{FF2B5EF4-FFF2-40B4-BE49-F238E27FC236}">
              <a16:creationId xmlns:a16="http://schemas.microsoft.com/office/drawing/2014/main" id="{D697DC21-F3C4-48C4-8EF5-16C9A91ABCA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10" name="ZoneTexte 2109">
          <a:extLst>
            <a:ext uri="{FF2B5EF4-FFF2-40B4-BE49-F238E27FC236}">
              <a16:creationId xmlns:a16="http://schemas.microsoft.com/office/drawing/2014/main" id="{D44425A3-FA7D-4214-92C2-6FA3C970162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11" name="ZoneTexte 2110">
          <a:extLst>
            <a:ext uri="{FF2B5EF4-FFF2-40B4-BE49-F238E27FC236}">
              <a16:creationId xmlns:a16="http://schemas.microsoft.com/office/drawing/2014/main" id="{EF7C0189-6F34-4151-BBD7-61D4190EE3E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12" name="ZoneTexte 2111">
          <a:extLst>
            <a:ext uri="{FF2B5EF4-FFF2-40B4-BE49-F238E27FC236}">
              <a16:creationId xmlns:a16="http://schemas.microsoft.com/office/drawing/2014/main" id="{EA359839-54B9-42E5-A114-2705C59EF35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13" name="ZoneTexte 2112">
          <a:extLst>
            <a:ext uri="{FF2B5EF4-FFF2-40B4-BE49-F238E27FC236}">
              <a16:creationId xmlns:a16="http://schemas.microsoft.com/office/drawing/2014/main" id="{87F7FB3E-0E77-4333-A675-A82730AB36F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14" name="ZoneTexte 2113">
          <a:extLst>
            <a:ext uri="{FF2B5EF4-FFF2-40B4-BE49-F238E27FC236}">
              <a16:creationId xmlns:a16="http://schemas.microsoft.com/office/drawing/2014/main" id="{9A76E735-1453-44CE-896C-51189929834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15" name="ZoneTexte 2114">
          <a:extLst>
            <a:ext uri="{FF2B5EF4-FFF2-40B4-BE49-F238E27FC236}">
              <a16:creationId xmlns:a16="http://schemas.microsoft.com/office/drawing/2014/main" id="{AC865F6B-E6E0-4020-AE31-139A44B7B91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16" name="ZoneTexte 2115">
          <a:extLst>
            <a:ext uri="{FF2B5EF4-FFF2-40B4-BE49-F238E27FC236}">
              <a16:creationId xmlns:a16="http://schemas.microsoft.com/office/drawing/2014/main" id="{40B28AB1-9AFE-4802-A813-84C0D7C2487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17" name="ZoneTexte 2116">
          <a:extLst>
            <a:ext uri="{FF2B5EF4-FFF2-40B4-BE49-F238E27FC236}">
              <a16:creationId xmlns:a16="http://schemas.microsoft.com/office/drawing/2014/main" id="{5A233760-E44D-44DA-9AE4-69DC44B6F22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18" name="ZoneTexte 2117">
          <a:extLst>
            <a:ext uri="{FF2B5EF4-FFF2-40B4-BE49-F238E27FC236}">
              <a16:creationId xmlns:a16="http://schemas.microsoft.com/office/drawing/2014/main" id="{A0621D7A-B797-4194-9E88-BCDC04F5813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19" name="ZoneTexte 2118">
          <a:extLst>
            <a:ext uri="{FF2B5EF4-FFF2-40B4-BE49-F238E27FC236}">
              <a16:creationId xmlns:a16="http://schemas.microsoft.com/office/drawing/2014/main" id="{74D9A018-39F1-4575-AFD4-074B0C81156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20" name="ZoneTexte 2119">
          <a:extLst>
            <a:ext uri="{FF2B5EF4-FFF2-40B4-BE49-F238E27FC236}">
              <a16:creationId xmlns:a16="http://schemas.microsoft.com/office/drawing/2014/main" id="{A752B845-135A-401D-9A48-8A5E208620C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21" name="ZoneTexte 2120">
          <a:extLst>
            <a:ext uri="{FF2B5EF4-FFF2-40B4-BE49-F238E27FC236}">
              <a16:creationId xmlns:a16="http://schemas.microsoft.com/office/drawing/2014/main" id="{E9C80011-94A1-456B-8B1A-8A1409A6AC1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22" name="ZoneTexte 2121">
          <a:extLst>
            <a:ext uri="{FF2B5EF4-FFF2-40B4-BE49-F238E27FC236}">
              <a16:creationId xmlns:a16="http://schemas.microsoft.com/office/drawing/2014/main" id="{4EFD059E-FA0A-4CDD-B04D-CA6E27AA110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23" name="ZoneTexte 2122">
          <a:extLst>
            <a:ext uri="{FF2B5EF4-FFF2-40B4-BE49-F238E27FC236}">
              <a16:creationId xmlns:a16="http://schemas.microsoft.com/office/drawing/2014/main" id="{3B7C1F09-89E1-4CA8-AE9D-F7E50627E0D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24" name="ZoneTexte 2123">
          <a:extLst>
            <a:ext uri="{FF2B5EF4-FFF2-40B4-BE49-F238E27FC236}">
              <a16:creationId xmlns:a16="http://schemas.microsoft.com/office/drawing/2014/main" id="{DC0B70A5-ADAA-4A58-A91E-24FB88A3793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25" name="ZoneTexte 2124">
          <a:extLst>
            <a:ext uri="{FF2B5EF4-FFF2-40B4-BE49-F238E27FC236}">
              <a16:creationId xmlns:a16="http://schemas.microsoft.com/office/drawing/2014/main" id="{F6D07077-A51F-4ACA-B29E-DB0185CF70C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26" name="ZoneTexte 2125">
          <a:extLst>
            <a:ext uri="{FF2B5EF4-FFF2-40B4-BE49-F238E27FC236}">
              <a16:creationId xmlns:a16="http://schemas.microsoft.com/office/drawing/2014/main" id="{78D611C8-2270-4129-85F7-3D52B6D9779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27" name="ZoneTexte 2126">
          <a:extLst>
            <a:ext uri="{FF2B5EF4-FFF2-40B4-BE49-F238E27FC236}">
              <a16:creationId xmlns:a16="http://schemas.microsoft.com/office/drawing/2014/main" id="{BEC869B8-8213-46DC-9286-B851D07236C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28" name="ZoneTexte 2127">
          <a:extLst>
            <a:ext uri="{FF2B5EF4-FFF2-40B4-BE49-F238E27FC236}">
              <a16:creationId xmlns:a16="http://schemas.microsoft.com/office/drawing/2014/main" id="{44865020-BD7D-4BB6-A076-EDE9F43051C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29" name="ZoneTexte 2128">
          <a:extLst>
            <a:ext uri="{FF2B5EF4-FFF2-40B4-BE49-F238E27FC236}">
              <a16:creationId xmlns:a16="http://schemas.microsoft.com/office/drawing/2014/main" id="{D489246E-B7BB-40FB-9272-D26645154D2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30" name="ZoneTexte 2129">
          <a:extLst>
            <a:ext uri="{FF2B5EF4-FFF2-40B4-BE49-F238E27FC236}">
              <a16:creationId xmlns:a16="http://schemas.microsoft.com/office/drawing/2014/main" id="{C2A6D878-5079-4968-9996-644255DD924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31" name="ZoneTexte 2130">
          <a:extLst>
            <a:ext uri="{FF2B5EF4-FFF2-40B4-BE49-F238E27FC236}">
              <a16:creationId xmlns:a16="http://schemas.microsoft.com/office/drawing/2014/main" id="{1C6A3B1E-EB6B-4794-AF31-4155D4EC743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32" name="ZoneTexte 2131">
          <a:extLst>
            <a:ext uri="{FF2B5EF4-FFF2-40B4-BE49-F238E27FC236}">
              <a16:creationId xmlns:a16="http://schemas.microsoft.com/office/drawing/2014/main" id="{4A4EDA50-DBB5-4166-BB99-126F5487692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33" name="ZoneTexte 2132">
          <a:extLst>
            <a:ext uri="{FF2B5EF4-FFF2-40B4-BE49-F238E27FC236}">
              <a16:creationId xmlns:a16="http://schemas.microsoft.com/office/drawing/2014/main" id="{9C90769E-9787-43A3-9134-68368857C89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34" name="ZoneTexte 2133">
          <a:extLst>
            <a:ext uri="{FF2B5EF4-FFF2-40B4-BE49-F238E27FC236}">
              <a16:creationId xmlns:a16="http://schemas.microsoft.com/office/drawing/2014/main" id="{EA6137C9-1E65-4594-8F78-60022D1CA3C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35" name="ZoneTexte 2134">
          <a:extLst>
            <a:ext uri="{FF2B5EF4-FFF2-40B4-BE49-F238E27FC236}">
              <a16:creationId xmlns:a16="http://schemas.microsoft.com/office/drawing/2014/main" id="{A07A7CBF-FFAE-4395-BAA1-6544C63ADE4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36" name="ZoneTexte 2135">
          <a:extLst>
            <a:ext uri="{FF2B5EF4-FFF2-40B4-BE49-F238E27FC236}">
              <a16:creationId xmlns:a16="http://schemas.microsoft.com/office/drawing/2014/main" id="{3C2026BD-DB3B-4FF3-86D6-658BDDFDBB8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37" name="ZoneTexte 2136">
          <a:extLst>
            <a:ext uri="{FF2B5EF4-FFF2-40B4-BE49-F238E27FC236}">
              <a16:creationId xmlns:a16="http://schemas.microsoft.com/office/drawing/2014/main" id="{6ACE3940-D86B-4B09-AC9C-C2DD5E8FE6E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38" name="ZoneTexte 2137">
          <a:extLst>
            <a:ext uri="{FF2B5EF4-FFF2-40B4-BE49-F238E27FC236}">
              <a16:creationId xmlns:a16="http://schemas.microsoft.com/office/drawing/2014/main" id="{5CC41EBD-4385-47F0-9D87-1ADF39CC48F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39" name="ZoneTexte 2138">
          <a:extLst>
            <a:ext uri="{FF2B5EF4-FFF2-40B4-BE49-F238E27FC236}">
              <a16:creationId xmlns:a16="http://schemas.microsoft.com/office/drawing/2014/main" id="{856E3EDF-6321-4997-A11F-A974478719C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40" name="ZoneTexte 2139">
          <a:extLst>
            <a:ext uri="{FF2B5EF4-FFF2-40B4-BE49-F238E27FC236}">
              <a16:creationId xmlns:a16="http://schemas.microsoft.com/office/drawing/2014/main" id="{A90B1513-ED63-46DD-9FCB-CF241AA346C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41" name="ZoneTexte 2140">
          <a:extLst>
            <a:ext uri="{FF2B5EF4-FFF2-40B4-BE49-F238E27FC236}">
              <a16:creationId xmlns:a16="http://schemas.microsoft.com/office/drawing/2014/main" id="{F0394BA4-55F7-4D69-8388-AC0E4CCFD68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42" name="ZoneTexte 2141">
          <a:extLst>
            <a:ext uri="{FF2B5EF4-FFF2-40B4-BE49-F238E27FC236}">
              <a16:creationId xmlns:a16="http://schemas.microsoft.com/office/drawing/2014/main" id="{0AB5E893-E710-4CA8-AC0D-8E78815E4BB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43" name="ZoneTexte 2142">
          <a:extLst>
            <a:ext uri="{FF2B5EF4-FFF2-40B4-BE49-F238E27FC236}">
              <a16:creationId xmlns:a16="http://schemas.microsoft.com/office/drawing/2014/main" id="{A1310CC8-FDC7-4119-8CF8-9E64A857254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44" name="ZoneTexte 2143">
          <a:extLst>
            <a:ext uri="{FF2B5EF4-FFF2-40B4-BE49-F238E27FC236}">
              <a16:creationId xmlns:a16="http://schemas.microsoft.com/office/drawing/2014/main" id="{0F5B4602-13DC-435E-AD5D-32A61C8F60C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45" name="ZoneTexte 2144">
          <a:extLst>
            <a:ext uri="{FF2B5EF4-FFF2-40B4-BE49-F238E27FC236}">
              <a16:creationId xmlns:a16="http://schemas.microsoft.com/office/drawing/2014/main" id="{B74FCBB1-495D-4537-B0B7-C6578F9408E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46" name="ZoneTexte 2145">
          <a:extLst>
            <a:ext uri="{FF2B5EF4-FFF2-40B4-BE49-F238E27FC236}">
              <a16:creationId xmlns:a16="http://schemas.microsoft.com/office/drawing/2014/main" id="{B672F644-0D40-47D0-A967-D5D90DC5E36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47" name="ZoneTexte 2146">
          <a:extLst>
            <a:ext uri="{FF2B5EF4-FFF2-40B4-BE49-F238E27FC236}">
              <a16:creationId xmlns:a16="http://schemas.microsoft.com/office/drawing/2014/main" id="{CAF868F9-A0B5-4372-BD36-585304BFB3E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48" name="ZoneTexte 2147">
          <a:extLst>
            <a:ext uri="{FF2B5EF4-FFF2-40B4-BE49-F238E27FC236}">
              <a16:creationId xmlns:a16="http://schemas.microsoft.com/office/drawing/2014/main" id="{5ED758E8-8750-4B6E-9D2A-6FC96397C4D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49" name="ZoneTexte 2148">
          <a:extLst>
            <a:ext uri="{FF2B5EF4-FFF2-40B4-BE49-F238E27FC236}">
              <a16:creationId xmlns:a16="http://schemas.microsoft.com/office/drawing/2014/main" id="{0B7FDAD6-CA26-4CB2-A925-A8F1216FB75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50" name="ZoneTexte 2149">
          <a:extLst>
            <a:ext uri="{FF2B5EF4-FFF2-40B4-BE49-F238E27FC236}">
              <a16:creationId xmlns:a16="http://schemas.microsoft.com/office/drawing/2014/main" id="{D8AA73F4-558B-4F90-83AA-AF035A227A2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51" name="ZoneTexte 2150">
          <a:extLst>
            <a:ext uri="{FF2B5EF4-FFF2-40B4-BE49-F238E27FC236}">
              <a16:creationId xmlns:a16="http://schemas.microsoft.com/office/drawing/2014/main" id="{CFBA4A50-5F27-4943-8CB5-03E0E463937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52" name="ZoneTexte 2151">
          <a:extLst>
            <a:ext uri="{FF2B5EF4-FFF2-40B4-BE49-F238E27FC236}">
              <a16:creationId xmlns:a16="http://schemas.microsoft.com/office/drawing/2014/main" id="{77ECE236-2B61-408F-AD59-323AC50DBE4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53" name="ZoneTexte 2152">
          <a:extLst>
            <a:ext uri="{FF2B5EF4-FFF2-40B4-BE49-F238E27FC236}">
              <a16:creationId xmlns:a16="http://schemas.microsoft.com/office/drawing/2014/main" id="{EAA428BE-4D75-4AEE-92A7-38B04E3B3F5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54" name="ZoneTexte 2153">
          <a:extLst>
            <a:ext uri="{FF2B5EF4-FFF2-40B4-BE49-F238E27FC236}">
              <a16:creationId xmlns:a16="http://schemas.microsoft.com/office/drawing/2014/main" id="{B23ABF18-8B63-4518-9ACB-6A4817B3627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55" name="ZoneTexte 2154">
          <a:extLst>
            <a:ext uri="{FF2B5EF4-FFF2-40B4-BE49-F238E27FC236}">
              <a16:creationId xmlns:a16="http://schemas.microsoft.com/office/drawing/2014/main" id="{821E9C09-9548-415E-BBD6-C5EDC192CD1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56" name="ZoneTexte 2155">
          <a:extLst>
            <a:ext uri="{FF2B5EF4-FFF2-40B4-BE49-F238E27FC236}">
              <a16:creationId xmlns:a16="http://schemas.microsoft.com/office/drawing/2014/main" id="{9EF790A5-DF31-480E-952D-FA726D6FBF0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57" name="ZoneTexte 2156">
          <a:extLst>
            <a:ext uri="{FF2B5EF4-FFF2-40B4-BE49-F238E27FC236}">
              <a16:creationId xmlns:a16="http://schemas.microsoft.com/office/drawing/2014/main" id="{AB0F142D-6D7D-46A4-B5EA-A65A4AD9E49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58" name="ZoneTexte 2157">
          <a:extLst>
            <a:ext uri="{FF2B5EF4-FFF2-40B4-BE49-F238E27FC236}">
              <a16:creationId xmlns:a16="http://schemas.microsoft.com/office/drawing/2014/main" id="{6F95A3F6-B3F8-4674-9802-56573CEA7FB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59" name="ZoneTexte 2158">
          <a:extLst>
            <a:ext uri="{FF2B5EF4-FFF2-40B4-BE49-F238E27FC236}">
              <a16:creationId xmlns:a16="http://schemas.microsoft.com/office/drawing/2014/main" id="{55B0CE87-CF5A-4E20-A1C6-9DD47219C25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60" name="ZoneTexte 2159">
          <a:extLst>
            <a:ext uri="{FF2B5EF4-FFF2-40B4-BE49-F238E27FC236}">
              <a16:creationId xmlns:a16="http://schemas.microsoft.com/office/drawing/2014/main" id="{2C94EE0A-CDD5-4669-B06C-9DAD214C794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61" name="ZoneTexte 2160">
          <a:extLst>
            <a:ext uri="{FF2B5EF4-FFF2-40B4-BE49-F238E27FC236}">
              <a16:creationId xmlns:a16="http://schemas.microsoft.com/office/drawing/2014/main" id="{C5040E90-4D4D-4538-A5E6-A95119976C8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62" name="ZoneTexte 2161">
          <a:extLst>
            <a:ext uri="{FF2B5EF4-FFF2-40B4-BE49-F238E27FC236}">
              <a16:creationId xmlns:a16="http://schemas.microsoft.com/office/drawing/2014/main" id="{7B3D4D94-F76A-4969-98CB-2BE047584D5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63" name="ZoneTexte 2162">
          <a:extLst>
            <a:ext uri="{FF2B5EF4-FFF2-40B4-BE49-F238E27FC236}">
              <a16:creationId xmlns:a16="http://schemas.microsoft.com/office/drawing/2014/main" id="{A7AFA973-7104-42ED-916B-B64028E799F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64" name="ZoneTexte 2163">
          <a:extLst>
            <a:ext uri="{FF2B5EF4-FFF2-40B4-BE49-F238E27FC236}">
              <a16:creationId xmlns:a16="http://schemas.microsoft.com/office/drawing/2014/main" id="{9E039BE6-33EC-4582-80B8-295F7E07C18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65" name="ZoneTexte 2164">
          <a:extLst>
            <a:ext uri="{FF2B5EF4-FFF2-40B4-BE49-F238E27FC236}">
              <a16:creationId xmlns:a16="http://schemas.microsoft.com/office/drawing/2014/main" id="{E2C05B00-B37D-4BD9-A62B-3FFD0078CFB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66" name="ZoneTexte 2165">
          <a:extLst>
            <a:ext uri="{FF2B5EF4-FFF2-40B4-BE49-F238E27FC236}">
              <a16:creationId xmlns:a16="http://schemas.microsoft.com/office/drawing/2014/main" id="{45A57899-5110-4D59-BD73-5987B24C3CF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67" name="ZoneTexte 2166">
          <a:extLst>
            <a:ext uri="{FF2B5EF4-FFF2-40B4-BE49-F238E27FC236}">
              <a16:creationId xmlns:a16="http://schemas.microsoft.com/office/drawing/2014/main" id="{9B857003-9BAE-44AC-A990-883344139F3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68" name="ZoneTexte 2167">
          <a:extLst>
            <a:ext uri="{FF2B5EF4-FFF2-40B4-BE49-F238E27FC236}">
              <a16:creationId xmlns:a16="http://schemas.microsoft.com/office/drawing/2014/main" id="{C1155404-FB9A-4DD1-BC39-E4855FCA085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69" name="ZoneTexte 2168">
          <a:extLst>
            <a:ext uri="{FF2B5EF4-FFF2-40B4-BE49-F238E27FC236}">
              <a16:creationId xmlns:a16="http://schemas.microsoft.com/office/drawing/2014/main" id="{58C9A65A-EBE8-42F9-9004-6EC700C0632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70" name="ZoneTexte 2169">
          <a:extLst>
            <a:ext uri="{FF2B5EF4-FFF2-40B4-BE49-F238E27FC236}">
              <a16:creationId xmlns:a16="http://schemas.microsoft.com/office/drawing/2014/main" id="{1895DB34-2C72-44A4-A2A5-04082DD5AE7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71" name="ZoneTexte 2170">
          <a:extLst>
            <a:ext uri="{FF2B5EF4-FFF2-40B4-BE49-F238E27FC236}">
              <a16:creationId xmlns:a16="http://schemas.microsoft.com/office/drawing/2014/main" id="{C4CCF9A5-978E-4976-B105-FDAA0E69291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72" name="ZoneTexte 2171">
          <a:extLst>
            <a:ext uri="{FF2B5EF4-FFF2-40B4-BE49-F238E27FC236}">
              <a16:creationId xmlns:a16="http://schemas.microsoft.com/office/drawing/2014/main" id="{39A82CDB-22BB-4317-AB6A-B630C93AAE6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73" name="ZoneTexte 2172">
          <a:extLst>
            <a:ext uri="{FF2B5EF4-FFF2-40B4-BE49-F238E27FC236}">
              <a16:creationId xmlns:a16="http://schemas.microsoft.com/office/drawing/2014/main" id="{72868521-4B46-451C-B3C0-4308877CA41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74" name="ZoneTexte 2173">
          <a:extLst>
            <a:ext uri="{FF2B5EF4-FFF2-40B4-BE49-F238E27FC236}">
              <a16:creationId xmlns:a16="http://schemas.microsoft.com/office/drawing/2014/main" id="{6F2C8797-6341-4FDB-8105-3ED25517173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75" name="ZoneTexte 2174">
          <a:extLst>
            <a:ext uri="{FF2B5EF4-FFF2-40B4-BE49-F238E27FC236}">
              <a16:creationId xmlns:a16="http://schemas.microsoft.com/office/drawing/2014/main" id="{F93477B6-0064-41F2-BB35-1824BF7A51D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76" name="ZoneTexte 2175">
          <a:extLst>
            <a:ext uri="{FF2B5EF4-FFF2-40B4-BE49-F238E27FC236}">
              <a16:creationId xmlns:a16="http://schemas.microsoft.com/office/drawing/2014/main" id="{0D52394A-935D-45C1-AEBF-6DFF18D633E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77" name="ZoneTexte 2176">
          <a:extLst>
            <a:ext uri="{FF2B5EF4-FFF2-40B4-BE49-F238E27FC236}">
              <a16:creationId xmlns:a16="http://schemas.microsoft.com/office/drawing/2014/main" id="{B20F70D7-A990-42C1-806C-28B8D0E377A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78" name="ZoneTexte 2177">
          <a:extLst>
            <a:ext uri="{FF2B5EF4-FFF2-40B4-BE49-F238E27FC236}">
              <a16:creationId xmlns:a16="http://schemas.microsoft.com/office/drawing/2014/main" id="{939627C9-614A-4B63-9A64-59BC4579D37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79" name="ZoneTexte 2178">
          <a:extLst>
            <a:ext uri="{FF2B5EF4-FFF2-40B4-BE49-F238E27FC236}">
              <a16:creationId xmlns:a16="http://schemas.microsoft.com/office/drawing/2014/main" id="{5B67EBD6-6BF5-4983-B73B-9B2B99F7EE5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80" name="ZoneTexte 2179">
          <a:extLst>
            <a:ext uri="{FF2B5EF4-FFF2-40B4-BE49-F238E27FC236}">
              <a16:creationId xmlns:a16="http://schemas.microsoft.com/office/drawing/2014/main" id="{5402C78B-7654-4760-B521-EBEAE6B811A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81" name="ZoneTexte 2180">
          <a:extLst>
            <a:ext uri="{FF2B5EF4-FFF2-40B4-BE49-F238E27FC236}">
              <a16:creationId xmlns:a16="http://schemas.microsoft.com/office/drawing/2014/main" id="{0BDAD5EC-F515-4BCF-8F85-D2A34C342C5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82" name="ZoneTexte 2181">
          <a:extLst>
            <a:ext uri="{FF2B5EF4-FFF2-40B4-BE49-F238E27FC236}">
              <a16:creationId xmlns:a16="http://schemas.microsoft.com/office/drawing/2014/main" id="{62D566C3-F83D-42DD-95CE-88E466BAD55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83" name="ZoneTexte 2182">
          <a:extLst>
            <a:ext uri="{FF2B5EF4-FFF2-40B4-BE49-F238E27FC236}">
              <a16:creationId xmlns:a16="http://schemas.microsoft.com/office/drawing/2014/main" id="{466DCCEB-CE71-4719-9257-E504D89F444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84" name="ZoneTexte 2183">
          <a:extLst>
            <a:ext uri="{FF2B5EF4-FFF2-40B4-BE49-F238E27FC236}">
              <a16:creationId xmlns:a16="http://schemas.microsoft.com/office/drawing/2014/main" id="{CBDF70C9-AE6A-48F5-BE7B-2EED700B6A9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85" name="ZoneTexte 2184">
          <a:extLst>
            <a:ext uri="{FF2B5EF4-FFF2-40B4-BE49-F238E27FC236}">
              <a16:creationId xmlns:a16="http://schemas.microsoft.com/office/drawing/2014/main" id="{22E0A7E9-55B3-4AA6-9AEC-7A9E1557D2B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86" name="ZoneTexte 2185">
          <a:extLst>
            <a:ext uri="{FF2B5EF4-FFF2-40B4-BE49-F238E27FC236}">
              <a16:creationId xmlns:a16="http://schemas.microsoft.com/office/drawing/2014/main" id="{464FD9D2-C8AE-45FC-9BEE-D3143A565DA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87" name="ZoneTexte 2186">
          <a:extLst>
            <a:ext uri="{FF2B5EF4-FFF2-40B4-BE49-F238E27FC236}">
              <a16:creationId xmlns:a16="http://schemas.microsoft.com/office/drawing/2014/main" id="{20200C8D-7533-4F90-AAF0-43EC223B1F8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88" name="ZoneTexte 2187">
          <a:extLst>
            <a:ext uri="{FF2B5EF4-FFF2-40B4-BE49-F238E27FC236}">
              <a16:creationId xmlns:a16="http://schemas.microsoft.com/office/drawing/2014/main" id="{9A2235AD-B5AB-4714-A186-27CE9AE7F65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89" name="ZoneTexte 2188">
          <a:extLst>
            <a:ext uri="{FF2B5EF4-FFF2-40B4-BE49-F238E27FC236}">
              <a16:creationId xmlns:a16="http://schemas.microsoft.com/office/drawing/2014/main" id="{1E8F91BE-D4D6-471A-8E3B-DA1A9BF544C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90" name="ZoneTexte 2189">
          <a:extLst>
            <a:ext uri="{FF2B5EF4-FFF2-40B4-BE49-F238E27FC236}">
              <a16:creationId xmlns:a16="http://schemas.microsoft.com/office/drawing/2014/main" id="{57268CF4-0DDD-479C-A442-1AC8E337443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91" name="ZoneTexte 2190">
          <a:extLst>
            <a:ext uri="{FF2B5EF4-FFF2-40B4-BE49-F238E27FC236}">
              <a16:creationId xmlns:a16="http://schemas.microsoft.com/office/drawing/2014/main" id="{AACD5725-8EDE-4CA6-ABBF-22F1513750B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92" name="ZoneTexte 2191">
          <a:extLst>
            <a:ext uri="{FF2B5EF4-FFF2-40B4-BE49-F238E27FC236}">
              <a16:creationId xmlns:a16="http://schemas.microsoft.com/office/drawing/2014/main" id="{6EA42530-607E-4EA5-9D43-26E07066464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93" name="ZoneTexte 2192">
          <a:extLst>
            <a:ext uri="{FF2B5EF4-FFF2-40B4-BE49-F238E27FC236}">
              <a16:creationId xmlns:a16="http://schemas.microsoft.com/office/drawing/2014/main" id="{35D5E359-E4C1-4A92-A4D7-E411A902698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94" name="ZoneTexte 2193">
          <a:extLst>
            <a:ext uri="{FF2B5EF4-FFF2-40B4-BE49-F238E27FC236}">
              <a16:creationId xmlns:a16="http://schemas.microsoft.com/office/drawing/2014/main" id="{9B0EA03B-A249-4C8C-B603-EFF8D04B29D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95" name="ZoneTexte 2194">
          <a:extLst>
            <a:ext uri="{FF2B5EF4-FFF2-40B4-BE49-F238E27FC236}">
              <a16:creationId xmlns:a16="http://schemas.microsoft.com/office/drawing/2014/main" id="{1A3E2791-6CB4-4D3E-8D3A-F3C376E40F6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96" name="ZoneTexte 2195">
          <a:extLst>
            <a:ext uri="{FF2B5EF4-FFF2-40B4-BE49-F238E27FC236}">
              <a16:creationId xmlns:a16="http://schemas.microsoft.com/office/drawing/2014/main" id="{BF0A48F0-DDF7-41B1-BD4C-1077CBCEBE8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97" name="ZoneTexte 2196">
          <a:extLst>
            <a:ext uri="{FF2B5EF4-FFF2-40B4-BE49-F238E27FC236}">
              <a16:creationId xmlns:a16="http://schemas.microsoft.com/office/drawing/2014/main" id="{B9D86779-B33C-4330-BA88-FB1EA3A86DA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98" name="ZoneTexte 2197">
          <a:extLst>
            <a:ext uri="{FF2B5EF4-FFF2-40B4-BE49-F238E27FC236}">
              <a16:creationId xmlns:a16="http://schemas.microsoft.com/office/drawing/2014/main" id="{8D88D02B-10E8-4F12-A064-8730B3DACDF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199" name="ZoneTexte 2198">
          <a:extLst>
            <a:ext uri="{FF2B5EF4-FFF2-40B4-BE49-F238E27FC236}">
              <a16:creationId xmlns:a16="http://schemas.microsoft.com/office/drawing/2014/main" id="{AD90428A-D14E-4A6B-8C58-E9DC6387CA7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00" name="ZoneTexte 2199">
          <a:extLst>
            <a:ext uri="{FF2B5EF4-FFF2-40B4-BE49-F238E27FC236}">
              <a16:creationId xmlns:a16="http://schemas.microsoft.com/office/drawing/2014/main" id="{25A92152-98BE-4580-B9D1-6969E3C8FC5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01" name="ZoneTexte 2200">
          <a:extLst>
            <a:ext uri="{FF2B5EF4-FFF2-40B4-BE49-F238E27FC236}">
              <a16:creationId xmlns:a16="http://schemas.microsoft.com/office/drawing/2014/main" id="{28CE31EC-9A68-44B6-A3B7-05DA787770B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02" name="ZoneTexte 2201">
          <a:extLst>
            <a:ext uri="{FF2B5EF4-FFF2-40B4-BE49-F238E27FC236}">
              <a16:creationId xmlns:a16="http://schemas.microsoft.com/office/drawing/2014/main" id="{272ABF40-11E4-4549-9C7F-B53A3EACB89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03" name="ZoneTexte 2202">
          <a:extLst>
            <a:ext uri="{FF2B5EF4-FFF2-40B4-BE49-F238E27FC236}">
              <a16:creationId xmlns:a16="http://schemas.microsoft.com/office/drawing/2014/main" id="{4C188EE1-A1B3-45E9-A679-E5820DE3A2E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04" name="ZoneTexte 2203">
          <a:extLst>
            <a:ext uri="{FF2B5EF4-FFF2-40B4-BE49-F238E27FC236}">
              <a16:creationId xmlns:a16="http://schemas.microsoft.com/office/drawing/2014/main" id="{6CF06314-12B4-4154-9952-61BEBE17865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05" name="ZoneTexte 2204">
          <a:extLst>
            <a:ext uri="{FF2B5EF4-FFF2-40B4-BE49-F238E27FC236}">
              <a16:creationId xmlns:a16="http://schemas.microsoft.com/office/drawing/2014/main" id="{290E205E-11EA-4458-A183-F7AC350E827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06" name="ZoneTexte 2205">
          <a:extLst>
            <a:ext uri="{FF2B5EF4-FFF2-40B4-BE49-F238E27FC236}">
              <a16:creationId xmlns:a16="http://schemas.microsoft.com/office/drawing/2014/main" id="{239DA33A-5FF1-40A9-BE42-EDD1F0B0956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07" name="ZoneTexte 2206">
          <a:extLst>
            <a:ext uri="{FF2B5EF4-FFF2-40B4-BE49-F238E27FC236}">
              <a16:creationId xmlns:a16="http://schemas.microsoft.com/office/drawing/2014/main" id="{7EC0EDCE-93B6-4CC4-B088-58628D7BA92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08" name="ZoneTexte 2207">
          <a:extLst>
            <a:ext uri="{FF2B5EF4-FFF2-40B4-BE49-F238E27FC236}">
              <a16:creationId xmlns:a16="http://schemas.microsoft.com/office/drawing/2014/main" id="{976BC897-3E0A-42C3-802B-F3C0697E125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09" name="ZoneTexte 2208">
          <a:extLst>
            <a:ext uri="{FF2B5EF4-FFF2-40B4-BE49-F238E27FC236}">
              <a16:creationId xmlns:a16="http://schemas.microsoft.com/office/drawing/2014/main" id="{6C711F45-1079-4F3D-B231-3054176CCC5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10" name="ZoneTexte 2209">
          <a:extLst>
            <a:ext uri="{FF2B5EF4-FFF2-40B4-BE49-F238E27FC236}">
              <a16:creationId xmlns:a16="http://schemas.microsoft.com/office/drawing/2014/main" id="{9D207611-8F4B-41F9-89C1-DAB88DD80F0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11" name="ZoneTexte 2210">
          <a:extLst>
            <a:ext uri="{FF2B5EF4-FFF2-40B4-BE49-F238E27FC236}">
              <a16:creationId xmlns:a16="http://schemas.microsoft.com/office/drawing/2014/main" id="{CA2E670D-DA93-49F8-A6C6-E0CC728D08A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12" name="ZoneTexte 2211">
          <a:extLst>
            <a:ext uri="{FF2B5EF4-FFF2-40B4-BE49-F238E27FC236}">
              <a16:creationId xmlns:a16="http://schemas.microsoft.com/office/drawing/2014/main" id="{C201025F-9BA7-4B23-8780-1EDCC0725E9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13" name="ZoneTexte 2212">
          <a:extLst>
            <a:ext uri="{FF2B5EF4-FFF2-40B4-BE49-F238E27FC236}">
              <a16:creationId xmlns:a16="http://schemas.microsoft.com/office/drawing/2014/main" id="{18072326-1D81-4FF1-9A3E-ABA1B379E4A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14" name="ZoneTexte 2213">
          <a:extLst>
            <a:ext uri="{FF2B5EF4-FFF2-40B4-BE49-F238E27FC236}">
              <a16:creationId xmlns:a16="http://schemas.microsoft.com/office/drawing/2014/main" id="{661705B5-9440-4187-AEF9-FE364F32B2F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15" name="ZoneTexte 2214">
          <a:extLst>
            <a:ext uri="{FF2B5EF4-FFF2-40B4-BE49-F238E27FC236}">
              <a16:creationId xmlns:a16="http://schemas.microsoft.com/office/drawing/2014/main" id="{ADC6C3FA-5664-4C4B-9DB3-4403B53DE0A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16" name="ZoneTexte 2215">
          <a:extLst>
            <a:ext uri="{FF2B5EF4-FFF2-40B4-BE49-F238E27FC236}">
              <a16:creationId xmlns:a16="http://schemas.microsoft.com/office/drawing/2014/main" id="{C426A588-6B30-44E9-878D-0292E7A31E9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17" name="ZoneTexte 2216">
          <a:extLst>
            <a:ext uri="{FF2B5EF4-FFF2-40B4-BE49-F238E27FC236}">
              <a16:creationId xmlns:a16="http://schemas.microsoft.com/office/drawing/2014/main" id="{CC3A913D-7FA4-4E8A-B181-86F915F62E8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18" name="ZoneTexte 2217">
          <a:extLst>
            <a:ext uri="{FF2B5EF4-FFF2-40B4-BE49-F238E27FC236}">
              <a16:creationId xmlns:a16="http://schemas.microsoft.com/office/drawing/2014/main" id="{973B635C-8F94-4E95-A04D-0329BC994B3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19" name="ZoneTexte 2218">
          <a:extLst>
            <a:ext uri="{FF2B5EF4-FFF2-40B4-BE49-F238E27FC236}">
              <a16:creationId xmlns:a16="http://schemas.microsoft.com/office/drawing/2014/main" id="{542E2206-9B8B-4146-A3C8-FC0775770F0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20" name="ZoneTexte 2219">
          <a:extLst>
            <a:ext uri="{FF2B5EF4-FFF2-40B4-BE49-F238E27FC236}">
              <a16:creationId xmlns:a16="http://schemas.microsoft.com/office/drawing/2014/main" id="{5C0B6A33-6995-4087-8AA5-32570D1D319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21" name="ZoneTexte 2220">
          <a:extLst>
            <a:ext uri="{FF2B5EF4-FFF2-40B4-BE49-F238E27FC236}">
              <a16:creationId xmlns:a16="http://schemas.microsoft.com/office/drawing/2014/main" id="{6C83A5A3-202F-48A3-897C-F56202D0698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22" name="ZoneTexte 2221">
          <a:extLst>
            <a:ext uri="{FF2B5EF4-FFF2-40B4-BE49-F238E27FC236}">
              <a16:creationId xmlns:a16="http://schemas.microsoft.com/office/drawing/2014/main" id="{31CFAF1E-87A9-4C6E-BB7F-EE26F730C90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23" name="ZoneTexte 2222">
          <a:extLst>
            <a:ext uri="{FF2B5EF4-FFF2-40B4-BE49-F238E27FC236}">
              <a16:creationId xmlns:a16="http://schemas.microsoft.com/office/drawing/2014/main" id="{AE5E90B3-FD1B-4609-979F-96FA0AB8500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24" name="ZoneTexte 2223">
          <a:extLst>
            <a:ext uri="{FF2B5EF4-FFF2-40B4-BE49-F238E27FC236}">
              <a16:creationId xmlns:a16="http://schemas.microsoft.com/office/drawing/2014/main" id="{6C11AD72-3681-4108-A45A-B0A79E3E22D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25" name="ZoneTexte 2224">
          <a:extLst>
            <a:ext uri="{FF2B5EF4-FFF2-40B4-BE49-F238E27FC236}">
              <a16:creationId xmlns:a16="http://schemas.microsoft.com/office/drawing/2014/main" id="{C93CA3A2-045D-4EDD-98DB-F7FB492333C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26" name="ZoneTexte 2225">
          <a:extLst>
            <a:ext uri="{FF2B5EF4-FFF2-40B4-BE49-F238E27FC236}">
              <a16:creationId xmlns:a16="http://schemas.microsoft.com/office/drawing/2014/main" id="{28AEB22A-4EA2-4F7A-899C-43A4AB7E982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27" name="ZoneTexte 2226">
          <a:extLst>
            <a:ext uri="{FF2B5EF4-FFF2-40B4-BE49-F238E27FC236}">
              <a16:creationId xmlns:a16="http://schemas.microsoft.com/office/drawing/2014/main" id="{7D48F66D-2DF8-4434-A3C4-AB78851F731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28" name="ZoneTexte 2227">
          <a:extLst>
            <a:ext uri="{FF2B5EF4-FFF2-40B4-BE49-F238E27FC236}">
              <a16:creationId xmlns:a16="http://schemas.microsoft.com/office/drawing/2014/main" id="{BBCB27DD-6E2A-4DBD-9A7A-8DFED7E24B8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29" name="ZoneTexte 2228">
          <a:extLst>
            <a:ext uri="{FF2B5EF4-FFF2-40B4-BE49-F238E27FC236}">
              <a16:creationId xmlns:a16="http://schemas.microsoft.com/office/drawing/2014/main" id="{2E77F127-2793-4310-808B-A9D84E11489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30" name="ZoneTexte 2229">
          <a:extLst>
            <a:ext uri="{FF2B5EF4-FFF2-40B4-BE49-F238E27FC236}">
              <a16:creationId xmlns:a16="http://schemas.microsoft.com/office/drawing/2014/main" id="{EF5BB085-5314-444D-8EE1-CE2E3426106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31" name="ZoneTexte 2230">
          <a:extLst>
            <a:ext uri="{FF2B5EF4-FFF2-40B4-BE49-F238E27FC236}">
              <a16:creationId xmlns:a16="http://schemas.microsoft.com/office/drawing/2014/main" id="{F2542D1C-EB86-4D33-9F44-6AD0FBFF360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32" name="ZoneTexte 2231">
          <a:extLst>
            <a:ext uri="{FF2B5EF4-FFF2-40B4-BE49-F238E27FC236}">
              <a16:creationId xmlns:a16="http://schemas.microsoft.com/office/drawing/2014/main" id="{3DA46EB3-B511-4D28-B7C6-AD86AC4819D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33" name="ZoneTexte 2232">
          <a:extLst>
            <a:ext uri="{FF2B5EF4-FFF2-40B4-BE49-F238E27FC236}">
              <a16:creationId xmlns:a16="http://schemas.microsoft.com/office/drawing/2014/main" id="{3CF967AC-65D8-4E9B-A12A-B2BAF36E306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34" name="ZoneTexte 2233">
          <a:extLst>
            <a:ext uri="{FF2B5EF4-FFF2-40B4-BE49-F238E27FC236}">
              <a16:creationId xmlns:a16="http://schemas.microsoft.com/office/drawing/2014/main" id="{61DCA92E-9B77-40C4-8966-FB4135082C8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35" name="ZoneTexte 2234">
          <a:extLst>
            <a:ext uri="{FF2B5EF4-FFF2-40B4-BE49-F238E27FC236}">
              <a16:creationId xmlns:a16="http://schemas.microsoft.com/office/drawing/2014/main" id="{2429A9FB-E448-4ABC-A262-2F7172483D7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36" name="ZoneTexte 2235">
          <a:extLst>
            <a:ext uri="{FF2B5EF4-FFF2-40B4-BE49-F238E27FC236}">
              <a16:creationId xmlns:a16="http://schemas.microsoft.com/office/drawing/2014/main" id="{91E4A972-A760-45AA-AFC2-A27797E7859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37" name="ZoneTexte 2236">
          <a:extLst>
            <a:ext uri="{FF2B5EF4-FFF2-40B4-BE49-F238E27FC236}">
              <a16:creationId xmlns:a16="http://schemas.microsoft.com/office/drawing/2014/main" id="{565FFBFF-AD91-4B4B-BDE2-B6C69EF4AC6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38" name="ZoneTexte 2237">
          <a:extLst>
            <a:ext uri="{FF2B5EF4-FFF2-40B4-BE49-F238E27FC236}">
              <a16:creationId xmlns:a16="http://schemas.microsoft.com/office/drawing/2014/main" id="{E30ADC44-5D12-4E29-8FDC-CF626BF761F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39" name="ZoneTexte 2238">
          <a:extLst>
            <a:ext uri="{FF2B5EF4-FFF2-40B4-BE49-F238E27FC236}">
              <a16:creationId xmlns:a16="http://schemas.microsoft.com/office/drawing/2014/main" id="{F999D606-68EE-448D-8A20-FCBD9C45FD5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40" name="ZoneTexte 2239">
          <a:extLst>
            <a:ext uri="{FF2B5EF4-FFF2-40B4-BE49-F238E27FC236}">
              <a16:creationId xmlns:a16="http://schemas.microsoft.com/office/drawing/2014/main" id="{915792A9-AD03-4A9A-8DF0-DB482B83438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41" name="ZoneTexte 2240">
          <a:extLst>
            <a:ext uri="{FF2B5EF4-FFF2-40B4-BE49-F238E27FC236}">
              <a16:creationId xmlns:a16="http://schemas.microsoft.com/office/drawing/2014/main" id="{2543B61E-2E2B-44E6-BE4A-0F0FF763740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42" name="ZoneTexte 2241">
          <a:extLst>
            <a:ext uri="{FF2B5EF4-FFF2-40B4-BE49-F238E27FC236}">
              <a16:creationId xmlns:a16="http://schemas.microsoft.com/office/drawing/2014/main" id="{6C125D8C-6BD3-42EE-96C0-F6733E37B4E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43" name="ZoneTexte 2242">
          <a:extLst>
            <a:ext uri="{FF2B5EF4-FFF2-40B4-BE49-F238E27FC236}">
              <a16:creationId xmlns:a16="http://schemas.microsoft.com/office/drawing/2014/main" id="{DC4C50B2-961A-466C-8F02-3297C2C827A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44" name="ZoneTexte 2243">
          <a:extLst>
            <a:ext uri="{FF2B5EF4-FFF2-40B4-BE49-F238E27FC236}">
              <a16:creationId xmlns:a16="http://schemas.microsoft.com/office/drawing/2014/main" id="{FEDE68D3-9B6A-4149-86A5-356BEF1929F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45" name="ZoneTexte 2244">
          <a:extLst>
            <a:ext uri="{FF2B5EF4-FFF2-40B4-BE49-F238E27FC236}">
              <a16:creationId xmlns:a16="http://schemas.microsoft.com/office/drawing/2014/main" id="{EBD70A0E-E05E-4C42-8E00-9E82FB6783C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46" name="ZoneTexte 2245">
          <a:extLst>
            <a:ext uri="{FF2B5EF4-FFF2-40B4-BE49-F238E27FC236}">
              <a16:creationId xmlns:a16="http://schemas.microsoft.com/office/drawing/2014/main" id="{87E681A4-7AE6-4548-8206-BE8302D24D9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47" name="ZoneTexte 2246">
          <a:extLst>
            <a:ext uri="{FF2B5EF4-FFF2-40B4-BE49-F238E27FC236}">
              <a16:creationId xmlns:a16="http://schemas.microsoft.com/office/drawing/2014/main" id="{F50715D1-4BF7-475B-A677-3DD8A7BBF2A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48" name="ZoneTexte 2247">
          <a:extLst>
            <a:ext uri="{FF2B5EF4-FFF2-40B4-BE49-F238E27FC236}">
              <a16:creationId xmlns:a16="http://schemas.microsoft.com/office/drawing/2014/main" id="{7C3E0F4F-79D9-468F-B11B-7BEE8FC6C9E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49" name="ZoneTexte 2248">
          <a:extLst>
            <a:ext uri="{FF2B5EF4-FFF2-40B4-BE49-F238E27FC236}">
              <a16:creationId xmlns:a16="http://schemas.microsoft.com/office/drawing/2014/main" id="{F40DA819-D037-4C96-B5AE-79203C077CD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50" name="ZoneTexte 2249">
          <a:extLst>
            <a:ext uri="{FF2B5EF4-FFF2-40B4-BE49-F238E27FC236}">
              <a16:creationId xmlns:a16="http://schemas.microsoft.com/office/drawing/2014/main" id="{092C0601-CE89-4A25-A145-52AAA425621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51" name="ZoneTexte 2250">
          <a:extLst>
            <a:ext uri="{FF2B5EF4-FFF2-40B4-BE49-F238E27FC236}">
              <a16:creationId xmlns:a16="http://schemas.microsoft.com/office/drawing/2014/main" id="{DBEC7822-8641-4E88-AB56-0283E1A23A4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52" name="ZoneTexte 2251">
          <a:extLst>
            <a:ext uri="{FF2B5EF4-FFF2-40B4-BE49-F238E27FC236}">
              <a16:creationId xmlns:a16="http://schemas.microsoft.com/office/drawing/2014/main" id="{FF2EF8BC-CA48-4520-A455-F7B347A5BA6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53" name="ZoneTexte 2252">
          <a:extLst>
            <a:ext uri="{FF2B5EF4-FFF2-40B4-BE49-F238E27FC236}">
              <a16:creationId xmlns:a16="http://schemas.microsoft.com/office/drawing/2014/main" id="{369589F2-C044-4ED4-84A0-254B6025389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54" name="ZoneTexte 2253">
          <a:extLst>
            <a:ext uri="{FF2B5EF4-FFF2-40B4-BE49-F238E27FC236}">
              <a16:creationId xmlns:a16="http://schemas.microsoft.com/office/drawing/2014/main" id="{1362FDA1-BC66-4D05-93B0-3F47178ECB4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55" name="ZoneTexte 2254">
          <a:extLst>
            <a:ext uri="{FF2B5EF4-FFF2-40B4-BE49-F238E27FC236}">
              <a16:creationId xmlns:a16="http://schemas.microsoft.com/office/drawing/2014/main" id="{68E166FC-B64D-49E0-B027-0C8F1EAF724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56" name="ZoneTexte 2255">
          <a:extLst>
            <a:ext uri="{FF2B5EF4-FFF2-40B4-BE49-F238E27FC236}">
              <a16:creationId xmlns:a16="http://schemas.microsoft.com/office/drawing/2014/main" id="{1D477A4C-8E47-4A2C-94BB-70864278688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57" name="ZoneTexte 2256">
          <a:extLst>
            <a:ext uri="{FF2B5EF4-FFF2-40B4-BE49-F238E27FC236}">
              <a16:creationId xmlns:a16="http://schemas.microsoft.com/office/drawing/2014/main" id="{CA842F54-EC2E-4B8E-943F-5E420854015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58" name="ZoneTexte 2257">
          <a:extLst>
            <a:ext uri="{FF2B5EF4-FFF2-40B4-BE49-F238E27FC236}">
              <a16:creationId xmlns:a16="http://schemas.microsoft.com/office/drawing/2014/main" id="{A06F8551-AFC4-4A92-8A5F-94CD2B79477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59" name="ZoneTexte 2258">
          <a:extLst>
            <a:ext uri="{FF2B5EF4-FFF2-40B4-BE49-F238E27FC236}">
              <a16:creationId xmlns:a16="http://schemas.microsoft.com/office/drawing/2014/main" id="{827D4968-E0C8-42AA-B408-E332530FE4F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60" name="ZoneTexte 2259">
          <a:extLst>
            <a:ext uri="{FF2B5EF4-FFF2-40B4-BE49-F238E27FC236}">
              <a16:creationId xmlns:a16="http://schemas.microsoft.com/office/drawing/2014/main" id="{A82762C4-B052-4E3A-AC74-78453331C57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61" name="ZoneTexte 2260">
          <a:extLst>
            <a:ext uri="{FF2B5EF4-FFF2-40B4-BE49-F238E27FC236}">
              <a16:creationId xmlns:a16="http://schemas.microsoft.com/office/drawing/2014/main" id="{0E0D51C7-9981-4A0A-A43E-D9E3B3BF0DF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62" name="ZoneTexte 2261">
          <a:extLst>
            <a:ext uri="{FF2B5EF4-FFF2-40B4-BE49-F238E27FC236}">
              <a16:creationId xmlns:a16="http://schemas.microsoft.com/office/drawing/2014/main" id="{09EFCABB-64CF-46E9-82BE-11DEDA74D97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63" name="ZoneTexte 2262">
          <a:extLst>
            <a:ext uri="{FF2B5EF4-FFF2-40B4-BE49-F238E27FC236}">
              <a16:creationId xmlns:a16="http://schemas.microsoft.com/office/drawing/2014/main" id="{47F909D0-0CF8-4F46-AE76-A02E79D9E0F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64" name="ZoneTexte 2263">
          <a:extLst>
            <a:ext uri="{FF2B5EF4-FFF2-40B4-BE49-F238E27FC236}">
              <a16:creationId xmlns:a16="http://schemas.microsoft.com/office/drawing/2014/main" id="{068D8296-FEDC-4B39-90CC-84070EBE42D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65" name="ZoneTexte 2264">
          <a:extLst>
            <a:ext uri="{FF2B5EF4-FFF2-40B4-BE49-F238E27FC236}">
              <a16:creationId xmlns:a16="http://schemas.microsoft.com/office/drawing/2014/main" id="{C8DAC7AD-E53D-417C-A13A-A671E354B82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66" name="ZoneTexte 2265">
          <a:extLst>
            <a:ext uri="{FF2B5EF4-FFF2-40B4-BE49-F238E27FC236}">
              <a16:creationId xmlns:a16="http://schemas.microsoft.com/office/drawing/2014/main" id="{D13D8117-953A-414B-91B5-A4D12FFBE21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67" name="ZoneTexte 2266">
          <a:extLst>
            <a:ext uri="{FF2B5EF4-FFF2-40B4-BE49-F238E27FC236}">
              <a16:creationId xmlns:a16="http://schemas.microsoft.com/office/drawing/2014/main" id="{FC5828A4-F4FD-42C3-97B3-4165A576656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68" name="ZoneTexte 2267">
          <a:extLst>
            <a:ext uri="{FF2B5EF4-FFF2-40B4-BE49-F238E27FC236}">
              <a16:creationId xmlns:a16="http://schemas.microsoft.com/office/drawing/2014/main" id="{05CA0241-D0EB-49D5-9AE2-15CE88F8B71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69" name="ZoneTexte 2268">
          <a:extLst>
            <a:ext uri="{FF2B5EF4-FFF2-40B4-BE49-F238E27FC236}">
              <a16:creationId xmlns:a16="http://schemas.microsoft.com/office/drawing/2014/main" id="{3D69304B-120A-47E4-8DFE-568A912937F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70" name="ZoneTexte 2269">
          <a:extLst>
            <a:ext uri="{FF2B5EF4-FFF2-40B4-BE49-F238E27FC236}">
              <a16:creationId xmlns:a16="http://schemas.microsoft.com/office/drawing/2014/main" id="{CAC4341C-0331-4A48-9690-BF3A84254D5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71" name="ZoneTexte 2270">
          <a:extLst>
            <a:ext uri="{FF2B5EF4-FFF2-40B4-BE49-F238E27FC236}">
              <a16:creationId xmlns:a16="http://schemas.microsoft.com/office/drawing/2014/main" id="{90882909-5237-4DAE-8933-E89AA5185A8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72" name="ZoneTexte 2271">
          <a:extLst>
            <a:ext uri="{FF2B5EF4-FFF2-40B4-BE49-F238E27FC236}">
              <a16:creationId xmlns:a16="http://schemas.microsoft.com/office/drawing/2014/main" id="{EE593976-3D3E-455A-9451-8531EA1D3FA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73" name="ZoneTexte 2272">
          <a:extLst>
            <a:ext uri="{FF2B5EF4-FFF2-40B4-BE49-F238E27FC236}">
              <a16:creationId xmlns:a16="http://schemas.microsoft.com/office/drawing/2014/main" id="{46D52174-377A-415C-AB64-C10332746C9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74" name="ZoneTexte 2273">
          <a:extLst>
            <a:ext uri="{FF2B5EF4-FFF2-40B4-BE49-F238E27FC236}">
              <a16:creationId xmlns:a16="http://schemas.microsoft.com/office/drawing/2014/main" id="{F4BE8A73-DDC0-4B1E-90EB-9F5D56731DD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75" name="ZoneTexte 2274">
          <a:extLst>
            <a:ext uri="{FF2B5EF4-FFF2-40B4-BE49-F238E27FC236}">
              <a16:creationId xmlns:a16="http://schemas.microsoft.com/office/drawing/2014/main" id="{102B5C45-02B2-43D4-9086-25FFD0E239B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76" name="ZoneTexte 2275">
          <a:extLst>
            <a:ext uri="{FF2B5EF4-FFF2-40B4-BE49-F238E27FC236}">
              <a16:creationId xmlns:a16="http://schemas.microsoft.com/office/drawing/2014/main" id="{95969D69-A0BF-4555-B623-94E83EB3E7B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77" name="ZoneTexte 2276">
          <a:extLst>
            <a:ext uri="{FF2B5EF4-FFF2-40B4-BE49-F238E27FC236}">
              <a16:creationId xmlns:a16="http://schemas.microsoft.com/office/drawing/2014/main" id="{5980F2E0-CDF5-4130-B711-CF4EEDDF747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78" name="ZoneTexte 2277">
          <a:extLst>
            <a:ext uri="{FF2B5EF4-FFF2-40B4-BE49-F238E27FC236}">
              <a16:creationId xmlns:a16="http://schemas.microsoft.com/office/drawing/2014/main" id="{1A53600A-8F1B-4423-A9B1-36D2AA22199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79" name="ZoneTexte 2278">
          <a:extLst>
            <a:ext uri="{FF2B5EF4-FFF2-40B4-BE49-F238E27FC236}">
              <a16:creationId xmlns:a16="http://schemas.microsoft.com/office/drawing/2014/main" id="{896F711E-0B33-4121-8221-64AF97A288E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80" name="ZoneTexte 2279">
          <a:extLst>
            <a:ext uri="{FF2B5EF4-FFF2-40B4-BE49-F238E27FC236}">
              <a16:creationId xmlns:a16="http://schemas.microsoft.com/office/drawing/2014/main" id="{9EA11DE7-72C2-423D-8566-DEDEEA654AD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81" name="ZoneTexte 2280">
          <a:extLst>
            <a:ext uri="{FF2B5EF4-FFF2-40B4-BE49-F238E27FC236}">
              <a16:creationId xmlns:a16="http://schemas.microsoft.com/office/drawing/2014/main" id="{AB0D5FDD-21C2-4A51-B340-888E4E9FAF7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82" name="ZoneTexte 2281">
          <a:extLst>
            <a:ext uri="{FF2B5EF4-FFF2-40B4-BE49-F238E27FC236}">
              <a16:creationId xmlns:a16="http://schemas.microsoft.com/office/drawing/2014/main" id="{9F9A60B5-1135-426D-9FAB-6938123D0EF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83" name="ZoneTexte 2282">
          <a:extLst>
            <a:ext uri="{FF2B5EF4-FFF2-40B4-BE49-F238E27FC236}">
              <a16:creationId xmlns:a16="http://schemas.microsoft.com/office/drawing/2014/main" id="{D0901F5C-109D-4BEF-8507-F569A2E08F9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84" name="ZoneTexte 2283">
          <a:extLst>
            <a:ext uri="{FF2B5EF4-FFF2-40B4-BE49-F238E27FC236}">
              <a16:creationId xmlns:a16="http://schemas.microsoft.com/office/drawing/2014/main" id="{EB810EFF-9972-4700-BFB3-DB590FE27A5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85" name="ZoneTexte 2284">
          <a:extLst>
            <a:ext uri="{FF2B5EF4-FFF2-40B4-BE49-F238E27FC236}">
              <a16:creationId xmlns:a16="http://schemas.microsoft.com/office/drawing/2014/main" id="{DA185190-70F0-4933-BD35-C447CA7FB1B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86" name="ZoneTexte 2285">
          <a:extLst>
            <a:ext uri="{FF2B5EF4-FFF2-40B4-BE49-F238E27FC236}">
              <a16:creationId xmlns:a16="http://schemas.microsoft.com/office/drawing/2014/main" id="{F6BEDC07-DDD3-44E2-A0EB-9BC972D10C9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87" name="ZoneTexte 2286">
          <a:extLst>
            <a:ext uri="{FF2B5EF4-FFF2-40B4-BE49-F238E27FC236}">
              <a16:creationId xmlns:a16="http://schemas.microsoft.com/office/drawing/2014/main" id="{5D88D378-8418-4846-8046-84DAD56DC83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88" name="ZoneTexte 2287">
          <a:extLst>
            <a:ext uri="{FF2B5EF4-FFF2-40B4-BE49-F238E27FC236}">
              <a16:creationId xmlns:a16="http://schemas.microsoft.com/office/drawing/2014/main" id="{FC161841-CE0E-4F3D-9218-DE52CA4B2C2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89" name="ZoneTexte 2288">
          <a:extLst>
            <a:ext uri="{FF2B5EF4-FFF2-40B4-BE49-F238E27FC236}">
              <a16:creationId xmlns:a16="http://schemas.microsoft.com/office/drawing/2014/main" id="{FC426186-CDAF-4463-A499-D1F4BE77333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90" name="ZoneTexte 2289">
          <a:extLst>
            <a:ext uri="{FF2B5EF4-FFF2-40B4-BE49-F238E27FC236}">
              <a16:creationId xmlns:a16="http://schemas.microsoft.com/office/drawing/2014/main" id="{C74A2B41-8190-446A-B28B-A09B5FFE9D7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91" name="ZoneTexte 2290">
          <a:extLst>
            <a:ext uri="{FF2B5EF4-FFF2-40B4-BE49-F238E27FC236}">
              <a16:creationId xmlns:a16="http://schemas.microsoft.com/office/drawing/2014/main" id="{5ADDE617-63D5-4DEB-8B28-CF07C58BEDE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92" name="ZoneTexte 2291">
          <a:extLst>
            <a:ext uri="{FF2B5EF4-FFF2-40B4-BE49-F238E27FC236}">
              <a16:creationId xmlns:a16="http://schemas.microsoft.com/office/drawing/2014/main" id="{5AAA3BFD-1573-40E8-8871-650A22EC881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93" name="ZoneTexte 2292">
          <a:extLst>
            <a:ext uri="{FF2B5EF4-FFF2-40B4-BE49-F238E27FC236}">
              <a16:creationId xmlns:a16="http://schemas.microsoft.com/office/drawing/2014/main" id="{C6B19019-4F8A-4BE1-B931-12D7E084418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94" name="ZoneTexte 2293">
          <a:extLst>
            <a:ext uri="{FF2B5EF4-FFF2-40B4-BE49-F238E27FC236}">
              <a16:creationId xmlns:a16="http://schemas.microsoft.com/office/drawing/2014/main" id="{FBB047D3-ABD0-4134-A710-16CD3EA3589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95" name="ZoneTexte 2294">
          <a:extLst>
            <a:ext uri="{FF2B5EF4-FFF2-40B4-BE49-F238E27FC236}">
              <a16:creationId xmlns:a16="http://schemas.microsoft.com/office/drawing/2014/main" id="{AFEADAD6-5056-49D7-936A-A043068775E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96" name="ZoneTexte 2295">
          <a:extLst>
            <a:ext uri="{FF2B5EF4-FFF2-40B4-BE49-F238E27FC236}">
              <a16:creationId xmlns:a16="http://schemas.microsoft.com/office/drawing/2014/main" id="{0681F68C-2B0A-42D8-9DF5-06AEB9C61BE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97" name="ZoneTexte 2296">
          <a:extLst>
            <a:ext uri="{FF2B5EF4-FFF2-40B4-BE49-F238E27FC236}">
              <a16:creationId xmlns:a16="http://schemas.microsoft.com/office/drawing/2014/main" id="{25EE79F5-B154-44A6-8A27-9CE92145065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98" name="ZoneTexte 2297">
          <a:extLst>
            <a:ext uri="{FF2B5EF4-FFF2-40B4-BE49-F238E27FC236}">
              <a16:creationId xmlns:a16="http://schemas.microsoft.com/office/drawing/2014/main" id="{DA672E33-3427-4B44-98EB-A0449D6051D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299" name="ZoneTexte 2298">
          <a:extLst>
            <a:ext uri="{FF2B5EF4-FFF2-40B4-BE49-F238E27FC236}">
              <a16:creationId xmlns:a16="http://schemas.microsoft.com/office/drawing/2014/main" id="{EB6D76E2-550D-4571-962B-CFB80892ACA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00" name="ZoneTexte 2299">
          <a:extLst>
            <a:ext uri="{FF2B5EF4-FFF2-40B4-BE49-F238E27FC236}">
              <a16:creationId xmlns:a16="http://schemas.microsoft.com/office/drawing/2014/main" id="{592A4BAE-F9EE-4532-B33D-F6B87C755D9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01" name="ZoneTexte 2300">
          <a:extLst>
            <a:ext uri="{FF2B5EF4-FFF2-40B4-BE49-F238E27FC236}">
              <a16:creationId xmlns:a16="http://schemas.microsoft.com/office/drawing/2014/main" id="{A05C637B-C230-401A-A5A9-391BB9AF03D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02" name="ZoneTexte 2301">
          <a:extLst>
            <a:ext uri="{FF2B5EF4-FFF2-40B4-BE49-F238E27FC236}">
              <a16:creationId xmlns:a16="http://schemas.microsoft.com/office/drawing/2014/main" id="{61CF9307-4CF6-4C46-9B20-D5F5E461116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03" name="ZoneTexte 2302">
          <a:extLst>
            <a:ext uri="{FF2B5EF4-FFF2-40B4-BE49-F238E27FC236}">
              <a16:creationId xmlns:a16="http://schemas.microsoft.com/office/drawing/2014/main" id="{1DBB4B01-7F93-49BF-A85B-29E8BF31071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04" name="ZoneTexte 2303">
          <a:extLst>
            <a:ext uri="{FF2B5EF4-FFF2-40B4-BE49-F238E27FC236}">
              <a16:creationId xmlns:a16="http://schemas.microsoft.com/office/drawing/2014/main" id="{7DB841C4-D9F2-4C46-AA99-8F8FAB9D553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05" name="ZoneTexte 2304">
          <a:extLst>
            <a:ext uri="{FF2B5EF4-FFF2-40B4-BE49-F238E27FC236}">
              <a16:creationId xmlns:a16="http://schemas.microsoft.com/office/drawing/2014/main" id="{BA25EB22-E99B-4D90-BB42-33D39C92025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06" name="ZoneTexte 2305">
          <a:extLst>
            <a:ext uri="{FF2B5EF4-FFF2-40B4-BE49-F238E27FC236}">
              <a16:creationId xmlns:a16="http://schemas.microsoft.com/office/drawing/2014/main" id="{6AC7A016-7F93-4CFD-AD02-181F1711517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07" name="ZoneTexte 2306">
          <a:extLst>
            <a:ext uri="{FF2B5EF4-FFF2-40B4-BE49-F238E27FC236}">
              <a16:creationId xmlns:a16="http://schemas.microsoft.com/office/drawing/2014/main" id="{D2D3CFC7-DB6F-497E-933D-B80F1E04AB9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08" name="ZoneTexte 2307">
          <a:extLst>
            <a:ext uri="{FF2B5EF4-FFF2-40B4-BE49-F238E27FC236}">
              <a16:creationId xmlns:a16="http://schemas.microsoft.com/office/drawing/2014/main" id="{1DEA3515-9685-47AD-ACF1-C451ECE1E87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09" name="ZoneTexte 2308">
          <a:extLst>
            <a:ext uri="{FF2B5EF4-FFF2-40B4-BE49-F238E27FC236}">
              <a16:creationId xmlns:a16="http://schemas.microsoft.com/office/drawing/2014/main" id="{A59AE8A7-41E3-48E4-9925-1462CB0C52F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10" name="ZoneTexte 2309">
          <a:extLst>
            <a:ext uri="{FF2B5EF4-FFF2-40B4-BE49-F238E27FC236}">
              <a16:creationId xmlns:a16="http://schemas.microsoft.com/office/drawing/2014/main" id="{F3DC07BD-8620-4065-A5BE-5263FD21E0B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11" name="ZoneTexte 2310">
          <a:extLst>
            <a:ext uri="{FF2B5EF4-FFF2-40B4-BE49-F238E27FC236}">
              <a16:creationId xmlns:a16="http://schemas.microsoft.com/office/drawing/2014/main" id="{FB392A43-2F02-4CF6-8A63-CEA15DCEFAA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12" name="ZoneTexte 2311">
          <a:extLst>
            <a:ext uri="{FF2B5EF4-FFF2-40B4-BE49-F238E27FC236}">
              <a16:creationId xmlns:a16="http://schemas.microsoft.com/office/drawing/2014/main" id="{A519BA6A-13CD-4D91-82A5-9F22E51AE34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13" name="ZoneTexte 2312">
          <a:extLst>
            <a:ext uri="{FF2B5EF4-FFF2-40B4-BE49-F238E27FC236}">
              <a16:creationId xmlns:a16="http://schemas.microsoft.com/office/drawing/2014/main" id="{03305689-2081-4E65-95FB-6D516B056C4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14" name="ZoneTexte 2313">
          <a:extLst>
            <a:ext uri="{FF2B5EF4-FFF2-40B4-BE49-F238E27FC236}">
              <a16:creationId xmlns:a16="http://schemas.microsoft.com/office/drawing/2014/main" id="{494C5994-227C-4E84-8C26-F06EAEBBC26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15" name="ZoneTexte 2314">
          <a:extLst>
            <a:ext uri="{FF2B5EF4-FFF2-40B4-BE49-F238E27FC236}">
              <a16:creationId xmlns:a16="http://schemas.microsoft.com/office/drawing/2014/main" id="{2530147B-2AE6-4749-82D3-2611EA4C055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16" name="ZoneTexte 2315">
          <a:extLst>
            <a:ext uri="{FF2B5EF4-FFF2-40B4-BE49-F238E27FC236}">
              <a16:creationId xmlns:a16="http://schemas.microsoft.com/office/drawing/2014/main" id="{C746EFF5-038B-418A-8715-EBB6D70A7AC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17" name="ZoneTexte 2316">
          <a:extLst>
            <a:ext uri="{FF2B5EF4-FFF2-40B4-BE49-F238E27FC236}">
              <a16:creationId xmlns:a16="http://schemas.microsoft.com/office/drawing/2014/main" id="{729DC23E-AFD5-478D-BED8-6B3BE184400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18" name="ZoneTexte 2317">
          <a:extLst>
            <a:ext uri="{FF2B5EF4-FFF2-40B4-BE49-F238E27FC236}">
              <a16:creationId xmlns:a16="http://schemas.microsoft.com/office/drawing/2014/main" id="{297D7B6A-8E89-413F-8BC8-735439323C0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19" name="ZoneTexte 2318">
          <a:extLst>
            <a:ext uri="{FF2B5EF4-FFF2-40B4-BE49-F238E27FC236}">
              <a16:creationId xmlns:a16="http://schemas.microsoft.com/office/drawing/2014/main" id="{C2AD8D24-34EE-4C8A-973E-9826F930C72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20" name="ZoneTexte 2319">
          <a:extLst>
            <a:ext uri="{FF2B5EF4-FFF2-40B4-BE49-F238E27FC236}">
              <a16:creationId xmlns:a16="http://schemas.microsoft.com/office/drawing/2014/main" id="{8B89C871-BEAA-4D17-B61C-C0C1F458EBB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21" name="ZoneTexte 2320">
          <a:extLst>
            <a:ext uri="{FF2B5EF4-FFF2-40B4-BE49-F238E27FC236}">
              <a16:creationId xmlns:a16="http://schemas.microsoft.com/office/drawing/2014/main" id="{BFD6546A-B28A-4574-893A-038C216B29C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22" name="ZoneTexte 2321">
          <a:extLst>
            <a:ext uri="{FF2B5EF4-FFF2-40B4-BE49-F238E27FC236}">
              <a16:creationId xmlns:a16="http://schemas.microsoft.com/office/drawing/2014/main" id="{4407BB90-BB08-46B0-89CE-58A2D81247A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23" name="ZoneTexte 2322">
          <a:extLst>
            <a:ext uri="{FF2B5EF4-FFF2-40B4-BE49-F238E27FC236}">
              <a16:creationId xmlns:a16="http://schemas.microsoft.com/office/drawing/2014/main" id="{E4FD5E5C-4A93-4C63-A0EE-B45AC674B20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24" name="ZoneTexte 2323">
          <a:extLst>
            <a:ext uri="{FF2B5EF4-FFF2-40B4-BE49-F238E27FC236}">
              <a16:creationId xmlns:a16="http://schemas.microsoft.com/office/drawing/2014/main" id="{11CD1ED4-441F-4BF9-83E6-FEC1C754A62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25" name="ZoneTexte 2324">
          <a:extLst>
            <a:ext uri="{FF2B5EF4-FFF2-40B4-BE49-F238E27FC236}">
              <a16:creationId xmlns:a16="http://schemas.microsoft.com/office/drawing/2014/main" id="{026D90AF-2FB4-4C92-AA98-EF202B454C1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26" name="ZoneTexte 2325">
          <a:extLst>
            <a:ext uri="{FF2B5EF4-FFF2-40B4-BE49-F238E27FC236}">
              <a16:creationId xmlns:a16="http://schemas.microsoft.com/office/drawing/2014/main" id="{A56AF6A9-40E2-42E2-992F-944D3AE0F78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27" name="ZoneTexte 2326">
          <a:extLst>
            <a:ext uri="{FF2B5EF4-FFF2-40B4-BE49-F238E27FC236}">
              <a16:creationId xmlns:a16="http://schemas.microsoft.com/office/drawing/2014/main" id="{4247ACBF-CE07-44FB-8B7B-9812DFE60A6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28" name="ZoneTexte 2327">
          <a:extLst>
            <a:ext uri="{FF2B5EF4-FFF2-40B4-BE49-F238E27FC236}">
              <a16:creationId xmlns:a16="http://schemas.microsoft.com/office/drawing/2014/main" id="{DD14AAA6-3421-4FD2-8D5C-6EFDC4CB3F2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29" name="ZoneTexte 2328">
          <a:extLst>
            <a:ext uri="{FF2B5EF4-FFF2-40B4-BE49-F238E27FC236}">
              <a16:creationId xmlns:a16="http://schemas.microsoft.com/office/drawing/2014/main" id="{03DF205F-88C5-451F-82DF-8D2D5CA8CC4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30" name="ZoneTexte 2329">
          <a:extLst>
            <a:ext uri="{FF2B5EF4-FFF2-40B4-BE49-F238E27FC236}">
              <a16:creationId xmlns:a16="http://schemas.microsoft.com/office/drawing/2014/main" id="{34D8333E-96D8-4B76-8384-99493337459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31" name="ZoneTexte 2330">
          <a:extLst>
            <a:ext uri="{FF2B5EF4-FFF2-40B4-BE49-F238E27FC236}">
              <a16:creationId xmlns:a16="http://schemas.microsoft.com/office/drawing/2014/main" id="{383DCF33-31F6-4420-9640-7F912BDEC20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32" name="ZoneTexte 2331">
          <a:extLst>
            <a:ext uri="{FF2B5EF4-FFF2-40B4-BE49-F238E27FC236}">
              <a16:creationId xmlns:a16="http://schemas.microsoft.com/office/drawing/2014/main" id="{27151B5F-277F-4BD1-A263-F71C25F9E21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33" name="ZoneTexte 2332">
          <a:extLst>
            <a:ext uri="{FF2B5EF4-FFF2-40B4-BE49-F238E27FC236}">
              <a16:creationId xmlns:a16="http://schemas.microsoft.com/office/drawing/2014/main" id="{65E0E16A-12D5-493B-997D-73D48BD7DFF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34" name="ZoneTexte 2333">
          <a:extLst>
            <a:ext uri="{FF2B5EF4-FFF2-40B4-BE49-F238E27FC236}">
              <a16:creationId xmlns:a16="http://schemas.microsoft.com/office/drawing/2014/main" id="{0645AEEF-CB76-48F8-B9CC-049273A946A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35" name="ZoneTexte 2334">
          <a:extLst>
            <a:ext uri="{FF2B5EF4-FFF2-40B4-BE49-F238E27FC236}">
              <a16:creationId xmlns:a16="http://schemas.microsoft.com/office/drawing/2014/main" id="{FD5303E1-660C-414F-A746-955D36A807E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36" name="ZoneTexte 2335">
          <a:extLst>
            <a:ext uri="{FF2B5EF4-FFF2-40B4-BE49-F238E27FC236}">
              <a16:creationId xmlns:a16="http://schemas.microsoft.com/office/drawing/2014/main" id="{9A800405-AE3E-484A-87A5-2C3D778ACEF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37" name="ZoneTexte 2336">
          <a:extLst>
            <a:ext uri="{FF2B5EF4-FFF2-40B4-BE49-F238E27FC236}">
              <a16:creationId xmlns:a16="http://schemas.microsoft.com/office/drawing/2014/main" id="{3343F5EB-1610-4145-86C2-47895151A47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38" name="ZoneTexte 2337">
          <a:extLst>
            <a:ext uri="{FF2B5EF4-FFF2-40B4-BE49-F238E27FC236}">
              <a16:creationId xmlns:a16="http://schemas.microsoft.com/office/drawing/2014/main" id="{3BA533D7-AFEA-4CE5-883E-A8CA23CAC99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39" name="ZoneTexte 2338">
          <a:extLst>
            <a:ext uri="{FF2B5EF4-FFF2-40B4-BE49-F238E27FC236}">
              <a16:creationId xmlns:a16="http://schemas.microsoft.com/office/drawing/2014/main" id="{B8B6EBF6-1BF8-4085-8FEA-10761F334D2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40" name="ZoneTexte 2339">
          <a:extLst>
            <a:ext uri="{FF2B5EF4-FFF2-40B4-BE49-F238E27FC236}">
              <a16:creationId xmlns:a16="http://schemas.microsoft.com/office/drawing/2014/main" id="{E341FB44-E971-49E4-A581-8B309414FED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41" name="ZoneTexte 2340">
          <a:extLst>
            <a:ext uri="{FF2B5EF4-FFF2-40B4-BE49-F238E27FC236}">
              <a16:creationId xmlns:a16="http://schemas.microsoft.com/office/drawing/2014/main" id="{56EFFBA1-A07F-4899-AF09-BA659A85EDD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42" name="ZoneTexte 2341">
          <a:extLst>
            <a:ext uri="{FF2B5EF4-FFF2-40B4-BE49-F238E27FC236}">
              <a16:creationId xmlns:a16="http://schemas.microsoft.com/office/drawing/2014/main" id="{BADAF144-38FB-4523-856A-9C3C2E970FA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43" name="ZoneTexte 2342">
          <a:extLst>
            <a:ext uri="{FF2B5EF4-FFF2-40B4-BE49-F238E27FC236}">
              <a16:creationId xmlns:a16="http://schemas.microsoft.com/office/drawing/2014/main" id="{6907E9BD-1A95-4C5D-915E-F84A25ADB10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44" name="ZoneTexte 2343">
          <a:extLst>
            <a:ext uri="{FF2B5EF4-FFF2-40B4-BE49-F238E27FC236}">
              <a16:creationId xmlns:a16="http://schemas.microsoft.com/office/drawing/2014/main" id="{A6908B69-6242-491B-9735-E10BC18E601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45" name="ZoneTexte 2344">
          <a:extLst>
            <a:ext uri="{FF2B5EF4-FFF2-40B4-BE49-F238E27FC236}">
              <a16:creationId xmlns:a16="http://schemas.microsoft.com/office/drawing/2014/main" id="{E5636E7F-C740-497E-B915-A8D8261A7F5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46" name="ZoneTexte 2345">
          <a:extLst>
            <a:ext uri="{FF2B5EF4-FFF2-40B4-BE49-F238E27FC236}">
              <a16:creationId xmlns:a16="http://schemas.microsoft.com/office/drawing/2014/main" id="{9534FD93-4513-4E94-9ACD-CE2FE119066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47" name="ZoneTexte 2346">
          <a:extLst>
            <a:ext uri="{FF2B5EF4-FFF2-40B4-BE49-F238E27FC236}">
              <a16:creationId xmlns:a16="http://schemas.microsoft.com/office/drawing/2014/main" id="{E03B48FF-04A0-4F5B-8E71-DA2AD16ECD9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48" name="ZoneTexte 2347">
          <a:extLst>
            <a:ext uri="{FF2B5EF4-FFF2-40B4-BE49-F238E27FC236}">
              <a16:creationId xmlns:a16="http://schemas.microsoft.com/office/drawing/2014/main" id="{00A8DF6B-C4F1-481E-83C7-86FA1971F0C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49" name="ZoneTexte 2348">
          <a:extLst>
            <a:ext uri="{FF2B5EF4-FFF2-40B4-BE49-F238E27FC236}">
              <a16:creationId xmlns:a16="http://schemas.microsoft.com/office/drawing/2014/main" id="{83E9AE45-1475-408E-869D-FDAEF77338A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50" name="ZoneTexte 2349">
          <a:extLst>
            <a:ext uri="{FF2B5EF4-FFF2-40B4-BE49-F238E27FC236}">
              <a16:creationId xmlns:a16="http://schemas.microsoft.com/office/drawing/2014/main" id="{0909AE59-E30F-4AD9-A0AB-03C666F85C7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51" name="ZoneTexte 2350">
          <a:extLst>
            <a:ext uri="{FF2B5EF4-FFF2-40B4-BE49-F238E27FC236}">
              <a16:creationId xmlns:a16="http://schemas.microsoft.com/office/drawing/2014/main" id="{D6F326E8-F82C-4353-9226-69E239F2316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52" name="ZoneTexte 2351">
          <a:extLst>
            <a:ext uri="{FF2B5EF4-FFF2-40B4-BE49-F238E27FC236}">
              <a16:creationId xmlns:a16="http://schemas.microsoft.com/office/drawing/2014/main" id="{E88DF1CE-0231-43ED-BC4B-EADBBB389B3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53" name="ZoneTexte 2352">
          <a:extLst>
            <a:ext uri="{FF2B5EF4-FFF2-40B4-BE49-F238E27FC236}">
              <a16:creationId xmlns:a16="http://schemas.microsoft.com/office/drawing/2014/main" id="{D2B1B1BE-026E-423C-AA89-6EDE5FC5D8F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54" name="ZoneTexte 2353">
          <a:extLst>
            <a:ext uri="{FF2B5EF4-FFF2-40B4-BE49-F238E27FC236}">
              <a16:creationId xmlns:a16="http://schemas.microsoft.com/office/drawing/2014/main" id="{86FB4DA0-66BB-4A7F-BF2E-89FFE97A642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55" name="ZoneTexte 2354">
          <a:extLst>
            <a:ext uri="{FF2B5EF4-FFF2-40B4-BE49-F238E27FC236}">
              <a16:creationId xmlns:a16="http://schemas.microsoft.com/office/drawing/2014/main" id="{1F414765-1761-43F0-A897-E9FDD10F980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56" name="ZoneTexte 2355">
          <a:extLst>
            <a:ext uri="{FF2B5EF4-FFF2-40B4-BE49-F238E27FC236}">
              <a16:creationId xmlns:a16="http://schemas.microsoft.com/office/drawing/2014/main" id="{6A22BA1E-0528-405F-A2E4-74DBE4A919B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57" name="ZoneTexte 2356">
          <a:extLst>
            <a:ext uri="{FF2B5EF4-FFF2-40B4-BE49-F238E27FC236}">
              <a16:creationId xmlns:a16="http://schemas.microsoft.com/office/drawing/2014/main" id="{5D45F2F4-E2F9-4578-8C79-EED8F17A555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58" name="ZoneTexte 2357">
          <a:extLst>
            <a:ext uri="{FF2B5EF4-FFF2-40B4-BE49-F238E27FC236}">
              <a16:creationId xmlns:a16="http://schemas.microsoft.com/office/drawing/2014/main" id="{BCAC84B0-7E63-44CD-971D-34DF9D647F3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59" name="ZoneTexte 2358">
          <a:extLst>
            <a:ext uri="{FF2B5EF4-FFF2-40B4-BE49-F238E27FC236}">
              <a16:creationId xmlns:a16="http://schemas.microsoft.com/office/drawing/2014/main" id="{D59776AE-2CF7-4717-88A9-3A2A9D13D67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60" name="ZoneTexte 2359">
          <a:extLst>
            <a:ext uri="{FF2B5EF4-FFF2-40B4-BE49-F238E27FC236}">
              <a16:creationId xmlns:a16="http://schemas.microsoft.com/office/drawing/2014/main" id="{211EE23C-3F2A-43E7-90E9-132A1C8AB91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61" name="ZoneTexte 2360">
          <a:extLst>
            <a:ext uri="{FF2B5EF4-FFF2-40B4-BE49-F238E27FC236}">
              <a16:creationId xmlns:a16="http://schemas.microsoft.com/office/drawing/2014/main" id="{6B779DD2-360B-4918-BF90-A1B890E7620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62" name="ZoneTexte 2361">
          <a:extLst>
            <a:ext uri="{FF2B5EF4-FFF2-40B4-BE49-F238E27FC236}">
              <a16:creationId xmlns:a16="http://schemas.microsoft.com/office/drawing/2014/main" id="{16AF9634-C43A-4840-A235-A373FDE8E30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63" name="ZoneTexte 2362">
          <a:extLst>
            <a:ext uri="{FF2B5EF4-FFF2-40B4-BE49-F238E27FC236}">
              <a16:creationId xmlns:a16="http://schemas.microsoft.com/office/drawing/2014/main" id="{29C66E81-91A2-45B4-9828-760B7F610E9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64" name="ZoneTexte 2363">
          <a:extLst>
            <a:ext uri="{FF2B5EF4-FFF2-40B4-BE49-F238E27FC236}">
              <a16:creationId xmlns:a16="http://schemas.microsoft.com/office/drawing/2014/main" id="{2D84E57E-B017-400E-AE2D-B4796F1B6A5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65" name="ZoneTexte 2364">
          <a:extLst>
            <a:ext uri="{FF2B5EF4-FFF2-40B4-BE49-F238E27FC236}">
              <a16:creationId xmlns:a16="http://schemas.microsoft.com/office/drawing/2014/main" id="{ECF00719-6320-4907-A62D-859F91B90E9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66" name="ZoneTexte 2365">
          <a:extLst>
            <a:ext uri="{FF2B5EF4-FFF2-40B4-BE49-F238E27FC236}">
              <a16:creationId xmlns:a16="http://schemas.microsoft.com/office/drawing/2014/main" id="{18C7BB98-1F61-4572-BF35-81FE1D877AC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67" name="ZoneTexte 2366">
          <a:extLst>
            <a:ext uri="{FF2B5EF4-FFF2-40B4-BE49-F238E27FC236}">
              <a16:creationId xmlns:a16="http://schemas.microsoft.com/office/drawing/2014/main" id="{F4DAA76C-396C-4232-8032-986D0C0E265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68" name="ZoneTexte 2367">
          <a:extLst>
            <a:ext uri="{FF2B5EF4-FFF2-40B4-BE49-F238E27FC236}">
              <a16:creationId xmlns:a16="http://schemas.microsoft.com/office/drawing/2014/main" id="{4EF77E89-1C9F-4948-9317-15957AEC3BF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69" name="ZoneTexte 2368">
          <a:extLst>
            <a:ext uri="{FF2B5EF4-FFF2-40B4-BE49-F238E27FC236}">
              <a16:creationId xmlns:a16="http://schemas.microsoft.com/office/drawing/2014/main" id="{00D5F384-DC2D-4C57-87DD-971AD036EC6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70" name="ZoneTexte 2369">
          <a:extLst>
            <a:ext uri="{FF2B5EF4-FFF2-40B4-BE49-F238E27FC236}">
              <a16:creationId xmlns:a16="http://schemas.microsoft.com/office/drawing/2014/main" id="{768F812E-982D-4007-A73F-C79CF337CA3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71" name="ZoneTexte 2370">
          <a:extLst>
            <a:ext uri="{FF2B5EF4-FFF2-40B4-BE49-F238E27FC236}">
              <a16:creationId xmlns:a16="http://schemas.microsoft.com/office/drawing/2014/main" id="{E32ED406-2CDD-4443-B3A6-3AAA1300100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72" name="ZoneTexte 2371">
          <a:extLst>
            <a:ext uri="{FF2B5EF4-FFF2-40B4-BE49-F238E27FC236}">
              <a16:creationId xmlns:a16="http://schemas.microsoft.com/office/drawing/2014/main" id="{CCC0B17E-9A2F-4C7C-8CD7-CFD21F8B2E3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73" name="ZoneTexte 2372">
          <a:extLst>
            <a:ext uri="{FF2B5EF4-FFF2-40B4-BE49-F238E27FC236}">
              <a16:creationId xmlns:a16="http://schemas.microsoft.com/office/drawing/2014/main" id="{270BFC54-57A2-438E-B1C2-2B166B1EEBA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74" name="ZoneTexte 2373">
          <a:extLst>
            <a:ext uri="{FF2B5EF4-FFF2-40B4-BE49-F238E27FC236}">
              <a16:creationId xmlns:a16="http://schemas.microsoft.com/office/drawing/2014/main" id="{EC7B9153-628D-4B34-8054-9BEE887A205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75" name="ZoneTexte 2374">
          <a:extLst>
            <a:ext uri="{FF2B5EF4-FFF2-40B4-BE49-F238E27FC236}">
              <a16:creationId xmlns:a16="http://schemas.microsoft.com/office/drawing/2014/main" id="{F4F5D66F-98FF-40C9-A60B-85BC0C2C5F8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76" name="ZoneTexte 2375">
          <a:extLst>
            <a:ext uri="{FF2B5EF4-FFF2-40B4-BE49-F238E27FC236}">
              <a16:creationId xmlns:a16="http://schemas.microsoft.com/office/drawing/2014/main" id="{70B99765-39D2-4119-AD56-AC6A4895F6A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77" name="ZoneTexte 2376">
          <a:extLst>
            <a:ext uri="{FF2B5EF4-FFF2-40B4-BE49-F238E27FC236}">
              <a16:creationId xmlns:a16="http://schemas.microsoft.com/office/drawing/2014/main" id="{8F57AA07-9C6F-4117-9D36-278E64EE375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78" name="ZoneTexte 2377">
          <a:extLst>
            <a:ext uri="{FF2B5EF4-FFF2-40B4-BE49-F238E27FC236}">
              <a16:creationId xmlns:a16="http://schemas.microsoft.com/office/drawing/2014/main" id="{EAD9F1A6-E0C3-408F-A64A-ED7E3280DBD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79" name="ZoneTexte 2378">
          <a:extLst>
            <a:ext uri="{FF2B5EF4-FFF2-40B4-BE49-F238E27FC236}">
              <a16:creationId xmlns:a16="http://schemas.microsoft.com/office/drawing/2014/main" id="{ADECF0BB-C358-4013-9947-A9B64A767E6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80" name="ZoneTexte 2379">
          <a:extLst>
            <a:ext uri="{FF2B5EF4-FFF2-40B4-BE49-F238E27FC236}">
              <a16:creationId xmlns:a16="http://schemas.microsoft.com/office/drawing/2014/main" id="{D0DD08EF-EF14-47FE-A222-997F2F2E23B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81" name="ZoneTexte 2380">
          <a:extLst>
            <a:ext uri="{FF2B5EF4-FFF2-40B4-BE49-F238E27FC236}">
              <a16:creationId xmlns:a16="http://schemas.microsoft.com/office/drawing/2014/main" id="{C2EDEA39-054A-4B86-BF79-98AD9EC3AE8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82" name="ZoneTexte 2381">
          <a:extLst>
            <a:ext uri="{FF2B5EF4-FFF2-40B4-BE49-F238E27FC236}">
              <a16:creationId xmlns:a16="http://schemas.microsoft.com/office/drawing/2014/main" id="{4737B0C7-097A-415E-A0E1-1F8F23430B4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83" name="ZoneTexte 2382">
          <a:extLst>
            <a:ext uri="{FF2B5EF4-FFF2-40B4-BE49-F238E27FC236}">
              <a16:creationId xmlns:a16="http://schemas.microsoft.com/office/drawing/2014/main" id="{9C4E5011-3082-4E97-8E36-AA8D823EFCA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84" name="ZoneTexte 2383">
          <a:extLst>
            <a:ext uri="{FF2B5EF4-FFF2-40B4-BE49-F238E27FC236}">
              <a16:creationId xmlns:a16="http://schemas.microsoft.com/office/drawing/2014/main" id="{8341492F-66D1-4F85-AE39-9D3C40D1454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85" name="ZoneTexte 2384">
          <a:extLst>
            <a:ext uri="{FF2B5EF4-FFF2-40B4-BE49-F238E27FC236}">
              <a16:creationId xmlns:a16="http://schemas.microsoft.com/office/drawing/2014/main" id="{2FD1D156-C674-4A3C-BF05-D6D4E9D98DC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86" name="ZoneTexte 2385">
          <a:extLst>
            <a:ext uri="{FF2B5EF4-FFF2-40B4-BE49-F238E27FC236}">
              <a16:creationId xmlns:a16="http://schemas.microsoft.com/office/drawing/2014/main" id="{DACEC205-5039-4634-A846-3D033B2204A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87" name="ZoneTexte 2386">
          <a:extLst>
            <a:ext uri="{FF2B5EF4-FFF2-40B4-BE49-F238E27FC236}">
              <a16:creationId xmlns:a16="http://schemas.microsoft.com/office/drawing/2014/main" id="{A36F0223-D191-4E28-8D3F-7AFEDA360ED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88" name="ZoneTexte 2387">
          <a:extLst>
            <a:ext uri="{FF2B5EF4-FFF2-40B4-BE49-F238E27FC236}">
              <a16:creationId xmlns:a16="http://schemas.microsoft.com/office/drawing/2014/main" id="{ED34EFDD-C952-449F-8245-3456AB089DC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89" name="ZoneTexte 2388">
          <a:extLst>
            <a:ext uri="{FF2B5EF4-FFF2-40B4-BE49-F238E27FC236}">
              <a16:creationId xmlns:a16="http://schemas.microsoft.com/office/drawing/2014/main" id="{F76BCB79-8983-4903-B47C-53A676D6CA6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90" name="ZoneTexte 2389">
          <a:extLst>
            <a:ext uri="{FF2B5EF4-FFF2-40B4-BE49-F238E27FC236}">
              <a16:creationId xmlns:a16="http://schemas.microsoft.com/office/drawing/2014/main" id="{D66CFB3B-1B80-4454-8C64-90124F9ADAB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91" name="ZoneTexte 2390">
          <a:extLst>
            <a:ext uri="{FF2B5EF4-FFF2-40B4-BE49-F238E27FC236}">
              <a16:creationId xmlns:a16="http://schemas.microsoft.com/office/drawing/2014/main" id="{22D9A28A-A2A7-4112-8D27-A8A70A69A30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92" name="ZoneTexte 2391">
          <a:extLst>
            <a:ext uri="{FF2B5EF4-FFF2-40B4-BE49-F238E27FC236}">
              <a16:creationId xmlns:a16="http://schemas.microsoft.com/office/drawing/2014/main" id="{05D8198E-2727-4A0F-A8E6-71DD99DDBBB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93" name="ZoneTexte 2392">
          <a:extLst>
            <a:ext uri="{FF2B5EF4-FFF2-40B4-BE49-F238E27FC236}">
              <a16:creationId xmlns:a16="http://schemas.microsoft.com/office/drawing/2014/main" id="{C3960432-727D-4571-B135-647CD18E98C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94" name="ZoneTexte 2393">
          <a:extLst>
            <a:ext uri="{FF2B5EF4-FFF2-40B4-BE49-F238E27FC236}">
              <a16:creationId xmlns:a16="http://schemas.microsoft.com/office/drawing/2014/main" id="{E35D05FE-B590-45EF-B8B0-E1D00A570C2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95" name="ZoneTexte 2394">
          <a:extLst>
            <a:ext uri="{FF2B5EF4-FFF2-40B4-BE49-F238E27FC236}">
              <a16:creationId xmlns:a16="http://schemas.microsoft.com/office/drawing/2014/main" id="{AE3A6211-B57C-43B8-84CC-394D14DA45E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96" name="ZoneTexte 2395">
          <a:extLst>
            <a:ext uri="{FF2B5EF4-FFF2-40B4-BE49-F238E27FC236}">
              <a16:creationId xmlns:a16="http://schemas.microsoft.com/office/drawing/2014/main" id="{8E98DFF3-A64E-4F0B-8781-DA2C73BD3D4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97" name="ZoneTexte 2396">
          <a:extLst>
            <a:ext uri="{FF2B5EF4-FFF2-40B4-BE49-F238E27FC236}">
              <a16:creationId xmlns:a16="http://schemas.microsoft.com/office/drawing/2014/main" id="{C4E8E5D7-9EBD-4D11-818F-723FC2B7C39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98" name="ZoneTexte 2397">
          <a:extLst>
            <a:ext uri="{FF2B5EF4-FFF2-40B4-BE49-F238E27FC236}">
              <a16:creationId xmlns:a16="http://schemas.microsoft.com/office/drawing/2014/main" id="{041D58E6-A96B-4DF4-93FA-F03643707B4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399" name="ZoneTexte 2398">
          <a:extLst>
            <a:ext uri="{FF2B5EF4-FFF2-40B4-BE49-F238E27FC236}">
              <a16:creationId xmlns:a16="http://schemas.microsoft.com/office/drawing/2014/main" id="{F09FECD3-A611-41DC-B061-E7F0F60CC72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00" name="ZoneTexte 2399">
          <a:extLst>
            <a:ext uri="{FF2B5EF4-FFF2-40B4-BE49-F238E27FC236}">
              <a16:creationId xmlns:a16="http://schemas.microsoft.com/office/drawing/2014/main" id="{23BFB059-DFF8-4332-9340-F03BBE3B9DC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01" name="ZoneTexte 2400">
          <a:extLst>
            <a:ext uri="{FF2B5EF4-FFF2-40B4-BE49-F238E27FC236}">
              <a16:creationId xmlns:a16="http://schemas.microsoft.com/office/drawing/2014/main" id="{DAF823B4-1BB6-42C9-AC78-413CD72CBDC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02" name="ZoneTexte 2401">
          <a:extLst>
            <a:ext uri="{FF2B5EF4-FFF2-40B4-BE49-F238E27FC236}">
              <a16:creationId xmlns:a16="http://schemas.microsoft.com/office/drawing/2014/main" id="{7311B134-15AB-46FB-B596-2F7E0A8F2F8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03" name="ZoneTexte 2402">
          <a:extLst>
            <a:ext uri="{FF2B5EF4-FFF2-40B4-BE49-F238E27FC236}">
              <a16:creationId xmlns:a16="http://schemas.microsoft.com/office/drawing/2014/main" id="{9E87EE8C-4F6C-4C0A-A142-C4F8C0E9719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04" name="ZoneTexte 2403">
          <a:extLst>
            <a:ext uri="{FF2B5EF4-FFF2-40B4-BE49-F238E27FC236}">
              <a16:creationId xmlns:a16="http://schemas.microsoft.com/office/drawing/2014/main" id="{268B2EA5-353E-4B2B-9A52-42EDA66F9B2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05" name="ZoneTexte 2404">
          <a:extLst>
            <a:ext uri="{FF2B5EF4-FFF2-40B4-BE49-F238E27FC236}">
              <a16:creationId xmlns:a16="http://schemas.microsoft.com/office/drawing/2014/main" id="{8A9050CD-EE63-4DD5-A42A-6175A18E580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06" name="ZoneTexte 2405">
          <a:extLst>
            <a:ext uri="{FF2B5EF4-FFF2-40B4-BE49-F238E27FC236}">
              <a16:creationId xmlns:a16="http://schemas.microsoft.com/office/drawing/2014/main" id="{8D6A6896-E77E-4A30-BA40-A4A89E6BC31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07" name="ZoneTexte 2406">
          <a:extLst>
            <a:ext uri="{FF2B5EF4-FFF2-40B4-BE49-F238E27FC236}">
              <a16:creationId xmlns:a16="http://schemas.microsoft.com/office/drawing/2014/main" id="{BC2D778A-332B-452B-87A7-30F25E5A9DB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08" name="ZoneTexte 2407">
          <a:extLst>
            <a:ext uri="{FF2B5EF4-FFF2-40B4-BE49-F238E27FC236}">
              <a16:creationId xmlns:a16="http://schemas.microsoft.com/office/drawing/2014/main" id="{D0F05285-AEC6-4219-8992-E6C4727CBAF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09" name="ZoneTexte 2408">
          <a:extLst>
            <a:ext uri="{FF2B5EF4-FFF2-40B4-BE49-F238E27FC236}">
              <a16:creationId xmlns:a16="http://schemas.microsoft.com/office/drawing/2014/main" id="{13CD151B-2AF8-4A5E-95B3-C7BA7DC4072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10" name="ZoneTexte 2409">
          <a:extLst>
            <a:ext uri="{FF2B5EF4-FFF2-40B4-BE49-F238E27FC236}">
              <a16:creationId xmlns:a16="http://schemas.microsoft.com/office/drawing/2014/main" id="{034D8C71-D541-4777-A748-0F1C28BBA39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11" name="ZoneTexte 2410">
          <a:extLst>
            <a:ext uri="{FF2B5EF4-FFF2-40B4-BE49-F238E27FC236}">
              <a16:creationId xmlns:a16="http://schemas.microsoft.com/office/drawing/2014/main" id="{61E0B5DB-C119-4CC8-8024-B8E80AAE1E5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12" name="ZoneTexte 2411">
          <a:extLst>
            <a:ext uri="{FF2B5EF4-FFF2-40B4-BE49-F238E27FC236}">
              <a16:creationId xmlns:a16="http://schemas.microsoft.com/office/drawing/2014/main" id="{2E5392EA-E96B-48B4-8B99-F9EF87C210D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13" name="ZoneTexte 2412">
          <a:extLst>
            <a:ext uri="{FF2B5EF4-FFF2-40B4-BE49-F238E27FC236}">
              <a16:creationId xmlns:a16="http://schemas.microsoft.com/office/drawing/2014/main" id="{8DA7A197-98A8-4331-90B3-20FA4A2AAB3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14" name="ZoneTexte 2413">
          <a:extLst>
            <a:ext uri="{FF2B5EF4-FFF2-40B4-BE49-F238E27FC236}">
              <a16:creationId xmlns:a16="http://schemas.microsoft.com/office/drawing/2014/main" id="{7109289A-6729-4A3A-93CA-D2182514287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15" name="ZoneTexte 2414">
          <a:extLst>
            <a:ext uri="{FF2B5EF4-FFF2-40B4-BE49-F238E27FC236}">
              <a16:creationId xmlns:a16="http://schemas.microsoft.com/office/drawing/2014/main" id="{CE593796-5CEC-4BD1-8BED-38DDA86649B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16" name="ZoneTexte 2415">
          <a:extLst>
            <a:ext uri="{FF2B5EF4-FFF2-40B4-BE49-F238E27FC236}">
              <a16:creationId xmlns:a16="http://schemas.microsoft.com/office/drawing/2014/main" id="{31B0511A-437E-4F8A-8DF0-B62D41A4BD8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17" name="ZoneTexte 2416">
          <a:extLst>
            <a:ext uri="{FF2B5EF4-FFF2-40B4-BE49-F238E27FC236}">
              <a16:creationId xmlns:a16="http://schemas.microsoft.com/office/drawing/2014/main" id="{23B0466B-5785-497B-B189-0D791A427E5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18" name="ZoneTexte 2417">
          <a:extLst>
            <a:ext uri="{FF2B5EF4-FFF2-40B4-BE49-F238E27FC236}">
              <a16:creationId xmlns:a16="http://schemas.microsoft.com/office/drawing/2014/main" id="{A62F028C-59C1-44E9-A338-723428E195F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19" name="ZoneTexte 2418">
          <a:extLst>
            <a:ext uri="{FF2B5EF4-FFF2-40B4-BE49-F238E27FC236}">
              <a16:creationId xmlns:a16="http://schemas.microsoft.com/office/drawing/2014/main" id="{97A67500-CF17-41E9-9126-C9102DB201A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20" name="ZoneTexte 2419">
          <a:extLst>
            <a:ext uri="{FF2B5EF4-FFF2-40B4-BE49-F238E27FC236}">
              <a16:creationId xmlns:a16="http://schemas.microsoft.com/office/drawing/2014/main" id="{EE1781F9-A3A6-40B9-8E08-D97FA3CE35D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21" name="ZoneTexte 2420">
          <a:extLst>
            <a:ext uri="{FF2B5EF4-FFF2-40B4-BE49-F238E27FC236}">
              <a16:creationId xmlns:a16="http://schemas.microsoft.com/office/drawing/2014/main" id="{CBA011AE-FD15-4E90-B8F9-67C96139D24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22" name="ZoneTexte 2421">
          <a:extLst>
            <a:ext uri="{FF2B5EF4-FFF2-40B4-BE49-F238E27FC236}">
              <a16:creationId xmlns:a16="http://schemas.microsoft.com/office/drawing/2014/main" id="{37E87BD7-EC4E-4C11-8BD4-766B2743980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23" name="ZoneTexte 2422">
          <a:extLst>
            <a:ext uri="{FF2B5EF4-FFF2-40B4-BE49-F238E27FC236}">
              <a16:creationId xmlns:a16="http://schemas.microsoft.com/office/drawing/2014/main" id="{D1DB28C4-A0F4-4F34-9CB6-D85037569A4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24" name="ZoneTexte 2423">
          <a:extLst>
            <a:ext uri="{FF2B5EF4-FFF2-40B4-BE49-F238E27FC236}">
              <a16:creationId xmlns:a16="http://schemas.microsoft.com/office/drawing/2014/main" id="{874433DC-DF77-45D4-A34F-6C2741FF932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25" name="ZoneTexte 2424">
          <a:extLst>
            <a:ext uri="{FF2B5EF4-FFF2-40B4-BE49-F238E27FC236}">
              <a16:creationId xmlns:a16="http://schemas.microsoft.com/office/drawing/2014/main" id="{166357C2-1935-419E-8BEA-05479DF9735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26" name="ZoneTexte 2425">
          <a:extLst>
            <a:ext uri="{FF2B5EF4-FFF2-40B4-BE49-F238E27FC236}">
              <a16:creationId xmlns:a16="http://schemas.microsoft.com/office/drawing/2014/main" id="{483F9D92-2795-4465-961F-477F68BF596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27" name="ZoneTexte 2426">
          <a:extLst>
            <a:ext uri="{FF2B5EF4-FFF2-40B4-BE49-F238E27FC236}">
              <a16:creationId xmlns:a16="http://schemas.microsoft.com/office/drawing/2014/main" id="{81E3BE03-62B0-4C60-8CF8-95A92C0F273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28" name="ZoneTexte 2427">
          <a:extLst>
            <a:ext uri="{FF2B5EF4-FFF2-40B4-BE49-F238E27FC236}">
              <a16:creationId xmlns:a16="http://schemas.microsoft.com/office/drawing/2014/main" id="{5D37208A-C9C9-40BF-8842-E6AEEA9FA9B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29" name="ZoneTexte 2428">
          <a:extLst>
            <a:ext uri="{FF2B5EF4-FFF2-40B4-BE49-F238E27FC236}">
              <a16:creationId xmlns:a16="http://schemas.microsoft.com/office/drawing/2014/main" id="{59161B52-A7F3-4010-9A07-E66D8B754A4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30" name="ZoneTexte 2429">
          <a:extLst>
            <a:ext uri="{FF2B5EF4-FFF2-40B4-BE49-F238E27FC236}">
              <a16:creationId xmlns:a16="http://schemas.microsoft.com/office/drawing/2014/main" id="{1F85107B-723E-46A3-A917-502F4B2C1E8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31" name="ZoneTexte 2430">
          <a:extLst>
            <a:ext uri="{FF2B5EF4-FFF2-40B4-BE49-F238E27FC236}">
              <a16:creationId xmlns:a16="http://schemas.microsoft.com/office/drawing/2014/main" id="{9F5CFEE7-6C2B-486B-9F38-BEA395687CE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32" name="ZoneTexte 2431">
          <a:extLst>
            <a:ext uri="{FF2B5EF4-FFF2-40B4-BE49-F238E27FC236}">
              <a16:creationId xmlns:a16="http://schemas.microsoft.com/office/drawing/2014/main" id="{2C7A0397-F30B-41B7-864F-8CE4F5E2A9C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33" name="ZoneTexte 2432">
          <a:extLst>
            <a:ext uri="{FF2B5EF4-FFF2-40B4-BE49-F238E27FC236}">
              <a16:creationId xmlns:a16="http://schemas.microsoft.com/office/drawing/2014/main" id="{E54AD176-0DAD-4C29-BB97-6D45E352574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34" name="ZoneTexte 2433">
          <a:extLst>
            <a:ext uri="{FF2B5EF4-FFF2-40B4-BE49-F238E27FC236}">
              <a16:creationId xmlns:a16="http://schemas.microsoft.com/office/drawing/2014/main" id="{05795A16-089C-4CC0-ADE8-50455AA9009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35" name="ZoneTexte 2434">
          <a:extLst>
            <a:ext uri="{FF2B5EF4-FFF2-40B4-BE49-F238E27FC236}">
              <a16:creationId xmlns:a16="http://schemas.microsoft.com/office/drawing/2014/main" id="{ED6BEDFD-4B72-4197-A7FF-25735444C04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36" name="ZoneTexte 2435">
          <a:extLst>
            <a:ext uri="{FF2B5EF4-FFF2-40B4-BE49-F238E27FC236}">
              <a16:creationId xmlns:a16="http://schemas.microsoft.com/office/drawing/2014/main" id="{07D40CEF-8BD9-4D35-9681-DA63DBCC9F3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37" name="ZoneTexte 2436">
          <a:extLst>
            <a:ext uri="{FF2B5EF4-FFF2-40B4-BE49-F238E27FC236}">
              <a16:creationId xmlns:a16="http://schemas.microsoft.com/office/drawing/2014/main" id="{3C61A818-2189-4FAA-B84E-7FAF27698C8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38" name="ZoneTexte 2437">
          <a:extLst>
            <a:ext uri="{FF2B5EF4-FFF2-40B4-BE49-F238E27FC236}">
              <a16:creationId xmlns:a16="http://schemas.microsoft.com/office/drawing/2014/main" id="{8626DB0F-95CC-4CF6-B0F0-4ECCB0FF7F7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39" name="ZoneTexte 2438">
          <a:extLst>
            <a:ext uri="{FF2B5EF4-FFF2-40B4-BE49-F238E27FC236}">
              <a16:creationId xmlns:a16="http://schemas.microsoft.com/office/drawing/2014/main" id="{2B14C367-B90A-4DC8-A292-C2E58EAB274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40" name="ZoneTexte 2439">
          <a:extLst>
            <a:ext uri="{FF2B5EF4-FFF2-40B4-BE49-F238E27FC236}">
              <a16:creationId xmlns:a16="http://schemas.microsoft.com/office/drawing/2014/main" id="{1E460436-4524-454A-8D55-E5664E10F4D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41" name="ZoneTexte 2440">
          <a:extLst>
            <a:ext uri="{FF2B5EF4-FFF2-40B4-BE49-F238E27FC236}">
              <a16:creationId xmlns:a16="http://schemas.microsoft.com/office/drawing/2014/main" id="{7056CB24-2F46-440A-B55B-FE80364157F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42" name="ZoneTexte 2441">
          <a:extLst>
            <a:ext uri="{FF2B5EF4-FFF2-40B4-BE49-F238E27FC236}">
              <a16:creationId xmlns:a16="http://schemas.microsoft.com/office/drawing/2014/main" id="{5851DCC3-634A-4547-8ABD-CCCAE6A2676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43" name="ZoneTexte 2442">
          <a:extLst>
            <a:ext uri="{FF2B5EF4-FFF2-40B4-BE49-F238E27FC236}">
              <a16:creationId xmlns:a16="http://schemas.microsoft.com/office/drawing/2014/main" id="{972FE45C-E484-4B0D-9A75-1B19F85FF22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44" name="ZoneTexte 2443">
          <a:extLst>
            <a:ext uri="{FF2B5EF4-FFF2-40B4-BE49-F238E27FC236}">
              <a16:creationId xmlns:a16="http://schemas.microsoft.com/office/drawing/2014/main" id="{F32BA178-A093-4556-AE08-2BE11149137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45" name="ZoneTexte 2444">
          <a:extLst>
            <a:ext uri="{FF2B5EF4-FFF2-40B4-BE49-F238E27FC236}">
              <a16:creationId xmlns:a16="http://schemas.microsoft.com/office/drawing/2014/main" id="{D0EA9D1D-4A4A-46FA-B57F-32F6E7FC7D6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46" name="ZoneTexte 2445">
          <a:extLst>
            <a:ext uri="{FF2B5EF4-FFF2-40B4-BE49-F238E27FC236}">
              <a16:creationId xmlns:a16="http://schemas.microsoft.com/office/drawing/2014/main" id="{756C3616-783E-4037-8951-D7761AE6E20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47" name="ZoneTexte 2446">
          <a:extLst>
            <a:ext uri="{FF2B5EF4-FFF2-40B4-BE49-F238E27FC236}">
              <a16:creationId xmlns:a16="http://schemas.microsoft.com/office/drawing/2014/main" id="{8822DDE1-359D-4477-B94B-4C152175803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48" name="ZoneTexte 2447">
          <a:extLst>
            <a:ext uri="{FF2B5EF4-FFF2-40B4-BE49-F238E27FC236}">
              <a16:creationId xmlns:a16="http://schemas.microsoft.com/office/drawing/2014/main" id="{0CA37A5A-EFB6-4D42-8C1E-DF3A7A9FDC5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49" name="ZoneTexte 2448">
          <a:extLst>
            <a:ext uri="{FF2B5EF4-FFF2-40B4-BE49-F238E27FC236}">
              <a16:creationId xmlns:a16="http://schemas.microsoft.com/office/drawing/2014/main" id="{5BC26E55-146D-44D1-AF93-330D5F300BF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50" name="ZoneTexte 2449">
          <a:extLst>
            <a:ext uri="{FF2B5EF4-FFF2-40B4-BE49-F238E27FC236}">
              <a16:creationId xmlns:a16="http://schemas.microsoft.com/office/drawing/2014/main" id="{65495D52-9CBD-4658-AA82-AF786CF65F6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51" name="ZoneTexte 2450">
          <a:extLst>
            <a:ext uri="{FF2B5EF4-FFF2-40B4-BE49-F238E27FC236}">
              <a16:creationId xmlns:a16="http://schemas.microsoft.com/office/drawing/2014/main" id="{1364ED25-810B-442D-8485-AC38DA6D344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52" name="ZoneTexte 2451">
          <a:extLst>
            <a:ext uri="{FF2B5EF4-FFF2-40B4-BE49-F238E27FC236}">
              <a16:creationId xmlns:a16="http://schemas.microsoft.com/office/drawing/2014/main" id="{ECC38E38-E3AB-4398-A2F3-DDD9CA2EB31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53" name="ZoneTexte 2452">
          <a:extLst>
            <a:ext uri="{FF2B5EF4-FFF2-40B4-BE49-F238E27FC236}">
              <a16:creationId xmlns:a16="http://schemas.microsoft.com/office/drawing/2014/main" id="{49B116A4-5B97-40E3-87DD-8524AF420C1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54" name="ZoneTexte 2453">
          <a:extLst>
            <a:ext uri="{FF2B5EF4-FFF2-40B4-BE49-F238E27FC236}">
              <a16:creationId xmlns:a16="http://schemas.microsoft.com/office/drawing/2014/main" id="{0B7AE11D-7098-40DE-B2D5-4E58EC91F04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55" name="ZoneTexte 2454">
          <a:extLst>
            <a:ext uri="{FF2B5EF4-FFF2-40B4-BE49-F238E27FC236}">
              <a16:creationId xmlns:a16="http://schemas.microsoft.com/office/drawing/2014/main" id="{2081D8C2-7B78-47C8-BC05-0AF959F2938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56" name="ZoneTexte 2455">
          <a:extLst>
            <a:ext uri="{FF2B5EF4-FFF2-40B4-BE49-F238E27FC236}">
              <a16:creationId xmlns:a16="http://schemas.microsoft.com/office/drawing/2014/main" id="{411494D7-855A-425C-B4FA-3647711E6D5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57" name="ZoneTexte 2456">
          <a:extLst>
            <a:ext uri="{FF2B5EF4-FFF2-40B4-BE49-F238E27FC236}">
              <a16:creationId xmlns:a16="http://schemas.microsoft.com/office/drawing/2014/main" id="{72475F76-1D06-4B2C-88BB-4A1C9710BDE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58" name="ZoneTexte 2457">
          <a:extLst>
            <a:ext uri="{FF2B5EF4-FFF2-40B4-BE49-F238E27FC236}">
              <a16:creationId xmlns:a16="http://schemas.microsoft.com/office/drawing/2014/main" id="{5CC2A9EF-53EE-42F3-AA72-C73E7BBD9E4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59" name="ZoneTexte 2458">
          <a:extLst>
            <a:ext uri="{FF2B5EF4-FFF2-40B4-BE49-F238E27FC236}">
              <a16:creationId xmlns:a16="http://schemas.microsoft.com/office/drawing/2014/main" id="{75493A4E-FB26-44C6-BCA9-6625812E335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60" name="ZoneTexte 2459">
          <a:extLst>
            <a:ext uri="{FF2B5EF4-FFF2-40B4-BE49-F238E27FC236}">
              <a16:creationId xmlns:a16="http://schemas.microsoft.com/office/drawing/2014/main" id="{8063328F-A1D6-405D-9C67-16BAFD019CD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61" name="ZoneTexte 2460">
          <a:extLst>
            <a:ext uri="{FF2B5EF4-FFF2-40B4-BE49-F238E27FC236}">
              <a16:creationId xmlns:a16="http://schemas.microsoft.com/office/drawing/2014/main" id="{8E03D4BF-4B77-4E92-A67D-A9E77EA7BCD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62" name="ZoneTexte 2461">
          <a:extLst>
            <a:ext uri="{FF2B5EF4-FFF2-40B4-BE49-F238E27FC236}">
              <a16:creationId xmlns:a16="http://schemas.microsoft.com/office/drawing/2014/main" id="{B6370542-DEFD-434E-BE92-9043A416F6D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63" name="ZoneTexte 2462">
          <a:extLst>
            <a:ext uri="{FF2B5EF4-FFF2-40B4-BE49-F238E27FC236}">
              <a16:creationId xmlns:a16="http://schemas.microsoft.com/office/drawing/2014/main" id="{A2FAF791-7AE9-40F3-975D-0F120D1C060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64" name="ZoneTexte 2463">
          <a:extLst>
            <a:ext uri="{FF2B5EF4-FFF2-40B4-BE49-F238E27FC236}">
              <a16:creationId xmlns:a16="http://schemas.microsoft.com/office/drawing/2014/main" id="{6F74D047-F731-490A-8DF6-06F149B03D5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65" name="ZoneTexte 2464">
          <a:extLst>
            <a:ext uri="{FF2B5EF4-FFF2-40B4-BE49-F238E27FC236}">
              <a16:creationId xmlns:a16="http://schemas.microsoft.com/office/drawing/2014/main" id="{B2B441C0-EF1F-4854-ABA2-EB7048B2F42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66" name="ZoneTexte 2465">
          <a:extLst>
            <a:ext uri="{FF2B5EF4-FFF2-40B4-BE49-F238E27FC236}">
              <a16:creationId xmlns:a16="http://schemas.microsoft.com/office/drawing/2014/main" id="{2CF17C3C-A38A-421F-855E-FE04C94DDDF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67" name="ZoneTexte 2466">
          <a:extLst>
            <a:ext uri="{FF2B5EF4-FFF2-40B4-BE49-F238E27FC236}">
              <a16:creationId xmlns:a16="http://schemas.microsoft.com/office/drawing/2014/main" id="{F9B63DC6-4533-4EF1-A886-7940DF227E4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68" name="ZoneTexte 2467">
          <a:extLst>
            <a:ext uri="{FF2B5EF4-FFF2-40B4-BE49-F238E27FC236}">
              <a16:creationId xmlns:a16="http://schemas.microsoft.com/office/drawing/2014/main" id="{B0FC8A01-A4D2-48B0-9A67-BBFA4DF7BC0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69" name="ZoneTexte 2468">
          <a:extLst>
            <a:ext uri="{FF2B5EF4-FFF2-40B4-BE49-F238E27FC236}">
              <a16:creationId xmlns:a16="http://schemas.microsoft.com/office/drawing/2014/main" id="{137930B8-306F-430B-AD18-69757A079D0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70" name="ZoneTexte 2469">
          <a:extLst>
            <a:ext uri="{FF2B5EF4-FFF2-40B4-BE49-F238E27FC236}">
              <a16:creationId xmlns:a16="http://schemas.microsoft.com/office/drawing/2014/main" id="{6A0EDB5B-3BC1-445A-9588-DD21E5E4D84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71" name="ZoneTexte 2470">
          <a:extLst>
            <a:ext uri="{FF2B5EF4-FFF2-40B4-BE49-F238E27FC236}">
              <a16:creationId xmlns:a16="http://schemas.microsoft.com/office/drawing/2014/main" id="{445713B5-065F-44C5-8925-E0C8C54C9FD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72" name="ZoneTexte 2471">
          <a:extLst>
            <a:ext uri="{FF2B5EF4-FFF2-40B4-BE49-F238E27FC236}">
              <a16:creationId xmlns:a16="http://schemas.microsoft.com/office/drawing/2014/main" id="{FDD67C4C-C528-4F7A-A3BE-E16A8CFABB2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73" name="ZoneTexte 2472">
          <a:extLst>
            <a:ext uri="{FF2B5EF4-FFF2-40B4-BE49-F238E27FC236}">
              <a16:creationId xmlns:a16="http://schemas.microsoft.com/office/drawing/2014/main" id="{C1D96A54-9744-409A-9B64-B4C98CEF448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74" name="ZoneTexte 2473">
          <a:extLst>
            <a:ext uri="{FF2B5EF4-FFF2-40B4-BE49-F238E27FC236}">
              <a16:creationId xmlns:a16="http://schemas.microsoft.com/office/drawing/2014/main" id="{2DF1B60C-B9C2-4137-9570-AA6E31F975B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75" name="ZoneTexte 2474">
          <a:extLst>
            <a:ext uri="{FF2B5EF4-FFF2-40B4-BE49-F238E27FC236}">
              <a16:creationId xmlns:a16="http://schemas.microsoft.com/office/drawing/2014/main" id="{7E70D44C-8941-491C-AB95-981233660CC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76" name="ZoneTexte 2475">
          <a:extLst>
            <a:ext uri="{FF2B5EF4-FFF2-40B4-BE49-F238E27FC236}">
              <a16:creationId xmlns:a16="http://schemas.microsoft.com/office/drawing/2014/main" id="{8DCB51DD-90FB-411C-8EBF-B27C80E2047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77" name="ZoneTexte 2476">
          <a:extLst>
            <a:ext uri="{FF2B5EF4-FFF2-40B4-BE49-F238E27FC236}">
              <a16:creationId xmlns:a16="http://schemas.microsoft.com/office/drawing/2014/main" id="{FD3A448A-7F0B-47D9-B012-E0EBDF63008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78" name="ZoneTexte 2477">
          <a:extLst>
            <a:ext uri="{FF2B5EF4-FFF2-40B4-BE49-F238E27FC236}">
              <a16:creationId xmlns:a16="http://schemas.microsoft.com/office/drawing/2014/main" id="{B06855C1-8298-48D6-A079-AFF8122116A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79" name="ZoneTexte 2478">
          <a:extLst>
            <a:ext uri="{FF2B5EF4-FFF2-40B4-BE49-F238E27FC236}">
              <a16:creationId xmlns:a16="http://schemas.microsoft.com/office/drawing/2014/main" id="{F3F92634-CDC9-4B67-AF68-3A93FCC7651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80" name="ZoneTexte 2479">
          <a:extLst>
            <a:ext uri="{FF2B5EF4-FFF2-40B4-BE49-F238E27FC236}">
              <a16:creationId xmlns:a16="http://schemas.microsoft.com/office/drawing/2014/main" id="{29BFA06F-6056-4746-9640-2C230BF2EBC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81" name="ZoneTexte 2480">
          <a:extLst>
            <a:ext uri="{FF2B5EF4-FFF2-40B4-BE49-F238E27FC236}">
              <a16:creationId xmlns:a16="http://schemas.microsoft.com/office/drawing/2014/main" id="{860C2978-D840-45FA-8CA3-F1B9E75F08E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82" name="ZoneTexte 2481">
          <a:extLst>
            <a:ext uri="{FF2B5EF4-FFF2-40B4-BE49-F238E27FC236}">
              <a16:creationId xmlns:a16="http://schemas.microsoft.com/office/drawing/2014/main" id="{0776CC81-C5FF-4257-BA76-2202BFB282B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83" name="ZoneTexte 2482">
          <a:extLst>
            <a:ext uri="{FF2B5EF4-FFF2-40B4-BE49-F238E27FC236}">
              <a16:creationId xmlns:a16="http://schemas.microsoft.com/office/drawing/2014/main" id="{3F843A1D-CD38-4FF4-913C-99B6B8DDD1B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84" name="ZoneTexte 2483">
          <a:extLst>
            <a:ext uri="{FF2B5EF4-FFF2-40B4-BE49-F238E27FC236}">
              <a16:creationId xmlns:a16="http://schemas.microsoft.com/office/drawing/2014/main" id="{81FF6347-DD85-4F28-B8F0-7BBCB84EAA2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85" name="ZoneTexte 2484">
          <a:extLst>
            <a:ext uri="{FF2B5EF4-FFF2-40B4-BE49-F238E27FC236}">
              <a16:creationId xmlns:a16="http://schemas.microsoft.com/office/drawing/2014/main" id="{946CBF75-7494-40DE-9B4A-01E5307474E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86" name="ZoneTexte 2485">
          <a:extLst>
            <a:ext uri="{FF2B5EF4-FFF2-40B4-BE49-F238E27FC236}">
              <a16:creationId xmlns:a16="http://schemas.microsoft.com/office/drawing/2014/main" id="{0BC5B0ED-7C4B-47D4-9C7B-2BD7F5491EF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87" name="ZoneTexte 2486">
          <a:extLst>
            <a:ext uri="{FF2B5EF4-FFF2-40B4-BE49-F238E27FC236}">
              <a16:creationId xmlns:a16="http://schemas.microsoft.com/office/drawing/2014/main" id="{84331AF9-91A9-4827-8BE5-B696DFF9483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88" name="ZoneTexte 2487">
          <a:extLst>
            <a:ext uri="{FF2B5EF4-FFF2-40B4-BE49-F238E27FC236}">
              <a16:creationId xmlns:a16="http://schemas.microsoft.com/office/drawing/2014/main" id="{502232A2-B165-487E-AADD-530B5AD3B1B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89" name="ZoneTexte 2488">
          <a:extLst>
            <a:ext uri="{FF2B5EF4-FFF2-40B4-BE49-F238E27FC236}">
              <a16:creationId xmlns:a16="http://schemas.microsoft.com/office/drawing/2014/main" id="{9A301C1E-532D-4EF9-B23C-583FAF2BEF1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90" name="ZoneTexte 2489">
          <a:extLst>
            <a:ext uri="{FF2B5EF4-FFF2-40B4-BE49-F238E27FC236}">
              <a16:creationId xmlns:a16="http://schemas.microsoft.com/office/drawing/2014/main" id="{81C04374-6781-4CAC-853E-C29B5E9710A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91" name="ZoneTexte 2490">
          <a:extLst>
            <a:ext uri="{FF2B5EF4-FFF2-40B4-BE49-F238E27FC236}">
              <a16:creationId xmlns:a16="http://schemas.microsoft.com/office/drawing/2014/main" id="{3BB843C2-6405-42E3-9928-6A679B4D331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92" name="ZoneTexte 2491">
          <a:extLst>
            <a:ext uri="{FF2B5EF4-FFF2-40B4-BE49-F238E27FC236}">
              <a16:creationId xmlns:a16="http://schemas.microsoft.com/office/drawing/2014/main" id="{C9433179-83D2-4886-B6BE-7D843B558A3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93" name="ZoneTexte 2492">
          <a:extLst>
            <a:ext uri="{FF2B5EF4-FFF2-40B4-BE49-F238E27FC236}">
              <a16:creationId xmlns:a16="http://schemas.microsoft.com/office/drawing/2014/main" id="{EBD5BA41-145B-4442-BC7F-5E50772B266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94" name="ZoneTexte 2493">
          <a:extLst>
            <a:ext uri="{FF2B5EF4-FFF2-40B4-BE49-F238E27FC236}">
              <a16:creationId xmlns:a16="http://schemas.microsoft.com/office/drawing/2014/main" id="{D1227436-4586-4352-A2A5-C9DF82AEEA4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95" name="ZoneTexte 2494">
          <a:extLst>
            <a:ext uri="{FF2B5EF4-FFF2-40B4-BE49-F238E27FC236}">
              <a16:creationId xmlns:a16="http://schemas.microsoft.com/office/drawing/2014/main" id="{E06DBE9E-14E6-451E-99C4-3ED624F8FF1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96" name="ZoneTexte 2495">
          <a:extLst>
            <a:ext uri="{FF2B5EF4-FFF2-40B4-BE49-F238E27FC236}">
              <a16:creationId xmlns:a16="http://schemas.microsoft.com/office/drawing/2014/main" id="{9D4C628C-2CD8-4604-AE53-1FC73AA7CC0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97" name="ZoneTexte 2496">
          <a:extLst>
            <a:ext uri="{FF2B5EF4-FFF2-40B4-BE49-F238E27FC236}">
              <a16:creationId xmlns:a16="http://schemas.microsoft.com/office/drawing/2014/main" id="{FD3336DD-5AC5-420E-93E0-ED1433F6C95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98" name="ZoneTexte 2497">
          <a:extLst>
            <a:ext uri="{FF2B5EF4-FFF2-40B4-BE49-F238E27FC236}">
              <a16:creationId xmlns:a16="http://schemas.microsoft.com/office/drawing/2014/main" id="{F4AF2B3B-2DFE-47CA-A5CE-3CA331E73E9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499" name="ZoneTexte 2498">
          <a:extLst>
            <a:ext uri="{FF2B5EF4-FFF2-40B4-BE49-F238E27FC236}">
              <a16:creationId xmlns:a16="http://schemas.microsoft.com/office/drawing/2014/main" id="{56B5272C-EA0E-4FD6-B4D2-C6FC09D747C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00" name="ZoneTexte 2499">
          <a:extLst>
            <a:ext uri="{FF2B5EF4-FFF2-40B4-BE49-F238E27FC236}">
              <a16:creationId xmlns:a16="http://schemas.microsoft.com/office/drawing/2014/main" id="{9BED4364-3F2B-4495-A0D5-865737F31BB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01" name="ZoneTexte 2500">
          <a:extLst>
            <a:ext uri="{FF2B5EF4-FFF2-40B4-BE49-F238E27FC236}">
              <a16:creationId xmlns:a16="http://schemas.microsoft.com/office/drawing/2014/main" id="{F4997EFB-5CB9-4962-9787-6346C57DFE5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02" name="ZoneTexte 2501">
          <a:extLst>
            <a:ext uri="{FF2B5EF4-FFF2-40B4-BE49-F238E27FC236}">
              <a16:creationId xmlns:a16="http://schemas.microsoft.com/office/drawing/2014/main" id="{7BC66219-BDCE-47FA-BBFC-FD6F34F62BF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03" name="ZoneTexte 2502">
          <a:extLst>
            <a:ext uri="{FF2B5EF4-FFF2-40B4-BE49-F238E27FC236}">
              <a16:creationId xmlns:a16="http://schemas.microsoft.com/office/drawing/2014/main" id="{7FAD3DAB-4DDB-4304-8EB2-A7941235D5C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04" name="ZoneTexte 2503">
          <a:extLst>
            <a:ext uri="{FF2B5EF4-FFF2-40B4-BE49-F238E27FC236}">
              <a16:creationId xmlns:a16="http://schemas.microsoft.com/office/drawing/2014/main" id="{C35FD688-8D67-4258-95EF-855F9583B89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05" name="ZoneTexte 2504">
          <a:extLst>
            <a:ext uri="{FF2B5EF4-FFF2-40B4-BE49-F238E27FC236}">
              <a16:creationId xmlns:a16="http://schemas.microsoft.com/office/drawing/2014/main" id="{638CE766-E205-4C9F-86F1-E07FD132D56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06" name="ZoneTexte 2505">
          <a:extLst>
            <a:ext uri="{FF2B5EF4-FFF2-40B4-BE49-F238E27FC236}">
              <a16:creationId xmlns:a16="http://schemas.microsoft.com/office/drawing/2014/main" id="{204037D4-2125-4E4F-9D92-B6BD71DA9EC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07" name="ZoneTexte 2506">
          <a:extLst>
            <a:ext uri="{FF2B5EF4-FFF2-40B4-BE49-F238E27FC236}">
              <a16:creationId xmlns:a16="http://schemas.microsoft.com/office/drawing/2014/main" id="{24840B7D-240F-4709-B2F8-2393CDB4E26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08" name="ZoneTexte 2507">
          <a:extLst>
            <a:ext uri="{FF2B5EF4-FFF2-40B4-BE49-F238E27FC236}">
              <a16:creationId xmlns:a16="http://schemas.microsoft.com/office/drawing/2014/main" id="{DDDB7B3D-02A7-41C5-A692-02B3B3041DD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09" name="ZoneTexte 2508">
          <a:extLst>
            <a:ext uri="{FF2B5EF4-FFF2-40B4-BE49-F238E27FC236}">
              <a16:creationId xmlns:a16="http://schemas.microsoft.com/office/drawing/2014/main" id="{2E91D14B-B8AB-447D-9F7D-452FFEA5F67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10" name="ZoneTexte 2509">
          <a:extLst>
            <a:ext uri="{FF2B5EF4-FFF2-40B4-BE49-F238E27FC236}">
              <a16:creationId xmlns:a16="http://schemas.microsoft.com/office/drawing/2014/main" id="{1C288B16-1CD4-4FDB-B0F8-C4593478062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11" name="ZoneTexte 2510">
          <a:extLst>
            <a:ext uri="{FF2B5EF4-FFF2-40B4-BE49-F238E27FC236}">
              <a16:creationId xmlns:a16="http://schemas.microsoft.com/office/drawing/2014/main" id="{804A4A1F-5A8A-40B4-AEDA-BA3A22141E8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12" name="ZoneTexte 2511">
          <a:extLst>
            <a:ext uri="{FF2B5EF4-FFF2-40B4-BE49-F238E27FC236}">
              <a16:creationId xmlns:a16="http://schemas.microsoft.com/office/drawing/2014/main" id="{0A36E3A9-453A-48B8-9417-27985A94CAB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13" name="ZoneTexte 2512">
          <a:extLst>
            <a:ext uri="{FF2B5EF4-FFF2-40B4-BE49-F238E27FC236}">
              <a16:creationId xmlns:a16="http://schemas.microsoft.com/office/drawing/2014/main" id="{81B4A8CD-3827-4F0D-9B6F-93A74B4F32F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14" name="ZoneTexte 2513">
          <a:extLst>
            <a:ext uri="{FF2B5EF4-FFF2-40B4-BE49-F238E27FC236}">
              <a16:creationId xmlns:a16="http://schemas.microsoft.com/office/drawing/2014/main" id="{153531FD-8381-4C8D-BDF3-4BAB051F3C4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15" name="ZoneTexte 2514">
          <a:extLst>
            <a:ext uri="{FF2B5EF4-FFF2-40B4-BE49-F238E27FC236}">
              <a16:creationId xmlns:a16="http://schemas.microsoft.com/office/drawing/2014/main" id="{026EA76E-640B-4D74-8D9A-6CBBB77D2B7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16" name="ZoneTexte 2515">
          <a:extLst>
            <a:ext uri="{FF2B5EF4-FFF2-40B4-BE49-F238E27FC236}">
              <a16:creationId xmlns:a16="http://schemas.microsoft.com/office/drawing/2014/main" id="{068C3536-A2A6-401F-A62E-4E00F58C23F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17" name="ZoneTexte 2516">
          <a:extLst>
            <a:ext uri="{FF2B5EF4-FFF2-40B4-BE49-F238E27FC236}">
              <a16:creationId xmlns:a16="http://schemas.microsoft.com/office/drawing/2014/main" id="{47102F29-C1DF-41C9-A584-E8154CC1824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18" name="ZoneTexte 2517">
          <a:extLst>
            <a:ext uri="{FF2B5EF4-FFF2-40B4-BE49-F238E27FC236}">
              <a16:creationId xmlns:a16="http://schemas.microsoft.com/office/drawing/2014/main" id="{E85EEDE7-1F65-42F4-820A-0B05BA189B5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19" name="ZoneTexte 2518">
          <a:extLst>
            <a:ext uri="{FF2B5EF4-FFF2-40B4-BE49-F238E27FC236}">
              <a16:creationId xmlns:a16="http://schemas.microsoft.com/office/drawing/2014/main" id="{3ED9174B-4233-4BFE-BBEA-E2E73FE9F7B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20" name="ZoneTexte 2519">
          <a:extLst>
            <a:ext uri="{FF2B5EF4-FFF2-40B4-BE49-F238E27FC236}">
              <a16:creationId xmlns:a16="http://schemas.microsoft.com/office/drawing/2014/main" id="{F504C1B3-3F64-4E24-8185-E59AC423AB7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21" name="ZoneTexte 2520">
          <a:extLst>
            <a:ext uri="{FF2B5EF4-FFF2-40B4-BE49-F238E27FC236}">
              <a16:creationId xmlns:a16="http://schemas.microsoft.com/office/drawing/2014/main" id="{7C4E82CD-111D-48BE-B196-3F4B91E6BCA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22" name="ZoneTexte 2521">
          <a:extLst>
            <a:ext uri="{FF2B5EF4-FFF2-40B4-BE49-F238E27FC236}">
              <a16:creationId xmlns:a16="http://schemas.microsoft.com/office/drawing/2014/main" id="{C77FBDB4-5E3A-4676-91E5-09BDF43FB16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23" name="ZoneTexte 2522">
          <a:extLst>
            <a:ext uri="{FF2B5EF4-FFF2-40B4-BE49-F238E27FC236}">
              <a16:creationId xmlns:a16="http://schemas.microsoft.com/office/drawing/2014/main" id="{86539D1F-0836-4A0E-B7DF-F8CFC7F4E5D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24" name="ZoneTexte 2523">
          <a:extLst>
            <a:ext uri="{FF2B5EF4-FFF2-40B4-BE49-F238E27FC236}">
              <a16:creationId xmlns:a16="http://schemas.microsoft.com/office/drawing/2014/main" id="{07877692-F6E7-49DB-A463-F4CFD35139E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25" name="ZoneTexte 2524">
          <a:extLst>
            <a:ext uri="{FF2B5EF4-FFF2-40B4-BE49-F238E27FC236}">
              <a16:creationId xmlns:a16="http://schemas.microsoft.com/office/drawing/2014/main" id="{9E9D5761-60C8-4DCD-A40B-5D89CD2BD8D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26" name="ZoneTexte 2525">
          <a:extLst>
            <a:ext uri="{FF2B5EF4-FFF2-40B4-BE49-F238E27FC236}">
              <a16:creationId xmlns:a16="http://schemas.microsoft.com/office/drawing/2014/main" id="{1ABAF579-0F7C-44B8-A89F-DAB8FC11375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27" name="ZoneTexte 2526">
          <a:extLst>
            <a:ext uri="{FF2B5EF4-FFF2-40B4-BE49-F238E27FC236}">
              <a16:creationId xmlns:a16="http://schemas.microsoft.com/office/drawing/2014/main" id="{2A1DB39C-FED1-46C5-B7FB-97D2CA4169B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28" name="ZoneTexte 2527">
          <a:extLst>
            <a:ext uri="{FF2B5EF4-FFF2-40B4-BE49-F238E27FC236}">
              <a16:creationId xmlns:a16="http://schemas.microsoft.com/office/drawing/2014/main" id="{403DA53B-5590-4C2D-8950-F5B1630E7EEA}"/>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29" name="ZoneTexte 2528">
          <a:extLst>
            <a:ext uri="{FF2B5EF4-FFF2-40B4-BE49-F238E27FC236}">
              <a16:creationId xmlns:a16="http://schemas.microsoft.com/office/drawing/2014/main" id="{15A815AE-E988-4C90-957E-2D3DD7F69E6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30" name="ZoneTexte 2529">
          <a:extLst>
            <a:ext uri="{FF2B5EF4-FFF2-40B4-BE49-F238E27FC236}">
              <a16:creationId xmlns:a16="http://schemas.microsoft.com/office/drawing/2014/main" id="{251D005D-26FF-4ECC-A819-5B0BE6BD2E0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31" name="ZoneTexte 2530">
          <a:extLst>
            <a:ext uri="{FF2B5EF4-FFF2-40B4-BE49-F238E27FC236}">
              <a16:creationId xmlns:a16="http://schemas.microsoft.com/office/drawing/2014/main" id="{F0CA8C4E-C1B1-48D9-AF10-3CEBB525B972}"/>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32" name="ZoneTexte 2531">
          <a:extLst>
            <a:ext uri="{FF2B5EF4-FFF2-40B4-BE49-F238E27FC236}">
              <a16:creationId xmlns:a16="http://schemas.microsoft.com/office/drawing/2014/main" id="{CA625C1B-C6AD-4602-B89D-3869B8EF8AA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33" name="ZoneTexte 2532">
          <a:extLst>
            <a:ext uri="{FF2B5EF4-FFF2-40B4-BE49-F238E27FC236}">
              <a16:creationId xmlns:a16="http://schemas.microsoft.com/office/drawing/2014/main" id="{840C4D45-F15C-40DE-BE94-14AEC690966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34" name="ZoneTexte 2533">
          <a:extLst>
            <a:ext uri="{FF2B5EF4-FFF2-40B4-BE49-F238E27FC236}">
              <a16:creationId xmlns:a16="http://schemas.microsoft.com/office/drawing/2014/main" id="{0270132E-2452-4EC0-8078-1048A22ADF48}"/>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35" name="ZoneTexte 2534">
          <a:extLst>
            <a:ext uri="{FF2B5EF4-FFF2-40B4-BE49-F238E27FC236}">
              <a16:creationId xmlns:a16="http://schemas.microsoft.com/office/drawing/2014/main" id="{31F7C620-C3B3-4C6A-815A-4A2BCEAD0F4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36" name="ZoneTexte 2535">
          <a:extLst>
            <a:ext uri="{FF2B5EF4-FFF2-40B4-BE49-F238E27FC236}">
              <a16:creationId xmlns:a16="http://schemas.microsoft.com/office/drawing/2014/main" id="{8BDBC4F3-D178-4646-B33F-4B25ABACC94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37" name="ZoneTexte 2536">
          <a:extLst>
            <a:ext uri="{FF2B5EF4-FFF2-40B4-BE49-F238E27FC236}">
              <a16:creationId xmlns:a16="http://schemas.microsoft.com/office/drawing/2014/main" id="{CD815F29-85C5-4016-8D00-8B18D388C32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38" name="ZoneTexte 2537">
          <a:extLst>
            <a:ext uri="{FF2B5EF4-FFF2-40B4-BE49-F238E27FC236}">
              <a16:creationId xmlns:a16="http://schemas.microsoft.com/office/drawing/2014/main" id="{0608F74F-4444-46FA-9F96-6098F815AE95}"/>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39" name="ZoneTexte 2538">
          <a:extLst>
            <a:ext uri="{FF2B5EF4-FFF2-40B4-BE49-F238E27FC236}">
              <a16:creationId xmlns:a16="http://schemas.microsoft.com/office/drawing/2014/main" id="{3BECD10F-78B6-4639-96FF-8AD3F8D33F2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40" name="ZoneTexte 2539">
          <a:extLst>
            <a:ext uri="{FF2B5EF4-FFF2-40B4-BE49-F238E27FC236}">
              <a16:creationId xmlns:a16="http://schemas.microsoft.com/office/drawing/2014/main" id="{C85288CD-6887-4B5A-91A6-A3B2928FEC7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41" name="ZoneTexte 2540">
          <a:extLst>
            <a:ext uri="{FF2B5EF4-FFF2-40B4-BE49-F238E27FC236}">
              <a16:creationId xmlns:a16="http://schemas.microsoft.com/office/drawing/2014/main" id="{1A3BE431-F94F-43CC-8249-1D622AA15AA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42" name="ZoneTexte 2541">
          <a:extLst>
            <a:ext uri="{FF2B5EF4-FFF2-40B4-BE49-F238E27FC236}">
              <a16:creationId xmlns:a16="http://schemas.microsoft.com/office/drawing/2014/main" id="{9CD8CB9A-8361-40C5-94F1-1EA71AD6DC4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43" name="ZoneTexte 2542">
          <a:extLst>
            <a:ext uri="{FF2B5EF4-FFF2-40B4-BE49-F238E27FC236}">
              <a16:creationId xmlns:a16="http://schemas.microsoft.com/office/drawing/2014/main" id="{9D0B4D09-4305-4393-A555-9946172145E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44" name="ZoneTexte 2543">
          <a:extLst>
            <a:ext uri="{FF2B5EF4-FFF2-40B4-BE49-F238E27FC236}">
              <a16:creationId xmlns:a16="http://schemas.microsoft.com/office/drawing/2014/main" id="{ABCC69E8-1271-4720-B09F-C01FF837AFC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45" name="ZoneTexte 2544">
          <a:extLst>
            <a:ext uri="{FF2B5EF4-FFF2-40B4-BE49-F238E27FC236}">
              <a16:creationId xmlns:a16="http://schemas.microsoft.com/office/drawing/2014/main" id="{EDD1DCDA-9C10-468D-A3D8-3B833E5E6DB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46" name="ZoneTexte 2545">
          <a:extLst>
            <a:ext uri="{FF2B5EF4-FFF2-40B4-BE49-F238E27FC236}">
              <a16:creationId xmlns:a16="http://schemas.microsoft.com/office/drawing/2014/main" id="{8DE4E0F6-40D9-4A5E-85C7-0294CDC8857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47" name="ZoneTexte 2546">
          <a:extLst>
            <a:ext uri="{FF2B5EF4-FFF2-40B4-BE49-F238E27FC236}">
              <a16:creationId xmlns:a16="http://schemas.microsoft.com/office/drawing/2014/main" id="{CE851B22-BE6B-4D3C-8124-049E1A6492E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48" name="ZoneTexte 2547">
          <a:extLst>
            <a:ext uri="{FF2B5EF4-FFF2-40B4-BE49-F238E27FC236}">
              <a16:creationId xmlns:a16="http://schemas.microsoft.com/office/drawing/2014/main" id="{628EA5D6-6E4F-418F-9F02-4F0CEF54307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49" name="ZoneTexte 2548">
          <a:extLst>
            <a:ext uri="{FF2B5EF4-FFF2-40B4-BE49-F238E27FC236}">
              <a16:creationId xmlns:a16="http://schemas.microsoft.com/office/drawing/2014/main" id="{2ED1A011-E1F1-4EE8-8677-70551DA2613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50" name="ZoneTexte 2549">
          <a:extLst>
            <a:ext uri="{FF2B5EF4-FFF2-40B4-BE49-F238E27FC236}">
              <a16:creationId xmlns:a16="http://schemas.microsoft.com/office/drawing/2014/main" id="{4EC3CD66-13E2-4879-9EBC-51B6E81D1B69}"/>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51" name="ZoneTexte 2550">
          <a:extLst>
            <a:ext uri="{FF2B5EF4-FFF2-40B4-BE49-F238E27FC236}">
              <a16:creationId xmlns:a16="http://schemas.microsoft.com/office/drawing/2014/main" id="{6C2CEC14-4D66-4607-A55F-A6636DC55A1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52" name="ZoneTexte 2551">
          <a:extLst>
            <a:ext uri="{FF2B5EF4-FFF2-40B4-BE49-F238E27FC236}">
              <a16:creationId xmlns:a16="http://schemas.microsoft.com/office/drawing/2014/main" id="{2879512B-EF62-44A9-BC3C-53477DCE87C7}"/>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53" name="ZoneTexte 2552">
          <a:extLst>
            <a:ext uri="{FF2B5EF4-FFF2-40B4-BE49-F238E27FC236}">
              <a16:creationId xmlns:a16="http://schemas.microsoft.com/office/drawing/2014/main" id="{09FF4561-6A78-41F6-A220-0AAA507C157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54" name="ZoneTexte 2553">
          <a:extLst>
            <a:ext uri="{FF2B5EF4-FFF2-40B4-BE49-F238E27FC236}">
              <a16:creationId xmlns:a16="http://schemas.microsoft.com/office/drawing/2014/main" id="{F9B016FB-6CD4-4B3A-98BE-648DC11D19B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55" name="ZoneTexte 2554">
          <a:extLst>
            <a:ext uri="{FF2B5EF4-FFF2-40B4-BE49-F238E27FC236}">
              <a16:creationId xmlns:a16="http://schemas.microsoft.com/office/drawing/2014/main" id="{01A2677F-CFB2-4ED3-9796-F9662C86B72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56" name="ZoneTexte 2555">
          <a:extLst>
            <a:ext uri="{FF2B5EF4-FFF2-40B4-BE49-F238E27FC236}">
              <a16:creationId xmlns:a16="http://schemas.microsoft.com/office/drawing/2014/main" id="{DD2BA53A-719A-47AD-90C8-7C4106F6B54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57" name="ZoneTexte 2556">
          <a:extLst>
            <a:ext uri="{FF2B5EF4-FFF2-40B4-BE49-F238E27FC236}">
              <a16:creationId xmlns:a16="http://schemas.microsoft.com/office/drawing/2014/main" id="{363C28C3-F482-4BC6-858A-A9EEDA9EFEE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58" name="ZoneTexte 2557">
          <a:extLst>
            <a:ext uri="{FF2B5EF4-FFF2-40B4-BE49-F238E27FC236}">
              <a16:creationId xmlns:a16="http://schemas.microsoft.com/office/drawing/2014/main" id="{966527D6-9DB5-4E16-959F-EF24FDBB61E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59" name="ZoneTexte 2558">
          <a:extLst>
            <a:ext uri="{FF2B5EF4-FFF2-40B4-BE49-F238E27FC236}">
              <a16:creationId xmlns:a16="http://schemas.microsoft.com/office/drawing/2014/main" id="{EA4B242B-3C9F-46F8-8598-A3FA342E82A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60" name="ZoneTexte 2559">
          <a:extLst>
            <a:ext uri="{FF2B5EF4-FFF2-40B4-BE49-F238E27FC236}">
              <a16:creationId xmlns:a16="http://schemas.microsoft.com/office/drawing/2014/main" id="{7A0EFC6E-50B9-4C67-A145-F9210AABF33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61" name="ZoneTexte 2560">
          <a:extLst>
            <a:ext uri="{FF2B5EF4-FFF2-40B4-BE49-F238E27FC236}">
              <a16:creationId xmlns:a16="http://schemas.microsoft.com/office/drawing/2014/main" id="{19BAF343-4E82-41D7-ACB5-9B5D1F1F7504}"/>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62" name="ZoneTexte 2561">
          <a:extLst>
            <a:ext uri="{FF2B5EF4-FFF2-40B4-BE49-F238E27FC236}">
              <a16:creationId xmlns:a16="http://schemas.microsoft.com/office/drawing/2014/main" id="{DD5EC3A6-0FB1-44B9-B7F1-F7683913909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63" name="ZoneTexte 2562">
          <a:extLst>
            <a:ext uri="{FF2B5EF4-FFF2-40B4-BE49-F238E27FC236}">
              <a16:creationId xmlns:a16="http://schemas.microsoft.com/office/drawing/2014/main" id="{0CF7133C-4F7B-4CE7-BBEC-CF2B0573F55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64" name="ZoneTexte 2563">
          <a:extLst>
            <a:ext uri="{FF2B5EF4-FFF2-40B4-BE49-F238E27FC236}">
              <a16:creationId xmlns:a16="http://schemas.microsoft.com/office/drawing/2014/main" id="{EE3C57D8-3903-4EC0-A634-000FAA8B86D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65" name="ZoneTexte 2564">
          <a:extLst>
            <a:ext uri="{FF2B5EF4-FFF2-40B4-BE49-F238E27FC236}">
              <a16:creationId xmlns:a16="http://schemas.microsoft.com/office/drawing/2014/main" id="{BF68F2CC-79A3-4C81-AF91-17F37C6D0266}"/>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66" name="ZoneTexte 2565">
          <a:extLst>
            <a:ext uri="{FF2B5EF4-FFF2-40B4-BE49-F238E27FC236}">
              <a16:creationId xmlns:a16="http://schemas.microsoft.com/office/drawing/2014/main" id="{F4380401-583C-4190-A854-B3E1E91C2FF3}"/>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67" name="ZoneTexte 2566">
          <a:extLst>
            <a:ext uri="{FF2B5EF4-FFF2-40B4-BE49-F238E27FC236}">
              <a16:creationId xmlns:a16="http://schemas.microsoft.com/office/drawing/2014/main" id="{90590833-E224-446B-B84D-90E3705828FF}"/>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68" name="ZoneTexte 2567">
          <a:extLst>
            <a:ext uri="{FF2B5EF4-FFF2-40B4-BE49-F238E27FC236}">
              <a16:creationId xmlns:a16="http://schemas.microsoft.com/office/drawing/2014/main" id="{4D5BCBB0-BB99-40B8-92CA-95130CB49BF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69" name="ZoneTexte 2568">
          <a:extLst>
            <a:ext uri="{FF2B5EF4-FFF2-40B4-BE49-F238E27FC236}">
              <a16:creationId xmlns:a16="http://schemas.microsoft.com/office/drawing/2014/main" id="{22642F2D-4FF7-487F-AF37-64F7A994DD6E}"/>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70" name="ZoneTexte 2569">
          <a:extLst>
            <a:ext uri="{FF2B5EF4-FFF2-40B4-BE49-F238E27FC236}">
              <a16:creationId xmlns:a16="http://schemas.microsoft.com/office/drawing/2014/main" id="{0F8F0603-946B-4D0A-AC72-F73AA5AF8291}"/>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71" name="ZoneTexte 2570">
          <a:extLst>
            <a:ext uri="{FF2B5EF4-FFF2-40B4-BE49-F238E27FC236}">
              <a16:creationId xmlns:a16="http://schemas.microsoft.com/office/drawing/2014/main" id="{0E66D2C9-154A-496E-AA6F-389CE3FA4D8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72" name="ZoneTexte 2571">
          <a:extLst>
            <a:ext uri="{FF2B5EF4-FFF2-40B4-BE49-F238E27FC236}">
              <a16:creationId xmlns:a16="http://schemas.microsoft.com/office/drawing/2014/main" id="{3D51E007-8B7A-4B42-A8E2-6B9DF531E68B}"/>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73" name="ZoneTexte 2572">
          <a:extLst>
            <a:ext uri="{FF2B5EF4-FFF2-40B4-BE49-F238E27FC236}">
              <a16:creationId xmlns:a16="http://schemas.microsoft.com/office/drawing/2014/main" id="{3B4EA775-A986-42AB-BA23-CDB5BFD9741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74" name="ZoneTexte 2573">
          <a:extLst>
            <a:ext uri="{FF2B5EF4-FFF2-40B4-BE49-F238E27FC236}">
              <a16:creationId xmlns:a16="http://schemas.microsoft.com/office/drawing/2014/main" id="{AF698644-5A4F-4B62-BF63-AFA4F2FE0A3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75" name="ZoneTexte 2574">
          <a:extLst>
            <a:ext uri="{FF2B5EF4-FFF2-40B4-BE49-F238E27FC236}">
              <a16:creationId xmlns:a16="http://schemas.microsoft.com/office/drawing/2014/main" id="{26442ABD-473B-4765-B4D1-43AB44F0C63C}"/>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76" name="ZoneTexte 2575">
          <a:extLst>
            <a:ext uri="{FF2B5EF4-FFF2-40B4-BE49-F238E27FC236}">
              <a16:creationId xmlns:a16="http://schemas.microsoft.com/office/drawing/2014/main" id="{FE38B8F7-95C3-45B6-A4D1-752870A80840}"/>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29</xdr:row>
      <xdr:rowOff>0</xdr:rowOff>
    </xdr:from>
    <xdr:ext cx="65" cy="172227"/>
    <xdr:sp macro="" textlink="">
      <xdr:nvSpPr>
        <xdr:cNvPr id="2577" name="ZoneTexte 2576">
          <a:extLst>
            <a:ext uri="{FF2B5EF4-FFF2-40B4-BE49-F238E27FC236}">
              <a16:creationId xmlns:a16="http://schemas.microsoft.com/office/drawing/2014/main" id="{20A2E216-E059-4754-9507-CB3014C3FECD}"/>
            </a:ext>
          </a:extLst>
        </xdr:cNvPr>
        <xdr:cNvSpPr txBox="1"/>
      </xdr:nvSpPr>
      <xdr:spPr>
        <a:xfrm>
          <a:off x="75237975"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78" name="ZoneTexte 2577">
          <a:extLst>
            <a:ext uri="{FF2B5EF4-FFF2-40B4-BE49-F238E27FC236}">
              <a16:creationId xmlns:a16="http://schemas.microsoft.com/office/drawing/2014/main" id="{901FCE78-CFAD-4DA2-8DC4-3A66B2164575}"/>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79" name="ZoneTexte 2578">
          <a:extLst>
            <a:ext uri="{FF2B5EF4-FFF2-40B4-BE49-F238E27FC236}">
              <a16:creationId xmlns:a16="http://schemas.microsoft.com/office/drawing/2014/main" id="{12774367-E350-4592-AE52-8673917A6A52}"/>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80" name="ZoneTexte 2579">
          <a:extLst>
            <a:ext uri="{FF2B5EF4-FFF2-40B4-BE49-F238E27FC236}">
              <a16:creationId xmlns:a16="http://schemas.microsoft.com/office/drawing/2014/main" id="{3AF51C3B-51BA-482C-B83D-2E4990745B1C}"/>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81" name="ZoneTexte 2580">
          <a:extLst>
            <a:ext uri="{FF2B5EF4-FFF2-40B4-BE49-F238E27FC236}">
              <a16:creationId xmlns:a16="http://schemas.microsoft.com/office/drawing/2014/main" id="{478494D4-37AA-491B-90A6-826CDAA0A557}"/>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82" name="ZoneTexte 2581">
          <a:extLst>
            <a:ext uri="{FF2B5EF4-FFF2-40B4-BE49-F238E27FC236}">
              <a16:creationId xmlns:a16="http://schemas.microsoft.com/office/drawing/2014/main" id="{F3BFA71C-F427-4AA1-B79C-91DD254802B6}"/>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83" name="ZoneTexte 2582">
          <a:extLst>
            <a:ext uri="{FF2B5EF4-FFF2-40B4-BE49-F238E27FC236}">
              <a16:creationId xmlns:a16="http://schemas.microsoft.com/office/drawing/2014/main" id="{D3172C21-DEB5-4851-9135-6DEB921DB163}"/>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84" name="ZoneTexte 2583">
          <a:extLst>
            <a:ext uri="{FF2B5EF4-FFF2-40B4-BE49-F238E27FC236}">
              <a16:creationId xmlns:a16="http://schemas.microsoft.com/office/drawing/2014/main" id="{1FB624D4-28E1-4338-A665-F5B3EBB8025D}"/>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85" name="ZoneTexte 2584">
          <a:extLst>
            <a:ext uri="{FF2B5EF4-FFF2-40B4-BE49-F238E27FC236}">
              <a16:creationId xmlns:a16="http://schemas.microsoft.com/office/drawing/2014/main" id="{83727CAB-750E-4FB1-960B-2D57408D8C5C}"/>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86" name="ZoneTexte 2585">
          <a:extLst>
            <a:ext uri="{FF2B5EF4-FFF2-40B4-BE49-F238E27FC236}">
              <a16:creationId xmlns:a16="http://schemas.microsoft.com/office/drawing/2014/main" id="{883A13AF-8E35-4722-9357-9CF64616CD80}"/>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87" name="ZoneTexte 2586">
          <a:extLst>
            <a:ext uri="{FF2B5EF4-FFF2-40B4-BE49-F238E27FC236}">
              <a16:creationId xmlns:a16="http://schemas.microsoft.com/office/drawing/2014/main" id="{301459D0-3D88-4105-BE73-9436CABA814C}"/>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88" name="ZoneTexte 2587">
          <a:extLst>
            <a:ext uri="{FF2B5EF4-FFF2-40B4-BE49-F238E27FC236}">
              <a16:creationId xmlns:a16="http://schemas.microsoft.com/office/drawing/2014/main" id="{2FA9F42B-C490-4C65-AD57-A97973A49160}"/>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89" name="ZoneTexte 2588">
          <a:extLst>
            <a:ext uri="{FF2B5EF4-FFF2-40B4-BE49-F238E27FC236}">
              <a16:creationId xmlns:a16="http://schemas.microsoft.com/office/drawing/2014/main" id="{5042AD53-54DE-4C8D-A93C-BB7422DEBF4B}"/>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90" name="ZoneTexte 2589">
          <a:extLst>
            <a:ext uri="{FF2B5EF4-FFF2-40B4-BE49-F238E27FC236}">
              <a16:creationId xmlns:a16="http://schemas.microsoft.com/office/drawing/2014/main" id="{3A62BA2D-00BA-4AC1-91DA-B575FF3AFB5A}"/>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91" name="ZoneTexte 2590">
          <a:extLst>
            <a:ext uri="{FF2B5EF4-FFF2-40B4-BE49-F238E27FC236}">
              <a16:creationId xmlns:a16="http://schemas.microsoft.com/office/drawing/2014/main" id="{C4F58717-93FA-45C7-86F9-F22FC49F1027}"/>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92" name="ZoneTexte 2591">
          <a:extLst>
            <a:ext uri="{FF2B5EF4-FFF2-40B4-BE49-F238E27FC236}">
              <a16:creationId xmlns:a16="http://schemas.microsoft.com/office/drawing/2014/main" id="{CF3D1E2A-1666-4384-9793-CE43E35D9582}"/>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93" name="ZoneTexte 2592">
          <a:extLst>
            <a:ext uri="{FF2B5EF4-FFF2-40B4-BE49-F238E27FC236}">
              <a16:creationId xmlns:a16="http://schemas.microsoft.com/office/drawing/2014/main" id="{E84EE9E9-87AB-4B26-8BC1-7DE816554B3A}"/>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94" name="ZoneTexte 2593">
          <a:extLst>
            <a:ext uri="{FF2B5EF4-FFF2-40B4-BE49-F238E27FC236}">
              <a16:creationId xmlns:a16="http://schemas.microsoft.com/office/drawing/2014/main" id="{A9970BC5-29C9-498C-9411-DF566D262079}"/>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95" name="ZoneTexte 2594">
          <a:extLst>
            <a:ext uri="{FF2B5EF4-FFF2-40B4-BE49-F238E27FC236}">
              <a16:creationId xmlns:a16="http://schemas.microsoft.com/office/drawing/2014/main" id="{4A5F786B-15E1-4333-9F6D-5DE29C814B81}"/>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96" name="ZoneTexte 2595">
          <a:extLst>
            <a:ext uri="{FF2B5EF4-FFF2-40B4-BE49-F238E27FC236}">
              <a16:creationId xmlns:a16="http://schemas.microsoft.com/office/drawing/2014/main" id="{158A6A8B-2E85-4C54-B3C8-544A23D83962}"/>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97" name="ZoneTexte 2596">
          <a:extLst>
            <a:ext uri="{FF2B5EF4-FFF2-40B4-BE49-F238E27FC236}">
              <a16:creationId xmlns:a16="http://schemas.microsoft.com/office/drawing/2014/main" id="{0352BEE9-BE40-414B-8336-F66EC76B3346}"/>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98" name="ZoneTexte 2597">
          <a:extLst>
            <a:ext uri="{FF2B5EF4-FFF2-40B4-BE49-F238E27FC236}">
              <a16:creationId xmlns:a16="http://schemas.microsoft.com/office/drawing/2014/main" id="{17CD7ACF-E1E1-428C-B386-F2448B756B53}"/>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599" name="ZoneTexte 2598">
          <a:extLst>
            <a:ext uri="{FF2B5EF4-FFF2-40B4-BE49-F238E27FC236}">
              <a16:creationId xmlns:a16="http://schemas.microsoft.com/office/drawing/2014/main" id="{DF1D6C0D-6BC5-4EE3-B8A3-01D6B8349CF9}"/>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00" name="ZoneTexte 2599">
          <a:extLst>
            <a:ext uri="{FF2B5EF4-FFF2-40B4-BE49-F238E27FC236}">
              <a16:creationId xmlns:a16="http://schemas.microsoft.com/office/drawing/2014/main" id="{FA228F28-9C93-4507-8381-522F73F356D6}"/>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01" name="ZoneTexte 2600">
          <a:extLst>
            <a:ext uri="{FF2B5EF4-FFF2-40B4-BE49-F238E27FC236}">
              <a16:creationId xmlns:a16="http://schemas.microsoft.com/office/drawing/2014/main" id="{6D8C531F-C3BD-47AD-86D8-FEA9E23082F3}"/>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02" name="ZoneTexte 2601">
          <a:extLst>
            <a:ext uri="{FF2B5EF4-FFF2-40B4-BE49-F238E27FC236}">
              <a16:creationId xmlns:a16="http://schemas.microsoft.com/office/drawing/2014/main" id="{8BF34F43-8BF3-473B-B058-11F3F0D9FB83}"/>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03" name="ZoneTexte 2602">
          <a:extLst>
            <a:ext uri="{FF2B5EF4-FFF2-40B4-BE49-F238E27FC236}">
              <a16:creationId xmlns:a16="http://schemas.microsoft.com/office/drawing/2014/main" id="{4B27E812-DAB5-4399-B96A-F2D659F745A3}"/>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04" name="ZoneTexte 2603">
          <a:extLst>
            <a:ext uri="{FF2B5EF4-FFF2-40B4-BE49-F238E27FC236}">
              <a16:creationId xmlns:a16="http://schemas.microsoft.com/office/drawing/2014/main" id="{99ED6C57-FE62-4EC6-9CA0-47E4598E269D}"/>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05" name="ZoneTexte 2604">
          <a:extLst>
            <a:ext uri="{FF2B5EF4-FFF2-40B4-BE49-F238E27FC236}">
              <a16:creationId xmlns:a16="http://schemas.microsoft.com/office/drawing/2014/main" id="{B5914338-430D-4C1B-BCDC-5AE86F9AA005}"/>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06" name="ZoneTexte 2605">
          <a:extLst>
            <a:ext uri="{FF2B5EF4-FFF2-40B4-BE49-F238E27FC236}">
              <a16:creationId xmlns:a16="http://schemas.microsoft.com/office/drawing/2014/main" id="{1EB71F1F-06E1-44A7-BCF3-CFA0BFB85560}"/>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07" name="ZoneTexte 2606">
          <a:extLst>
            <a:ext uri="{FF2B5EF4-FFF2-40B4-BE49-F238E27FC236}">
              <a16:creationId xmlns:a16="http://schemas.microsoft.com/office/drawing/2014/main" id="{B47A1712-4925-41A1-8670-D81C7882474D}"/>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08" name="ZoneTexte 2607">
          <a:extLst>
            <a:ext uri="{FF2B5EF4-FFF2-40B4-BE49-F238E27FC236}">
              <a16:creationId xmlns:a16="http://schemas.microsoft.com/office/drawing/2014/main" id="{AB0491A0-D3CE-4F62-B926-5BA998C016AE}"/>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09" name="ZoneTexte 2608">
          <a:extLst>
            <a:ext uri="{FF2B5EF4-FFF2-40B4-BE49-F238E27FC236}">
              <a16:creationId xmlns:a16="http://schemas.microsoft.com/office/drawing/2014/main" id="{34632DB7-FBA5-4AD2-B67C-9C63C125AB5E}"/>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10" name="ZoneTexte 2609">
          <a:extLst>
            <a:ext uri="{FF2B5EF4-FFF2-40B4-BE49-F238E27FC236}">
              <a16:creationId xmlns:a16="http://schemas.microsoft.com/office/drawing/2014/main" id="{CF5BF0A3-286E-4118-8311-44BF15AC9716}"/>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11" name="ZoneTexte 2610">
          <a:extLst>
            <a:ext uri="{FF2B5EF4-FFF2-40B4-BE49-F238E27FC236}">
              <a16:creationId xmlns:a16="http://schemas.microsoft.com/office/drawing/2014/main" id="{B618A435-5D06-450F-BFA0-BE8D58CE0CE4}"/>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12" name="ZoneTexte 2611">
          <a:extLst>
            <a:ext uri="{FF2B5EF4-FFF2-40B4-BE49-F238E27FC236}">
              <a16:creationId xmlns:a16="http://schemas.microsoft.com/office/drawing/2014/main" id="{3385368C-FEE8-439D-9A10-806628CE6410}"/>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13" name="ZoneTexte 2612">
          <a:extLst>
            <a:ext uri="{FF2B5EF4-FFF2-40B4-BE49-F238E27FC236}">
              <a16:creationId xmlns:a16="http://schemas.microsoft.com/office/drawing/2014/main" id="{D03CB445-330F-4B8D-9B65-800816BA8F8C}"/>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14" name="ZoneTexte 2613">
          <a:extLst>
            <a:ext uri="{FF2B5EF4-FFF2-40B4-BE49-F238E27FC236}">
              <a16:creationId xmlns:a16="http://schemas.microsoft.com/office/drawing/2014/main" id="{C01420FC-C572-462A-AE33-0B39828FBD25}"/>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15" name="ZoneTexte 2614">
          <a:extLst>
            <a:ext uri="{FF2B5EF4-FFF2-40B4-BE49-F238E27FC236}">
              <a16:creationId xmlns:a16="http://schemas.microsoft.com/office/drawing/2014/main" id="{4091BA08-B088-491A-8BB1-DCA3B18A7991}"/>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16" name="ZoneTexte 2615">
          <a:extLst>
            <a:ext uri="{FF2B5EF4-FFF2-40B4-BE49-F238E27FC236}">
              <a16:creationId xmlns:a16="http://schemas.microsoft.com/office/drawing/2014/main" id="{69C39478-5412-4F41-9E1F-CE9D26BE01A8}"/>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17" name="ZoneTexte 2616">
          <a:extLst>
            <a:ext uri="{FF2B5EF4-FFF2-40B4-BE49-F238E27FC236}">
              <a16:creationId xmlns:a16="http://schemas.microsoft.com/office/drawing/2014/main" id="{7A9089D3-EF6A-4F05-A72B-5E65D2B20C2E}"/>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18" name="ZoneTexte 2617">
          <a:extLst>
            <a:ext uri="{FF2B5EF4-FFF2-40B4-BE49-F238E27FC236}">
              <a16:creationId xmlns:a16="http://schemas.microsoft.com/office/drawing/2014/main" id="{C16AAD3D-48C8-4558-8A5F-FAE8AB40D076}"/>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19" name="ZoneTexte 2618">
          <a:extLst>
            <a:ext uri="{FF2B5EF4-FFF2-40B4-BE49-F238E27FC236}">
              <a16:creationId xmlns:a16="http://schemas.microsoft.com/office/drawing/2014/main" id="{5C4D0498-BF25-4E97-969C-9D123BF58EC7}"/>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20" name="ZoneTexte 2619">
          <a:extLst>
            <a:ext uri="{FF2B5EF4-FFF2-40B4-BE49-F238E27FC236}">
              <a16:creationId xmlns:a16="http://schemas.microsoft.com/office/drawing/2014/main" id="{091374B3-7DB6-4CA1-9D73-E757C03761EF}"/>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21" name="ZoneTexte 2620">
          <a:extLst>
            <a:ext uri="{FF2B5EF4-FFF2-40B4-BE49-F238E27FC236}">
              <a16:creationId xmlns:a16="http://schemas.microsoft.com/office/drawing/2014/main" id="{25A1659D-9CCD-44B9-8D37-671C1CF8CF9A}"/>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22" name="ZoneTexte 2621">
          <a:extLst>
            <a:ext uri="{FF2B5EF4-FFF2-40B4-BE49-F238E27FC236}">
              <a16:creationId xmlns:a16="http://schemas.microsoft.com/office/drawing/2014/main" id="{6065BD0F-394E-4B3E-8EEE-B1E91A40D0C5}"/>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23" name="ZoneTexte 2622">
          <a:extLst>
            <a:ext uri="{FF2B5EF4-FFF2-40B4-BE49-F238E27FC236}">
              <a16:creationId xmlns:a16="http://schemas.microsoft.com/office/drawing/2014/main" id="{8ADC55FF-2DAF-4E36-8848-C7EA3FCDBA3A}"/>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24" name="ZoneTexte 2623">
          <a:extLst>
            <a:ext uri="{FF2B5EF4-FFF2-40B4-BE49-F238E27FC236}">
              <a16:creationId xmlns:a16="http://schemas.microsoft.com/office/drawing/2014/main" id="{D6C90090-CC6C-4998-8E29-50859F27F29B}"/>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25" name="ZoneTexte 2624">
          <a:extLst>
            <a:ext uri="{FF2B5EF4-FFF2-40B4-BE49-F238E27FC236}">
              <a16:creationId xmlns:a16="http://schemas.microsoft.com/office/drawing/2014/main" id="{8FFB29FF-7C22-4A5D-88E1-1F1EBD788A2D}"/>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26" name="ZoneTexte 2625">
          <a:extLst>
            <a:ext uri="{FF2B5EF4-FFF2-40B4-BE49-F238E27FC236}">
              <a16:creationId xmlns:a16="http://schemas.microsoft.com/office/drawing/2014/main" id="{8AA46F86-75FF-46AC-BD84-D9CCFA6E04E7}"/>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27" name="ZoneTexte 2626">
          <a:extLst>
            <a:ext uri="{FF2B5EF4-FFF2-40B4-BE49-F238E27FC236}">
              <a16:creationId xmlns:a16="http://schemas.microsoft.com/office/drawing/2014/main" id="{682FB05B-72C3-4A3B-B651-2343E2D0FA1F}"/>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28" name="ZoneTexte 2627">
          <a:extLst>
            <a:ext uri="{FF2B5EF4-FFF2-40B4-BE49-F238E27FC236}">
              <a16:creationId xmlns:a16="http://schemas.microsoft.com/office/drawing/2014/main" id="{02479481-AC7C-4979-ADAB-05105972EB15}"/>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29" name="ZoneTexte 2628">
          <a:extLst>
            <a:ext uri="{FF2B5EF4-FFF2-40B4-BE49-F238E27FC236}">
              <a16:creationId xmlns:a16="http://schemas.microsoft.com/office/drawing/2014/main" id="{2FACDC0F-2B21-4CF3-9288-A7A34C49AF09}"/>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30" name="ZoneTexte 2629">
          <a:extLst>
            <a:ext uri="{FF2B5EF4-FFF2-40B4-BE49-F238E27FC236}">
              <a16:creationId xmlns:a16="http://schemas.microsoft.com/office/drawing/2014/main" id="{E6E87E7D-69AB-4C58-ADEE-E03E6F67CB3E}"/>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31" name="ZoneTexte 2630">
          <a:extLst>
            <a:ext uri="{FF2B5EF4-FFF2-40B4-BE49-F238E27FC236}">
              <a16:creationId xmlns:a16="http://schemas.microsoft.com/office/drawing/2014/main" id="{D57605E8-313F-49FC-AA91-7D1772229C1D}"/>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32" name="ZoneTexte 2631">
          <a:extLst>
            <a:ext uri="{FF2B5EF4-FFF2-40B4-BE49-F238E27FC236}">
              <a16:creationId xmlns:a16="http://schemas.microsoft.com/office/drawing/2014/main" id="{FADACD22-DFBB-465E-93A7-F4B6F4405B45}"/>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33" name="ZoneTexte 2632">
          <a:extLst>
            <a:ext uri="{FF2B5EF4-FFF2-40B4-BE49-F238E27FC236}">
              <a16:creationId xmlns:a16="http://schemas.microsoft.com/office/drawing/2014/main" id="{CF0BA5B1-9F8C-445B-BED8-8909F85D7D70}"/>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34" name="ZoneTexte 2633">
          <a:extLst>
            <a:ext uri="{FF2B5EF4-FFF2-40B4-BE49-F238E27FC236}">
              <a16:creationId xmlns:a16="http://schemas.microsoft.com/office/drawing/2014/main" id="{017BB0C9-D1DA-42C5-BAF1-F5D3B6F94D56}"/>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35" name="ZoneTexte 2634">
          <a:extLst>
            <a:ext uri="{FF2B5EF4-FFF2-40B4-BE49-F238E27FC236}">
              <a16:creationId xmlns:a16="http://schemas.microsoft.com/office/drawing/2014/main" id="{B7385EE9-1030-477D-9468-0B2FD115B8FB}"/>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36" name="ZoneTexte 2635">
          <a:extLst>
            <a:ext uri="{FF2B5EF4-FFF2-40B4-BE49-F238E27FC236}">
              <a16:creationId xmlns:a16="http://schemas.microsoft.com/office/drawing/2014/main" id="{44CE71AB-032D-45FA-988A-BAB87CB381F8}"/>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37" name="ZoneTexte 2636">
          <a:extLst>
            <a:ext uri="{FF2B5EF4-FFF2-40B4-BE49-F238E27FC236}">
              <a16:creationId xmlns:a16="http://schemas.microsoft.com/office/drawing/2014/main" id="{336413B1-5AA0-4457-B8F4-CC01708817FF}"/>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38" name="ZoneTexte 2637">
          <a:extLst>
            <a:ext uri="{FF2B5EF4-FFF2-40B4-BE49-F238E27FC236}">
              <a16:creationId xmlns:a16="http://schemas.microsoft.com/office/drawing/2014/main" id="{7997CC36-F176-46F3-A3C9-9CA5C7DC43BB}"/>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39" name="ZoneTexte 2638">
          <a:extLst>
            <a:ext uri="{FF2B5EF4-FFF2-40B4-BE49-F238E27FC236}">
              <a16:creationId xmlns:a16="http://schemas.microsoft.com/office/drawing/2014/main" id="{AA79FCBD-217F-4D20-BD48-014D482F5149}"/>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40" name="ZoneTexte 2639">
          <a:extLst>
            <a:ext uri="{FF2B5EF4-FFF2-40B4-BE49-F238E27FC236}">
              <a16:creationId xmlns:a16="http://schemas.microsoft.com/office/drawing/2014/main" id="{E97E306F-515A-4D33-A060-58173B4F034B}"/>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41" name="ZoneTexte 2640">
          <a:extLst>
            <a:ext uri="{FF2B5EF4-FFF2-40B4-BE49-F238E27FC236}">
              <a16:creationId xmlns:a16="http://schemas.microsoft.com/office/drawing/2014/main" id="{B9F2646A-9116-4584-9845-AABFF77013CC}"/>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42" name="ZoneTexte 2641">
          <a:extLst>
            <a:ext uri="{FF2B5EF4-FFF2-40B4-BE49-F238E27FC236}">
              <a16:creationId xmlns:a16="http://schemas.microsoft.com/office/drawing/2014/main" id="{A525F46C-AF51-4C51-8A18-8956A5ED14BB}"/>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43" name="ZoneTexte 2642">
          <a:extLst>
            <a:ext uri="{FF2B5EF4-FFF2-40B4-BE49-F238E27FC236}">
              <a16:creationId xmlns:a16="http://schemas.microsoft.com/office/drawing/2014/main" id="{7D72CC6E-E3D7-4AD8-B7A0-DC26E2E24A61}"/>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44" name="ZoneTexte 2643">
          <a:extLst>
            <a:ext uri="{FF2B5EF4-FFF2-40B4-BE49-F238E27FC236}">
              <a16:creationId xmlns:a16="http://schemas.microsoft.com/office/drawing/2014/main" id="{5EA1D4BA-68E6-4726-A087-0332455B8CA1}"/>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45" name="ZoneTexte 2644">
          <a:extLst>
            <a:ext uri="{FF2B5EF4-FFF2-40B4-BE49-F238E27FC236}">
              <a16:creationId xmlns:a16="http://schemas.microsoft.com/office/drawing/2014/main" id="{1A076B6E-3773-4972-BA31-E16DA71AB1CC}"/>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46" name="ZoneTexte 2645">
          <a:extLst>
            <a:ext uri="{FF2B5EF4-FFF2-40B4-BE49-F238E27FC236}">
              <a16:creationId xmlns:a16="http://schemas.microsoft.com/office/drawing/2014/main" id="{D28742D9-49C1-419C-BF52-E82A247145C7}"/>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47" name="ZoneTexte 2646">
          <a:extLst>
            <a:ext uri="{FF2B5EF4-FFF2-40B4-BE49-F238E27FC236}">
              <a16:creationId xmlns:a16="http://schemas.microsoft.com/office/drawing/2014/main" id="{E0E3E292-C0A1-4F5E-8631-5B28F6739C8A}"/>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48" name="ZoneTexte 2647">
          <a:extLst>
            <a:ext uri="{FF2B5EF4-FFF2-40B4-BE49-F238E27FC236}">
              <a16:creationId xmlns:a16="http://schemas.microsoft.com/office/drawing/2014/main" id="{AA5535B1-8355-484D-879D-76AD1A8F9E1B}"/>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49" name="ZoneTexte 2648">
          <a:extLst>
            <a:ext uri="{FF2B5EF4-FFF2-40B4-BE49-F238E27FC236}">
              <a16:creationId xmlns:a16="http://schemas.microsoft.com/office/drawing/2014/main" id="{F883B2FF-B88E-4AC9-87AD-6D5D8B2A56C0}"/>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50" name="ZoneTexte 2649">
          <a:extLst>
            <a:ext uri="{FF2B5EF4-FFF2-40B4-BE49-F238E27FC236}">
              <a16:creationId xmlns:a16="http://schemas.microsoft.com/office/drawing/2014/main" id="{AB3BEA80-F9EE-405A-908B-934E373783D8}"/>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51" name="ZoneTexte 2650">
          <a:extLst>
            <a:ext uri="{FF2B5EF4-FFF2-40B4-BE49-F238E27FC236}">
              <a16:creationId xmlns:a16="http://schemas.microsoft.com/office/drawing/2014/main" id="{BFCDD4E4-8DB8-40E3-8752-A91EB7908A44}"/>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52" name="ZoneTexte 2651">
          <a:extLst>
            <a:ext uri="{FF2B5EF4-FFF2-40B4-BE49-F238E27FC236}">
              <a16:creationId xmlns:a16="http://schemas.microsoft.com/office/drawing/2014/main" id="{A2C40675-4088-4023-B25E-203A7C43D147}"/>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53" name="ZoneTexte 2652">
          <a:extLst>
            <a:ext uri="{FF2B5EF4-FFF2-40B4-BE49-F238E27FC236}">
              <a16:creationId xmlns:a16="http://schemas.microsoft.com/office/drawing/2014/main" id="{32F8F3DD-FCE2-4A64-BB8E-FC271353E941}"/>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54" name="ZoneTexte 2653">
          <a:extLst>
            <a:ext uri="{FF2B5EF4-FFF2-40B4-BE49-F238E27FC236}">
              <a16:creationId xmlns:a16="http://schemas.microsoft.com/office/drawing/2014/main" id="{6CFCCB5A-2A49-434D-A8AF-F5C8FB2916EF}"/>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55" name="ZoneTexte 2654">
          <a:extLst>
            <a:ext uri="{FF2B5EF4-FFF2-40B4-BE49-F238E27FC236}">
              <a16:creationId xmlns:a16="http://schemas.microsoft.com/office/drawing/2014/main" id="{BC2868E7-233B-44CE-A4F6-44E73A1C9985}"/>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56" name="ZoneTexte 2655">
          <a:extLst>
            <a:ext uri="{FF2B5EF4-FFF2-40B4-BE49-F238E27FC236}">
              <a16:creationId xmlns:a16="http://schemas.microsoft.com/office/drawing/2014/main" id="{36DE3A2A-14CE-44D2-9996-9E435613A077}"/>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57" name="ZoneTexte 2656">
          <a:extLst>
            <a:ext uri="{FF2B5EF4-FFF2-40B4-BE49-F238E27FC236}">
              <a16:creationId xmlns:a16="http://schemas.microsoft.com/office/drawing/2014/main" id="{088BCCB5-08ED-4D83-BC0B-2B9D95A35F34}"/>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58" name="ZoneTexte 2657">
          <a:extLst>
            <a:ext uri="{FF2B5EF4-FFF2-40B4-BE49-F238E27FC236}">
              <a16:creationId xmlns:a16="http://schemas.microsoft.com/office/drawing/2014/main" id="{72D36784-AA46-4D7A-B576-6914A9A4BE62}"/>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59" name="ZoneTexte 2658">
          <a:extLst>
            <a:ext uri="{FF2B5EF4-FFF2-40B4-BE49-F238E27FC236}">
              <a16:creationId xmlns:a16="http://schemas.microsoft.com/office/drawing/2014/main" id="{4C97AA33-C2F1-40E2-83D3-3FB0171F3623}"/>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60" name="ZoneTexte 2659">
          <a:extLst>
            <a:ext uri="{FF2B5EF4-FFF2-40B4-BE49-F238E27FC236}">
              <a16:creationId xmlns:a16="http://schemas.microsoft.com/office/drawing/2014/main" id="{1F1D875E-7C2E-471B-8EB7-D382E71034DE}"/>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61" name="ZoneTexte 2660">
          <a:extLst>
            <a:ext uri="{FF2B5EF4-FFF2-40B4-BE49-F238E27FC236}">
              <a16:creationId xmlns:a16="http://schemas.microsoft.com/office/drawing/2014/main" id="{666F836F-63AA-49BD-BDE1-D2C0343E73C6}"/>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62" name="ZoneTexte 2661">
          <a:extLst>
            <a:ext uri="{FF2B5EF4-FFF2-40B4-BE49-F238E27FC236}">
              <a16:creationId xmlns:a16="http://schemas.microsoft.com/office/drawing/2014/main" id="{ED8B6ADB-A44D-4CAA-B4C5-CE416A5E63C3}"/>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63" name="ZoneTexte 2662">
          <a:extLst>
            <a:ext uri="{FF2B5EF4-FFF2-40B4-BE49-F238E27FC236}">
              <a16:creationId xmlns:a16="http://schemas.microsoft.com/office/drawing/2014/main" id="{A4F1644A-EA9B-4862-9B19-99DA191DA248}"/>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64" name="ZoneTexte 2663">
          <a:extLst>
            <a:ext uri="{FF2B5EF4-FFF2-40B4-BE49-F238E27FC236}">
              <a16:creationId xmlns:a16="http://schemas.microsoft.com/office/drawing/2014/main" id="{631E6045-7B70-4580-883F-7FC601872BD1}"/>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65" name="ZoneTexte 2664">
          <a:extLst>
            <a:ext uri="{FF2B5EF4-FFF2-40B4-BE49-F238E27FC236}">
              <a16:creationId xmlns:a16="http://schemas.microsoft.com/office/drawing/2014/main" id="{0DC56F76-0E4A-4F04-AF0F-24AE3FFF3985}"/>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66" name="ZoneTexte 2665">
          <a:extLst>
            <a:ext uri="{FF2B5EF4-FFF2-40B4-BE49-F238E27FC236}">
              <a16:creationId xmlns:a16="http://schemas.microsoft.com/office/drawing/2014/main" id="{E1E683BE-DAC8-47C5-A2C0-47B89FE5D54A}"/>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67" name="ZoneTexte 2666">
          <a:extLst>
            <a:ext uri="{FF2B5EF4-FFF2-40B4-BE49-F238E27FC236}">
              <a16:creationId xmlns:a16="http://schemas.microsoft.com/office/drawing/2014/main" id="{9020783F-685B-4DB0-8484-ABFC30CD874E}"/>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68" name="ZoneTexte 2667">
          <a:extLst>
            <a:ext uri="{FF2B5EF4-FFF2-40B4-BE49-F238E27FC236}">
              <a16:creationId xmlns:a16="http://schemas.microsoft.com/office/drawing/2014/main" id="{6B492E9E-5CD0-4674-B66B-C8B956B3946C}"/>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69" name="ZoneTexte 2668">
          <a:extLst>
            <a:ext uri="{FF2B5EF4-FFF2-40B4-BE49-F238E27FC236}">
              <a16:creationId xmlns:a16="http://schemas.microsoft.com/office/drawing/2014/main" id="{6AB28F1E-6CAA-4108-A454-231CE84AFE17}"/>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70" name="ZoneTexte 2669">
          <a:extLst>
            <a:ext uri="{FF2B5EF4-FFF2-40B4-BE49-F238E27FC236}">
              <a16:creationId xmlns:a16="http://schemas.microsoft.com/office/drawing/2014/main" id="{39AC0F0E-695C-438E-AAD8-B54281A51F33}"/>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71" name="ZoneTexte 2670">
          <a:extLst>
            <a:ext uri="{FF2B5EF4-FFF2-40B4-BE49-F238E27FC236}">
              <a16:creationId xmlns:a16="http://schemas.microsoft.com/office/drawing/2014/main" id="{D973878E-01FE-4834-A11D-E3B62D68912E}"/>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72" name="ZoneTexte 2671">
          <a:extLst>
            <a:ext uri="{FF2B5EF4-FFF2-40B4-BE49-F238E27FC236}">
              <a16:creationId xmlns:a16="http://schemas.microsoft.com/office/drawing/2014/main" id="{88C0E1F0-52B0-4141-BEE6-78AE5B62A199}"/>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73" name="ZoneTexte 2672">
          <a:extLst>
            <a:ext uri="{FF2B5EF4-FFF2-40B4-BE49-F238E27FC236}">
              <a16:creationId xmlns:a16="http://schemas.microsoft.com/office/drawing/2014/main" id="{3DCF73C3-B298-4C9E-BC0A-03060C8C49C4}"/>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74" name="ZoneTexte 2673">
          <a:extLst>
            <a:ext uri="{FF2B5EF4-FFF2-40B4-BE49-F238E27FC236}">
              <a16:creationId xmlns:a16="http://schemas.microsoft.com/office/drawing/2014/main" id="{AAB48FC8-2E17-4C97-AAF5-79FEA810128C}"/>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75" name="ZoneTexte 2674">
          <a:extLst>
            <a:ext uri="{FF2B5EF4-FFF2-40B4-BE49-F238E27FC236}">
              <a16:creationId xmlns:a16="http://schemas.microsoft.com/office/drawing/2014/main" id="{EFADAC2A-05C8-4363-81D2-0C080A32F97B}"/>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76" name="ZoneTexte 2675">
          <a:extLst>
            <a:ext uri="{FF2B5EF4-FFF2-40B4-BE49-F238E27FC236}">
              <a16:creationId xmlns:a16="http://schemas.microsoft.com/office/drawing/2014/main" id="{9FB8AA5E-6832-42E2-9567-0A599FCBE1FE}"/>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77" name="ZoneTexte 2676">
          <a:extLst>
            <a:ext uri="{FF2B5EF4-FFF2-40B4-BE49-F238E27FC236}">
              <a16:creationId xmlns:a16="http://schemas.microsoft.com/office/drawing/2014/main" id="{A2445BF5-B3D7-42E3-9BD0-20CF2BEEFD9C}"/>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78" name="ZoneTexte 2677">
          <a:extLst>
            <a:ext uri="{FF2B5EF4-FFF2-40B4-BE49-F238E27FC236}">
              <a16:creationId xmlns:a16="http://schemas.microsoft.com/office/drawing/2014/main" id="{BE81A3CE-1EB5-43A8-8304-48CEC78ADC0A}"/>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79" name="ZoneTexte 2678">
          <a:extLst>
            <a:ext uri="{FF2B5EF4-FFF2-40B4-BE49-F238E27FC236}">
              <a16:creationId xmlns:a16="http://schemas.microsoft.com/office/drawing/2014/main" id="{96EBDF5F-6B82-40F5-B33D-2E726B228B74}"/>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80" name="ZoneTexte 2679">
          <a:extLst>
            <a:ext uri="{FF2B5EF4-FFF2-40B4-BE49-F238E27FC236}">
              <a16:creationId xmlns:a16="http://schemas.microsoft.com/office/drawing/2014/main" id="{1CF79C32-321B-4C45-9ABC-DC051E321F32}"/>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81" name="ZoneTexte 2680">
          <a:extLst>
            <a:ext uri="{FF2B5EF4-FFF2-40B4-BE49-F238E27FC236}">
              <a16:creationId xmlns:a16="http://schemas.microsoft.com/office/drawing/2014/main" id="{0F19B13A-E26C-4FFE-A3ED-365039719D15}"/>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82" name="ZoneTexte 2681">
          <a:extLst>
            <a:ext uri="{FF2B5EF4-FFF2-40B4-BE49-F238E27FC236}">
              <a16:creationId xmlns:a16="http://schemas.microsoft.com/office/drawing/2014/main" id="{18F990F8-31B3-4E43-84FC-170D67DD166B}"/>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83" name="ZoneTexte 2682">
          <a:extLst>
            <a:ext uri="{FF2B5EF4-FFF2-40B4-BE49-F238E27FC236}">
              <a16:creationId xmlns:a16="http://schemas.microsoft.com/office/drawing/2014/main" id="{AC253FDF-8A8D-431C-890B-261C03305B58}"/>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84" name="ZoneTexte 2683">
          <a:extLst>
            <a:ext uri="{FF2B5EF4-FFF2-40B4-BE49-F238E27FC236}">
              <a16:creationId xmlns:a16="http://schemas.microsoft.com/office/drawing/2014/main" id="{524BEC78-9F02-4BCE-B6E0-820B3A7818C9}"/>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85" name="ZoneTexte 2684">
          <a:extLst>
            <a:ext uri="{FF2B5EF4-FFF2-40B4-BE49-F238E27FC236}">
              <a16:creationId xmlns:a16="http://schemas.microsoft.com/office/drawing/2014/main" id="{B2031DAB-0402-4C7D-B201-1E2B5653DEAB}"/>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86" name="ZoneTexte 2685">
          <a:extLst>
            <a:ext uri="{FF2B5EF4-FFF2-40B4-BE49-F238E27FC236}">
              <a16:creationId xmlns:a16="http://schemas.microsoft.com/office/drawing/2014/main" id="{6FC00E3E-CB8A-48D2-8036-1329F4FF05E1}"/>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87" name="ZoneTexte 2686">
          <a:extLst>
            <a:ext uri="{FF2B5EF4-FFF2-40B4-BE49-F238E27FC236}">
              <a16:creationId xmlns:a16="http://schemas.microsoft.com/office/drawing/2014/main" id="{11D60BC5-1057-448A-985C-010410DF6A4E}"/>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88" name="ZoneTexte 2687">
          <a:extLst>
            <a:ext uri="{FF2B5EF4-FFF2-40B4-BE49-F238E27FC236}">
              <a16:creationId xmlns:a16="http://schemas.microsoft.com/office/drawing/2014/main" id="{6309ED80-A6BC-4AE0-8E91-DC426570CC53}"/>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29</xdr:row>
      <xdr:rowOff>0</xdr:rowOff>
    </xdr:from>
    <xdr:ext cx="65" cy="172227"/>
    <xdr:sp macro="" textlink="">
      <xdr:nvSpPr>
        <xdr:cNvPr id="2689" name="ZoneTexte 2688">
          <a:extLst>
            <a:ext uri="{FF2B5EF4-FFF2-40B4-BE49-F238E27FC236}">
              <a16:creationId xmlns:a16="http://schemas.microsoft.com/office/drawing/2014/main" id="{10C0FC71-AB08-4363-9C63-E979283E29B2}"/>
            </a:ext>
          </a:extLst>
        </xdr:cNvPr>
        <xdr:cNvSpPr txBox="1"/>
      </xdr:nvSpPr>
      <xdr:spPr>
        <a:xfrm>
          <a:off x="76085700" y="760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690" name="ZoneTexte 2689">
          <a:extLst>
            <a:ext uri="{FF2B5EF4-FFF2-40B4-BE49-F238E27FC236}">
              <a16:creationId xmlns:a16="http://schemas.microsoft.com/office/drawing/2014/main" id="{FCF64644-B6B7-46FF-BB39-C91668DAFB92}"/>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691" name="ZoneTexte 2690">
          <a:extLst>
            <a:ext uri="{FF2B5EF4-FFF2-40B4-BE49-F238E27FC236}">
              <a16:creationId xmlns:a16="http://schemas.microsoft.com/office/drawing/2014/main" id="{D9DEF02E-182E-4799-AE22-BE6A618ED923}"/>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692" name="ZoneTexte 2691">
          <a:extLst>
            <a:ext uri="{FF2B5EF4-FFF2-40B4-BE49-F238E27FC236}">
              <a16:creationId xmlns:a16="http://schemas.microsoft.com/office/drawing/2014/main" id="{736DD302-D0FD-4E8D-BD7D-D5DC0795ACAA}"/>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693" name="ZoneTexte 2692">
          <a:extLst>
            <a:ext uri="{FF2B5EF4-FFF2-40B4-BE49-F238E27FC236}">
              <a16:creationId xmlns:a16="http://schemas.microsoft.com/office/drawing/2014/main" id="{64E5C681-B58A-4452-86EC-7AF62640E5D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694" name="ZoneTexte 2693">
          <a:extLst>
            <a:ext uri="{FF2B5EF4-FFF2-40B4-BE49-F238E27FC236}">
              <a16:creationId xmlns:a16="http://schemas.microsoft.com/office/drawing/2014/main" id="{868D693F-6AB0-4650-97F1-8ADF07ED60C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695" name="ZoneTexte 2694">
          <a:extLst>
            <a:ext uri="{FF2B5EF4-FFF2-40B4-BE49-F238E27FC236}">
              <a16:creationId xmlns:a16="http://schemas.microsoft.com/office/drawing/2014/main" id="{63AA4515-8799-452D-802D-11FE4C2A4BF7}"/>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696" name="ZoneTexte 2695">
          <a:extLst>
            <a:ext uri="{FF2B5EF4-FFF2-40B4-BE49-F238E27FC236}">
              <a16:creationId xmlns:a16="http://schemas.microsoft.com/office/drawing/2014/main" id="{9A5D0641-9CB6-4F19-87DA-943F0BFFB602}"/>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697" name="ZoneTexte 2696">
          <a:extLst>
            <a:ext uri="{FF2B5EF4-FFF2-40B4-BE49-F238E27FC236}">
              <a16:creationId xmlns:a16="http://schemas.microsoft.com/office/drawing/2014/main" id="{5770D045-EE8B-417D-B17B-76FB568F1527}"/>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698" name="ZoneTexte 2697">
          <a:extLst>
            <a:ext uri="{FF2B5EF4-FFF2-40B4-BE49-F238E27FC236}">
              <a16:creationId xmlns:a16="http://schemas.microsoft.com/office/drawing/2014/main" id="{271C6B9E-B482-457F-9552-0DA9BC632CF4}"/>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699" name="ZoneTexte 2698">
          <a:extLst>
            <a:ext uri="{FF2B5EF4-FFF2-40B4-BE49-F238E27FC236}">
              <a16:creationId xmlns:a16="http://schemas.microsoft.com/office/drawing/2014/main" id="{3D1DA594-C458-47C8-9B8A-393CB920C4A2}"/>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00" name="ZoneTexte 2699">
          <a:extLst>
            <a:ext uri="{FF2B5EF4-FFF2-40B4-BE49-F238E27FC236}">
              <a16:creationId xmlns:a16="http://schemas.microsoft.com/office/drawing/2014/main" id="{0F43DB17-65A6-40A5-85C6-2F60348C2368}"/>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01" name="ZoneTexte 2700">
          <a:extLst>
            <a:ext uri="{FF2B5EF4-FFF2-40B4-BE49-F238E27FC236}">
              <a16:creationId xmlns:a16="http://schemas.microsoft.com/office/drawing/2014/main" id="{74424C3F-0D72-4D22-91E4-0E32DD864C32}"/>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02" name="ZoneTexte 2701">
          <a:extLst>
            <a:ext uri="{FF2B5EF4-FFF2-40B4-BE49-F238E27FC236}">
              <a16:creationId xmlns:a16="http://schemas.microsoft.com/office/drawing/2014/main" id="{B527D856-F8C0-4FFD-968F-7D7B94BE9092}"/>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03" name="ZoneTexte 2702">
          <a:extLst>
            <a:ext uri="{FF2B5EF4-FFF2-40B4-BE49-F238E27FC236}">
              <a16:creationId xmlns:a16="http://schemas.microsoft.com/office/drawing/2014/main" id="{E1F7FC24-2CAA-42E1-BE90-114C16BF2193}"/>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04" name="ZoneTexte 2703">
          <a:extLst>
            <a:ext uri="{FF2B5EF4-FFF2-40B4-BE49-F238E27FC236}">
              <a16:creationId xmlns:a16="http://schemas.microsoft.com/office/drawing/2014/main" id="{DF8150F0-B076-485A-ABD3-A6899E496C7A}"/>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05" name="ZoneTexte 2704">
          <a:extLst>
            <a:ext uri="{FF2B5EF4-FFF2-40B4-BE49-F238E27FC236}">
              <a16:creationId xmlns:a16="http://schemas.microsoft.com/office/drawing/2014/main" id="{1907D013-CD08-47F4-97C8-C692EECDAC6F}"/>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06" name="ZoneTexte 2705">
          <a:extLst>
            <a:ext uri="{FF2B5EF4-FFF2-40B4-BE49-F238E27FC236}">
              <a16:creationId xmlns:a16="http://schemas.microsoft.com/office/drawing/2014/main" id="{1F718974-A0C0-4E03-8EE4-59B06CF892A5}"/>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07" name="ZoneTexte 2706">
          <a:extLst>
            <a:ext uri="{FF2B5EF4-FFF2-40B4-BE49-F238E27FC236}">
              <a16:creationId xmlns:a16="http://schemas.microsoft.com/office/drawing/2014/main" id="{F77D788B-4EC0-4C94-A45D-B7A5304B5B8F}"/>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08" name="ZoneTexte 2707">
          <a:extLst>
            <a:ext uri="{FF2B5EF4-FFF2-40B4-BE49-F238E27FC236}">
              <a16:creationId xmlns:a16="http://schemas.microsoft.com/office/drawing/2014/main" id="{D6926657-D4E7-40E3-A4E6-75BD3593DBF8}"/>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09" name="ZoneTexte 2708">
          <a:extLst>
            <a:ext uri="{FF2B5EF4-FFF2-40B4-BE49-F238E27FC236}">
              <a16:creationId xmlns:a16="http://schemas.microsoft.com/office/drawing/2014/main" id="{21ACA7E0-D2B5-41CE-BA88-91043241C3E6}"/>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10" name="ZoneTexte 2709">
          <a:extLst>
            <a:ext uri="{FF2B5EF4-FFF2-40B4-BE49-F238E27FC236}">
              <a16:creationId xmlns:a16="http://schemas.microsoft.com/office/drawing/2014/main" id="{F8E5C433-D327-4B9D-AF9D-64DA65A4EC07}"/>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11" name="ZoneTexte 2710">
          <a:extLst>
            <a:ext uri="{FF2B5EF4-FFF2-40B4-BE49-F238E27FC236}">
              <a16:creationId xmlns:a16="http://schemas.microsoft.com/office/drawing/2014/main" id="{A303C735-A6B1-4780-86BB-8A990EAD0881}"/>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12" name="ZoneTexte 2711">
          <a:extLst>
            <a:ext uri="{FF2B5EF4-FFF2-40B4-BE49-F238E27FC236}">
              <a16:creationId xmlns:a16="http://schemas.microsoft.com/office/drawing/2014/main" id="{AF5106EF-454E-4E1E-A9EC-C5CE12F100CB}"/>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13" name="ZoneTexte 2712">
          <a:extLst>
            <a:ext uri="{FF2B5EF4-FFF2-40B4-BE49-F238E27FC236}">
              <a16:creationId xmlns:a16="http://schemas.microsoft.com/office/drawing/2014/main" id="{0661E5DB-C00F-4CA2-9CF3-FC83B1A3E986}"/>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14" name="ZoneTexte 2713">
          <a:extLst>
            <a:ext uri="{FF2B5EF4-FFF2-40B4-BE49-F238E27FC236}">
              <a16:creationId xmlns:a16="http://schemas.microsoft.com/office/drawing/2014/main" id="{6380E476-F511-4C62-AF3E-7565597A0581}"/>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15" name="ZoneTexte 2714">
          <a:extLst>
            <a:ext uri="{FF2B5EF4-FFF2-40B4-BE49-F238E27FC236}">
              <a16:creationId xmlns:a16="http://schemas.microsoft.com/office/drawing/2014/main" id="{257C1B20-9770-4039-A979-93193AF687DC}"/>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16" name="ZoneTexte 2715">
          <a:extLst>
            <a:ext uri="{FF2B5EF4-FFF2-40B4-BE49-F238E27FC236}">
              <a16:creationId xmlns:a16="http://schemas.microsoft.com/office/drawing/2014/main" id="{FCC3F3DC-CFB3-48EB-9F4E-3E5B5C0B7DD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17" name="ZoneTexte 2716">
          <a:extLst>
            <a:ext uri="{FF2B5EF4-FFF2-40B4-BE49-F238E27FC236}">
              <a16:creationId xmlns:a16="http://schemas.microsoft.com/office/drawing/2014/main" id="{304E223D-7B53-48CD-AE29-023A332E3CB7}"/>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18" name="ZoneTexte 2717">
          <a:extLst>
            <a:ext uri="{FF2B5EF4-FFF2-40B4-BE49-F238E27FC236}">
              <a16:creationId xmlns:a16="http://schemas.microsoft.com/office/drawing/2014/main" id="{3DBD13F8-E8DC-4CEE-AC1E-C6C1024EC191}"/>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19" name="ZoneTexte 2718">
          <a:extLst>
            <a:ext uri="{FF2B5EF4-FFF2-40B4-BE49-F238E27FC236}">
              <a16:creationId xmlns:a16="http://schemas.microsoft.com/office/drawing/2014/main" id="{6A47CBBA-C9E7-407D-B021-E307677F9D7F}"/>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20" name="ZoneTexte 2719">
          <a:extLst>
            <a:ext uri="{FF2B5EF4-FFF2-40B4-BE49-F238E27FC236}">
              <a16:creationId xmlns:a16="http://schemas.microsoft.com/office/drawing/2014/main" id="{EC7118FD-40B5-412B-9BC9-817E8753E97E}"/>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21" name="ZoneTexte 2720">
          <a:extLst>
            <a:ext uri="{FF2B5EF4-FFF2-40B4-BE49-F238E27FC236}">
              <a16:creationId xmlns:a16="http://schemas.microsoft.com/office/drawing/2014/main" id="{530A52F1-D91E-4206-8250-6304F46AE0BD}"/>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22" name="ZoneTexte 2721">
          <a:extLst>
            <a:ext uri="{FF2B5EF4-FFF2-40B4-BE49-F238E27FC236}">
              <a16:creationId xmlns:a16="http://schemas.microsoft.com/office/drawing/2014/main" id="{A86DEA3B-760E-4474-96AF-B5F09FA2D6B3}"/>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23" name="ZoneTexte 2722">
          <a:extLst>
            <a:ext uri="{FF2B5EF4-FFF2-40B4-BE49-F238E27FC236}">
              <a16:creationId xmlns:a16="http://schemas.microsoft.com/office/drawing/2014/main" id="{4F179128-F599-4970-9C76-F5D09C48249A}"/>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24" name="ZoneTexte 2723">
          <a:extLst>
            <a:ext uri="{FF2B5EF4-FFF2-40B4-BE49-F238E27FC236}">
              <a16:creationId xmlns:a16="http://schemas.microsoft.com/office/drawing/2014/main" id="{F0678FA8-226E-40CB-B6A5-661733D45EEE}"/>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25" name="ZoneTexte 2724">
          <a:extLst>
            <a:ext uri="{FF2B5EF4-FFF2-40B4-BE49-F238E27FC236}">
              <a16:creationId xmlns:a16="http://schemas.microsoft.com/office/drawing/2014/main" id="{E870D6F0-98AA-4485-9928-0A8F50563B70}"/>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26" name="ZoneTexte 2725">
          <a:extLst>
            <a:ext uri="{FF2B5EF4-FFF2-40B4-BE49-F238E27FC236}">
              <a16:creationId xmlns:a16="http://schemas.microsoft.com/office/drawing/2014/main" id="{102FA0D8-1404-46EB-ABA8-2FF8D85C2907}"/>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27" name="ZoneTexte 2726">
          <a:extLst>
            <a:ext uri="{FF2B5EF4-FFF2-40B4-BE49-F238E27FC236}">
              <a16:creationId xmlns:a16="http://schemas.microsoft.com/office/drawing/2014/main" id="{B0CCC94B-B510-479E-87ED-EA971C237AA6}"/>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28" name="ZoneTexte 2727">
          <a:extLst>
            <a:ext uri="{FF2B5EF4-FFF2-40B4-BE49-F238E27FC236}">
              <a16:creationId xmlns:a16="http://schemas.microsoft.com/office/drawing/2014/main" id="{09BBFBAD-F7EF-49E4-B55D-3F36BEB5DA9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29" name="ZoneTexte 2728">
          <a:extLst>
            <a:ext uri="{FF2B5EF4-FFF2-40B4-BE49-F238E27FC236}">
              <a16:creationId xmlns:a16="http://schemas.microsoft.com/office/drawing/2014/main" id="{678516FB-F8BF-4235-9531-D39E4BF150BA}"/>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30" name="ZoneTexte 2729">
          <a:extLst>
            <a:ext uri="{FF2B5EF4-FFF2-40B4-BE49-F238E27FC236}">
              <a16:creationId xmlns:a16="http://schemas.microsoft.com/office/drawing/2014/main" id="{2915F6B9-1DC5-49A8-A4FB-F2143164F6F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31" name="ZoneTexte 2730">
          <a:extLst>
            <a:ext uri="{FF2B5EF4-FFF2-40B4-BE49-F238E27FC236}">
              <a16:creationId xmlns:a16="http://schemas.microsoft.com/office/drawing/2014/main" id="{C0CD7458-3BA4-49C8-A025-0FBF143BFCCB}"/>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32" name="ZoneTexte 2731">
          <a:extLst>
            <a:ext uri="{FF2B5EF4-FFF2-40B4-BE49-F238E27FC236}">
              <a16:creationId xmlns:a16="http://schemas.microsoft.com/office/drawing/2014/main" id="{CE69F596-BEEE-4C3A-BFBD-DD104AA1F663}"/>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33" name="ZoneTexte 2732">
          <a:extLst>
            <a:ext uri="{FF2B5EF4-FFF2-40B4-BE49-F238E27FC236}">
              <a16:creationId xmlns:a16="http://schemas.microsoft.com/office/drawing/2014/main" id="{CFB4FEC4-05F4-4E76-B849-4272CE40BBB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34" name="ZoneTexte 2733">
          <a:extLst>
            <a:ext uri="{FF2B5EF4-FFF2-40B4-BE49-F238E27FC236}">
              <a16:creationId xmlns:a16="http://schemas.microsoft.com/office/drawing/2014/main" id="{299BC813-18A9-4995-A66F-A6D158338D90}"/>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35" name="ZoneTexte 2734">
          <a:extLst>
            <a:ext uri="{FF2B5EF4-FFF2-40B4-BE49-F238E27FC236}">
              <a16:creationId xmlns:a16="http://schemas.microsoft.com/office/drawing/2014/main" id="{C64334C0-FAF2-499F-9494-79C438FE66A6}"/>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36" name="ZoneTexte 2735">
          <a:extLst>
            <a:ext uri="{FF2B5EF4-FFF2-40B4-BE49-F238E27FC236}">
              <a16:creationId xmlns:a16="http://schemas.microsoft.com/office/drawing/2014/main" id="{09C64DAE-303F-45B3-88D4-07E1CAD3D6AD}"/>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37" name="ZoneTexte 2736">
          <a:extLst>
            <a:ext uri="{FF2B5EF4-FFF2-40B4-BE49-F238E27FC236}">
              <a16:creationId xmlns:a16="http://schemas.microsoft.com/office/drawing/2014/main" id="{D49976B1-6D4C-4CC0-A6F4-29FF8CFA2694}"/>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38" name="ZoneTexte 2737">
          <a:extLst>
            <a:ext uri="{FF2B5EF4-FFF2-40B4-BE49-F238E27FC236}">
              <a16:creationId xmlns:a16="http://schemas.microsoft.com/office/drawing/2014/main" id="{9C4D07A1-3975-4978-89F8-E24AE88B4B9C}"/>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39" name="ZoneTexte 2738">
          <a:extLst>
            <a:ext uri="{FF2B5EF4-FFF2-40B4-BE49-F238E27FC236}">
              <a16:creationId xmlns:a16="http://schemas.microsoft.com/office/drawing/2014/main" id="{CB7AF188-E4DE-46CB-90D0-117C3515F345}"/>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40" name="ZoneTexte 2739">
          <a:extLst>
            <a:ext uri="{FF2B5EF4-FFF2-40B4-BE49-F238E27FC236}">
              <a16:creationId xmlns:a16="http://schemas.microsoft.com/office/drawing/2014/main" id="{CA90F912-6FB6-4174-9F27-9A1CBF06626D}"/>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41" name="ZoneTexte 2740">
          <a:extLst>
            <a:ext uri="{FF2B5EF4-FFF2-40B4-BE49-F238E27FC236}">
              <a16:creationId xmlns:a16="http://schemas.microsoft.com/office/drawing/2014/main" id="{897927E1-9002-444C-9842-D154C422C772}"/>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42" name="ZoneTexte 2741">
          <a:extLst>
            <a:ext uri="{FF2B5EF4-FFF2-40B4-BE49-F238E27FC236}">
              <a16:creationId xmlns:a16="http://schemas.microsoft.com/office/drawing/2014/main" id="{4583956F-1972-4E4B-ABCA-04D035F38EFE}"/>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43" name="ZoneTexte 2742">
          <a:extLst>
            <a:ext uri="{FF2B5EF4-FFF2-40B4-BE49-F238E27FC236}">
              <a16:creationId xmlns:a16="http://schemas.microsoft.com/office/drawing/2014/main" id="{2AE81B31-BFF9-47F0-86FE-EEC34162F63F}"/>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44" name="ZoneTexte 2743">
          <a:extLst>
            <a:ext uri="{FF2B5EF4-FFF2-40B4-BE49-F238E27FC236}">
              <a16:creationId xmlns:a16="http://schemas.microsoft.com/office/drawing/2014/main" id="{72869D09-BE76-4613-9848-D49292E45E87}"/>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45" name="ZoneTexte 2744">
          <a:extLst>
            <a:ext uri="{FF2B5EF4-FFF2-40B4-BE49-F238E27FC236}">
              <a16:creationId xmlns:a16="http://schemas.microsoft.com/office/drawing/2014/main" id="{A6BBFEBF-FCE4-4E2C-95DA-CB256532FF53}"/>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165</xdr:col>
      <xdr:colOff>676275</xdr:colOff>
      <xdr:row>9</xdr:row>
      <xdr:rowOff>95250</xdr:rowOff>
    </xdr:from>
    <xdr:ext cx="3578225" cy="2005189"/>
    <xdr:pic>
      <xdr:nvPicPr>
        <xdr:cNvPr id="2746" name="Image 2745" descr="alt">
          <a:extLst>
            <a:ext uri="{FF2B5EF4-FFF2-40B4-BE49-F238E27FC236}">
              <a16:creationId xmlns:a16="http://schemas.microsoft.com/office/drawing/2014/main" id="{B7F9DCB9-3B0F-43A9-AE68-20F436D53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868875" y="2962275"/>
          <a:ext cx="3578225" cy="20051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164</xdr:col>
      <xdr:colOff>0</xdr:colOff>
      <xdr:row>54</xdr:row>
      <xdr:rowOff>0</xdr:rowOff>
    </xdr:from>
    <xdr:ext cx="65" cy="172227"/>
    <xdr:sp macro="" textlink="">
      <xdr:nvSpPr>
        <xdr:cNvPr id="2747" name="ZoneTexte 2746">
          <a:extLst>
            <a:ext uri="{FF2B5EF4-FFF2-40B4-BE49-F238E27FC236}">
              <a16:creationId xmlns:a16="http://schemas.microsoft.com/office/drawing/2014/main" id="{4A7526F6-2415-4E24-B42D-C4A87A162AEB}"/>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48" name="ZoneTexte 2747">
          <a:extLst>
            <a:ext uri="{FF2B5EF4-FFF2-40B4-BE49-F238E27FC236}">
              <a16:creationId xmlns:a16="http://schemas.microsoft.com/office/drawing/2014/main" id="{2898CE3D-7F98-4086-9843-F565BA5754E5}"/>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49" name="ZoneTexte 2748">
          <a:extLst>
            <a:ext uri="{FF2B5EF4-FFF2-40B4-BE49-F238E27FC236}">
              <a16:creationId xmlns:a16="http://schemas.microsoft.com/office/drawing/2014/main" id="{1BA05906-C310-493F-89BF-C5B1F380361B}"/>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50" name="ZoneTexte 2749">
          <a:extLst>
            <a:ext uri="{FF2B5EF4-FFF2-40B4-BE49-F238E27FC236}">
              <a16:creationId xmlns:a16="http://schemas.microsoft.com/office/drawing/2014/main" id="{55C7AD6F-91E5-40D0-8183-EA9B16A337D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51" name="ZoneTexte 2750">
          <a:extLst>
            <a:ext uri="{FF2B5EF4-FFF2-40B4-BE49-F238E27FC236}">
              <a16:creationId xmlns:a16="http://schemas.microsoft.com/office/drawing/2014/main" id="{971BC60D-2E2A-432E-84A0-A68E4E53CD91}"/>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52" name="ZoneTexte 2751">
          <a:extLst>
            <a:ext uri="{FF2B5EF4-FFF2-40B4-BE49-F238E27FC236}">
              <a16:creationId xmlns:a16="http://schemas.microsoft.com/office/drawing/2014/main" id="{CBACE585-D90C-431E-97FE-64EAA5D4AA7D}"/>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53" name="ZoneTexte 2752">
          <a:extLst>
            <a:ext uri="{FF2B5EF4-FFF2-40B4-BE49-F238E27FC236}">
              <a16:creationId xmlns:a16="http://schemas.microsoft.com/office/drawing/2014/main" id="{AC0E7345-E041-4CF6-B0C6-FA6A8909BA65}"/>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54" name="ZoneTexte 2753">
          <a:extLst>
            <a:ext uri="{FF2B5EF4-FFF2-40B4-BE49-F238E27FC236}">
              <a16:creationId xmlns:a16="http://schemas.microsoft.com/office/drawing/2014/main" id="{C379CA8C-742F-4C39-A11B-D43F97BBCCA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55" name="ZoneTexte 2754">
          <a:extLst>
            <a:ext uri="{FF2B5EF4-FFF2-40B4-BE49-F238E27FC236}">
              <a16:creationId xmlns:a16="http://schemas.microsoft.com/office/drawing/2014/main" id="{5E1CE545-C527-456B-A250-58476970B667}"/>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56" name="ZoneTexte 2755">
          <a:extLst>
            <a:ext uri="{FF2B5EF4-FFF2-40B4-BE49-F238E27FC236}">
              <a16:creationId xmlns:a16="http://schemas.microsoft.com/office/drawing/2014/main" id="{71E8A74B-4023-45C8-A61E-6CE10F79455C}"/>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57" name="ZoneTexte 2756">
          <a:extLst>
            <a:ext uri="{FF2B5EF4-FFF2-40B4-BE49-F238E27FC236}">
              <a16:creationId xmlns:a16="http://schemas.microsoft.com/office/drawing/2014/main" id="{88997DD5-6EF3-4F45-9893-66E50811DEA1}"/>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58" name="ZoneTexte 2757">
          <a:extLst>
            <a:ext uri="{FF2B5EF4-FFF2-40B4-BE49-F238E27FC236}">
              <a16:creationId xmlns:a16="http://schemas.microsoft.com/office/drawing/2014/main" id="{AEB5ECC6-8B56-4A5F-A826-A45A963DB6C5}"/>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59" name="ZoneTexte 2758">
          <a:extLst>
            <a:ext uri="{FF2B5EF4-FFF2-40B4-BE49-F238E27FC236}">
              <a16:creationId xmlns:a16="http://schemas.microsoft.com/office/drawing/2014/main" id="{7F008C9F-0CFE-4F2C-AC2F-B7AE3C7CE9BF}"/>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60" name="ZoneTexte 2759">
          <a:extLst>
            <a:ext uri="{FF2B5EF4-FFF2-40B4-BE49-F238E27FC236}">
              <a16:creationId xmlns:a16="http://schemas.microsoft.com/office/drawing/2014/main" id="{8E0649E3-353F-408F-8AD1-B949B1B13352}"/>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61" name="ZoneTexte 2760">
          <a:extLst>
            <a:ext uri="{FF2B5EF4-FFF2-40B4-BE49-F238E27FC236}">
              <a16:creationId xmlns:a16="http://schemas.microsoft.com/office/drawing/2014/main" id="{13AADDCA-5EC2-4E04-BC96-0BF12A9369B5}"/>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62" name="ZoneTexte 2761">
          <a:extLst>
            <a:ext uri="{FF2B5EF4-FFF2-40B4-BE49-F238E27FC236}">
              <a16:creationId xmlns:a16="http://schemas.microsoft.com/office/drawing/2014/main" id="{8033EC95-E95C-4AA9-93FC-ACDAA7730A76}"/>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63" name="ZoneTexte 2762">
          <a:extLst>
            <a:ext uri="{FF2B5EF4-FFF2-40B4-BE49-F238E27FC236}">
              <a16:creationId xmlns:a16="http://schemas.microsoft.com/office/drawing/2014/main" id="{7B342F07-E0DD-4B70-962D-08B47FF729CD}"/>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64" name="ZoneTexte 2763">
          <a:extLst>
            <a:ext uri="{FF2B5EF4-FFF2-40B4-BE49-F238E27FC236}">
              <a16:creationId xmlns:a16="http://schemas.microsoft.com/office/drawing/2014/main" id="{55242037-6896-4E23-A5F4-5AF17E32337E}"/>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65" name="ZoneTexte 2764">
          <a:extLst>
            <a:ext uri="{FF2B5EF4-FFF2-40B4-BE49-F238E27FC236}">
              <a16:creationId xmlns:a16="http://schemas.microsoft.com/office/drawing/2014/main" id="{4DCED538-2BB0-4A66-BD5A-65DC07BB3A1C}"/>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66" name="ZoneTexte 2765">
          <a:extLst>
            <a:ext uri="{FF2B5EF4-FFF2-40B4-BE49-F238E27FC236}">
              <a16:creationId xmlns:a16="http://schemas.microsoft.com/office/drawing/2014/main" id="{50BB1386-8FCA-4033-9F7C-C290531BE381}"/>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67" name="ZoneTexte 2766">
          <a:extLst>
            <a:ext uri="{FF2B5EF4-FFF2-40B4-BE49-F238E27FC236}">
              <a16:creationId xmlns:a16="http://schemas.microsoft.com/office/drawing/2014/main" id="{196DE9B4-3177-4FE8-8219-791C72A2AFAA}"/>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68" name="ZoneTexte 2767">
          <a:extLst>
            <a:ext uri="{FF2B5EF4-FFF2-40B4-BE49-F238E27FC236}">
              <a16:creationId xmlns:a16="http://schemas.microsoft.com/office/drawing/2014/main" id="{F4B8CF79-C27F-457E-BD6C-9DAD39F7D134}"/>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69" name="ZoneTexte 2768">
          <a:extLst>
            <a:ext uri="{FF2B5EF4-FFF2-40B4-BE49-F238E27FC236}">
              <a16:creationId xmlns:a16="http://schemas.microsoft.com/office/drawing/2014/main" id="{8DE7C76A-3705-407C-9058-113537E7362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70" name="ZoneTexte 2769">
          <a:extLst>
            <a:ext uri="{FF2B5EF4-FFF2-40B4-BE49-F238E27FC236}">
              <a16:creationId xmlns:a16="http://schemas.microsoft.com/office/drawing/2014/main" id="{6CAD1AE9-8999-46D6-A08A-F7DF6AC66A6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71" name="ZoneTexte 2770">
          <a:extLst>
            <a:ext uri="{FF2B5EF4-FFF2-40B4-BE49-F238E27FC236}">
              <a16:creationId xmlns:a16="http://schemas.microsoft.com/office/drawing/2014/main" id="{FA799D8F-73C2-4815-BA24-89AB2BE26FD2}"/>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72" name="ZoneTexte 2771">
          <a:extLst>
            <a:ext uri="{FF2B5EF4-FFF2-40B4-BE49-F238E27FC236}">
              <a16:creationId xmlns:a16="http://schemas.microsoft.com/office/drawing/2014/main" id="{9E1CB0B6-8CC6-4039-97CC-B6D5211E9B77}"/>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73" name="ZoneTexte 2772">
          <a:extLst>
            <a:ext uri="{FF2B5EF4-FFF2-40B4-BE49-F238E27FC236}">
              <a16:creationId xmlns:a16="http://schemas.microsoft.com/office/drawing/2014/main" id="{8110C5D6-FDCF-4684-AE1C-235F069BCEA3}"/>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74" name="ZoneTexte 2773">
          <a:extLst>
            <a:ext uri="{FF2B5EF4-FFF2-40B4-BE49-F238E27FC236}">
              <a16:creationId xmlns:a16="http://schemas.microsoft.com/office/drawing/2014/main" id="{5131E8AD-3184-48BF-94E0-4A09E8677EFB}"/>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75" name="ZoneTexte 2774">
          <a:extLst>
            <a:ext uri="{FF2B5EF4-FFF2-40B4-BE49-F238E27FC236}">
              <a16:creationId xmlns:a16="http://schemas.microsoft.com/office/drawing/2014/main" id="{46194E92-8951-4CA3-964D-020430F9DEC8}"/>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76" name="ZoneTexte 2775">
          <a:extLst>
            <a:ext uri="{FF2B5EF4-FFF2-40B4-BE49-F238E27FC236}">
              <a16:creationId xmlns:a16="http://schemas.microsoft.com/office/drawing/2014/main" id="{9971B305-108D-4AE4-974A-05314B589427}"/>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77" name="ZoneTexte 2776">
          <a:extLst>
            <a:ext uri="{FF2B5EF4-FFF2-40B4-BE49-F238E27FC236}">
              <a16:creationId xmlns:a16="http://schemas.microsoft.com/office/drawing/2014/main" id="{5CCAE646-2665-4BC2-9AB3-714463B7B6D2}"/>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78" name="ZoneTexte 2777">
          <a:extLst>
            <a:ext uri="{FF2B5EF4-FFF2-40B4-BE49-F238E27FC236}">
              <a16:creationId xmlns:a16="http://schemas.microsoft.com/office/drawing/2014/main" id="{E432C3F5-AF79-4523-9D31-B26319970EC8}"/>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79" name="ZoneTexte 2778">
          <a:extLst>
            <a:ext uri="{FF2B5EF4-FFF2-40B4-BE49-F238E27FC236}">
              <a16:creationId xmlns:a16="http://schemas.microsoft.com/office/drawing/2014/main" id="{81E84389-94E0-4D7D-9EB6-90A597A9534C}"/>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80" name="ZoneTexte 2779">
          <a:extLst>
            <a:ext uri="{FF2B5EF4-FFF2-40B4-BE49-F238E27FC236}">
              <a16:creationId xmlns:a16="http://schemas.microsoft.com/office/drawing/2014/main" id="{28780675-1984-4691-8553-10D5429D3E3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81" name="ZoneTexte 2780">
          <a:extLst>
            <a:ext uri="{FF2B5EF4-FFF2-40B4-BE49-F238E27FC236}">
              <a16:creationId xmlns:a16="http://schemas.microsoft.com/office/drawing/2014/main" id="{90D0D464-2462-4E10-8B83-1B588096181E}"/>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82" name="ZoneTexte 2781">
          <a:extLst>
            <a:ext uri="{FF2B5EF4-FFF2-40B4-BE49-F238E27FC236}">
              <a16:creationId xmlns:a16="http://schemas.microsoft.com/office/drawing/2014/main" id="{B31DC0D1-E2B5-4D3F-B5EF-2E45BFCD5AB0}"/>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83" name="ZoneTexte 2782">
          <a:extLst>
            <a:ext uri="{FF2B5EF4-FFF2-40B4-BE49-F238E27FC236}">
              <a16:creationId xmlns:a16="http://schemas.microsoft.com/office/drawing/2014/main" id="{FAE4A3C2-79BD-4935-B974-DA391C8333FF}"/>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84" name="ZoneTexte 2783">
          <a:extLst>
            <a:ext uri="{FF2B5EF4-FFF2-40B4-BE49-F238E27FC236}">
              <a16:creationId xmlns:a16="http://schemas.microsoft.com/office/drawing/2014/main" id="{7ED153BF-C83F-4F3E-9AC7-CF2C7FF8ADF3}"/>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85" name="ZoneTexte 2784">
          <a:extLst>
            <a:ext uri="{FF2B5EF4-FFF2-40B4-BE49-F238E27FC236}">
              <a16:creationId xmlns:a16="http://schemas.microsoft.com/office/drawing/2014/main" id="{E7892ED5-730A-4997-8E7A-73B806487B8D}"/>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86" name="ZoneTexte 2785">
          <a:extLst>
            <a:ext uri="{FF2B5EF4-FFF2-40B4-BE49-F238E27FC236}">
              <a16:creationId xmlns:a16="http://schemas.microsoft.com/office/drawing/2014/main" id="{3B63AD04-4298-4B98-8D74-603884AE51D6}"/>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87" name="ZoneTexte 2786">
          <a:extLst>
            <a:ext uri="{FF2B5EF4-FFF2-40B4-BE49-F238E27FC236}">
              <a16:creationId xmlns:a16="http://schemas.microsoft.com/office/drawing/2014/main" id="{9D690FAF-712E-4253-9DC8-428528C403A0}"/>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88" name="ZoneTexte 2787">
          <a:extLst>
            <a:ext uri="{FF2B5EF4-FFF2-40B4-BE49-F238E27FC236}">
              <a16:creationId xmlns:a16="http://schemas.microsoft.com/office/drawing/2014/main" id="{8BDE76D4-C86F-420D-9712-785ED6E5CA37}"/>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89" name="ZoneTexte 2788">
          <a:extLst>
            <a:ext uri="{FF2B5EF4-FFF2-40B4-BE49-F238E27FC236}">
              <a16:creationId xmlns:a16="http://schemas.microsoft.com/office/drawing/2014/main" id="{CFE236F5-D82C-4FC8-9DEB-CEB2349C5D5F}"/>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90" name="ZoneTexte 2789">
          <a:extLst>
            <a:ext uri="{FF2B5EF4-FFF2-40B4-BE49-F238E27FC236}">
              <a16:creationId xmlns:a16="http://schemas.microsoft.com/office/drawing/2014/main" id="{A5F035F9-284D-4738-A5FE-B99B72C42134}"/>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91" name="ZoneTexte 2790">
          <a:extLst>
            <a:ext uri="{FF2B5EF4-FFF2-40B4-BE49-F238E27FC236}">
              <a16:creationId xmlns:a16="http://schemas.microsoft.com/office/drawing/2014/main" id="{956364D2-73BC-4F36-BDA3-7872173E247A}"/>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92" name="ZoneTexte 2791">
          <a:extLst>
            <a:ext uri="{FF2B5EF4-FFF2-40B4-BE49-F238E27FC236}">
              <a16:creationId xmlns:a16="http://schemas.microsoft.com/office/drawing/2014/main" id="{AECA5673-9D0B-413C-905E-F55EBAB6ADA0}"/>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93" name="ZoneTexte 2792">
          <a:extLst>
            <a:ext uri="{FF2B5EF4-FFF2-40B4-BE49-F238E27FC236}">
              <a16:creationId xmlns:a16="http://schemas.microsoft.com/office/drawing/2014/main" id="{E5A73705-85F3-4BF2-8279-8C05D2021624}"/>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94" name="ZoneTexte 2793">
          <a:extLst>
            <a:ext uri="{FF2B5EF4-FFF2-40B4-BE49-F238E27FC236}">
              <a16:creationId xmlns:a16="http://schemas.microsoft.com/office/drawing/2014/main" id="{197C31DB-E32C-43AA-AAF9-D3BB8D48F741}"/>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95" name="ZoneTexte 2794">
          <a:extLst>
            <a:ext uri="{FF2B5EF4-FFF2-40B4-BE49-F238E27FC236}">
              <a16:creationId xmlns:a16="http://schemas.microsoft.com/office/drawing/2014/main" id="{222E2010-C700-41C3-A69A-0CD8BFAF1349}"/>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96" name="ZoneTexte 2795">
          <a:extLst>
            <a:ext uri="{FF2B5EF4-FFF2-40B4-BE49-F238E27FC236}">
              <a16:creationId xmlns:a16="http://schemas.microsoft.com/office/drawing/2014/main" id="{BCEAD5EF-3181-4A25-AAD3-B6E4ED43545D}"/>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97" name="ZoneTexte 2796">
          <a:extLst>
            <a:ext uri="{FF2B5EF4-FFF2-40B4-BE49-F238E27FC236}">
              <a16:creationId xmlns:a16="http://schemas.microsoft.com/office/drawing/2014/main" id="{777335BD-BAC4-4F59-AE53-2B5E1DEE4A63}"/>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98" name="ZoneTexte 2797">
          <a:extLst>
            <a:ext uri="{FF2B5EF4-FFF2-40B4-BE49-F238E27FC236}">
              <a16:creationId xmlns:a16="http://schemas.microsoft.com/office/drawing/2014/main" id="{BCB31E9A-2F3B-4F0D-9424-47CF7273754D}"/>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799" name="ZoneTexte 2798">
          <a:extLst>
            <a:ext uri="{FF2B5EF4-FFF2-40B4-BE49-F238E27FC236}">
              <a16:creationId xmlns:a16="http://schemas.microsoft.com/office/drawing/2014/main" id="{E9AA1009-5DA5-4127-90E0-137CBF42E9E4}"/>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800" name="ZoneTexte 2799">
          <a:extLst>
            <a:ext uri="{FF2B5EF4-FFF2-40B4-BE49-F238E27FC236}">
              <a16:creationId xmlns:a16="http://schemas.microsoft.com/office/drawing/2014/main" id="{6F7CED3C-69C0-41CB-9841-EA5E39AD7A63}"/>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801" name="ZoneTexte 2800">
          <a:extLst>
            <a:ext uri="{FF2B5EF4-FFF2-40B4-BE49-F238E27FC236}">
              <a16:creationId xmlns:a16="http://schemas.microsoft.com/office/drawing/2014/main" id="{C52D8F60-9C89-4879-B386-6F31C3A8E7EC}"/>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164</xdr:col>
      <xdr:colOff>0</xdr:colOff>
      <xdr:row>54</xdr:row>
      <xdr:rowOff>0</xdr:rowOff>
    </xdr:from>
    <xdr:ext cx="65" cy="172227"/>
    <xdr:sp macro="" textlink="">
      <xdr:nvSpPr>
        <xdr:cNvPr id="2802" name="ZoneTexte 2801">
          <a:extLst>
            <a:ext uri="{FF2B5EF4-FFF2-40B4-BE49-F238E27FC236}">
              <a16:creationId xmlns:a16="http://schemas.microsoft.com/office/drawing/2014/main" id="{DD497FF3-12AB-4ACE-9941-64C4EFBCDF54}"/>
            </a:ext>
          </a:extLst>
        </xdr:cNvPr>
        <xdr:cNvSpPr txBox="1"/>
      </xdr:nvSpPr>
      <xdr:spPr>
        <a:xfrm>
          <a:off x="92078175" y="13468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03" name="ZoneTexte 2802">
          <a:extLst>
            <a:ext uri="{FF2B5EF4-FFF2-40B4-BE49-F238E27FC236}">
              <a16:creationId xmlns:a16="http://schemas.microsoft.com/office/drawing/2014/main" id="{73689C1D-1E41-40A6-873C-02D47A72BD9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04" name="ZoneTexte 2803">
          <a:extLst>
            <a:ext uri="{FF2B5EF4-FFF2-40B4-BE49-F238E27FC236}">
              <a16:creationId xmlns:a16="http://schemas.microsoft.com/office/drawing/2014/main" id="{C5A3F11A-4C2A-48B7-897A-9CBBB8AE67C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05" name="ZoneTexte 2804">
          <a:extLst>
            <a:ext uri="{FF2B5EF4-FFF2-40B4-BE49-F238E27FC236}">
              <a16:creationId xmlns:a16="http://schemas.microsoft.com/office/drawing/2014/main" id="{CCB616C3-3BEC-4ADD-BE0F-53862275A75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06" name="ZoneTexte 2805">
          <a:extLst>
            <a:ext uri="{FF2B5EF4-FFF2-40B4-BE49-F238E27FC236}">
              <a16:creationId xmlns:a16="http://schemas.microsoft.com/office/drawing/2014/main" id="{4FA2C241-3FF8-4E8B-ABDD-F21E561E402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07" name="ZoneTexte 2806">
          <a:extLst>
            <a:ext uri="{FF2B5EF4-FFF2-40B4-BE49-F238E27FC236}">
              <a16:creationId xmlns:a16="http://schemas.microsoft.com/office/drawing/2014/main" id="{F21EC68E-C312-4F89-8A7B-FAAC3F734AA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08" name="ZoneTexte 2807">
          <a:extLst>
            <a:ext uri="{FF2B5EF4-FFF2-40B4-BE49-F238E27FC236}">
              <a16:creationId xmlns:a16="http://schemas.microsoft.com/office/drawing/2014/main" id="{BCB69EEB-9430-465C-A119-976EAC9A860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09" name="ZoneTexte 2808">
          <a:extLst>
            <a:ext uri="{FF2B5EF4-FFF2-40B4-BE49-F238E27FC236}">
              <a16:creationId xmlns:a16="http://schemas.microsoft.com/office/drawing/2014/main" id="{233FEBD1-45D1-4415-B265-69366F18D79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10" name="ZoneTexte 2809">
          <a:extLst>
            <a:ext uri="{FF2B5EF4-FFF2-40B4-BE49-F238E27FC236}">
              <a16:creationId xmlns:a16="http://schemas.microsoft.com/office/drawing/2014/main" id="{E6F15B51-B112-43E8-B44F-82DE0196118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11" name="ZoneTexte 2810">
          <a:extLst>
            <a:ext uri="{FF2B5EF4-FFF2-40B4-BE49-F238E27FC236}">
              <a16:creationId xmlns:a16="http://schemas.microsoft.com/office/drawing/2014/main" id="{4855F9AE-D31E-41BD-B3BD-4617ECD227B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12" name="ZoneTexte 2811">
          <a:extLst>
            <a:ext uri="{FF2B5EF4-FFF2-40B4-BE49-F238E27FC236}">
              <a16:creationId xmlns:a16="http://schemas.microsoft.com/office/drawing/2014/main" id="{138CDC87-0ECF-4C0A-B996-B926A410875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13" name="ZoneTexte 2812">
          <a:extLst>
            <a:ext uri="{FF2B5EF4-FFF2-40B4-BE49-F238E27FC236}">
              <a16:creationId xmlns:a16="http://schemas.microsoft.com/office/drawing/2014/main" id="{0FFC31F8-59C9-4201-93AD-C64DEB6F10C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14" name="ZoneTexte 2813">
          <a:extLst>
            <a:ext uri="{FF2B5EF4-FFF2-40B4-BE49-F238E27FC236}">
              <a16:creationId xmlns:a16="http://schemas.microsoft.com/office/drawing/2014/main" id="{29D0581A-4E94-4E59-9DDC-68FC5D9ABA2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15" name="ZoneTexte 2814">
          <a:extLst>
            <a:ext uri="{FF2B5EF4-FFF2-40B4-BE49-F238E27FC236}">
              <a16:creationId xmlns:a16="http://schemas.microsoft.com/office/drawing/2014/main" id="{1F146EDC-581F-4D3A-A77D-CDA510971A1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16" name="ZoneTexte 2815">
          <a:extLst>
            <a:ext uri="{FF2B5EF4-FFF2-40B4-BE49-F238E27FC236}">
              <a16:creationId xmlns:a16="http://schemas.microsoft.com/office/drawing/2014/main" id="{DEA4723F-DFD4-43D0-B442-100AFE658EC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17" name="ZoneTexte 2816">
          <a:extLst>
            <a:ext uri="{FF2B5EF4-FFF2-40B4-BE49-F238E27FC236}">
              <a16:creationId xmlns:a16="http://schemas.microsoft.com/office/drawing/2014/main" id="{814E4D20-E5EF-4EDF-8199-A233DF3AEAE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18" name="ZoneTexte 2817">
          <a:extLst>
            <a:ext uri="{FF2B5EF4-FFF2-40B4-BE49-F238E27FC236}">
              <a16:creationId xmlns:a16="http://schemas.microsoft.com/office/drawing/2014/main" id="{372EBD33-C702-47EE-8078-3C4AC3F1A8B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19" name="ZoneTexte 2818">
          <a:extLst>
            <a:ext uri="{FF2B5EF4-FFF2-40B4-BE49-F238E27FC236}">
              <a16:creationId xmlns:a16="http://schemas.microsoft.com/office/drawing/2014/main" id="{72063B64-9451-4995-9803-A6C4A456277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20" name="ZoneTexte 2819">
          <a:extLst>
            <a:ext uri="{FF2B5EF4-FFF2-40B4-BE49-F238E27FC236}">
              <a16:creationId xmlns:a16="http://schemas.microsoft.com/office/drawing/2014/main" id="{3CF3BB44-9748-4490-809A-D6F0E2D34C8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21" name="ZoneTexte 2820">
          <a:extLst>
            <a:ext uri="{FF2B5EF4-FFF2-40B4-BE49-F238E27FC236}">
              <a16:creationId xmlns:a16="http://schemas.microsoft.com/office/drawing/2014/main" id="{C2346CD2-FF22-4AB1-B84D-B8BCD3BA091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22" name="ZoneTexte 2821">
          <a:extLst>
            <a:ext uri="{FF2B5EF4-FFF2-40B4-BE49-F238E27FC236}">
              <a16:creationId xmlns:a16="http://schemas.microsoft.com/office/drawing/2014/main" id="{7A9A1217-71FA-4F0D-9546-61B2A0CF27D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23" name="ZoneTexte 2822">
          <a:extLst>
            <a:ext uri="{FF2B5EF4-FFF2-40B4-BE49-F238E27FC236}">
              <a16:creationId xmlns:a16="http://schemas.microsoft.com/office/drawing/2014/main" id="{B3155858-DD0A-47D7-8779-2FCAF573EBD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24" name="ZoneTexte 2823">
          <a:extLst>
            <a:ext uri="{FF2B5EF4-FFF2-40B4-BE49-F238E27FC236}">
              <a16:creationId xmlns:a16="http://schemas.microsoft.com/office/drawing/2014/main" id="{ED429BA1-7D7D-4238-9042-5D83B457EBC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25" name="ZoneTexte 2824">
          <a:extLst>
            <a:ext uri="{FF2B5EF4-FFF2-40B4-BE49-F238E27FC236}">
              <a16:creationId xmlns:a16="http://schemas.microsoft.com/office/drawing/2014/main" id="{39199AA5-9221-4BA2-B33B-2FAA721B45B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26" name="ZoneTexte 2825">
          <a:extLst>
            <a:ext uri="{FF2B5EF4-FFF2-40B4-BE49-F238E27FC236}">
              <a16:creationId xmlns:a16="http://schemas.microsoft.com/office/drawing/2014/main" id="{EF9CF4C1-9727-4072-97AD-C163879DA36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27" name="ZoneTexte 2826">
          <a:extLst>
            <a:ext uri="{FF2B5EF4-FFF2-40B4-BE49-F238E27FC236}">
              <a16:creationId xmlns:a16="http://schemas.microsoft.com/office/drawing/2014/main" id="{2A93E477-F827-48A1-9235-2B92ED232CB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28" name="ZoneTexte 2827">
          <a:extLst>
            <a:ext uri="{FF2B5EF4-FFF2-40B4-BE49-F238E27FC236}">
              <a16:creationId xmlns:a16="http://schemas.microsoft.com/office/drawing/2014/main" id="{208D3541-FE9E-4676-A1D3-8015EA34B1E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29" name="ZoneTexte 2828">
          <a:extLst>
            <a:ext uri="{FF2B5EF4-FFF2-40B4-BE49-F238E27FC236}">
              <a16:creationId xmlns:a16="http://schemas.microsoft.com/office/drawing/2014/main" id="{7A500F44-7269-49D1-9193-A05895BEE61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30" name="ZoneTexte 2829">
          <a:extLst>
            <a:ext uri="{FF2B5EF4-FFF2-40B4-BE49-F238E27FC236}">
              <a16:creationId xmlns:a16="http://schemas.microsoft.com/office/drawing/2014/main" id="{517B82F7-E644-4F49-9060-FA007285709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31" name="ZoneTexte 2830">
          <a:extLst>
            <a:ext uri="{FF2B5EF4-FFF2-40B4-BE49-F238E27FC236}">
              <a16:creationId xmlns:a16="http://schemas.microsoft.com/office/drawing/2014/main" id="{D4DE2214-DEC6-4BC4-9F39-177CDE21FB3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32" name="ZoneTexte 2831">
          <a:extLst>
            <a:ext uri="{FF2B5EF4-FFF2-40B4-BE49-F238E27FC236}">
              <a16:creationId xmlns:a16="http://schemas.microsoft.com/office/drawing/2014/main" id="{485A925E-744B-4E98-9A6E-5EF825BA05F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33" name="ZoneTexte 2832">
          <a:extLst>
            <a:ext uri="{FF2B5EF4-FFF2-40B4-BE49-F238E27FC236}">
              <a16:creationId xmlns:a16="http://schemas.microsoft.com/office/drawing/2014/main" id="{9CF0A10D-C8D0-4F95-8B6D-1821CB9788C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34" name="ZoneTexte 2833">
          <a:extLst>
            <a:ext uri="{FF2B5EF4-FFF2-40B4-BE49-F238E27FC236}">
              <a16:creationId xmlns:a16="http://schemas.microsoft.com/office/drawing/2014/main" id="{EDF6A6F8-9284-4498-8F10-4E839FA8CF0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35" name="ZoneTexte 2834">
          <a:extLst>
            <a:ext uri="{FF2B5EF4-FFF2-40B4-BE49-F238E27FC236}">
              <a16:creationId xmlns:a16="http://schemas.microsoft.com/office/drawing/2014/main" id="{AE839E35-83CE-4BF5-970C-8309FD45789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36" name="ZoneTexte 2835">
          <a:extLst>
            <a:ext uri="{FF2B5EF4-FFF2-40B4-BE49-F238E27FC236}">
              <a16:creationId xmlns:a16="http://schemas.microsoft.com/office/drawing/2014/main" id="{2598C8F3-1C5D-4ADA-8DC7-E74EA68D91A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37" name="ZoneTexte 2836">
          <a:extLst>
            <a:ext uri="{FF2B5EF4-FFF2-40B4-BE49-F238E27FC236}">
              <a16:creationId xmlns:a16="http://schemas.microsoft.com/office/drawing/2014/main" id="{B022E0E8-DE1E-4594-8BE5-F31A6BF47C6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38" name="ZoneTexte 2837">
          <a:extLst>
            <a:ext uri="{FF2B5EF4-FFF2-40B4-BE49-F238E27FC236}">
              <a16:creationId xmlns:a16="http://schemas.microsoft.com/office/drawing/2014/main" id="{2D93E93D-3F1A-42DE-B5BD-0CE7198BAAA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39" name="ZoneTexte 2838">
          <a:extLst>
            <a:ext uri="{FF2B5EF4-FFF2-40B4-BE49-F238E27FC236}">
              <a16:creationId xmlns:a16="http://schemas.microsoft.com/office/drawing/2014/main" id="{0C730777-8ECA-4452-B209-0C7AD77EE45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40" name="ZoneTexte 2839">
          <a:extLst>
            <a:ext uri="{FF2B5EF4-FFF2-40B4-BE49-F238E27FC236}">
              <a16:creationId xmlns:a16="http://schemas.microsoft.com/office/drawing/2014/main" id="{5D8A97ED-9630-4487-B927-B2A17E9611E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41" name="ZoneTexte 2840">
          <a:extLst>
            <a:ext uri="{FF2B5EF4-FFF2-40B4-BE49-F238E27FC236}">
              <a16:creationId xmlns:a16="http://schemas.microsoft.com/office/drawing/2014/main" id="{2922F5B9-F25D-452B-814B-6E4828774ED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42" name="ZoneTexte 2841">
          <a:extLst>
            <a:ext uri="{FF2B5EF4-FFF2-40B4-BE49-F238E27FC236}">
              <a16:creationId xmlns:a16="http://schemas.microsoft.com/office/drawing/2014/main" id="{D8EDD12E-EF7F-46EC-96B3-2031843A179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43" name="ZoneTexte 2842">
          <a:extLst>
            <a:ext uri="{FF2B5EF4-FFF2-40B4-BE49-F238E27FC236}">
              <a16:creationId xmlns:a16="http://schemas.microsoft.com/office/drawing/2014/main" id="{B6183D8D-DE7C-410B-AB55-6C8D72CA1DE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44" name="ZoneTexte 2843">
          <a:extLst>
            <a:ext uri="{FF2B5EF4-FFF2-40B4-BE49-F238E27FC236}">
              <a16:creationId xmlns:a16="http://schemas.microsoft.com/office/drawing/2014/main" id="{A5D2FC3B-D5C1-420C-A385-FE891291C3E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45" name="ZoneTexte 2844">
          <a:extLst>
            <a:ext uri="{FF2B5EF4-FFF2-40B4-BE49-F238E27FC236}">
              <a16:creationId xmlns:a16="http://schemas.microsoft.com/office/drawing/2014/main" id="{EA17F827-1EAF-47E7-98EA-EF4B5AF937A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46" name="ZoneTexte 2845">
          <a:extLst>
            <a:ext uri="{FF2B5EF4-FFF2-40B4-BE49-F238E27FC236}">
              <a16:creationId xmlns:a16="http://schemas.microsoft.com/office/drawing/2014/main" id="{2143B493-3718-4FE5-9C46-E21ED847F23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47" name="ZoneTexte 2846">
          <a:extLst>
            <a:ext uri="{FF2B5EF4-FFF2-40B4-BE49-F238E27FC236}">
              <a16:creationId xmlns:a16="http://schemas.microsoft.com/office/drawing/2014/main" id="{1FB0E077-62FD-4292-A584-4F9CC1D1952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48" name="ZoneTexte 2847">
          <a:extLst>
            <a:ext uri="{FF2B5EF4-FFF2-40B4-BE49-F238E27FC236}">
              <a16:creationId xmlns:a16="http://schemas.microsoft.com/office/drawing/2014/main" id="{202DF5D6-BD1C-4F10-9AC4-CF90D3162B6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49" name="ZoneTexte 2848">
          <a:extLst>
            <a:ext uri="{FF2B5EF4-FFF2-40B4-BE49-F238E27FC236}">
              <a16:creationId xmlns:a16="http://schemas.microsoft.com/office/drawing/2014/main" id="{43121286-A48D-480C-AB1F-BF6FAD87416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50" name="ZoneTexte 2849">
          <a:extLst>
            <a:ext uri="{FF2B5EF4-FFF2-40B4-BE49-F238E27FC236}">
              <a16:creationId xmlns:a16="http://schemas.microsoft.com/office/drawing/2014/main" id="{E170FBD7-E329-4203-A78E-B66F1EEEDB5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51" name="ZoneTexte 2850">
          <a:extLst>
            <a:ext uri="{FF2B5EF4-FFF2-40B4-BE49-F238E27FC236}">
              <a16:creationId xmlns:a16="http://schemas.microsoft.com/office/drawing/2014/main" id="{842E5828-01F0-4035-88DB-01942D7881F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52" name="ZoneTexte 2851">
          <a:extLst>
            <a:ext uri="{FF2B5EF4-FFF2-40B4-BE49-F238E27FC236}">
              <a16:creationId xmlns:a16="http://schemas.microsoft.com/office/drawing/2014/main" id="{875E6C02-B7C3-4F00-BBD9-6D8E2304511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53" name="ZoneTexte 2852">
          <a:extLst>
            <a:ext uri="{FF2B5EF4-FFF2-40B4-BE49-F238E27FC236}">
              <a16:creationId xmlns:a16="http://schemas.microsoft.com/office/drawing/2014/main" id="{9A4C5561-8CE3-4F44-AFEB-378AEBEA9E3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54" name="ZoneTexte 2853">
          <a:extLst>
            <a:ext uri="{FF2B5EF4-FFF2-40B4-BE49-F238E27FC236}">
              <a16:creationId xmlns:a16="http://schemas.microsoft.com/office/drawing/2014/main" id="{EF708B09-1545-4AA7-B2FF-4F59EE48510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55" name="ZoneTexte 2854">
          <a:extLst>
            <a:ext uri="{FF2B5EF4-FFF2-40B4-BE49-F238E27FC236}">
              <a16:creationId xmlns:a16="http://schemas.microsoft.com/office/drawing/2014/main" id="{3851B5FF-75C4-41D6-8292-38F3764C77B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56" name="ZoneTexte 2855">
          <a:extLst>
            <a:ext uri="{FF2B5EF4-FFF2-40B4-BE49-F238E27FC236}">
              <a16:creationId xmlns:a16="http://schemas.microsoft.com/office/drawing/2014/main" id="{9D7FB5D3-BD9D-4765-B842-E53E15D1C13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57" name="ZoneTexte 2856">
          <a:extLst>
            <a:ext uri="{FF2B5EF4-FFF2-40B4-BE49-F238E27FC236}">
              <a16:creationId xmlns:a16="http://schemas.microsoft.com/office/drawing/2014/main" id="{3E5A7716-76E0-47F7-A829-24C4BBCC374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58" name="ZoneTexte 2857">
          <a:extLst>
            <a:ext uri="{FF2B5EF4-FFF2-40B4-BE49-F238E27FC236}">
              <a16:creationId xmlns:a16="http://schemas.microsoft.com/office/drawing/2014/main" id="{93CB9BE1-9161-4AD2-9C09-C5894A0850C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59" name="ZoneTexte 2858">
          <a:extLst>
            <a:ext uri="{FF2B5EF4-FFF2-40B4-BE49-F238E27FC236}">
              <a16:creationId xmlns:a16="http://schemas.microsoft.com/office/drawing/2014/main" id="{83FA9CD1-8588-4440-8E02-2FC790875C0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60" name="ZoneTexte 2859">
          <a:extLst>
            <a:ext uri="{FF2B5EF4-FFF2-40B4-BE49-F238E27FC236}">
              <a16:creationId xmlns:a16="http://schemas.microsoft.com/office/drawing/2014/main" id="{1C0C8F78-A5C6-452A-A9E1-67BC9BFA2C2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61" name="ZoneTexte 2860">
          <a:extLst>
            <a:ext uri="{FF2B5EF4-FFF2-40B4-BE49-F238E27FC236}">
              <a16:creationId xmlns:a16="http://schemas.microsoft.com/office/drawing/2014/main" id="{27F9F4B8-EAE1-40DE-A893-FEDFF1E61F2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62" name="ZoneTexte 2861">
          <a:extLst>
            <a:ext uri="{FF2B5EF4-FFF2-40B4-BE49-F238E27FC236}">
              <a16:creationId xmlns:a16="http://schemas.microsoft.com/office/drawing/2014/main" id="{57FB4F63-B967-4C75-A8E1-15F37EE542D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63" name="ZoneTexte 2862">
          <a:extLst>
            <a:ext uri="{FF2B5EF4-FFF2-40B4-BE49-F238E27FC236}">
              <a16:creationId xmlns:a16="http://schemas.microsoft.com/office/drawing/2014/main" id="{6B43E554-2F1F-4059-9295-BB5EF00F598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64" name="ZoneTexte 2863">
          <a:extLst>
            <a:ext uri="{FF2B5EF4-FFF2-40B4-BE49-F238E27FC236}">
              <a16:creationId xmlns:a16="http://schemas.microsoft.com/office/drawing/2014/main" id="{9A4D8A48-1D5A-4D44-8E5A-4C0E9325DAA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65" name="ZoneTexte 2864">
          <a:extLst>
            <a:ext uri="{FF2B5EF4-FFF2-40B4-BE49-F238E27FC236}">
              <a16:creationId xmlns:a16="http://schemas.microsoft.com/office/drawing/2014/main" id="{D20541C3-A9DE-4AF4-95D0-6F39098A71B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66" name="ZoneTexte 2865">
          <a:extLst>
            <a:ext uri="{FF2B5EF4-FFF2-40B4-BE49-F238E27FC236}">
              <a16:creationId xmlns:a16="http://schemas.microsoft.com/office/drawing/2014/main" id="{D4E5BDBE-C57D-47DB-A5B7-7953249B091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67" name="ZoneTexte 2866">
          <a:extLst>
            <a:ext uri="{FF2B5EF4-FFF2-40B4-BE49-F238E27FC236}">
              <a16:creationId xmlns:a16="http://schemas.microsoft.com/office/drawing/2014/main" id="{D28846D0-13FC-4A91-9782-79EF474FB62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68" name="ZoneTexte 2867">
          <a:extLst>
            <a:ext uri="{FF2B5EF4-FFF2-40B4-BE49-F238E27FC236}">
              <a16:creationId xmlns:a16="http://schemas.microsoft.com/office/drawing/2014/main" id="{0D27D219-6560-489F-B610-EA9EAAA17F0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69" name="ZoneTexte 2868">
          <a:extLst>
            <a:ext uri="{FF2B5EF4-FFF2-40B4-BE49-F238E27FC236}">
              <a16:creationId xmlns:a16="http://schemas.microsoft.com/office/drawing/2014/main" id="{410717BA-52FD-4000-9547-BB3288F95C4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70" name="ZoneTexte 2869">
          <a:extLst>
            <a:ext uri="{FF2B5EF4-FFF2-40B4-BE49-F238E27FC236}">
              <a16:creationId xmlns:a16="http://schemas.microsoft.com/office/drawing/2014/main" id="{CCB67EF7-25A6-44B7-8D7F-019B129D06A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71" name="ZoneTexte 2870">
          <a:extLst>
            <a:ext uri="{FF2B5EF4-FFF2-40B4-BE49-F238E27FC236}">
              <a16:creationId xmlns:a16="http://schemas.microsoft.com/office/drawing/2014/main" id="{3368FB81-B50F-4FFE-8B9C-C7BA354D6AE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72" name="ZoneTexte 2871">
          <a:extLst>
            <a:ext uri="{FF2B5EF4-FFF2-40B4-BE49-F238E27FC236}">
              <a16:creationId xmlns:a16="http://schemas.microsoft.com/office/drawing/2014/main" id="{156551B1-A800-41E8-9945-35C653948B0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73" name="ZoneTexte 2872">
          <a:extLst>
            <a:ext uri="{FF2B5EF4-FFF2-40B4-BE49-F238E27FC236}">
              <a16:creationId xmlns:a16="http://schemas.microsoft.com/office/drawing/2014/main" id="{FDC9FD6D-D07D-4962-A383-01ECE3A6635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74" name="ZoneTexte 2873">
          <a:extLst>
            <a:ext uri="{FF2B5EF4-FFF2-40B4-BE49-F238E27FC236}">
              <a16:creationId xmlns:a16="http://schemas.microsoft.com/office/drawing/2014/main" id="{DE89971D-C0D1-4071-98FE-CBCBE7EDCD4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75" name="ZoneTexte 2874">
          <a:extLst>
            <a:ext uri="{FF2B5EF4-FFF2-40B4-BE49-F238E27FC236}">
              <a16:creationId xmlns:a16="http://schemas.microsoft.com/office/drawing/2014/main" id="{2C440EB6-FD7F-4B1A-9958-7E2716A6BBD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76" name="ZoneTexte 2875">
          <a:extLst>
            <a:ext uri="{FF2B5EF4-FFF2-40B4-BE49-F238E27FC236}">
              <a16:creationId xmlns:a16="http://schemas.microsoft.com/office/drawing/2014/main" id="{164C72C0-D807-4D26-9281-A7C028E861F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77" name="ZoneTexte 2876">
          <a:extLst>
            <a:ext uri="{FF2B5EF4-FFF2-40B4-BE49-F238E27FC236}">
              <a16:creationId xmlns:a16="http://schemas.microsoft.com/office/drawing/2014/main" id="{26C358F7-B323-45CF-B70D-F006BEAD13F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78" name="ZoneTexte 2877">
          <a:extLst>
            <a:ext uri="{FF2B5EF4-FFF2-40B4-BE49-F238E27FC236}">
              <a16:creationId xmlns:a16="http://schemas.microsoft.com/office/drawing/2014/main" id="{D4987231-0FE0-45C4-99E1-1FF355FEB84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79" name="ZoneTexte 2878">
          <a:extLst>
            <a:ext uri="{FF2B5EF4-FFF2-40B4-BE49-F238E27FC236}">
              <a16:creationId xmlns:a16="http://schemas.microsoft.com/office/drawing/2014/main" id="{23EE796F-8EC0-4BF3-8637-E4925B32B47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80" name="ZoneTexte 2879">
          <a:extLst>
            <a:ext uri="{FF2B5EF4-FFF2-40B4-BE49-F238E27FC236}">
              <a16:creationId xmlns:a16="http://schemas.microsoft.com/office/drawing/2014/main" id="{B9202155-F6CE-49F5-94D9-26959C9F5FB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81" name="ZoneTexte 2880">
          <a:extLst>
            <a:ext uri="{FF2B5EF4-FFF2-40B4-BE49-F238E27FC236}">
              <a16:creationId xmlns:a16="http://schemas.microsoft.com/office/drawing/2014/main" id="{06543644-2C69-4414-AB9D-364D049937A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82" name="ZoneTexte 2881">
          <a:extLst>
            <a:ext uri="{FF2B5EF4-FFF2-40B4-BE49-F238E27FC236}">
              <a16:creationId xmlns:a16="http://schemas.microsoft.com/office/drawing/2014/main" id="{C570A587-7479-48B1-9C21-C0CB97F6DEC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83" name="ZoneTexte 2882">
          <a:extLst>
            <a:ext uri="{FF2B5EF4-FFF2-40B4-BE49-F238E27FC236}">
              <a16:creationId xmlns:a16="http://schemas.microsoft.com/office/drawing/2014/main" id="{7E0AD1A4-3C23-4DBF-8100-FAE44227F32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84" name="ZoneTexte 2883">
          <a:extLst>
            <a:ext uri="{FF2B5EF4-FFF2-40B4-BE49-F238E27FC236}">
              <a16:creationId xmlns:a16="http://schemas.microsoft.com/office/drawing/2014/main" id="{6E770526-38B2-48D0-9F20-F18CE313B81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85" name="ZoneTexte 2884">
          <a:extLst>
            <a:ext uri="{FF2B5EF4-FFF2-40B4-BE49-F238E27FC236}">
              <a16:creationId xmlns:a16="http://schemas.microsoft.com/office/drawing/2014/main" id="{4CF52D08-69C7-4A7D-8EA4-81E25DC68C4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86" name="ZoneTexte 2885">
          <a:extLst>
            <a:ext uri="{FF2B5EF4-FFF2-40B4-BE49-F238E27FC236}">
              <a16:creationId xmlns:a16="http://schemas.microsoft.com/office/drawing/2014/main" id="{3CF7FAD1-0C47-4BB1-999C-4955E1C0A0F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87" name="ZoneTexte 2886">
          <a:extLst>
            <a:ext uri="{FF2B5EF4-FFF2-40B4-BE49-F238E27FC236}">
              <a16:creationId xmlns:a16="http://schemas.microsoft.com/office/drawing/2014/main" id="{3AD07073-8710-4DAD-B155-DD17149FD05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88" name="ZoneTexte 2887">
          <a:extLst>
            <a:ext uri="{FF2B5EF4-FFF2-40B4-BE49-F238E27FC236}">
              <a16:creationId xmlns:a16="http://schemas.microsoft.com/office/drawing/2014/main" id="{E2B4421F-1226-48FF-9EBF-4C824D42AFA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89" name="ZoneTexte 2888">
          <a:extLst>
            <a:ext uri="{FF2B5EF4-FFF2-40B4-BE49-F238E27FC236}">
              <a16:creationId xmlns:a16="http://schemas.microsoft.com/office/drawing/2014/main" id="{87EC42A9-6351-42FC-9ABB-2396BF0C043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90" name="ZoneTexte 2889">
          <a:extLst>
            <a:ext uri="{FF2B5EF4-FFF2-40B4-BE49-F238E27FC236}">
              <a16:creationId xmlns:a16="http://schemas.microsoft.com/office/drawing/2014/main" id="{C1115E4D-B0AF-4E8C-8C45-FD0CCC555A2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91" name="ZoneTexte 2890">
          <a:extLst>
            <a:ext uri="{FF2B5EF4-FFF2-40B4-BE49-F238E27FC236}">
              <a16:creationId xmlns:a16="http://schemas.microsoft.com/office/drawing/2014/main" id="{C9606626-E428-48AF-904A-A301E51639F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92" name="ZoneTexte 2891">
          <a:extLst>
            <a:ext uri="{FF2B5EF4-FFF2-40B4-BE49-F238E27FC236}">
              <a16:creationId xmlns:a16="http://schemas.microsoft.com/office/drawing/2014/main" id="{9AE81B68-3F2A-4817-94EF-B10ACBD5AC7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93" name="ZoneTexte 2892">
          <a:extLst>
            <a:ext uri="{FF2B5EF4-FFF2-40B4-BE49-F238E27FC236}">
              <a16:creationId xmlns:a16="http://schemas.microsoft.com/office/drawing/2014/main" id="{B1158D08-768B-4999-A5BE-C5F32B5BB2A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94" name="ZoneTexte 2893">
          <a:extLst>
            <a:ext uri="{FF2B5EF4-FFF2-40B4-BE49-F238E27FC236}">
              <a16:creationId xmlns:a16="http://schemas.microsoft.com/office/drawing/2014/main" id="{3C19A682-31AB-4EC9-83FC-8FCF52C5D89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95" name="ZoneTexte 2894">
          <a:extLst>
            <a:ext uri="{FF2B5EF4-FFF2-40B4-BE49-F238E27FC236}">
              <a16:creationId xmlns:a16="http://schemas.microsoft.com/office/drawing/2014/main" id="{8B8E2221-D4F3-4545-A57D-D5112BDADB3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96" name="ZoneTexte 2895">
          <a:extLst>
            <a:ext uri="{FF2B5EF4-FFF2-40B4-BE49-F238E27FC236}">
              <a16:creationId xmlns:a16="http://schemas.microsoft.com/office/drawing/2014/main" id="{676814C4-32AF-4B85-82F5-DC5522E2B58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97" name="ZoneTexte 2896">
          <a:extLst>
            <a:ext uri="{FF2B5EF4-FFF2-40B4-BE49-F238E27FC236}">
              <a16:creationId xmlns:a16="http://schemas.microsoft.com/office/drawing/2014/main" id="{20C54D2E-E545-4A6A-B2F5-41C5F446792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98" name="ZoneTexte 2897">
          <a:extLst>
            <a:ext uri="{FF2B5EF4-FFF2-40B4-BE49-F238E27FC236}">
              <a16:creationId xmlns:a16="http://schemas.microsoft.com/office/drawing/2014/main" id="{37D2A182-E92E-421F-8C88-DFD86975E14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899" name="ZoneTexte 2898">
          <a:extLst>
            <a:ext uri="{FF2B5EF4-FFF2-40B4-BE49-F238E27FC236}">
              <a16:creationId xmlns:a16="http://schemas.microsoft.com/office/drawing/2014/main" id="{0C0E71CB-4C7D-43E5-8293-69654C4C06A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00" name="ZoneTexte 2899">
          <a:extLst>
            <a:ext uri="{FF2B5EF4-FFF2-40B4-BE49-F238E27FC236}">
              <a16:creationId xmlns:a16="http://schemas.microsoft.com/office/drawing/2014/main" id="{8EA6D579-DED0-4DC8-A084-21FAB1F10C5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01" name="ZoneTexte 2900">
          <a:extLst>
            <a:ext uri="{FF2B5EF4-FFF2-40B4-BE49-F238E27FC236}">
              <a16:creationId xmlns:a16="http://schemas.microsoft.com/office/drawing/2014/main" id="{F4CD8BF8-69D0-4B87-8535-66AE9A5AD07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02" name="ZoneTexte 2901">
          <a:extLst>
            <a:ext uri="{FF2B5EF4-FFF2-40B4-BE49-F238E27FC236}">
              <a16:creationId xmlns:a16="http://schemas.microsoft.com/office/drawing/2014/main" id="{A85EDBF6-76B1-4E5C-A447-974838D6C78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03" name="ZoneTexte 2902">
          <a:extLst>
            <a:ext uri="{FF2B5EF4-FFF2-40B4-BE49-F238E27FC236}">
              <a16:creationId xmlns:a16="http://schemas.microsoft.com/office/drawing/2014/main" id="{9FDD3C5F-B3EC-4241-BD8E-3AF52433C8D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04" name="ZoneTexte 2903">
          <a:extLst>
            <a:ext uri="{FF2B5EF4-FFF2-40B4-BE49-F238E27FC236}">
              <a16:creationId xmlns:a16="http://schemas.microsoft.com/office/drawing/2014/main" id="{DB989087-9442-4157-8CD4-53432A9F362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05" name="ZoneTexte 2904">
          <a:extLst>
            <a:ext uri="{FF2B5EF4-FFF2-40B4-BE49-F238E27FC236}">
              <a16:creationId xmlns:a16="http://schemas.microsoft.com/office/drawing/2014/main" id="{BD87E101-A8B5-402C-A527-D6CA2E25115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06" name="ZoneTexte 2905">
          <a:extLst>
            <a:ext uri="{FF2B5EF4-FFF2-40B4-BE49-F238E27FC236}">
              <a16:creationId xmlns:a16="http://schemas.microsoft.com/office/drawing/2014/main" id="{2C7DF300-5708-4C3B-AE87-EF913FE5D63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07" name="ZoneTexte 2906">
          <a:extLst>
            <a:ext uri="{FF2B5EF4-FFF2-40B4-BE49-F238E27FC236}">
              <a16:creationId xmlns:a16="http://schemas.microsoft.com/office/drawing/2014/main" id="{426AAB52-9494-4F2C-B84E-FD5E3D182F4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08" name="ZoneTexte 2907">
          <a:extLst>
            <a:ext uri="{FF2B5EF4-FFF2-40B4-BE49-F238E27FC236}">
              <a16:creationId xmlns:a16="http://schemas.microsoft.com/office/drawing/2014/main" id="{47A989B4-62A2-4958-9BD1-E00E3E7A2E0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09" name="ZoneTexte 2908">
          <a:extLst>
            <a:ext uri="{FF2B5EF4-FFF2-40B4-BE49-F238E27FC236}">
              <a16:creationId xmlns:a16="http://schemas.microsoft.com/office/drawing/2014/main" id="{9EE35757-98EF-4898-8DFC-66E1DEFA035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10" name="ZoneTexte 2909">
          <a:extLst>
            <a:ext uri="{FF2B5EF4-FFF2-40B4-BE49-F238E27FC236}">
              <a16:creationId xmlns:a16="http://schemas.microsoft.com/office/drawing/2014/main" id="{9D9DD1DB-1238-4D5C-8A34-B2935309711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11" name="ZoneTexte 2910">
          <a:extLst>
            <a:ext uri="{FF2B5EF4-FFF2-40B4-BE49-F238E27FC236}">
              <a16:creationId xmlns:a16="http://schemas.microsoft.com/office/drawing/2014/main" id="{15BBFB64-2526-42E1-857D-852A7E710E3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12" name="ZoneTexte 2911">
          <a:extLst>
            <a:ext uri="{FF2B5EF4-FFF2-40B4-BE49-F238E27FC236}">
              <a16:creationId xmlns:a16="http://schemas.microsoft.com/office/drawing/2014/main" id="{1649827B-6E86-44D9-A28B-9D5C7C524DC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13" name="ZoneTexte 2912">
          <a:extLst>
            <a:ext uri="{FF2B5EF4-FFF2-40B4-BE49-F238E27FC236}">
              <a16:creationId xmlns:a16="http://schemas.microsoft.com/office/drawing/2014/main" id="{BDCD5FE9-B9F0-4DB9-BC8D-91F28827693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14" name="ZoneTexte 2913">
          <a:extLst>
            <a:ext uri="{FF2B5EF4-FFF2-40B4-BE49-F238E27FC236}">
              <a16:creationId xmlns:a16="http://schemas.microsoft.com/office/drawing/2014/main" id="{DAB24266-D93D-4C75-9657-A40169134D3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15" name="ZoneTexte 2914">
          <a:extLst>
            <a:ext uri="{FF2B5EF4-FFF2-40B4-BE49-F238E27FC236}">
              <a16:creationId xmlns:a16="http://schemas.microsoft.com/office/drawing/2014/main" id="{83534CB4-17A6-4041-B8D0-8F72CD97812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16" name="ZoneTexte 2915">
          <a:extLst>
            <a:ext uri="{FF2B5EF4-FFF2-40B4-BE49-F238E27FC236}">
              <a16:creationId xmlns:a16="http://schemas.microsoft.com/office/drawing/2014/main" id="{CF918BD6-2438-4D4E-AC55-DD1F9942687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17" name="ZoneTexte 2916">
          <a:extLst>
            <a:ext uri="{FF2B5EF4-FFF2-40B4-BE49-F238E27FC236}">
              <a16:creationId xmlns:a16="http://schemas.microsoft.com/office/drawing/2014/main" id="{D224FA2A-D9BF-4744-86DD-E41CB7B1E97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18" name="ZoneTexte 2917">
          <a:extLst>
            <a:ext uri="{FF2B5EF4-FFF2-40B4-BE49-F238E27FC236}">
              <a16:creationId xmlns:a16="http://schemas.microsoft.com/office/drawing/2014/main" id="{EACD4AA0-14D1-4460-BC55-C139F205951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19" name="ZoneTexte 2918">
          <a:extLst>
            <a:ext uri="{FF2B5EF4-FFF2-40B4-BE49-F238E27FC236}">
              <a16:creationId xmlns:a16="http://schemas.microsoft.com/office/drawing/2014/main" id="{E59A23C2-F2B5-4389-8485-B8CACD6A5BA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20" name="ZoneTexte 2919">
          <a:extLst>
            <a:ext uri="{FF2B5EF4-FFF2-40B4-BE49-F238E27FC236}">
              <a16:creationId xmlns:a16="http://schemas.microsoft.com/office/drawing/2014/main" id="{CAB6A679-7FCB-44D9-9ACA-CC4B2A82BFA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21" name="ZoneTexte 2920">
          <a:extLst>
            <a:ext uri="{FF2B5EF4-FFF2-40B4-BE49-F238E27FC236}">
              <a16:creationId xmlns:a16="http://schemas.microsoft.com/office/drawing/2014/main" id="{537E1A4A-F190-498C-A6E1-9A6BB5F91A7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22" name="ZoneTexte 2921">
          <a:extLst>
            <a:ext uri="{FF2B5EF4-FFF2-40B4-BE49-F238E27FC236}">
              <a16:creationId xmlns:a16="http://schemas.microsoft.com/office/drawing/2014/main" id="{D253CF9C-0E62-434D-8EE7-4058B1C2790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23" name="ZoneTexte 2922">
          <a:extLst>
            <a:ext uri="{FF2B5EF4-FFF2-40B4-BE49-F238E27FC236}">
              <a16:creationId xmlns:a16="http://schemas.microsoft.com/office/drawing/2014/main" id="{C91BBFE3-C134-4285-A6EC-73C11CD45EE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24" name="ZoneTexte 2923">
          <a:extLst>
            <a:ext uri="{FF2B5EF4-FFF2-40B4-BE49-F238E27FC236}">
              <a16:creationId xmlns:a16="http://schemas.microsoft.com/office/drawing/2014/main" id="{8A2B4E97-8AE5-46E5-9102-7063734968D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25" name="ZoneTexte 2924">
          <a:extLst>
            <a:ext uri="{FF2B5EF4-FFF2-40B4-BE49-F238E27FC236}">
              <a16:creationId xmlns:a16="http://schemas.microsoft.com/office/drawing/2014/main" id="{61AC635A-87B7-4785-9EC7-B37752EFF0E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26" name="ZoneTexte 2925">
          <a:extLst>
            <a:ext uri="{FF2B5EF4-FFF2-40B4-BE49-F238E27FC236}">
              <a16:creationId xmlns:a16="http://schemas.microsoft.com/office/drawing/2014/main" id="{0FC2C6B5-C3DD-42D3-9F59-10CFAB2F71A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27" name="ZoneTexte 2926">
          <a:extLst>
            <a:ext uri="{FF2B5EF4-FFF2-40B4-BE49-F238E27FC236}">
              <a16:creationId xmlns:a16="http://schemas.microsoft.com/office/drawing/2014/main" id="{A8F9DBEA-D323-4927-B063-980F0BCF1D7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28" name="ZoneTexte 2927">
          <a:extLst>
            <a:ext uri="{FF2B5EF4-FFF2-40B4-BE49-F238E27FC236}">
              <a16:creationId xmlns:a16="http://schemas.microsoft.com/office/drawing/2014/main" id="{EA08CD23-0E26-442C-9962-5192DC52747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29" name="ZoneTexte 2928">
          <a:extLst>
            <a:ext uri="{FF2B5EF4-FFF2-40B4-BE49-F238E27FC236}">
              <a16:creationId xmlns:a16="http://schemas.microsoft.com/office/drawing/2014/main" id="{CB23323B-7D07-4074-8CBF-E8BE4F1278E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30" name="ZoneTexte 2929">
          <a:extLst>
            <a:ext uri="{FF2B5EF4-FFF2-40B4-BE49-F238E27FC236}">
              <a16:creationId xmlns:a16="http://schemas.microsoft.com/office/drawing/2014/main" id="{E52AE042-DADC-41C4-B0CD-8E66F7018C4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31" name="ZoneTexte 2930">
          <a:extLst>
            <a:ext uri="{FF2B5EF4-FFF2-40B4-BE49-F238E27FC236}">
              <a16:creationId xmlns:a16="http://schemas.microsoft.com/office/drawing/2014/main" id="{38EF9188-BA50-406D-B745-1CB2FA81815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32" name="ZoneTexte 2931">
          <a:extLst>
            <a:ext uri="{FF2B5EF4-FFF2-40B4-BE49-F238E27FC236}">
              <a16:creationId xmlns:a16="http://schemas.microsoft.com/office/drawing/2014/main" id="{AAC97A36-2D5C-4465-97FC-D8A0E0D1A2F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33" name="ZoneTexte 2932">
          <a:extLst>
            <a:ext uri="{FF2B5EF4-FFF2-40B4-BE49-F238E27FC236}">
              <a16:creationId xmlns:a16="http://schemas.microsoft.com/office/drawing/2014/main" id="{1F5398D8-9D65-4EDF-AA11-77EB74EDF47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34" name="ZoneTexte 2933">
          <a:extLst>
            <a:ext uri="{FF2B5EF4-FFF2-40B4-BE49-F238E27FC236}">
              <a16:creationId xmlns:a16="http://schemas.microsoft.com/office/drawing/2014/main" id="{8A8A0200-EDC1-4DB2-9298-C0045B88B14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35" name="ZoneTexte 2934">
          <a:extLst>
            <a:ext uri="{FF2B5EF4-FFF2-40B4-BE49-F238E27FC236}">
              <a16:creationId xmlns:a16="http://schemas.microsoft.com/office/drawing/2014/main" id="{77C531E1-0CB6-4B4C-A25F-C009FF00DC1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36" name="ZoneTexte 2935">
          <a:extLst>
            <a:ext uri="{FF2B5EF4-FFF2-40B4-BE49-F238E27FC236}">
              <a16:creationId xmlns:a16="http://schemas.microsoft.com/office/drawing/2014/main" id="{B13A35FF-4A47-4BDD-BF02-4F22176C8F9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37" name="ZoneTexte 2936">
          <a:extLst>
            <a:ext uri="{FF2B5EF4-FFF2-40B4-BE49-F238E27FC236}">
              <a16:creationId xmlns:a16="http://schemas.microsoft.com/office/drawing/2014/main" id="{D57DBBA4-AE7B-4D7B-B202-0FAF19A6CC2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38" name="ZoneTexte 2937">
          <a:extLst>
            <a:ext uri="{FF2B5EF4-FFF2-40B4-BE49-F238E27FC236}">
              <a16:creationId xmlns:a16="http://schemas.microsoft.com/office/drawing/2014/main" id="{C76E341C-B062-48D5-BCFF-625FADB3D07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39" name="ZoneTexte 2938">
          <a:extLst>
            <a:ext uri="{FF2B5EF4-FFF2-40B4-BE49-F238E27FC236}">
              <a16:creationId xmlns:a16="http://schemas.microsoft.com/office/drawing/2014/main" id="{D761C34D-7F85-45A5-9793-AEC4C137A7D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40" name="ZoneTexte 2939">
          <a:extLst>
            <a:ext uri="{FF2B5EF4-FFF2-40B4-BE49-F238E27FC236}">
              <a16:creationId xmlns:a16="http://schemas.microsoft.com/office/drawing/2014/main" id="{AD52F650-9F15-4032-9B76-529487E2C0D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41" name="ZoneTexte 2940">
          <a:extLst>
            <a:ext uri="{FF2B5EF4-FFF2-40B4-BE49-F238E27FC236}">
              <a16:creationId xmlns:a16="http://schemas.microsoft.com/office/drawing/2014/main" id="{6EAFFC97-DAFE-42D2-9F1D-4F702DFD8CD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42" name="ZoneTexte 2941">
          <a:extLst>
            <a:ext uri="{FF2B5EF4-FFF2-40B4-BE49-F238E27FC236}">
              <a16:creationId xmlns:a16="http://schemas.microsoft.com/office/drawing/2014/main" id="{EDFED821-D788-49CE-B7D0-CB4FC7EE2F0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43" name="ZoneTexte 2942">
          <a:extLst>
            <a:ext uri="{FF2B5EF4-FFF2-40B4-BE49-F238E27FC236}">
              <a16:creationId xmlns:a16="http://schemas.microsoft.com/office/drawing/2014/main" id="{A0A0355F-F8EC-4A4E-AC61-C6054004AEA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44" name="ZoneTexte 2943">
          <a:extLst>
            <a:ext uri="{FF2B5EF4-FFF2-40B4-BE49-F238E27FC236}">
              <a16:creationId xmlns:a16="http://schemas.microsoft.com/office/drawing/2014/main" id="{25D2745A-5990-4567-B9DB-6770449F689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45" name="ZoneTexte 2944">
          <a:extLst>
            <a:ext uri="{FF2B5EF4-FFF2-40B4-BE49-F238E27FC236}">
              <a16:creationId xmlns:a16="http://schemas.microsoft.com/office/drawing/2014/main" id="{D10756D1-417D-4F5D-8E49-63731AF1EED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46" name="ZoneTexte 2945">
          <a:extLst>
            <a:ext uri="{FF2B5EF4-FFF2-40B4-BE49-F238E27FC236}">
              <a16:creationId xmlns:a16="http://schemas.microsoft.com/office/drawing/2014/main" id="{CDC07C30-C3C3-4F85-BFE6-A72E5699274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47" name="ZoneTexte 2946">
          <a:extLst>
            <a:ext uri="{FF2B5EF4-FFF2-40B4-BE49-F238E27FC236}">
              <a16:creationId xmlns:a16="http://schemas.microsoft.com/office/drawing/2014/main" id="{A6EEBCEA-C11C-4E46-A56F-4EEA9D3EF12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48" name="ZoneTexte 2947">
          <a:extLst>
            <a:ext uri="{FF2B5EF4-FFF2-40B4-BE49-F238E27FC236}">
              <a16:creationId xmlns:a16="http://schemas.microsoft.com/office/drawing/2014/main" id="{5051DE34-8990-4A62-85AF-B0E80537A36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49" name="ZoneTexte 2948">
          <a:extLst>
            <a:ext uri="{FF2B5EF4-FFF2-40B4-BE49-F238E27FC236}">
              <a16:creationId xmlns:a16="http://schemas.microsoft.com/office/drawing/2014/main" id="{FC8324B1-6FDD-44C8-9C52-5055CDB7CDF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50" name="ZoneTexte 2949">
          <a:extLst>
            <a:ext uri="{FF2B5EF4-FFF2-40B4-BE49-F238E27FC236}">
              <a16:creationId xmlns:a16="http://schemas.microsoft.com/office/drawing/2014/main" id="{2B69057E-BBCE-4698-ABBF-C1FE5DC5831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51" name="ZoneTexte 2950">
          <a:extLst>
            <a:ext uri="{FF2B5EF4-FFF2-40B4-BE49-F238E27FC236}">
              <a16:creationId xmlns:a16="http://schemas.microsoft.com/office/drawing/2014/main" id="{61F9C5DF-EF27-4867-9F2F-3313DB41A8E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52" name="ZoneTexte 2951">
          <a:extLst>
            <a:ext uri="{FF2B5EF4-FFF2-40B4-BE49-F238E27FC236}">
              <a16:creationId xmlns:a16="http://schemas.microsoft.com/office/drawing/2014/main" id="{D82D2A9F-FB7C-4E4D-BC46-5738D722DD6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53" name="ZoneTexte 2952">
          <a:extLst>
            <a:ext uri="{FF2B5EF4-FFF2-40B4-BE49-F238E27FC236}">
              <a16:creationId xmlns:a16="http://schemas.microsoft.com/office/drawing/2014/main" id="{A4CE242B-2E24-40F8-8467-C840CC2E8E0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54" name="ZoneTexte 2953">
          <a:extLst>
            <a:ext uri="{FF2B5EF4-FFF2-40B4-BE49-F238E27FC236}">
              <a16:creationId xmlns:a16="http://schemas.microsoft.com/office/drawing/2014/main" id="{802E54FF-00E5-4B7B-85DF-52EB8F564FA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55" name="ZoneTexte 2954">
          <a:extLst>
            <a:ext uri="{FF2B5EF4-FFF2-40B4-BE49-F238E27FC236}">
              <a16:creationId xmlns:a16="http://schemas.microsoft.com/office/drawing/2014/main" id="{E25DD9AB-7B4B-4641-BA4D-ADE51243459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56" name="ZoneTexte 2955">
          <a:extLst>
            <a:ext uri="{FF2B5EF4-FFF2-40B4-BE49-F238E27FC236}">
              <a16:creationId xmlns:a16="http://schemas.microsoft.com/office/drawing/2014/main" id="{D6B8BAB5-8370-4654-9863-9EEF76BCB45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57" name="ZoneTexte 2956">
          <a:extLst>
            <a:ext uri="{FF2B5EF4-FFF2-40B4-BE49-F238E27FC236}">
              <a16:creationId xmlns:a16="http://schemas.microsoft.com/office/drawing/2014/main" id="{17F00903-F3E9-40FD-9377-8DA575A9A14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58" name="ZoneTexte 2957">
          <a:extLst>
            <a:ext uri="{FF2B5EF4-FFF2-40B4-BE49-F238E27FC236}">
              <a16:creationId xmlns:a16="http://schemas.microsoft.com/office/drawing/2014/main" id="{3A1F820A-2176-482A-B5B2-E6515570FD4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59" name="ZoneTexte 2958">
          <a:extLst>
            <a:ext uri="{FF2B5EF4-FFF2-40B4-BE49-F238E27FC236}">
              <a16:creationId xmlns:a16="http://schemas.microsoft.com/office/drawing/2014/main" id="{07BC74DA-F1D4-43DA-AD21-DB7315D451A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60" name="ZoneTexte 2959">
          <a:extLst>
            <a:ext uri="{FF2B5EF4-FFF2-40B4-BE49-F238E27FC236}">
              <a16:creationId xmlns:a16="http://schemas.microsoft.com/office/drawing/2014/main" id="{223B7F5B-3836-4148-B9A7-801B6439FBC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61" name="ZoneTexte 2960">
          <a:extLst>
            <a:ext uri="{FF2B5EF4-FFF2-40B4-BE49-F238E27FC236}">
              <a16:creationId xmlns:a16="http://schemas.microsoft.com/office/drawing/2014/main" id="{EF5B9330-9C3A-47ED-8AB8-31C79EB32B1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62" name="ZoneTexte 2961">
          <a:extLst>
            <a:ext uri="{FF2B5EF4-FFF2-40B4-BE49-F238E27FC236}">
              <a16:creationId xmlns:a16="http://schemas.microsoft.com/office/drawing/2014/main" id="{A0185605-7863-4715-85E2-339682BE68F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63" name="ZoneTexte 2962">
          <a:extLst>
            <a:ext uri="{FF2B5EF4-FFF2-40B4-BE49-F238E27FC236}">
              <a16:creationId xmlns:a16="http://schemas.microsoft.com/office/drawing/2014/main" id="{76BBCB4C-7451-419E-B481-DDC26DB1C87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64" name="ZoneTexte 2963">
          <a:extLst>
            <a:ext uri="{FF2B5EF4-FFF2-40B4-BE49-F238E27FC236}">
              <a16:creationId xmlns:a16="http://schemas.microsoft.com/office/drawing/2014/main" id="{29032D7F-FEAE-49A4-B09F-D4C8AFD03CF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65" name="ZoneTexte 2964">
          <a:extLst>
            <a:ext uri="{FF2B5EF4-FFF2-40B4-BE49-F238E27FC236}">
              <a16:creationId xmlns:a16="http://schemas.microsoft.com/office/drawing/2014/main" id="{7D51334C-53B2-467B-98C3-5E49A348F30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66" name="ZoneTexte 2965">
          <a:extLst>
            <a:ext uri="{FF2B5EF4-FFF2-40B4-BE49-F238E27FC236}">
              <a16:creationId xmlns:a16="http://schemas.microsoft.com/office/drawing/2014/main" id="{B18D5172-396A-4FA9-ADC2-E4D2294BA56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67" name="ZoneTexte 2966">
          <a:extLst>
            <a:ext uri="{FF2B5EF4-FFF2-40B4-BE49-F238E27FC236}">
              <a16:creationId xmlns:a16="http://schemas.microsoft.com/office/drawing/2014/main" id="{63000336-44C4-4BAE-953C-531C325F772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68" name="ZoneTexte 2967">
          <a:extLst>
            <a:ext uri="{FF2B5EF4-FFF2-40B4-BE49-F238E27FC236}">
              <a16:creationId xmlns:a16="http://schemas.microsoft.com/office/drawing/2014/main" id="{1236E4C5-1F65-43C3-8372-7834106A052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69" name="ZoneTexte 2968">
          <a:extLst>
            <a:ext uri="{FF2B5EF4-FFF2-40B4-BE49-F238E27FC236}">
              <a16:creationId xmlns:a16="http://schemas.microsoft.com/office/drawing/2014/main" id="{A32AB1E5-69ED-4819-A089-E983D3EB372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70" name="ZoneTexte 2969">
          <a:extLst>
            <a:ext uri="{FF2B5EF4-FFF2-40B4-BE49-F238E27FC236}">
              <a16:creationId xmlns:a16="http://schemas.microsoft.com/office/drawing/2014/main" id="{83026601-746C-4852-9B76-9D1925C7F8B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71" name="ZoneTexte 2970">
          <a:extLst>
            <a:ext uri="{FF2B5EF4-FFF2-40B4-BE49-F238E27FC236}">
              <a16:creationId xmlns:a16="http://schemas.microsoft.com/office/drawing/2014/main" id="{8559A264-C041-446E-B5BE-067BAB8EEFA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72" name="ZoneTexte 2971">
          <a:extLst>
            <a:ext uri="{FF2B5EF4-FFF2-40B4-BE49-F238E27FC236}">
              <a16:creationId xmlns:a16="http://schemas.microsoft.com/office/drawing/2014/main" id="{6B373484-209B-4DDD-B1E3-6A0727D9B1F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73" name="ZoneTexte 2972">
          <a:extLst>
            <a:ext uri="{FF2B5EF4-FFF2-40B4-BE49-F238E27FC236}">
              <a16:creationId xmlns:a16="http://schemas.microsoft.com/office/drawing/2014/main" id="{D2D7E6C9-C1EC-42FC-9DC5-50A9572526E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74" name="ZoneTexte 2973">
          <a:extLst>
            <a:ext uri="{FF2B5EF4-FFF2-40B4-BE49-F238E27FC236}">
              <a16:creationId xmlns:a16="http://schemas.microsoft.com/office/drawing/2014/main" id="{A2E32B26-C6D1-4EA2-B35E-8B5AC22C603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75" name="ZoneTexte 2974">
          <a:extLst>
            <a:ext uri="{FF2B5EF4-FFF2-40B4-BE49-F238E27FC236}">
              <a16:creationId xmlns:a16="http://schemas.microsoft.com/office/drawing/2014/main" id="{E50D0EE7-5ED2-48D4-8190-CCAEF70911C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76" name="ZoneTexte 2975">
          <a:extLst>
            <a:ext uri="{FF2B5EF4-FFF2-40B4-BE49-F238E27FC236}">
              <a16:creationId xmlns:a16="http://schemas.microsoft.com/office/drawing/2014/main" id="{324D3359-58C4-4C14-9A3B-08C0B79007B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77" name="ZoneTexte 2976">
          <a:extLst>
            <a:ext uri="{FF2B5EF4-FFF2-40B4-BE49-F238E27FC236}">
              <a16:creationId xmlns:a16="http://schemas.microsoft.com/office/drawing/2014/main" id="{9C1915BB-1446-4371-A41E-C9B4D873D10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78" name="ZoneTexte 2977">
          <a:extLst>
            <a:ext uri="{FF2B5EF4-FFF2-40B4-BE49-F238E27FC236}">
              <a16:creationId xmlns:a16="http://schemas.microsoft.com/office/drawing/2014/main" id="{BE79A65A-DDE5-4B58-B5F5-7DD275D452C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79" name="ZoneTexte 2978">
          <a:extLst>
            <a:ext uri="{FF2B5EF4-FFF2-40B4-BE49-F238E27FC236}">
              <a16:creationId xmlns:a16="http://schemas.microsoft.com/office/drawing/2014/main" id="{C898A6D6-8AA6-404B-A178-9B1FC79CA03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80" name="ZoneTexte 2979">
          <a:extLst>
            <a:ext uri="{FF2B5EF4-FFF2-40B4-BE49-F238E27FC236}">
              <a16:creationId xmlns:a16="http://schemas.microsoft.com/office/drawing/2014/main" id="{44758286-ED04-475E-9BB7-D050E0CEDA7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81" name="ZoneTexte 2980">
          <a:extLst>
            <a:ext uri="{FF2B5EF4-FFF2-40B4-BE49-F238E27FC236}">
              <a16:creationId xmlns:a16="http://schemas.microsoft.com/office/drawing/2014/main" id="{EFBB26C0-B769-4D2A-9D9B-590B6086A32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82" name="ZoneTexte 2981">
          <a:extLst>
            <a:ext uri="{FF2B5EF4-FFF2-40B4-BE49-F238E27FC236}">
              <a16:creationId xmlns:a16="http://schemas.microsoft.com/office/drawing/2014/main" id="{775E069B-A040-4AD1-8749-2B8D7F18644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83" name="ZoneTexte 2982">
          <a:extLst>
            <a:ext uri="{FF2B5EF4-FFF2-40B4-BE49-F238E27FC236}">
              <a16:creationId xmlns:a16="http://schemas.microsoft.com/office/drawing/2014/main" id="{D240A63B-7418-4732-AD02-FC3E0903161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84" name="ZoneTexte 2983">
          <a:extLst>
            <a:ext uri="{FF2B5EF4-FFF2-40B4-BE49-F238E27FC236}">
              <a16:creationId xmlns:a16="http://schemas.microsoft.com/office/drawing/2014/main" id="{B8CC01F8-C421-49F2-BCDB-9900DB0C407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85" name="ZoneTexte 2984">
          <a:extLst>
            <a:ext uri="{FF2B5EF4-FFF2-40B4-BE49-F238E27FC236}">
              <a16:creationId xmlns:a16="http://schemas.microsoft.com/office/drawing/2014/main" id="{D5443540-3F5B-4C47-9824-FDE434DE488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86" name="ZoneTexte 2985">
          <a:extLst>
            <a:ext uri="{FF2B5EF4-FFF2-40B4-BE49-F238E27FC236}">
              <a16:creationId xmlns:a16="http://schemas.microsoft.com/office/drawing/2014/main" id="{5D00CF72-BAFA-4FF6-9475-4CF83AE6579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87" name="ZoneTexte 2986">
          <a:extLst>
            <a:ext uri="{FF2B5EF4-FFF2-40B4-BE49-F238E27FC236}">
              <a16:creationId xmlns:a16="http://schemas.microsoft.com/office/drawing/2014/main" id="{465F0D6F-718E-4348-A13A-BE3E0A201D9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88" name="ZoneTexte 2987">
          <a:extLst>
            <a:ext uri="{FF2B5EF4-FFF2-40B4-BE49-F238E27FC236}">
              <a16:creationId xmlns:a16="http://schemas.microsoft.com/office/drawing/2014/main" id="{06156D4D-84CB-481B-B458-8983CA106A3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89" name="ZoneTexte 2988">
          <a:extLst>
            <a:ext uri="{FF2B5EF4-FFF2-40B4-BE49-F238E27FC236}">
              <a16:creationId xmlns:a16="http://schemas.microsoft.com/office/drawing/2014/main" id="{2E8A6877-28D4-4C6B-9CCC-3AF5175B48F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90" name="ZoneTexte 2989">
          <a:extLst>
            <a:ext uri="{FF2B5EF4-FFF2-40B4-BE49-F238E27FC236}">
              <a16:creationId xmlns:a16="http://schemas.microsoft.com/office/drawing/2014/main" id="{16D6C471-2DD8-4489-9735-8CA3AFBA6B1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91" name="ZoneTexte 2990">
          <a:extLst>
            <a:ext uri="{FF2B5EF4-FFF2-40B4-BE49-F238E27FC236}">
              <a16:creationId xmlns:a16="http://schemas.microsoft.com/office/drawing/2014/main" id="{9F082457-3020-4A00-87F1-E39B664E593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92" name="ZoneTexte 2991">
          <a:extLst>
            <a:ext uri="{FF2B5EF4-FFF2-40B4-BE49-F238E27FC236}">
              <a16:creationId xmlns:a16="http://schemas.microsoft.com/office/drawing/2014/main" id="{A7D57B23-7C2E-4828-B91F-050224617EF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93" name="ZoneTexte 2992">
          <a:extLst>
            <a:ext uri="{FF2B5EF4-FFF2-40B4-BE49-F238E27FC236}">
              <a16:creationId xmlns:a16="http://schemas.microsoft.com/office/drawing/2014/main" id="{7BDE9EAB-3FAC-4359-94A9-978AAB33CD3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94" name="ZoneTexte 2993">
          <a:extLst>
            <a:ext uri="{FF2B5EF4-FFF2-40B4-BE49-F238E27FC236}">
              <a16:creationId xmlns:a16="http://schemas.microsoft.com/office/drawing/2014/main" id="{8FE55365-A6BB-4759-BD68-0EF0A9658C3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95" name="ZoneTexte 2994">
          <a:extLst>
            <a:ext uri="{FF2B5EF4-FFF2-40B4-BE49-F238E27FC236}">
              <a16:creationId xmlns:a16="http://schemas.microsoft.com/office/drawing/2014/main" id="{E685BD8C-D4D7-4F32-814F-DACCB6EA0EE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96" name="ZoneTexte 2995">
          <a:extLst>
            <a:ext uri="{FF2B5EF4-FFF2-40B4-BE49-F238E27FC236}">
              <a16:creationId xmlns:a16="http://schemas.microsoft.com/office/drawing/2014/main" id="{9E0C0AAE-ED67-4F13-AE58-44380FF1D35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97" name="ZoneTexte 2996">
          <a:extLst>
            <a:ext uri="{FF2B5EF4-FFF2-40B4-BE49-F238E27FC236}">
              <a16:creationId xmlns:a16="http://schemas.microsoft.com/office/drawing/2014/main" id="{4A05176A-615C-47EA-89C9-B8AF384A146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98" name="ZoneTexte 2997">
          <a:extLst>
            <a:ext uri="{FF2B5EF4-FFF2-40B4-BE49-F238E27FC236}">
              <a16:creationId xmlns:a16="http://schemas.microsoft.com/office/drawing/2014/main" id="{A5AE81F5-8864-4320-9779-A8598A8303D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2999" name="ZoneTexte 2998">
          <a:extLst>
            <a:ext uri="{FF2B5EF4-FFF2-40B4-BE49-F238E27FC236}">
              <a16:creationId xmlns:a16="http://schemas.microsoft.com/office/drawing/2014/main" id="{7B95C002-7C23-4504-B313-2D14F70E194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00" name="ZoneTexte 2999">
          <a:extLst>
            <a:ext uri="{FF2B5EF4-FFF2-40B4-BE49-F238E27FC236}">
              <a16:creationId xmlns:a16="http://schemas.microsoft.com/office/drawing/2014/main" id="{6EA4C8C2-3C99-4880-BA93-BE6187CF77F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01" name="ZoneTexte 3000">
          <a:extLst>
            <a:ext uri="{FF2B5EF4-FFF2-40B4-BE49-F238E27FC236}">
              <a16:creationId xmlns:a16="http://schemas.microsoft.com/office/drawing/2014/main" id="{7D772739-9DA5-4CD1-8FB9-019D3DDF0E6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02" name="ZoneTexte 3001">
          <a:extLst>
            <a:ext uri="{FF2B5EF4-FFF2-40B4-BE49-F238E27FC236}">
              <a16:creationId xmlns:a16="http://schemas.microsoft.com/office/drawing/2014/main" id="{EBA67CE2-D66B-44F9-8CCC-2250CB0B103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03" name="ZoneTexte 3002">
          <a:extLst>
            <a:ext uri="{FF2B5EF4-FFF2-40B4-BE49-F238E27FC236}">
              <a16:creationId xmlns:a16="http://schemas.microsoft.com/office/drawing/2014/main" id="{FC9C34AD-014F-45B8-BD1D-895DA535BA3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04" name="ZoneTexte 3003">
          <a:extLst>
            <a:ext uri="{FF2B5EF4-FFF2-40B4-BE49-F238E27FC236}">
              <a16:creationId xmlns:a16="http://schemas.microsoft.com/office/drawing/2014/main" id="{7AA09B6A-02F1-452E-8EE5-2DEE0040D08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05" name="ZoneTexte 3004">
          <a:extLst>
            <a:ext uri="{FF2B5EF4-FFF2-40B4-BE49-F238E27FC236}">
              <a16:creationId xmlns:a16="http://schemas.microsoft.com/office/drawing/2014/main" id="{1213DD44-C184-4717-822C-730EAC9A991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06" name="ZoneTexte 3005">
          <a:extLst>
            <a:ext uri="{FF2B5EF4-FFF2-40B4-BE49-F238E27FC236}">
              <a16:creationId xmlns:a16="http://schemas.microsoft.com/office/drawing/2014/main" id="{5762794E-71D6-4C1E-A4B8-7A4EC40DB27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07" name="ZoneTexte 3006">
          <a:extLst>
            <a:ext uri="{FF2B5EF4-FFF2-40B4-BE49-F238E27FC236}">
              <a16:creationId xmlns:a16="http://schemas.microsoft.com/office/drawing/2014/main" id="{C1A1C87B-BC32-4BF6-884A-1583C88CC4C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08" name="ZoneTexte 3007">
          <a:extLst>
            <a:ext uri="{FF2B5EF4-FFF2-40B4-BE49-F238E27FC236}">
              <a16:creationId xmlns:a16="http://schemas.microsoft.com/office/drawing/2014/main" id="{7F771A4B-B3D3-43CF-A2B4-39B24FFB61F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09" name="ZoneTexte 3008">
          <a:extLst>
            <a:ext uri="{FF2B5EF4-FFF2-40B4-BE49-F238E27FC236}">
              <a16:creationId xmlns:a16="http://schemas.microsoft.com/office/drawing/2014/main" id="{AD014630-DD5E-4A5C-8214-DD0040B8867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10" name="ZoneTexte 3009">
          <a:extLst>
            <a:ext uri="{FF2B5EF4-FFF2-40B4-BE49-F238E27FC236}">
              <a16:creationId xmlns:a16="http://schemas.microsoft.com/office/drawing/2014/main" id="{B8B7BEF1-1338-41C5-BE24-59DD385596E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11" name="ZoneTexte 3010">
          <a:extLst>
            <a:ext uri="{FF2B5EF4-FFF2-40B4-BE49-F238E27FC236}">
              <a16:creationId xmlns:a16="http://schemas.microsoft.com/office/drawing/2014/main" id="{F4C9EC97-3A03-423C-AECD-BCC5F3BEC95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12" name="ZoneTexte 3011">
          <a:extLst>
            <a:ext uri="{FF2B5EF4-FFF2-40B4-BE49-F238E27FC236}">
              <a16:creationId xmlns:a16="http://schemas.microsoft.com/office/drawing/2014/main" id="{AB583B5D-74CD-4DFE-A268-6972B0ADB9D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13" name="ZoneTexte 3012">
          <a:extLst>
            <a:ext uri="{FF2B5EF4-FFF2-40B4-BE49-F238E27FC236}">
              <a16:creationId xmlns:a16="http://schemas.microsoft.com/office/drawing/2014/main" id="{D9F6B328-A580-41AF-A76B-DE861FD3BD8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14" name="ZoneTexte 3013">
          <a:extLst>
            <a:ext uri="{FF2B5EF4-FFF2-40B4-BE49-F238E27FC236}">
              <a16:creationId xmlns:a16="http://schemas.microsoft.com/office/drawing/2014/main" id="{E12E55CE-AA44-4C2E-BF91-8CC53351D0F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15" name="ZoneTexte 3014">
          <a:extLst>
            <a:ext uri="{FF2B5EF4-FFF2-40B4-BE49-F238E27FC236}">
              <a16:creationId xmlns:a16="http://schemas.microsoft.com/office/drawing/2014/main" id="{306C59FE-A1C7-4773-AF32-47E99BEF8D2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16" name="ZoneTexte 3015">
          <a:extLst>
            <a:ext uri="{FF2B5EF4-FFF2-40B4-BE49-F238E27FC236}">
              <a16:creationId xmlns:a16="http://schemas.microsoft.com/office/drawing/2014/main" id="{3A094D65-60A8-48CA-8E75-80A1C891701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17" name="ZoneTexte 3016">
          <a:extLst>
            <a:ext uri="{FF2B5EF4-FFF2-40B4-BE49-F238E27FC236}">
              <a16:creationId xmlns:a16="http://schemas.microsoft.com/office/drawing/2014/main" id="{CC3BE18E-B073-44FE-AED9-FDF773FEF48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18" name="ZoneTexte 3017">
          <a:extLst>
            <a:ext uri="{FF2B5EF4-FFF2-40B4-BE49-F238E27FC236}">
              <a16:creationId xmlns:a16="http://schemas.microsoft.com/office/drawing/2014/main" id="{39C12591-4D60-4344-A525-29465235D8D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19" name="ZoneTexte 3018">
          <a:extLst>
            <a:ext uri="{FF2B5EF4-FFF2-40B4-BE49-F238E27FC236}">
              <a16:creationId xmlns:a16="http://schemas.microsoft.com/office/drawing/2014/main" id="{EF5B900A-F2A1-4055-B68C-FD45257BA62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20" name="ZoneTexte 3019">
          <a:extLst>
            <a:ext uri="{FF2B5EF4-FFF2-40B4-BE49-F238E27FC236}">
              <a16:creationId xmlns:a16="http://schemas.microsoft.com/office/drawing/2014/main" id="{8A0C2040-499C-4121-95D1-7C1DF0276C8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21" name="ZoneTexte 3020">
          <a:extLst>
            <a:ext uri="{FF2B5EF4-FFF2-40B4-BE49-F238E27FC236}">
              <a16:creationId xmlns:a16="http://schemas.microsoft.com/office/drawing/2014/main" id="{DD461523-5CD2-44BE-B5E1-8EE03B33760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22" name="ZoneTexte 3021">
          <a:extLst>
            <a:ext uri="{FF2B5EF4-FFF2-40B4-BE49-F238E27FC236}">
              <a16:creationId xmlns:a16="http://schemas.microsoft.com/office/drawing/2014/main" id="{43BA7A76-60D2-42EF-B007-0A4B0BB0FE3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23" name="ZoneTexte 3022">
          <a:extLst>
            <a:ext uri="{FF2B5EF4-FFF2-40B4-BE49-F238E27FC236}">
              <a16:creationId xmlns:a16="http://schemas.microsoft.com/office/drawing/2014/main" id="{6CE3D5EF-E355-4589-8AC8-145AA827040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24" name="ZoneTexte 3023">
          <a:extLst>
            <a:ext uri="{FF2B5EF4-FFF2-40B4-BE49-F238E27FC236}">
              <a16:creationId xmlns:a16="http://schemas.microsoft.com/office/drawing/2014/main" id="{215B7F5B-799F-42AA-9DA5-E812CF2487B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25" name="ZoneTexte 3024">
          <a:extLst>
            <a:ext uri="{FF2B5EF4-FFF2-40B4-BE49-F238E27FC236}">
              <a16:creationId xmlns:a16="http://schemas.microsoft.com/office/drawing/2014/main" id="{C8793A86-2683-48DA-805A-7B30150B888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26" name="ZoneTexte 3025">
          <a:extLst>
            <a:ext uri="{FF2B5EF4-FFF2-40B4-BE49-F238E27FC236}">
              <a16:creationId xmlns:a16="http://schemas.microsoft.com/office/drawing/2014/main" id="{4AE4438F-C19B-4280-B83D-920823F39DA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27" name="ZoneTexte 3026">
          <a:extLst>
            <a:ext uri="{FF2B5EF4-FFF2-40B4-BE49-F238E27FC236}">
              <a16:creationId xmlns:a16="http://schemas.microsoft.com/office/drawing/2014/main" id="{FDD2BE6A-9843-4B2F-AB8B-0C74F674036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28" name="ZoneTexte 3027">
          <a:extLst>
            <a:ext uri="{FF2B5EF4-FFF2-40B4-BE49-F238E27FC236}">
              <a16:creationId xmlns:a16="http://schemas.microsoft.com/office/drawing/2014/main" id="{52BED10D-9B66-46F2-8ECC-1F953FDC6F9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29" name="ZoneTexte 3028">
          <a:extLst>
            <a:ext uri="{FF2B5EF4-FFF2-40B4-BE49-F238E27FC236}">
              <a16:creationId xmlns:a16="http://schemas.microsoft.com/office/drawing/2014/main" id="{07BCDF45-469E-4E88-AE8B-BA9572F0E7E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30" name="ZoneTexte 3029">
          <a:extLst>
            <a:ext uri="{FF2B5EF4-FFF2-40B4-BE49-F238E27FC236}">
              <a16:creationId xmlns:a16="http://schemas.microsoft.com/office/drawing/2014/main" id="{D827D624-FD30-4AEC-BE81-D78157B1A00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31" name="ZoneTexte 3030">
          <a:extLst>
            <a:ext uri="{FF2B5EF4-FFF2-40B4-BE49-F238E27FC236}">
              <a16:creationId xmlns:a16="http://schemas.microsoft.com/office/drawing/2014/main" id="{48AB35DA-31D8-455D-B953-0B6505D8E24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32" name="ZoneTexte 3031">
          <a:extLst>
            <a:ext uri="{FF2B5EF4-FFF2-40B4-BE49-F238E27FC236}">
              <a16:creationId xmlns:a16="http://schemas.microsoft.com/office/drawing/2014/main" id="{05DA0052-1F0B-455B-A0B8-ACE4E41E2C3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33" name="ZoneTexte 3032">
          <a:extLst>
            <a:ext uri="{FF2B5EF4-FFF2-40B4-BE49-F238E27FC236}">
              <a16:creationId xmlns:a16="http://schemas.microsoft.com/office/drawing/2014/main" id="{C1A6C558-7D1E-4516-96F6-D68A3ED9A9D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34" name="ZoneTexte 3033">
          <a:extLst>
            <a:ext uri="{FF2B5EF4-FFF2-40B4-BE49-F238E27FC236}">
              <a16:creationId xmlns:a16="http://schemas.microsoft.com/office/drawing/2014/main" id="{1EA8E89C-72B6-4A66-ABBA-6FBD817302C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35" name="ZoneTexte 3034">
          <a:extLst>
            <a:ext uri="{FF2B5EF4-FFF2-40B4-BE49-F238E27FC236}">
              <a16:creationId xmlns:a16="http://schemas.microsoft.com/office/drawing/2014/main" id="{C7F6D6CC-A3BA-4C74-9CC9-491CF1D48BE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36" name="ZoneTexte 3035">
          <a:extLst>
            <a:ext uri="{FF2B5EF4-FFF2-40B4-BE49-F238E27FC236}">
              <a16:creationId xmlns:a16="http://schemas.microsoft.com/office/drawing/2014/main" id="{6D0F3655-6D2C-47D6-B0F3-AEDF8355C83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37" name="ZoneTexte 3036">
          <a:extLst>
            <a:ext uri="{FF2B5EF4-FFF2-40B4-BE49-F238E27FC236}">
              <a16:creationId xmlns:a16="http://schemas.microsoft.com/office/drawing/2014/main" id="{67E76023-BD6F-4509-BB51-CC12E60C4E9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38" name="ZoneTexte 3037">
          <a:extLst>
            <a:ext uri="{FF2B5EF4-FFF2-40B4-BE49-F238E27FC236}">
              <a16:creationId xmlns:a16="http://schemas.microsoft.com/office/drawing/2014/main" id="{1AC5E6C0-6A42-49E9-A0E9-B5351EDB8C9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39" name="ZoneTexte 3038">
          <a:extLst>
            <a:ext uri="{FF2B5EF4-FFF2-40B4-BE49-F238E27FC236}">
              <a16:creationId xmlns:a16="http://schemas.microsoft.com/office/drawing/2014/main" id="{45990D7F-1D70-44FB-855A-BC6C882763D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40" name="ZoneTexte 3039">
          <a:extLst>
            <a:ext uri="{FF2B5EF4-FFF2-40B4-BE49-F238E27FC236}">
              <a16:creationId xmlns:a16="http://schemas.microsoft.com/office/drawing/2014/main" id="{7526CA92-3F2D-473F-B741-7F84DCB3294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41" name="ZoneTexte 3040">
          <a:extLst>
            <a:ext uri="{FF2B5EF4-FFF2-40B4-BE49-F238E27FC236}">
              <a16:creationId xmlns:a16="http://schemas.microsoft.com/office/drawing/2014/main" id="{E20EDD14-1183-4C08-B6B4-BF5A78D3F75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42" name="ZoneTexte 3041">
          <a:extLst>
            <a:ext uri="{FF2B5EF4-FFF2-40B4-BE49-F238E27FC236}">
              <a16:creationId xmlns:a16="http://schemas.microsoft.com/office/drawing/2014/main" id="{2CCA2AB8-3ACD-4DAD-AF86-3B15E442336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43" name="ZoneTexte 3042">
          <a:extLst>
            <a:ext uri="{FF2B5EF4-FFF2-40B4-BE49-F238E27FC236}">
              <a16:creationId xmlns:a16="http://schemas.microsoft.com/office/drawing/2014/main" id="{640F520F-1FC5-4158-A62B-36A92CE00E7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44" name="ZoneTexte 3043">
          <a:extLst>
            <a:ext uri="{FF2B5EF4-FFF2-40B4-BE49-F238E27FC236}">
              <a16:creationId xmlns:a16="http://schemas.microsoft.com/office/drawing/2014/main" id="{A27FCA08-C905-48AE-81B6-AA15998B323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45" name="ZoneTexte 3044">
          <a:extLst>
            <a:ext uri="{FF2B5EF4-FFF2-40B4-BE49-F238E27FC236}">
              <a16:creationId xmlns:a16="http://schemas.microsoft.com/office/drawing/2014/main" id="{341A02BD-EB69-41BE-B73D-F6431058927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46" name="ZoneTexte 3045">
          <a:extLst>
            <a:ext uri="{FF2B5EF4-FFF2-40B4-BE49-F238E27FC236}">
              <a16:creationId xmlns:a16="http://schemas.microsoft.com/office/drawing/2014/main" id="{57BE43B9-CCF0-4290-8481-6BB4D6CDD9D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47" name="ZoneTexte 3046">
          <a:extLst>
            <a:ext uri="{FF2B5EF4-FFF2-40B4-BE49-F238E27FC236}">
              <a16:creationId xmlns:a16="http://schemas.microsoft.com/office/drawing/2014/main" id="{02DB43C0-9A78-49D9-B98B-EDE411BD495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48" name="ZoneTexte 3047">
          <a:extLst>
            <a:ext uri="{FF2B5EF4-FFF2-40B4-BE49-F238E27FC236}">
              <a16:creationId xmlns:a16="http://schemas.microsoft.com/office/drawing/2014/main" id="{A282DA27-DD88-421D-9AD6-2D60CE46E71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49" name="ZoneTexte 3048">
          <a:extLst>
            <a:ext uri="{FF2B5EF4-FFF2-40B4-BE49-F238E27FC236}">
              <a16:creationId xmlns:a16="http://schemas.microsoft.com/office/drawing/2014/main" id="{09B1B919-6242-4EDB-8E10-80BEBEB0A09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50" name="ZoneTexte 3049">
          <a:extLst>
            <a:ext uri="{FF2B5EF4-FFF2-40B4-BE49-F238E27FC236}">
              <a16:creationId xmlns:a16="http://schemas.microsoft.com/office/drawing/2014/main" id="{3B55EE18-5F8A-4C83-A582-C3941468587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51" name="ZoneTexte 3050">
          <a:extLst>
            <a:ext uri="{FF2B5EF4-FFF2-40B4-BE49-F238E27FC236}">
              <a16:creationId xmlns:a16="http://schemas.microsoft.com/office/drawing/2014/main" id="{3A27A71D-193B-435F-89A1-8254439A141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52" name="ZoneTexte 3051">
          <a:extLst>
            <a:ext uri="{FF2B5EF4-FFF2-40B4-BE49-F238E27FC236}">
              <a16:creationId xmlns:a16="http://schemas.microsoft.com/office/drawing/2014/main" id="{BB5192CA-DF01-4B91-B7BA-E2F0A4E2AEA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53" name="ZoneTexte 3052">
          <a:extLst>
            <a:ext uri="{FF2B5EF4-FFF2-40B4-BE49-F238E27FC236}">
              <a16:creationId xmlns:a16="http://schemas.microsoft.com/office/drawing/2014/main" id="{1AEEA48F-4BA5-4A40-837D-CA8516FFE66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54" name="ZoneTexte 3053">
          <a:extLst>
            <a:ext uri="{FF2B5EF4-FFF2-40B4-BE49-F238E27FC236}">
              <a16:creationId xmlns:a16="http://schemas.microsoft.com/office/drawing/2014/main" id="{FE8AE675-E52B-4B96-86A2-E1D3A422F6B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55" name="ZoneTexte 3054">
          <a:extLst>
            <a:ext uri="{FF2B5EF4-FFF2-40B4-BE49-F238E27FC236}">
              <a16:creationId xmlns:a16="http://schemas.microsoft.com/office/drawing/2014/main" id="{11ACFB83-DA1E-4262-A4E4-E1E62592A1F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56" name="ZoneTexte 3055">
          <a:extLst>
            <a:ext uri="{FF2B5EF4-FFF2-40B4-BE49-F238E27FC236}">
              <a16:creationId xmlns:a16="http://schemas.microsoft.com/office/drawing/2014/main" id="{555BBC7A-8BC1-4D82-A42C-7148A37D1B6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57" name="ZoneTexte 3056">
          <a:extLst>
            <a:ext uri="{FF2B5EF4-FFF2-40B4-BE49-F238E27FC236}">
              <a16:creationId xmlns:a16="http://schemas.microsoft.com/office/drawing/2014/main" id="{5EDEFC60-89C9-443E-8751-283BFC173CA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58" name="ZoneTexte 3057">
          <a:extLst>
            <a:ext uri="{FF2B5EF4-FFF2-40B4-BE49-F238E27FC236}">
              <a16:creationId xmlns:a16="http://schemas.microsoft.com/office/drawing/2014/main" id="{DDEAEE46-D3C8-4A18-BBB7-65AF37300B0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59" name="ZoneTexte 3058">
          <a:extLst>
            <a:ext uri="{FF2B5EF4-FFF2-40B4-BE49-F238E27FC236}">
              <a16:creationId xmlns:a16="http://schemas.microsoft.com/office/drawing/2014/main" id="{8673FB31-2742-4561-AFF5-A0E099287E5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60" name="ZoneTexte 3059">
          <a:extLst>
            <a:ext uri="{FF2B5EF4-FFF2-40B4-BE49-F238E27FC236}">
              <a16:creationId xmlns:a16="http://schemas.microsoft.com/office/drawing/2014/main" id="{55674D6A-F413-4EF7-B0B3-6A0EBFEABD9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61" name="ZoneTexte 3060">
          <a:extLst>
            <a:ext uri="{FF2B5EF4-FFF2-40B4-BE49-F238E27FC236}">
              <a16:creationId xmlns:a16="http://schemas.microsoft.com/office/drawing/2014/main" id="{F2C8D90B-BC86-45B7-BE46-6FC6CF651C4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62" name="ZoneTexte 3061">
          <a:extLst>
            <a:ext uri="{FF2B5EF4-FFF2-40B4-BE49-F238E27FC236}">
              <a16:creationId xmlns:a16="http://schemas.microsoft.com/office/drawing/2014/main" id="{73798570-5927-4611-9731-475A2FBADF6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63" name="ZoneTexte 3062">
          <a:extLst>
            <a:ext uri="{FF2B5EF4-FFF2-40B4-BE49-F238E27FC236}">
              <a16:creationId xmlns:a16="http://schemas.microsoft.com/office/drawing/2014/main" id="{0E814FD7-1CA7-473E-8D23-BF1784C0A4E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64" name="ZoneTexte 3063">
          <a:extLst>
            <a:ext uri="{FF2B5EF4-FFF2-40B4-BE49-F238E27FC236}">
              <a16:creationId xmlns:a16="http://schemas.microsoft.com/office/drawing/2014/main" id="{D9E5286E-1A1C-4AE5-89C4-682714F7053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65" name="ZoneTexte 3064">
          <a:extLst>
            <a:ext uri="{FF2B5EF4-FFF2-40B4-BE49-F238E27FC236}">
              <a16:creationId xmlns:a16="http://schemas.microsoft.com/office/drawing/2014/main" id="{B97D99C0-1989-4DA8-A546-4EE32A04D23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66" name="ZoneTexte 3065">
          <a:extLst>
            <a:ext uri="{FF2B5EF4-FFF2-40B4-BE49-F238E27FC236}">
              <a16:creationId xmlns:a16="http://schemas.microsoft.com/office/drawing/2014/main" id="{7DC00242-515F-4173-9BDC-6AB78D958C4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67" name="ZoneTexte 3066">
          <a:extLst>
            <a:ext uri="{FF2B5EF4-FFF2-40B4-BE49-F238E27FC236}">
              <a16:creationId xmlns:a16="http://schemas.microsoft.com/office/drawing/2014/main" id="{B9F6DE62-86DA-40DB-9630-B5336A3D63D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68" name="ZoneTexte 3067">
          <a:extLst>
            <a:ext uri="{FF2B5EF4-FFF2-40B4-BE49-F238E27FC236}">
              <a16:creationId xmlns:a16="http://schemas.microsoft.com/office/drawing/2014/main" id="{6873876E-8F40-4758-812F-19D4D5FD7F7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69" name="ZoneTexte 3068">
          <a:extLst>
            <a:ext uri="{FF2B5EF4-FFF2-40B4-BE49-F238E27FC236}">
              <a16:creationId xmlns:a16="http://schemas.microsoft.com/office/drawing/2014/main" id="{A85A660F-D345-4F17-ADC7-241252FFC12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70" name="ZoneTexte 3069">
          <a:extLst>
            <a:ext uri="{FF2B5EF4-FFF2-40B4-BE49-F238E27FC236}">
              <a16:creationId xmlns:a16="http://schemas.microsoft.com/office/drawing/2014/main" id="{79A9ACC6-1113-4ECC-82D0-A039B88E1DE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71" name="ZoneTexte 3070">
          <a:extLst>
            <a:ext uri="{FF2B5EF4-FFF2-40B4-BE49-F238E27FC236}">
              <a16:creationId xmlns:a16="http://schemas.microsoft.com/office/drawing/2014/main" id="{96D2C245-0FF6-4181-A3CF-F2DF74D24F8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72" name="ZoneTexte 3071">
          <a:extLst>
            <a:ext uri="{FF2B5EF4-FFF2-40B4-BE49-F238E27FC236}">
              <a16:creationId xmlns:a16="http://schemas.microsoft.com/office/drawing/2014/main" id="{D4985F7E-5D38-4614-BC15-C8D1A6C46F5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73" name="ZoneTexte 3072">
          <a:extLst>
            <a:ext uri="{FF2B5EF4-FFF2-40B4-BE49-F238E27FC236}">
              <a16:creationId xmlns:a16="http://schemas.microsoft.com/office/drawing/2014/main" id="{4766CE2A-4484-4AE0-A2F6-B13744D4AD8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74" name="ZoneTexte 3073">
          <a:extLst>
            <a:ext uri="{FF2B5EF4-FFF2-40B4-BE49-F238E27FC236}">
              <a16:creationId xmlns:a16="http://schemas.microsoft.com/office/drawing/2014/main" id="{96126FE2-7946-4172-B62A-300A117321D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75" name="ZoneTexte 3074">
          <a:extLst>
            <a:ext uri="{FF2B5EF4-FFF2-40B4-BE49-F238E27FC236}">
              <a16:creationId xmlns:a16="http://schemas.microsoft.com/office/drawing/2014/main" id="{8FF7388D-F1FA-4030-A789-F0C2752A883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76" name="ZoneTexte 3075">
          <a:extLst>
            <a:ext uri="{FF2B5EF4-FFF2-40B4-BE49-F238E27FC236}">
              <a16:creationId xmlns:a16="http://schemas.microsoft.com/office/drawing/2014/main" id="{AF439D76-28DA-4E75-8E22-E57C12B5AF3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77" name="ZoneTexte 3076">
          <a:extLst>
            <a:ext uri="{FF2B5EF4-FFF2-40B4-BE49-F238E27FC236}">
              <a16:creationId xmlns:a16="http://schemas.microsoft.com/office/drawing/2014/main" id="{E9758455-A71E-4026-B8FD-A0E2798BBDB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78" name="ZoneTexte 3077">
          <a:extLst>
            <a:ext uri="{FF2B5EF4-FFF2-40B4-BE49-F238E27FC236}">
              <a16:creationId xmlns:a16="http://schemas.microsoft.com/office/drawing/2014/main" id="{DC3EFD7F-17B5-4E77-9AA0-18582FA640D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79" name="ZoneTexte 3078">
          <a:extLst>
            <a:ext uri="{FF2B5EF4-FFF2-40B4-BE49-F238E27FC236}">
              <a16:creationId xmlns:a16="http://schemas.microsoft.com/office/drawing/2014/main" id="{CEF1E9A1-5CB2-4CD0-A7B9-4999309983F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80" name="ZoneTexte 3079">
          <a:extLst>
            <a:ext uri="{FF2B5EF4-FFF2-40B4-BE49-F238E27FC236}">
              <a16:creationId xmlns:a16="http://schemas.microsoft.com/office/drawing/2014/main" id="{035AE3FC-3373-41FF-9794-598F24B58A2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81" name="ZoneTexte 3080">
          <a:extLst>
            <a:ext uri="{FF2B5EF4-FFF2-40B4-BE49-F238E27FC236}">
              <a16:creationId xmlns:a16="http://schemas.microsoft.com/office/drawing/2014/main" id="{B55BA12B-6901-4EAC-80A2-5DA00FDE154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82" name="ZoneTexte 3081">
          <a:extLst>
            <a:ext uri="{FF2B5EF4-FFF2-40B4-BE49-F238E27FC236}">
              <a16:creationId xmlns:a16="http://schemas.microsoft.com/office/drawing/2014/main" id="{C58DF3FD-2E24-4F7C-8414-702BA4A718D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83" name="ZoneTexte 3082">
          <a:extLst>
            <a:ext uri="{FF2B5EF4-FFF2-40B4-BE49-F238E27FC236}">
              <a16:creationId xmlns:a16="http://schemas.microsoft.com/office/drawing/2014/main" id="{16308CEB-7EBE-4211-85E3-EA60FA74DF4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84" name="ZoneTexte 3083">
          <a:extLst>
            <a:ext uri="{FF2B5EF4-FFF2-40B4-BE49-F238E27FC236}">
              <a16:creationId xmlns:a16="http://schemas.microsoft.com/office/drawing/2014/main" id="{7673991F-0462-4650-B012-37627ED9A14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85" name="ZoneTexte 3084">
          <a:extLst>
            <a:ext uri="{FF2B5EF4-FFF2-40B4-BE49-F238E27FC236}">
              <a16:creationId xmlns:a16="http://schemas.microsoft.com/office/drawing/2014/main" id="{F0090C46-8221-47E5-A3A1-624DD5733CC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86" name="ZoneTexte 3085">
          <a:extLst>
            <a:ext uri="{FF2B5EF4-FFF2-40B4-BE49-F238E27FC236}">
              <a16:creationId xmlns:a16="http://schemas.microsoft.com/office/drawing/2014/main" id="{9FA12486-0277-4019-9378-E605FA27B8D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87" name="ZoneTexte 3086">
          <a:extLst>
            <a:ext uri="{FF2B5EF4-FFF2-40B4-BE49-F238E27FC236}">
              <a16:creationId xmlns:a16="http://schemas.microsoft.com/office/drawing/2014/main" id="{9BC18F7D-4A02-4BDB-B127-8FE303E3420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88" name="ZoneTexte 3087">
          <a:extLst>
            <a:ext uri="{FF2B5EF4-FFF2-40B4-BE49-F238E27FC236}">
              <a16:creationId xmlns:a16="http://schemas.microsoft.com/office/drawing/2014/main" id="{90B8AF6F-A6A0-48C9-A8CE-1C1361F91FB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89" name="ZoneTexte 3088">
          <a:extLst>
            <a:ext uri="{FF2B5EF4-FFF2-40B4-BE49-F238E27FC236}">
              <a16:creationId xmlns:a16="http://schemas.microsoft.com/office/drawing/2014/main" id="{5139AA56-03C7-4699-9A43-51755C54143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90" name="ZoneTexte 3089">
          <a:extLst>
            <a:ext uri="{FF2B5EF4-FFF2-40B4-BE49-F238E27FC236}">
              <a16:creationId xmlns:a16="http://schemas.microsoft.com/office/drawing/2014/main" id="{D244FF63-3AA8-4A0B-9823-4B2985EB2A5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91" name="ZoneTexte 3090">
          <a:extLst>
            <a:ext uri="{FF2B5EF4-FFF2-40B4-BE49-F238E27FC236}">
              <a16:creationId xmlns:a16="http://schemas.microsoft.com/office/drawing/2014/main" id="{E722E165-9916-4764-92D2-38D81004857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92" name="ZoneTexte 3091">
          <a:extLst>
            <a:ext uri="{FF2B5EF4-FFF2-40B4-BE49-F238E27FC236}">
              <a16:creationId xmlns:a16="http://schemas.microsoft.com/office/drawing/2014/main" id="{37EDD371-E24F-4E33-9DE4-3C45F6ED3B1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93" name="ZoneTexte 3092">
          <a:extLst>
            <a:ext uri="{FF2B5EF4-FFF2-40B4-BE49-F238E27FC236}">
              <a16:creationId xmlns:a16="http://schemas.microsoft.com/office/drawing/2014/main" id="{7360D8D1-8C08-45EE-B751-3B0619723F0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94" name="ZoneTexte 3093">
          <a:extLst>
            <a:ext uri="{FF2B5EF4-FFF2-40B4-BE49-F238E27FC236}">
              <a16:creationId xmlns:a16="http://schemas.microsoft.com/office/drawing/2014/main" id="{35EF4FC9-59C5-470B-9702-F82A24AEDD8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95" name="ZoneTexte 3094">
          <a:extLst>
            <a:ext uri="{FF2B5EF4-FFF2-40B4-BE49-F238E27FC236}">
              <a16:creationId xmlns:a16="http://schemas.microsoft.com/office/drawing/2014/main" id="{5E683E5A-555F-4E6A-841A-C666D4EC0A3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96" name="ZoneTexte 3095">
          <a:extLst>
            <a:ext uri="{FF2B5EF4-FFF2-40B4-BE49-F238E27FC236}">
              <a16:creationId xmlns:a16="http://schemas.microsoft.com/office/drawing/2014/main" id="{EFA5ED04-003D-4A6E-B3B8-B7F54D7A53A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97" name="ZoneTexte 3096">
          <a:extLst>
            <a:ext uri="{FF2B5EF4-FFF2-40B4-BE49-F238E27FC236}">
              <a16:creationId xmlns:a16="http://schemas.microsoft.com/office/drawing/2014/main" id="{C42C32CD-4537-4DDB-80CE-27D5FA46AEE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98" name="ZoneTexte 3097">
          <a:extLst>
            <a:ext uri="{FF2B5EF4-FFF2-40B4-BE49-F238E27FC236}">
              <a16:creationId xmlns:a16="http://schemas.microsoft.com/office/drawing/2014/main" id="{F3FE7C4A-A216-4636-B038-A486EF3F278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099" name="ZoneTexte 3098">
          <a:extLst>
            <a:ext uri="{FF2B5EF4-FFF2-40B4-BE49-F238E27FC236}">
              <a16:creationId xmlns:a16="http://schemas.microsoft.com/office/drawing/2014/main" id="{D6464E9C-89B2-413B-8A9B-B722F603B74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00" name="ZoneTexte 3099">
          <a:extLst>
            <a:ext uri="{FF2B5EF4-FFF2-40B4-BE49-F238E27FC236}">
              <a16:creationId xmlns:a16="http://schemas.microsoft.com/office/drawing/2014/main" id="{BAC2B243-ACAD-4044-8876-AA26E1AE192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01" name="ZoneTexte 3100">
          <a:extLst>
            <a:ext uri="{FF2B5EF4-FFF2-40B4-BE49-F238E27FC236}">
              <a16:creationId xmlns:a16="http://schemas.microsoft.com/office/drawing/2014/main" id="{F355D334-A2DD-436A-97FB-582BDAEEF87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02" name="ZoneTexte 3101">
          <a:extLst>
            <a:ext uri="{FF2B5EF4-FFF2-40B4-BE49-F238E27FC236}">
              <a16:creationId xmlns:a16="http://schemas.microsoft.com/office/drawing/2014/main" id="{3F2A17DC-6CA5-40FE-8610-F2FB79278CE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03" name="ZoneTexte 3102">
          <a:extLst>
            <a:ext uri="{FF2B5EF4-FFF2-40B4-BE49-F238E27FC236}">
              <a16:creationId xmlns:a16="http://schemas.microsoft.com/office/drawing/2014/main" id="{14C0947A-4FD4-4F21-8BD2-F124572849D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04" name="ZoneTexte 3103">
          <a:extLst>
            <a:ext uri="{FF2B5EF4-FFF2-40B4-BE49-F238E27FC236}">
              <a16:creationId xmlns:a16="http://schemas.microsoft.com/office/drawing/2014/main" id="{33061517-5A2E-493E-B8AB-C4A4041B887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05" name="ZoneTexte 3104">
          <a:extLst>
            <a:ext uri="{FF2B5EF4-FFF2-40B4-BE49-F238E27FC236}">
              <a16:creationId xmlns:a16="http://schemas.microsoft.com/office/drawing/2014/main" id="{BB4826F2-651F-4421-A78F-6C8584CB7FD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06" name="ZoneTexte 3105">
          <a:extLst>
            <a:ext uri="{FF2B5EF4-FFF2-40B4-BE49-F238E27FC236}">
              <a16:creationId xmlns:a16="http://schemas.microsoft.com/office/drawing/2014/main" id="{37FDE220-F220-4ED6-BDD7-1D210207EAA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07" name="ZoneTexte 3106">
          <a:extLst>
            <a:ext uri="{FF2B5EF4-FFF2-40B4-BE49-F238E27FC236}">
              <a16:creationId xmlns:a16="http://schemas.microsoft.com/office/drawing/2014/main" id="{3288FEDB-9688-4355-B241-144456C5C7E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08" name="ZoneTexte 3107">
          <a:extLst>
            <a:ext uri="{FF2B5EF4-FFF2-40B4-BE49-F238E27FC236}">
              <a16:creationId xmlns:a16="http://schemas.microsoft.com/office/drawing/2014/main" id="{CA19B9B5-3FD0-41A0-AD40-465378F9CEA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09" name="ZoneTexte 3108">
          <a:extLst>
            <a:ext uri="{FF2B5EF4-FFF2-40B4-BE49-F238E27FC236}">
              <a16:creationId xmlns:a16="http://schemas.microsoft.com/office/drawing/2014/main" id="{9442D928-DBEE-45D8-ABA4-D207B907E8F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10" name="ZoneTexte 3109">
          <a:extLst>
            <a:ext uri="{FF2B5EF4-FFF2-40B4-BE49-F238E27FC236}">
              <a16:creationId xmlns:a16="http://schemas.microsoft.com/office/drawing/2014/main" id="{B719DFE6-91AF-473B-8963-AEBF7D6243F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11" name="ZoneTexte 3110">
          <a:extLst>
            <a:ext uri="{FF2B5EF4-FFF2-40B4-BE49-F238E27FC236}">
              <a16:creationId xmlns:a16="http://schemas.microsoft.com/office/drawing/2014/main" id="{30700562-E376-48E0-A09E-488A7D7EA44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12" name="ZoneTexte 3111">
          <a:extLst>
            <a:ext uri="{FF2B5EF4-FFF2-40B4-BE49-F238E27FC236}">
              <a16:creationId xmlns:a16="http://schemas.microsoft.com/office/drawing/2014/main" id="{2BC90540-EDDA-478A-ACE6-41001A4D0E9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13" name="ZoneTexte 3112">
          <a:extLst>
            <a:ext uri="{FF2B5EF4-FFF2-40B4-BE49-F238E27FC236}">
              <a16:creationId xmlns:a16="http://schemas.microsoft.com/office/drawing/2014/main" id="{70BF030C-F282-4A58-B8A6-1E4892A1947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14" name="ZoneTexte 3113">
          <a:extLst>
            <a:ext uri="{FF2B5EF4-FFF2-40B4-BE49-F238E27FC236}">
              <a16:creationId xmlns:a16="http://schemas.microsoft.com/office/drawing/2014/main" id="{BCBA3B76-6F7F-4134-A33C-1E250F7E59A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15" name="ZoneTexte 3114">
          <a:extLst>
            <a:ext uri="{FF2B5EF4-FFF2-40B4-BE49-F238E27FC236}">
              <a16:creationId xmlns:a16="http://schemas.microsoft.com/office/drawing/2014/main" id="{ABCD2F7D-DD88-4F51-A62F-8E5ECF14BB2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16" name="ZoneTexte 3115">
          <a:extLst>
            <a:ext uri="{FF2B5EF4-FFF2-40B4-BE49-F238E27FC236}">
              <a16:creationId xmlns:a16="http://schemas.microsoft.com/office/drawing/2014/main" id="{7C1D52FE-0BA8-420D-8F86-7F660B791FD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17" name="ZoneTexte 3116">
          <a:extLst>
            <a:ext uri="{FF2B5EF4-FFF2-40B4-BE49-F238E27FC236}">
              <a16:creationId xmlns:a16="http://schemas.microsoft.com/office/drawing/2014/main" id="{97EBF6D6-7AF2-4277-8097-9E2F99A8E2D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18" name="ZoneTexte 3117">
          <a:extLst>
            <a:ext uri="{FF2B5EF4-FFF2-40B4-BE49-F238E27FC236}">
              <a16:creationId xmlns:a16="http://schemas.microsoft.com/office/drawing/2014/main" id="{EF0D2787-8403-4A2E-B6CD-30F7A526FCA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19" name="ZoneTexte 3118">
          <a:extLst>
            <a:ext uri="{FF2B5EF4-FFF2-40B4-BE49-F238E27FC236}">
              <a16:creationId xmlns:a16="http://schemas.microsoft.com/office/drawing/2014/main" id="{895D9F9F-273D-4952-98F3-AE761A4316D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20" name="ZoneTexte 3119">
          <a:extLst>
            <a:ext uri="{FF2B5EF4-FFF2-40B4-BE49-F238E27FC236}">
              <a16:creationId xmlns:a16="http://schemas.microsoft.com/office/drawing/2014/main" id="{616CBA67-B833-4905-8CC5-F5FE87A5D30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21" name="ZoneTexte 3120">
          <a:extLst>
            <a:ext uri="{FF2B5EF4-FFF2-40B4-BE49-F238E27FC236}">
              <a16:creationId xmlns:a16="http://schemas.microsoft.com/office/drawing/2014/main" id="{BE40CF49-0CD7-4D56-B32E-E4D18C8DAD8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22" name="ZoneTexte 3121">
          <a:extLst>
            <a:ext uri="{FF2B5EF4-FFF2-40B4-BE49-F238E27FC236}">
              <a16:creationId xmlns:a16="http://schemas.microsoft.com/office/drawing/2014/main" id="{EC48244A-68A1-4B1D-AC89-9EA90CB660E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23" name="ZoneTexte 3122">
          <a:extLst>
            <a:ext uri="{FF2B5EF4-FFF2-40B4-BE49-F238E27FC236}">
              <a16:creationId xmlns:a16="http://schemas.microsoft.com/office/drawing/2014/main" id="{EB23993D-ACCE-4638-BBE3-AC1A0E6ABBE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24" name="ZoneTexte 3123">
          <a:extLst>
            <a:ext uri="{FF2B5EF4-FFF2-40B4-BE49-F238E27FC236}">
              <a16:creationId xmlns:a16="http://schemas.microsoft.com/office/drawing/2014/main" id="{FE64CA4E-5A93-466F-BCFA-E845E8C6245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25" name="ZoneTexte 3124">
          <a:extLst>
            <a:ext uri="{FF2B5EF4-FFF2-40B4-BE49-F238E27FC236}">
              <a16:creationId xmlns:a16="http://schemas.microsoft.com/office/drawing/2014/main" id="{4314FB05-6033-45F4-B493-2D22D5D6261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26" name="ZoneTexte 3125">
          <a:extLst>
            <a:ext uri="{FF2B5EF4-FFF2-40B4-BE49-F238E27FC236}">
              <a16:creationId xmlns:a16="http://schemas.microsoft.com/office/drawing/2014/main" id="{88EDE8A1-A0D2-4624-9CEA-22534F662B2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27" name="ZoneTexte 3126">
          <a:extLst>
            <a:ext uri="{FF2B5EF4-FFF2-40B4-BE49-F238E27FC236}">
              <a16:creationId xmlns:a16="http://schemas.microsoft.com/office/drawing/2014/main" id="{8B479E7E-A98E-481C-8BB0-736BD4A1D2A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28" name="ZoneTexte 3127">
          <a:extLst>
            <a:ext uri="{FF2B5EF4-FFF2-40B4-BE49-F238E27FC236}">
              <a16:creationId xmlns:a16="http://schemas.microsoft.com/office/drawing/2014/main" id="{DC22116F-E283-48CE-B80B-2A806524857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29" name="ZoneTexte 3128">
          <a:extLst>
            <a:ext uri="{FF2B5EF4-FFF2-40B4-BE49-F238E27FC236}">
              <a16:creationId xmlns:a16="http://schemas.microsoft.com/office/drawing/2014/main" id="{DB2C0FAA-6A33-4CCC-B2DB-EF4952064E6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30" name="ZoneTexte 3129">
          <a:extLst>
            <a:ext uri="{FF2B5EF4-FFF2-40B4-BE49-F238E27FC236}">
              <a16:creationId xmlns:a16="http://schemas.microsoft.com/office/drawing/2014/main" id="{01D9CA59-5EEA-41BA-BC83-19827F0D5F4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31" name="ZoneTexte 3130">
          <a:extLst>
            <a:ext uri="{FF2B5EF4-FFF2-40B4-BE49-F238E27FC236}">
              <a16:creationId xmlns:a16="http://schemas.microsoft.com/office/drawing/2014/main" id="{CDEC1F25-A499-4B30-A24E-5ABDE359E51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32" name="ZoneTexte 3131">
          <a:extLst>
            <a:ext uri="{FF2B5EF4-FFF2-40B4-BE49-F238E27FC236}">
              <a16:creationId xmlns:a16="http://schemas.microsoft.com/office/drawing/2014/main" id="{395739AC-EB14-4008-AAA3-56BA64DB96E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33" name="ZoneTexte 3132">
          <a:extLst>
            <a:ext uri="{FF2B5EF4-FFF2-40B4-BE49-F238E27FC236}">
              <a16:creationId xmlns:a16="http://schemas.microsoft.com/office/drawing/2014/main" id="{E8125E51-D4DD-4EC5-A81B-D7CA90613BB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34" name="ZoneTexte 3133">
          <a:extLst>
            <a:ext uri="{FF2B5EF4-FFF2-40B4-BE49-F238E27FC236}">
              <a16:creationId xmlns:a16="http://schemas.microsoft.com/office/drawing/2014/main" id="{997B3A9D-1F9B-4056-9E3A-C159F882A22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35" name="ZoneTexte 3134">
          <a:extLst>
            <a:ext uri="{FF2B5EF4-FFF2-40B4-BE49-F238E27FC236}">
              <a16:creationId xmlns:a16="http://schemas.microsoft.com/office/drawing/2014/main" id="{7F18962B-4484-4EE0-A837-9B588055AB9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36" name="ZoneTexte 3135">
          <a:extLst>
            <a:ext uri="{FF2B5EF4-FFF2-40B4-BE49-F238E27FC236}">
              <a16:creationId xmlns:a16="http://schemas.microsoft.com/office/drawing/2014/main" id="{8E1DF935-11E1-491F-AC22-39E143E7351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37" name="ZoneTexte 3136">
          <a:extLst>
            <a:ext uri="{FF2B5EF4-FFF2-40B4-BE49-F238E27FC236}">
              <a16:creationId xmlns:a16="http://schemas.microsoft.com/office/drawing/2014/main" id="{88B237AC-E02F-47D9-897E-D501188A8EF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38" name="ZoneTexte 3137">
          <a:extLst>
            <a:ext uri="{FF2B5EF4-FFF2-40B4-BE49-F238E27FC236}">
              <a16:creationId xmlns:a16="http://schemas.microsoft.com/office/drawing/2014/main" id="{4E096C1C-7411-4119-9039-E95B49782C4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39" name="ZoneTexte 3138">
          <a:extLst>
            <a:ext uri="{FF2B5EF4-FFF2-40B4-BE49-F238E27FC236}">
              <a16:creationId xmlns:a16="http://schemas.microsoft.com/office/drawing/2014/main" id="{0CEFF01E-B6AF-46A0-A5E9-9A94D21EAE2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40" name="ZoneTexte 3139">
          <a:extLst>
            <a:ext uri="{FF2B5EF4-FFF2-40B4-BE49-F238E27FC236}">
              <a16:creationId xmlns:a16="http://schemas.microsoft.com/office/drawing/2014/main" id="{CADF2F73-A11D-444F-9BE1-97013551049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41" name="ZoneTexte 3140">
          <a:extLst>
            <a:ext uri="{FF2B5EF4-FFF2-40B4-BE49-F238E27FC236}">
              <a16:creationId xmlns:a16="http://schemas.microsoft.com/office/drawing/2014/main" id="{9564BEA0-4F46-401D-A2A1-A88176B499C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42" name="ZoneTexte 3141">
          <a:extLst>
            <a:ext uri="{FF2B5EF4-FFF2-40B4-BE49-F238E27FC236}">
              <a16:creationId xmlns:a16="http://schemas.microsoft.com/office/drawing/2014/main" id="{A358AAF4-66B3-4947-AA01-57BE35A7849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43" name="ZoneTexte 3142">
          <a:extLst>
            <a:ext uri="{FF2B5EF4-FFF2-40B4-BE49-F238E27FC236}">
              <a16:creationId xmlns:a16="http://schemas.microsoft.com/office/drawing/2014/main" id="{96560DE5-D8D7-4AE6-A129-751322AD65A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44" name="ZoneTexte 3143">
          <a:extLst>
            <a:ext uri="{FF2B5EF4-FFF2-40B4-BE49-F238E27FC236}">
              <a16:creationId xmlns:a16="http://schemas.microsoft.com/office/drawing/2014/main" id="{378ACC17-D92C-4C34-A319-00CDC5352D1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45" name="ZoneTexte 3144">
          <a:extLst>
            <a:ext uri="{FF2B5EF4-FFF2-40B4-BE49-F238E27FC236}">
              <a16:creationId xmlns:a16="http://schemas.microsoft.com/office/drawing/2014/main" id="{37F78C2D-1EE1-44AA-866D-A21301D9E66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46" name="ZoneTexte 3145">
          <a:extLst>
            <a:ext uri="{FF2B5EF4-FFF2-40B4-BE49-F238E27FC236}">
              <a16:creationId xmlns:a16="http://schemas.microsoft.com/office/drawing/2014/main" id="{F7BF29D1-69FB-47A2-AE84-E74D3602398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47" name="ZoneTexte 3146">
          <a:extLst>
            <a:ext uri="{FF2B5EF4-FFF2-40B4-BE49-F238E27FC236}">
              <a16:creationId xmlns:a16="http://schemas.microsoft.com/office/drawing/2014/main" id="{E2074883-DF1E-4310-AF78-AA9833588BB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48" name="ZoneTexte 3147">
          <a:extLst>
            <a:ext uri="{FF2B5EF4-FFF2-40B4-BE49-F238E27FC236}">
              <a16:creationId xmlns:a16="http://schemas.microsoft.com/office/drawing/2014/main" id="{71BE13DF-30A4-4519-B7B0-25194583804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49" name="ZoneTexte 3148">
          <a:extLst>
            <a:ext uri="{FF2B5EF4-FFF2-40B4-BE49-F238E27FC236}">
              <a16:creationId xmlns:a16="http://schemas.microsoft.com/office/drawing/2014/main" id="{0EBB9A13-29A5-4B13-884E-8DAA1272B49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50" name="ZoneTexte 3149">
          <a:extLst>
            <a:ext uri="{FF2B5EF4-FFF2-40B4-BE49-F238E27FC236}">
              <a16:creationId xmlns:a16="http://schemas.microsoft.com/office/drawing/2014/main" id="{0F3FD3ED-479A-40BB-945D-4A70F427770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51" name="ZoneTexte 3150">
          <a:extLst>
            <a:ext uri="{FF2B5EF4-FFF2-40B4-BE49-F238E27FC236}">
              <a16:creationId xmlns:a16="http://schemas.microsoft.com/office/drawing/2014/main" id="{87FEC8A9-B3C8-4204-B7AE-AC037AE4B4D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52" name="ZoneTexte 3151">
          <a:extLst>
            <a:ext uri="{FF2B5EF4-FFF2-40B4-BE49-F238E27FC236}">
              <a16:creationId xmlns:a16="http://schemas.microsoft.com/office/drawing/2014/main" id="{9F96E000-50EA-41EF-B4DB-29DEDAA288E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53" name="ZoneTexte 3152">
          <a:extLst>
            <a:ext uri="{FF2B5EF4-FFF2-40B4-BE49-F238E27FC236}">
              <a16:creationId xmlns:a16="http://schemas.microsoft.com/office/drawing/2014/main" id="{84226EBB-BCCC-4E6C-B983-2066157A2FB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54" name="ZoneTexte 3153">
          <a:extLst>
            <a:ext uri="{FF2B5EF4-FFF2-40B4-BE49-F238E27FC236}">
              <a16:creationId xmlns:a16="http://schemas.microsoft.com/office/drawing/2014/main" id="{E7694C5A-DF66-4A90-AAF4-68E0A695867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55" name="ZoneTexte 3154">
          <a:extLst>
            <a:ext uri="{FF2B5EF4-FFF2-40B4-BE49-F238E27FC236}">
              <a16:creationId xmlns:a16="http://schemas.microsoft.com/office/drawing/2014/main" id="{1F548D7F-4F6F-4A8D-912F-8E223A4D6DF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56" name="ZoneTexte 3155">
          <a:extLst>
            <a:ext uri="{FF2B5EF4-FFF2-40B4-BE49-F238E27FC236}">
              <a16:creationId xmlns:a16="http://schemas.microsoft.com/office/drawing/2014/main" id="{C1B6B2C5-3C15-43E3-A77C-642B8EF2316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57" name="ZoneTexte 3156">
          <a:extLst>
            <a:ext uri="{FF2B5EF4-FFF2-40B4-BE49-F238E27FC236}">
              <a16:creationId xmlns:a16="http://schemas.microsoft.com/office/drawing/2014/main" id="{D13D801E-4C8D-4DE3-9831-5CCEF10A68B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58" name="ZoneTexte 3157">
          <a:extLst>
            <a:ext uri="{FF2B5EF4-FFF2-40B4-BE49-F238E27FC236}">
              <a16:creationId xmlns:a16="http://schemas.microsoft.com/office/drawing/2014/main" id="{BD7D54AC-F7AC-4120-9D45-73BF2F7DDCD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59" name="ZoneTexte 3158">
          <a:extLst>
            <a:ext uri="{FF2B5EF4-FFF2-40B4-BE49-F238E27FC236}">
              <a16:creationId xmlns:a16="http://schemas.microsoft.com/office/drawing/2014/main" id="{4D0D1696-54A4-4063-9D12-AA9D515605D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60" name="ZoneTexte 3159">
          <a:extLst>
            <a:ext uri="{FF2B5EF4-FFF2-40B4-BE49-F238E27FC236}">
              <a16:creationId xmlns:a16="http://schemas.microsoft.com/office/drawing/2014/main" id="{6E71F3FC-295C-4B73-A81F-097CD4A826E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61" name="ZoneTexte 3160">
          <a:extLst>
            <a:ext uri="{FF2B5EF4-FFF2-40B4-BE49-F238E27FC236}">
              <a16:creationId xmlns:a16="http://schemas.microsoft.com/office/drawing/2014/main" id="{25FB0059-17D4-4725-BF69-BD8272E11C7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62" name="ZoneTexte 3161">
          <a:extLst>
            <a:ext uri="{FF2B5EF4-FFF2-40B4-BE49-F238E27FC236}">
              <a16:creationId xmlns:a16="http://schemas.microsoft.com/office/drawing/2014/main" id="{CE403AB5-7842-4F90-84E3-DC980FB6904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63" name="ZoneTexte 3162">
          <a:extLst>
            <a:ext uri="{FF2B5EF4-FFF2-40B4-BE49-F238E27FC236}">
              <a16:creationId xmlns:a16="http://schemas.microsoft.com/office/drawing/2014/main" id="{B9F97718-D068-4D98-BEB2-E731E095C83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64" name="ZoneTexte 3163">
          <a:extLst>
            <a:ext uri="{FF2B5EF4-FFF2-40B4-BE49-F238E27FC236}">
              <a16:creationId xmlns:a16="http://schemas.microsoft.com/office/drawing/2014/main" id="{2778BB5C-7DD2-4B29-AFDC-C62BD25929E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65" name="ZoneTexte 3164">
          <a:extLst>
            <a:ext uri="{FF2B5EF4-FFF2-40B4-BE49-F238E27FC236}">
              <a16:creationId xmlns:a16="http://schemas.microsoft.com/office/drawing/2014/main" id="{AA437128-72D7-4847-8E07-3513B630EA9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66" name="ZoneTexte 3165">
          <a:extLst>
            <a:ext uri="{FF2B5EF4-FFF2-40B4-BE49-F238E27FC236}">
              <a16:creationId xmlns:a16="http://schemas.microsoft.com/office/drawing/2014/main" id="{5A7A0D90-34CD-4D83-B9E2-36CF391B821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67" name="ZoneTexte 3166">
          <a:extLst>
            <a:ext uri="{FF2B5EF4-FFF2-40B4-BE49-F238E27FC236}">
              <a16:creationId xmlns:a16="http://schemas.microsoft.com/office/drawing/2014/main" id="{57EFD115-5B60-4AF4-B8D8-6CA1BBB83DA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68" name="ZoneTexte 3167">
          <a:extLst>
            <a:ext uri="{FF2B5EF4-FFF2-40B4-BE49-F238E27FC236}">
              <a16:creationId xmlns:a16="http://schemas.microsoft.com/office/drawing/2014/main" id="{9EEB7F02-3DBC-46B1-81AB-C1843BD8C55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69" name="ZoneTexte 3168">
          <a:extLst>
            <a:ext uri="{FF2B5EF4-FFF2-40B4-BE49-F238E27FC236}">
              <a16:creationId xmlns:a16="http://schemas.microsoft.com/office/drawing/2014/main" id="{0025E53D-E7CE-48A9-AA6A-0F3FBDC9C87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70" name="ZoneTexte 3169">
          <a:extLst>
            <a:ext uri="{FF2B5EF4-FFF2-40B4-BE49-F238E27FC236}">
              <a16:creationId xmlns:a16="http://schemas.microsoft.com/office/drawing/2014/main" id="{C94D6F98-58DB-4AF7-8FFE-A33162893EA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71" name="ZoneTexte 3170">
          <a:extLst>
            <a:ext uri="{FF2B5EF4-FFF2-40B4-BE49-F238E27FC236}">
              <a16:creationId xmlns:a16="http://schemas.microsoft.com/office/drawing/2014/main" id="{276F7A89-C1A1-4E34-997C-041B4EFEA1C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72" name="ZoneTexte 3171">
          <a:extLst>
            <a:ext uri="{FF2B5EF4-FFF2-40B4-BE49-F238E27FC236}">
              <a16:creationId xmlns:a16="http://schemas.microsoft.com/office/drawing/2014/main" id="{4C65A43D-1C54-4BD8-A023-F2861EA4F45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73" name="ZoneTexte 3172">
          <a:extLst>
            <a:ext uri="{FF2B5EF4-FFF2-40B4-BE49-F238E27FC236}">
              <a16:creationId xmlns:a16="http://schemas.microsoft.com/office/drawing/2014/main" id="{BA6D9A4D-4C84-485F-9A8B-70AD92C9758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74" name="ZoneTexte 3173">
          <a:extLst>
            <a:ext uri="{FF2B5EF4-FFF2-40B4-BE49-F238E27FC236}">
              <a16:creationId xmlns:a16="http://schemas.microsoft.com/office/drawing/2014/main" id="{E4E89544-F05B-4B16-B642-A518EAE068A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75" name="ZoneTexte 3174">
          <a:extLst>
            <a:ext uri="{FF2B5EF4-FFF2-40B4-BE49-F238E27FC236}">
              <a16:creationId xmlns:a16="http://schemas.microsoft.com/office/drawing/2014/main" id="{7BF16655-6291-4E12-BDC3-CFD2753F388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76" name="ZoneTexte 3175">
          <a:extLst>
            <a:ext uri="{FF2B5EF4-FFF2-40B4-BE49-F238E27FC236}">
              <a16:creationId xmlns:a16="http://schemas.microsoft.com/office/drawing/2014/main" id="{743F50EF-E43A-4FDC-A2AD-30B70F1AAB0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77" name="ZoneTexte 3176">
          <a:extLst>
            <a:ext uri="{FF2B5EF4-FFF2-40B4-BE49-F238E27FC236}">
              <a16:creationId xmlns:a16="http://schemas.microsoft.com/office/drawing/2014/main" id="{A1E2B44F-0F05-4B3F-8F96-3D988693B70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78" name="ZoneTexte 3177">
          <a:extLst>
            <a:ext uri="{FF2B5EF4-FFF2-40B4-BE49-F238E27FC236}">
              <a16:creationId xmlns:a16="http://schemas.microsoft.com/office/drawing/2014/main" id="{EBD928FD-2EFA-4A3D-BC59-1B1744F59EC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79" name="ZoneTexte 3178">
          <a:extLst>
            <a:ext uri="{FF2B5EF4-FFF2-40B4-BE49-F238E27FC236}">
              <a16:creationId xmlns:a16="http://schemas.microsoft.com/office/drawing/2014/main" id="{971B4FDF-14D2-4EDD-98DA-5CBB0AE65EA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80" name="ZoneTexte 3179">
          <a:extLst>
            <a:ext uri="{FF2B5EF4-FFF2-40B4-BE49-F238E27FC236}">
              <a16:creationId xmlns:a16="http://schemas.microsoft.com/office/drawing/2014/main" id="{49AB350F-1C35-4D20-8C95-3A983CE16C4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81" name="ZoneTexte 3180">
          <a:extLst>
            <a:ext uri="{FF2B5EF4-FFF2-40B4-BE49-F238E27FC236}">
              <a16:creationId xmlns:a16="http://schemas.microsoft.com/office/drawing/2014/main" id="{02B8A7C6-5363-439F-9A8A-64E18F4FEEC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82" name="ZoneTexte 3181">
          <a:extLst>
            <a:ext uri="{FF2B5EF4-FFF2-40B4-BE49-F238E27FC236}">
              <a16:creationId xmlns:a16="http://schemas.microsoft.com/office/drawing/2014/main" id="{D3CDD0C4-CE35-4DB9-AD45-9F15AA2C300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83" name="ZoneTexte 3182">
          <a:extLst>
            <a:ext uri="{FF2B5EF4-FFF2-40B4-BE49-F238E27FC236}">
              <a16:creationId xmlns:a16="http://schemas.microsoft.com/office/drawing/2014/main" id="{9D763003-4D34-40AE-A24B-54584B8B9C3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84" name="ZoneTexte 3183">
          <a:extLst>
            <a:ext uri="{FF2B5EF4-FFF2-40B4-BE49-F238E27FC236}">
              <a16:creationId xmlns:a16="http://schemas.microsoft.com/office/drawing/2014/main" id="{54BCCE98-670E-4793-8533-FD503919225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85" name="ZoneTexte 3184">
          <a:extLst>
            <a:ext uri="{FF2B5EF4-FFF2-40B4-BE49-F238E27FC236}">
              <a16:creationId xmlns:a16="http://schemas.microsoft.com/office/drawing/2014/main" id="{056D6BFA-36D3-4FC2-985E-C92355750DF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86" name="ZoneTexte 3185">
          <a:extLst>
            <a:ext uri="{FF2B5EF4-FFF2-40B4-BE49-F238E27FC236}">
              <a16:creationId xmlns:a16="http://schemas.microsoft.com/office/drawing/2014/main" id="{C0DFDC03-53BE-4733-B0D5-A9D26AA9FAC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87" name="ZoneTexte 3186">
          <a:extLst>
            <a:ext uri="{FF2B5EF4-FFF2-40B4-BE49-F238E27FC236}">
              <a16:creationId xmlns:a16="http://schemas.microsoft.com/office/drawing/2014/main" id="{97C01109-B083-47DE-8B11-3FDC6EA92B9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88" name="ZoneTexte 3187">
          <a:extLst>
            <a:ext uri="{FF2B5EF4-FFF2-40B4-BE49-F238E27FC236}">
              <a16:creationId xmlns:a16="http://schemas.microsoft.com/office/drawing/2014/main" id="{B6990F86-5560-4502-84F9-9BB5A41B3B7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89" name="ZoneTexte 3188">
          <a:extLst>
            <a:ext uri="{FF2B5EF4-FFF2-40B4-BE49-F238E27FC236}">
              <a16:creationId xmlns:a16="http://schemas.microsoft.com/office/drawing/2014/main" id="{678F9271-2061-468C-90FC-34FAF05AA2D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90" name="ZoneTexte 3189">
          <a:extLst>
            <a:ext uri="{FF2B5EF4-FFF2-40B4-BE49-F238E27FC236}">
              <a16:creationId xmlns:a16="http://schemas.microsoft.com/office/drawing/2014/main" id="{0AAE894C-8D1D-4B9E-9876-C2AD612B8C0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91" name="ZoneTexte 3190">
          <a:extLst>
            <a:ext uri="{FF2B5EF4-FFF2-40B4-BE49-F238E27FC236}">
              <a16:creationId xmlns:a16="http://schemas.microsoft.com/office/drawing/2014/main" id="{944BBA90-5EE2-4F7C-A9A3-E5F4D173ECF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92" name="ZoneTexte 3191">
          <a:extLst>
            <a:ext uri="{FF2B5EF4-FFF2-40B4-BE49-F238E27FC236}">
              <a16:creationId xmlns:a16="http://schemas.microsoft.com/office/drawing/2014/main" id="{190EF0F5-6E12-48FD-ABC5-5C1636E9464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93" name="ZoneTexte 3192">
          <a:extLst>
            <a:ext uri="{FF2B5EF4-FFF2-40B4-BE49-F238E27FC236}">
              <a16:creationId xmlns:a16="http://schemas.microsoft.com/office/drawing/2014/main" id="{DB3F36FB-641D-464C-B4E9-27FB8849B0D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94" name="ZoneTexte 3193">
          <a:extLst>
            <a:ext uri="{FF2B5EF4-FFF2-40B4-BE49-F238E27FC236}">
              <a16:creationId xmlns:a16="http://schemas.microsoft.com/office/drawing/2014/main" id="{B8CABDA3-97C9-4E09-BB86-92AA3F39DC9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95" name="ZoneTexte 3194">
          <a:extLst>
            <a:ext uri="{FF2B5EF4-FFF2-40B4-BE49-F238E27FC236}">
              <a16:creationId xmlns:a16="http://schemas.microsoft.com/office/drawing/2014/main" id="{B67366B1-1AEA-4425-A7FB-AADD7DFD9E8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96" name="ZoneTexte 3195">
          <a:extLst>
            <a:ext uri="{FF2B5EF4-FFF2-40B4-BE49-F238E27FC236}">
              <a16:creationId xmlns:a16="http://schemas.microsoft.com/office/drawing/2014/main" id="{BD2CC5D7-784A-4E32-846F-B6F14B77B53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97" name="ZoneTexte 3196">
          <a:extLst>
            <a:ext uri="{FF2B5EF4-FFF2-40B4-BE49-F238E27FC236}">
              <a16:creationId xmlns:a16="http://schemas.microsoft.com/office/drawing/2014/main" id="{0C08B192-02CF-429D-8C35-24FF785C9E3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98" name="ZoneTexte 3197">
          <a:extLst>
            <a:ext uri="{FF2B5EF4-FFF2-40B4-BE49-F238E27FC236}">
              <a16:creationId xmlns:a16="http://schemas.microsoft.com/office/drawing/2014/main" id="{90666B27-9067-42F6-B5C2-04A7BD1BE7F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199" name="ZoneTexte 3198">
          <a:extLst>
            <a:ext uri="{FF2B5EF4-FFF2-40B4-BE49-F238E27FC236}">
              <a16:creationId xmlns:a16="http://schemas.microsoft.com/office/drawing/2014/main" id="{0B69842A-E2AE-4E4B-BB73-34ED33793FF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00" name="ZoneTexte 3199">
          <a:extLst>
            <a:ext uri="{FF2B5EF4-FFF2-40B4-BE49-F238E27FC236}">
              <a16:creationId xmlns:a16="http://schemas.microsoft.com/office/drawing/2014/main" id="{16B673E0-DA2E-4C39-BE28-24BBE3D019F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01" name="ZoneTexte 3200">
          <a:extLst>
            <a:ext uri="{FF2B5EF4-FFF2-40B4-BE49-F238E27FC236}">
              <a16:creationId xmlns:a16="http://schemas.microsoft.com/office/drawing/2014/main" id="{DDF777DD-2A47-4DB6-A988-3BBD386FCE1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02" name="ZoneTexte 3201">
          <a:extLst>
            <a:ext uri="{FF2B5EF4-FFF2-40B4-BE49-F238E27FC236}">
              <a16:creationId xmlns:a16="http://schemas.microsoft.com/office/drawing/2014/main" id="{4DEBF52D-9414-40F1-82CB-457D6DD8141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03" name="ZoneTexte 3202">
          <a:extLst>
            <a:ext uri="{FF2B5EF4-FFF2-40B4-BE49-F238E27FC236}">
              <a16:creationId xmlns:a16="http://schemas.microsoft.com/office/drawing/2014/main" id="{89C776EE-6B33-4E78-8B92-694EE7617C7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04" name="ZoneTexte 3203">
          <a:extLst>
            <a:ext uri="{FF2B5EF4-FFF2-40B4-BE49-F238E27FC236}">
              <a16:creationId xmlns:a16="http://schemas.microsoft.com/office/drawing/2014/main" id="{57E597E2-E304-4C8A-B45B-0184168C8DB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05" name="ZoneTexte 3204">
          <a:extLst>
            <a:ext uri="{FF2B5EF4-FFF2-40B4-BE49-F238E27FC236}">
              <a16:creationId xmlns:a16="http://schemas.microsoft.com/office/drawing/2014/main" id="{55EF4E7B-4E05-404B-B7C8-D1AA6F9D65A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06" name="ZoneTexte 3205">
          <a:extLst>
            <a:ext uri="{FF2B5EF4-FFF2-40B4-BE49-F238E27FC236}">
              <a16:creationId xmlns:a16="http://schemas.microsoft.com/office/drawing/2014/main" id="{D075D91C-AD45-43A4-BF41-F5ED8C35352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07" name="ZoneTexte 3206">
          <a:extLst>
            <a:ext uri="{FF2B5EF4-FFF2-40B4-BE49-F238E27FC236}">
              <a16:creationId xmlns:a16="http://schemas.microsoft.com/office/drawing/2014/main" id="{E41EC806-26D0-4EC3-B1AB-C3C43FF08B9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08" name="ZoneTexte 3207">
          <a:extLst>
            <a:ext uri="{FF2B5EF4-FFF2-40B4-BE49-F238E27FC236}">
              <a16:creationId xmlns:a16="http://schemas.microsoft.com/office/drawing/2014/main" id="{A6688137-8447-48AD-B63E-A6E8AA066F1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09" name="ZoneTexte 3208">
          <a:extLst>
            <a:ext uri="{FF2B5EF4-FFF2-40B4-BE49-F238E27FC236}">
              <a16:creationId xmlns:a16="http://schemas.microsoft.com/office/drawing/2014/main" id="{C3CE8F12-9F94-45EE-A606-4687D04B8C7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10" name="ZoneTexte 3209">
          <a:extLst>
            <a:ext uri="{FF2B5EF4-FFF2-40B4-BE49-F238E27FC236}">
              <a16:creationId xmlns:a16="http://schemas.microsoft.com/office/drawing/2014/main" id="{B868301E-6A4C-46C6-A4C5-DFAA05166CA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11" name="ZoneTexte 3210">
          <a:extLst>
            <a:ext uri="{FF2B5EF4-FFF2-40B4-BE49-F238E27FC236}">
              <a16:creationId xmlns:a16="http://schemas.microsoft.com/office/drawing/2014/main" id="{C5BB97CE-7BF0-44EB-A7BF-62CEB6D9E0F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12" name="ZoneTexte 3211">
          <a:extLst>
            <a:ext uri="{FF2B5EF4-FFF2-40B4-BE49-F238E27FC236}">
              <a16:creationId xmlns:a16="http://schemas.microsoft.com/office/drawing/2014/main" id="{EB1A688F-E241-4724-927A-F510B391969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13" name="ZoneTexte 3212">
          <a:extLst>
            <a:ext uri="{FF2B5EF4-FFF2-40B4-BE49-F238E27FC236}">
              <a16:creationId xmlns:a16="http://schemas.microsoft.com/office/drawing/2014/main" id="{35A0C5CF-D92B-42A7-A20E-7B4EB31E007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14" name="ZoneTexte 3213">
          <a:extLst>
            <a:ext uri="{FF2B5EF4-FFF2-40B4-BE49-F238E27FC236}">
              <a16:creationId xmlns:a16="http://schemas.microsoft.com/office/drawing/2014/main" id="{7FE2F906-CD86-447C-B185-3DFFA5DEFBC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15" name="ZoneTexte 3214">
          <a:extLst>
            <a:ext uri="{FF2B5EF4-FFF2-40B4-BE49-F238E27FC236}">
              <a16:creationId xmlns:a16="http://schemas.microsoft.com/office/drawing/2014/main" id="{01A41979-C3C8-4D37-BB49-4D3925C82B2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16" name="ZoneTexte 3215">
          <a:extLst>
            <a:ext uri="{FF2B5EF4-FFF2-40B4-BE49-F238E27FC236}">
              <a16:creationId xmlns:a16="http://schemas.microsoft.com/office/drawing/2014/main" id="{BEE6D9C9-C377-4AB2-9F0F-7B63E5A02E8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17" name="ZoneTexte 3216">
          <a:extLst>
            <a:ext uri="{FF2B5EF4-FFF2-40B4-BE49-F238E27FC236}">
              <a16:creationId xmlns:a16="http://schemas.microsoft.com/office/drawing/2014/main" id="{2A190097-DCCC-4B62-88BC-018D5C626D2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18" name="ZoneTexte 3217">
          <a:extLst>
            <a:ext uri="{FF2B5EF4-FFF2-40B4-BE49-F238E27FC236}">
              <a16:creationId xmlns:a16="http://schemas.microsoft.com/office/drawing/2014/main" id="{4C2EE880-B447-4EC6-8851-F12F23462DC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19" name="ZoneTexte 3218">
          <a:extLst>
            <a:ext uri="{FF2B5EF4-FFF2-40B4-BE49-F238E27FC236}">
              <a16:creationId xmlns:a16="http://schemas.microsoft.com/office/drawing/2014/main" id="{6D906154-CA46-4943-80B2-4716F5324CE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20" name="ZoneTexte 3219">
          <a:extLst>
            <a:ext uri="{FF2B5EF4-FFF2-40B4-BE49-F238E27FC236}">
              <a16:creationId xmlns:a16="http://schemas.microsoft.com/office/drawing/2014/main" id="{AF27A1C2-D8D9-4E02-A1B3-F60BDFA7DE9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21" name="ZoneTexte 3220">
          <a:extLst>
            <a:ext uri="{FF2B5EF4-FFF2-40B4-BE49-F238E27FC236}">
              <a16:creationId xmlns:a16="http://schemas.microsoft.com/office/drawing/2014/main" id="{EBE10427-5AEA-485F-9D94-137627D7B85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22" name="ZoneTexte 3221">
          <a:extLst>
            <a:ext uri="{FF2B5EF4-FFF2-40B4-BE49-F238E27FC236}">
              <a16:creationId xmlns:a16="http://schemas.microsoft.com/office/drawing/2014/main" id="{E858BB52-C2E7-438A-B1DE-F207F26C214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23" name="ZoneTexte 3222">
          <a:extLst>
            <a:ext uri="{FF2B5EF4-FFF2-40B4-BE49-F238E27FC236}">
              <a16:creationId xmlns:a16="http://schemas.microsoft.com/office/drawing/2014/main" id="{9A40C079-CC70-4DAB-8A12-DC7E0FD3E1C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24" name="ZoneTexte 3223">
          <a:extLst>
            <a:ext uri="{FF2B5EF4-FFF2-40B4-BE49-F238E27FC236}">
              <a16:creationId xmlns:a16="http://schemas.microsoft.com/office/drawing/2014/main" id="{CCFC4CB3-AC63-4589-9EFD-89CCFC88CA3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25" name="ZoneTexte 3224">
          <a:extLst>
            <a:ext uri="{FF2B5EF4-FFF2-40B4-BE49-F238E27FC236}">
              <a16:creationId xmlns:a16="http://schemas.microsoft.com/office/drawing/2014/main" id="{2A9B5A55-0583-4ECF-BB8D-6DF38AF8DED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26" name="ZoneTexte 3225">
          <a:extLst>
            <a:ext uri="{FF2B5EF4-FFF2-40B4-BE49-F238E27FC236}">
              <a16:creationId xmlns:a16="http://schemas.microsoft.com/office/drawing/2014/main" id="{A976E694-3C00-4B89-BD8E-88ED990F8A0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27" name="ZoneTexte 3226">
          <a:extLst>
            <a:ext uri="{FF2B5EF4-FFF2-40B4-BE49-F238E27FC236}">
              <a16:creationId xmlns:a16="http://schemas.microsoft.com/office/drawing/2014/main" id="{4D4CB936-5F86-4CA7-9D81-7269D378868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28" name="ZoneTexte 3227">
          <a:extLst>
            <a:ext uri="{FF2B5EF4-FFF2-40B4-BE49-F238E27FC236}">
              <a16:creationId xmlns:a16="http://schemas.microsoft.com/office/drawing/2014/main" id="{980C1E52-A40B-4765-9419-57CBA21383F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29" name="ZoneTexte 3228">
          <a:extLst>
            <a:ext uri="{FF2B5EF4-FFF2-40B4-BE49-F238E27FC236}">
              <a16:creationId xmlns:a16="http://schemas.microsoft.com/office/drawing/2014/main" id="{94A9DDE2-02AA-4158-889B-92DDE570A58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30" name="ZoneTexte 3229">
          <a:extLst>
            <a:ext uri="{FF2B5EF4-FFF2-40B4-BE49-F238E27FC236}">
              <a16:creationId xmlns:a16="http://schemas.microsoft.com/office/drawing/2014/main" id="{FA085BE0-EE03-4C8F-A2F4-AAAC5E00C83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31" name="ZoneTexte 3230">
          <a:extLst>
            <a:ext uri="{FF2B5EF4-FFF2-40B4-BE49-F238E27FC236}">
              <a16:creationId xmlns:a16="http://schemas.microsoft.com/office/drawing/2014/main" id="{24FF3ED1-9C5D-4FE7-9887-0A649DE8B54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32" name="ZoneTexte 3231">
          <a:extLst>
            <a:ext uri="{FF2B5EF4-FFF2-40B4-BE49-F238E27FC236}">
              <a16:creationId xmlns:a16="http://schemas.microsoft.com/office/drawing/2014/main" id="{56F52967-39C1-4B5C-94EE-D1562A01FC5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33" name="ZoneTexte 3232">
          <a:extLst>
            <a:ext uri="{FF2B5EF4-FFF2-40B4-BE49-F238E27FC236}">
              <a16:creationId xmlns:a16="http://schemas.microsoft.com/office/drawing/2014/main" id="{9E50768B-9C50-4862-A9E1-E6BDAA59E91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34" name="ZoneTexte 3233">
          <a:extLst>
            <a:ext uri="{FF2B5EF4-FFF2-40B4-BE49-F238E27FC236}">
              <a16:creationId xmlns:a16="http://schemas.microsoft.com/office/drawing/2014/main" id="{6BFAD6F0-31AF-451F-8576-B59350B9590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35" name="ZoneTexte 3234">
          <a:extLst>
            <a:ext uri="{FF2B5EF4-FFF2-40B4-BE49-F238E27FC236}">
              <a16:creationId xmlns:a16="http://schemas.microsoft.com/office/drawing/2014/main" id="{B1905CD1-2DD9-4F6B-AE21-8932DAC1EAE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36" name="ZoneTexte 3235">
          <a:extLst>
            <a:ext uri="{FF2B5EF4-FFF2-40B4-BE49-F238E27FC236}">
              <a16:creationId xmlns:a16="http://schemas.microsoft.com/office/drawing/2014/main" id="{10C1C1D9-5CC1-4E3E-B35D-3295201B6AA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37" name="ZoneTexte 3236">
          <a:extLst>
            <a:ext uri="{FF2B5EF4-FFF2-40B4-BE49-F238E27FC236}">
              <a16:creationId xmlns:a16="http://schemas.microsoft.com/office/drawing/2014/main" id="{49A2F5E3-814E-4DE6-8166-FE84044C742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38" name="ZoneTexte 3237">
          <a:extLst>
            <a:ext uri="{FF2B5EF4-FFF2-40B4-BE49-F238E27FC236}">
              <a16:creationId xmlns:a16="http://schemas.microsoft.com/office/drawing/2014/main" id="{71F0055B-67FC-4CE0-8FB4-8E51FB43FE0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39" name="ZoneTexte 3238">
          <a:extLst>
            <a:ext uri="{FF2B5EF4-FFF2-40B4-BE49-F238E27FC236}">
              <a16:creationId xmlns:a16="http://schemas.microsoft.com/office/drawing/2014/main" id="{1F763CC1-0B12-4BDA-A8B8-CC6DB6D719B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40" name="ZoneTexte 3239">
          <a:extLst>
            <a:ext uri="{FF2B5EF4-FFF2-40B4-BE49-F238E27FC236}">
              <a16:creationId xmlns:a16="http://schemas.microsoft.com/office/drawing/2014/main" id="{5A20E271-32A2-40D3-B162-9E0AAC74BD2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41" name="ZoneTexte 3240">
          <a:extLst>
            <a:ext uri="{FF2B5EF4-FFF2-40B4-BE49-F238E27FC236}">
              <a16:creationId xmlns:a16="http://schemas.microsoft.com/office/drawing/2014/main" id="{CA54E11A-CA5D-47A1-8181-CBBB9C86618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42" name="ZoneTexte 3241">
          <a:extLst>
            <a:ext uri="{FF2B5EF4-FFF2-40B4-BE49-F238E27FC236}">
              <a16:creationId xmlns:a16="http://schemas.microsoft.com/office/drawing/2014/main" id="{835CAA36-67D1-4E19-BC2E-4DA9AC56CE3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43" name="ZoneTexte 3242">
          <a:extLst>
            <a:ext uri="{FF2B5EF4-FFF2-40B4-BE49-F238E27FC236}">
              <a16:creationId xmlns:a16="http://schemas.microsoft.com/office/drawing/2014/main" id="{3D2A4D7A-943A-41E0-8168-856E1003A42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44" name="ZoneTexte 3243">
          <a:extLst>
            <a:ext uri="{FF2B5EF4-FFF2-40B4-BE49-F238E27FC236}">
              <a16:creationId xmlns:a16="http://schemas.microsoft.com/office/drawing/2014/main" id="{DA26A5E8-04B3-46F4-A8C8-801C3BEF186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45" name="ZoneTexte 3244">
          <a:extLst>
            <a:ext uri="{FF2B5EF4-FFF2-40B4-BE49-F238E27FC236}">
              <a16:creationId xmlns:a16="http://schemas.microsoft.com/office/drawing/2014/main" id="{0C262D53-D0AF-43DA-95A0-0EFBB8C40BC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46" name="ZoneTexte 3245">
          <a:extLst>
            <a:ext uri="{FF2B5EF4-FFF2-40B4-BE49-F238E27FC236}">
              <a16:creationId xmlns:a16="http://schemas.microsoft.com/office/drawing/2014/main" id="{8D96E814-FAB1-4A5E-98C7-48301DA5F3F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47" name="ZoneTexte 3246">
          <a:extLst>
            <a:ext uri="{FF2B5EF4-FFF2-40B4-BE49-F238E27FC236}">
              <a16:creationId xmlns:a16="http://schemas.microsoft.com/office/drawing/2014/main" id="{AE43AB71-9A7D-49F0-8AB7-46A0C572B3B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48" name="ZoneTexte 3247">
          <a:extLst>
            <a:ext uri="{FF2B5EF4-FFF2-40B4-BE49-F238E27FC236}">
              <a16:creationId xmlns:a16="http://schemas.microsoft.com/office/drawing/2014/main" id="{730C43B9-4229-4819-9E27-36F7895E8CA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49" name="ZoneTexte 3248">
          <a:extLst>
            <a:ext uri="{FF2B5EF4-FFF2-40B4-BE49-F238E27FC236}">
              <a16:creationId xmlns:a16="http://schemas.microsoft.com/office/drawing/2014/main" id="{A6C29706-EA3B-4103-87E9-5843B607D2F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50" name="ZoneTexte 3249">
          <a:extLst>
            <a:ext uri="{FF2B5EF4-FFF2-40B4-BE49-F238E27FC236}">
              <a16:creationId xmlns:a16="http://schemas.microsoft.com/office/drawing/2014/main" id="{FD0564B4-998F-4693-9259-04D509C9233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51" name="ZoneTexte 3250">
          <a:extLst>
            <a:ext uri="{FF2B5EF4-FFF2-40B4-BE49-F238E27FC236}">
              <a16:creationId xmlns:a16="http://schemas.microsoft.com/office/drawing/2014/main" id="{C28C899E-E288-405D-8523-65383BF7093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52" name="ZoneTexte 3251">
          <a:extLst>
            <a:ext uri="{FF2B5EF4-FFF2-40B4-BE49-F238E27FC236}">
              <a16:creationId xmlns:a16="http://schemas.microsoft.com/office/drawing/2014/main" id="{05955E1F-2526-48A7-9CC2-C145D9A4898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53" name="ZoneTexte 3252">
          <a:extLst>
            <a:ext uri="{FF2B5EF4-FFF2-40B4-BE49-F238E27FC236}">
              <a16:creationId xmlns:a16="http://schemas.microsoft.com/office/drawing/2014/main" id="{6F367C1A-F185-4F68-91BD-9360CA74C26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54" name="ZoneTexte 3253">
          <a:extLst>
            <a:ext uri="{FF2B5EF4-FFF2-40B4-BE49-F238E27FC236}">
              <a16:creationId xmlns:a16="http://schemas.microsoft.com/office/drawing/2014/main" id="{73519EAE-F3B0-438B-B480-8023DF1756D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55" name="ZoneTexte 3254">
          <a:extLst>
            <a:ext uri="{FF2B5EF4-FFF2-40B4-BE49-F238E27FC236}">
              <a16:creationId xmlns:a16="http://schemas.microsoft.com/office/drawing/2014/main" id="{27B830D0-A5A3-43F2-AF10-36A149C7019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56" name="ZoneTexte 3255">
          <a:extLst>
            <a:ext uri="{FF2B5EF4-FFF2-40B4-BE49-F238E27FC236}">
              <a16:creationId xmlns:a16="http://schemas.microsoft.com/office/drawing/2014/main" id="{AC9C3345-C9EA-4D6E-A1DF-1B2358C238A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57" name="ZoneTexte 3256">
          <a:extLst>
            <a:ext uri="{FF2B5EF4-FFF2-40B4-BE49-F238E27FC236}">
              <a16:creationId xmlns:a16="http://schemas.microsoft.com/office/drawing/2014/main" id="{530FB2DD-3E9A-4626-ABDB-53DC3DFFB02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58" name="ZoneTexte 3257">
          <a:extLst>
            <a:ext uri="{FF2B5EF4-FFF2-40B4-BE49-F238E27FC236}">
              <a16:creationId xmlns:a16="http://schemas.microsoft.com/office/drawing/2014/main" id="{D0941667-63C8-4122-A777-DC01D791304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59" name="ZoneTexte 3258">
          <a:extLst>
            <a:ext uri="{FF2B5EF4-FFF2-40B4-BE49-F238E27FC236}">
              <a16:creationId xmlns:a16="http://schemas.microsoft.com/office/drawing/2014/main" id="{C9DDC584-2DDF-4A55-806A-B3743D7C26D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60" name="ZoneTexte 3259">
          <a:extLst>
            <a:ext uri="{FF2B5EF4-FFF2-40B4-BE49-F238E27FC236}">
              <a16:creationId xmlns:a16="http://schemas.microsoft.com/office/drawing/2014/main" id="{C33C678A-B6DF-4B05-80F5-F67C9314608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61" name="ZoneTexte 3260">
          <a:extLst>
            <a:ext uri="{FF2B5EF4-FFF2-40B4-BE49-F238E27FC236}">
              <a16:creationId xmlns:a16="http://schemas.microsoft.com/office/drawing/2014/main" id="{B895FEAA-1624-4754-AEC0-C7E6C2189CE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62" name="ZoneTexte 3261">
          <a:extLst>
            <a:ext uri="{FF2B5EF4-FFF2-40B4-BE49-F238E27FC236}">
              <a16:creationId xmlns:a16="http://schemas.microsoft.com/office/drawing/2014/main" id="{7378D9A7-7102-4B14-9BDD-250BA26630A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63" name="ZoneTexte 3262">
          <a:extLst>
            <a:ext uri="{FF2B5EF4-FFF2-40B4-BE49-F238E27FC236}">
              <a16:creationId xmlns:a16="http://schemas.microsoft.com/office/drawing/2014/main" id="{652C4C28-994D-4D00-A774-A2744E049E8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64" name="ZoneTexte 3263">
          <a:extLst>
            <a:ext uri="{FF2B5EF4-FFF2-40B4-BE49-F238E27FC236}">
              <a16:creationId xmlns:a16="http://schemas.microsoft.com/office/drawing/2014/main" id="{C027A6C1-9414-48AE-9A50-5313593A8FD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65" name="ZoneTexte 3264">
          <a:extLst>
            <a:ext uri="{FF2B5EF4-FFF2-40B4-BE49-F238E27FC236}">
              <a16:creationId xmlns:a16="http://schemas.microsoft.com/office/drawing/2014/main" id="{0723548A-B6EE-4122-B98E-8FF0AE1789B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66" name="ZoneTexte 3265">
          <a:extLst>
            <a:ext uri="{FF2B5EF4-FFF2-40B4-BE49-F238E27FC236}">
              <a16:creationId xmlns:a16="http://schemas.microsoft.com/office/drawing/2014/main" id="{84107C15-FE01-492F-A846-96CBAA0203C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67" name="ZoneTexte 3266">
          <a:extLst>
            <a:ext uri="{FF2B5EF4-FFF2-40B4-BE49-F238E27FC236}">
              <a16:creationId xmlns:a16="http://schemas.microsoft.com/office/drawing/2014/main" id="{0A84AB6E-5DFC-4724-B3C4-A2D7B35AF90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68" name="ZoneTexte 3267">
          <a:extLst>
            <a:ext uri="{FF2B5EF4-FFF2-40B4-BE49-F238E27FC236}">
              <a16:creationId xmlns:a16="http://schemas.microsoft.com/office/drawing/2014/main" id="{B9A042CB-800A-42F5-B992-01E4277DC0E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69" name="ZoneTexte 3268">
          <a:extLst>
            <a:ext uri="{FF2B5EF4-FFF2-40B4-BE49-F238E27FC236}">
              <a16:creationId xmlns:a16="http://schemas.microsoft.com/office/drawing/2014/main" id="{B461BD4D-49F8-4B20-8CF0-83BA214310E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70" name="ZoneTexte 3269">
          <a:extLst>
            <a:ext uri="{FF2B5EF4-FFF2-40B4-BE49-F238E27FC236}">
              <a16:creationId xmlns:a16="http://schemas.microsoft.com/office/drawing/2014/main" id="{B1FDCAC6-994D-45AB-9390-2F9AF31B390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71" name="ZoneTexte 3270">
          <a:extLst>
            <a:ext uri="{FF2B5EF4-FFF2-40B4-BE49-F238E27FC236}">
              <a16:creationId xmlns:a16="http://schemas.microsoft.com/office/drawing/2014/main" id="{465F4FF8-54EB-428F-8BA0-EE2BDFC5C13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72" name="ZoneTexte 3271">
          <a:extLst>
            <a:ext uri="{FF2B5EF4-FFF2-40B4-BE49-F238E27FC236}">
              <a16:creationId xmlns:a16="http://schemas.microsoft.com/office/drawing/2014/main" id="{9B56D73B-C238-4925-92F5-0B433EB853F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73" name="ZoneTexte 3272">
          <a:extLst>
            <a:ext uri="{FF2B5EF4-FFF2-40B4-BE49-F238E27FC236}">
              <a16:creationId xmlns:a16="http://schemas.microsoft.com/office/drawing/2014/main" id="{DF6B3550-F6A8-43EB-BD15-D2900BB1F6F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74" name="ZoneTexte 3273">
          <a:extLst>
            <a:ext uri="{FF2B5EF4-FFF2-40B4-BE49-F238E27FC236}">
              <a16:creationId xmlns:a16="http://schemas.microsoft.com/office/drawing/2014/main" id="{0676027B-F998-42CF-8C9A-90D44DDF397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75" name="ZoneTexte 3274">
          <a:extLst>
            <a:ext uri="{FF2B5EF4-FFF2-40B4-BE49-F238E27FC236}">
              <a16:creationId xmlns:a16="http://schemas.microsoft.com/office/drawing/2014/main" id="{C1939A15-E354-4B65-9298-93EE1828283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76" name="ZoneTexte 3275">
          <a:extLst>
            <a:ext uri="{FF2B5EF4-FFF2-40B4-BE49-F238E27FC236}">
              <a16:creationId xmlns:a16="http://schemas.microsoft.com/office/drawing/2014/main" id="{251A55A0-A65C-43EC-904A-DF0B86C2367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77" name="ZoneTexte 3276">
          <a:extLst>
            <a:ext uri="{FF2B5EF4-FFF2-40B4-BE49-F238E27FC236}">
              <a16:creationId xmlns:a16="http://schemas.microsoft.com/office/drawing/2014/main" id="{094A1542-3B4C-4263-BAF6-137E4F99F30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78" name="ZoneTexte 3277">
          <a:extLst>
            <a:ext uri="{FF2B5EF4-FFF2-40B4-BE49-F238E27FC236}">
              <a16:creationId xmlns:a16="http://schemas.microsoft.com/office/drawing/2014/main" id="{5DC20DD1-A70B-4CDF-966F-1A2D80A5326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79" name="ZoneTexte 3278">
          <a:extLst>
            <a:ext uri="{FF2B5EF4-FFF2-40B4-BE49-F238E27FC236}">
              <a16:creationId xmlns:a16="http://schemas.microsoft.com/office/drawing/2014/main" id="{185C2BCC-C41F-4BB5-AC28-9F70993B910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80" name="ZoneTexte 3279">
          <a:extLst>
            <a:ext uri="{FF2B5EF4-FFF2-40B4-BE49-F238E27FC236}">
              <a16:creationId xmlns:a16="http://schemas.microsoft.com/office/drawing/2014/main" id="{7B176D91-9DB3-4523-AF2C-FB4736C3D1F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81" name="ZoneTexte 3280">
          <a:extLst>
            <a:ext uri="{FF2B5EF4-FFF2-40B4-BE49-F238E27FC236}">
              <a16:creationId xmlns:a16="http://schemas.microsoft.com/office/drawing/2014/main" id="{3E1A3E1D-DAAB-40D2-A6FD-101A6118083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82" name="ZoneTexte 3281">
          <a:extLst>
            <a:ext uri="{FF2B5EF4-FFF2-40B4-BE49-F238E27FC236}">
              <a16:creationId xmlns:a16="http://schemas.microsoft.com/office/drawing/2014/main" id="{3077A0BB-BBE0-4D8C-878E-D2CF3A8A475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83" name="ZoneTexte 3282">
          <a:extLst>
            <a:ext uri="{FF2B5EF4-FFF2-40B4-BE49-F238E27FC236}">
              <a16:creationId xmlns:a16="http://schemas.microsoft.com/office/drawing/2014/main" id="{C53CF13B-5125-49AF-ACC3-5A8FDA054CB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84" name="ZoneTexte 3283">
          <a:extLst>
            <a:ext uri="{FF2B5EF4-FFF2-40B4-BE49-F238E27FC236}">
              <a16:creationId xmlns:a16="http://schemas.microsoft.com/office/drawing/2014/main" id="{10BC3776-80F1-4769-B1F3-775C2FEE81C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85" name="ZoneTexte 3284">
          <a:extLst>
            <a:ext uri="{FF2B5EF4-FFF2-40B4-BE49-F238E27FC236}">
              <a16:creationId xmlns:a16="http://schemas.microsoft.com/office/drawing/2014/main" id="{FB13EE54-0DD2-477B-9C4E-D0B94C299ED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86" name="ZoneTexte 3285">
          <a:extLst>
            <a:ext uri="{FF2B5EF4-FFF2-40B4-BE49-F238E27FC236}">
              <a16:creationId xmlns:a16="http://schemas.microsoft.com/office/drawing/2014/main" id="{B7740F30-C0A5-47A2-A9F9-961CFDECDEC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87" name="ZoneTexte 3286">
          <a:extLst>
            <a:ext uri="{FF2B5EF4-FFF2-40B4-BE49-F238E27FC236}">
              <a16:creationId xmlns:a16="http://schemas.microsoft.com/office/drawing/2014/main" id="{C20B6753-7273-43B6-9641-B642FEFFF4B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88" name="ZoneTexte 3287">
          <a:extLst>
            <a:ext uri="{FF2B5EF4-FFF2-40B4-BE49-F238E27FC236}">
              <a16:creationId xmlns:a16="http://schemas.microsoft.com/office/drawing/2014/main" id="{388C8B5F-0FF4-49C7-8154-CA4F9DDC1E9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89" name="ZoneTexte 3288">
          <a:extLst>
            <a:ext uri="{FF2B5EF4-FFF2-40B4-BE49-F238E27FC236}">
              <a16:creationId xmlns:a16="http://schemas.microsoft.com/office/drawing/2014/main" id="{C7DA2FF6-DD51-4A7D-987C-74105B59A2F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90" name="ZoneTexte 3289">
          <a:extLst>
            <a:ext uri="{FF2B5EF4-FFF2-40B4-BE49-F238E27FC236}">
              <a16:creationId xmlns:a16="http://schemas.microsoft.com/office/drawing/2014/main" id="{03DE103E-BE16-428B-BA1C-213AD15476C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91" name="ZoneTexte 3290">
          <a:extLst>
            <a:ext uri="{FF2B5EF4-FFF2-40B4-BE49-F238E27FC236}">
              <a16:creationId xmlns:a16="http://schemas.microsoft.com/office/drawing/2014/main" id="{25CBEA6F-F986-4A3C-A3AD-12B455E840A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92" name="ZoneTexte 3291">
          <a:extLst>
            <a:ext uri="{FF2B5EF4-FFF2-40B4-BE49-F238E27FC236}">
              <a16:creationId xmlns:a16="http://schemas.microsoft.com/office/drawing/2014/main" id="{A4A0A131-F1FC-474D-B672-D2E04442227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93" name="ZoneTexte 3292">
          <a:extLst>
            <a:ext uri="{FF2B5EF4-FFF2-40B4-BE49-F238E27FC236}">
              <a16:creationId xmlns:a16="http://schemas.microsoft.com/office/drawing/2014/main" id="{7536A86C-BC05-47E9-A080-CBDCB29B578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94" name="ZoneTexte 3293">
          <a:extLst>
            <a:ext uri="{FF2B5EF4-FFF2-40B4-BE49-F238E27FC236}">
              <a16:creationId xmlns:a16="http://schemas.microsoft.com/office/drawing/2014/main" id="{02CD64D1-AF66-443E-91EC-7E22DD8AE5F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95" name="ZoneTexte 3294">
          <a:extLst>
            <a:ext uri="{FF2B5EF4-FFF2-40B4-BE49-F238E27FC236}">
              <a16:creationId xmlns:a16="http://schemas.microsoft.com/office/drawing/2014/main" id="{BBBDF368-81D8-47CF-A43D-92454E5070B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96" name="ZoneTexte 3295">
          <a:extLst>
            <a:ext uri="{FF2B5EF4-FFF2-40B4-BE49-F238E27FC236}">
              <a16:creationId xmlns:a16="http://schemas.microsoft.com/office/drawing/2014/main" id="{544DBCD5-8967-4823-B612-7A9952229BB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97" name="ZoneTexte 3296">
          <a:extLst>
            <a:ext uri="{FF2B5EF4-FFF2-40B4-BE49-F238E27FC236}">
              <a16:creationId xmlns:a16="http://schemas.microsoft.com/office/drawing/2014/main" id="{F6F58ECD-58D2-439E-BDFC-6A18BBBA6B5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98" name="ZoneTexte 3297">
          <a:extLst>
            <a:ext uri="{FF2B5EF4-FFF2-40B4-BE49-F238E27FC236}">
              <a16:creationId xmlns:a16="http://schemas.microsoft.com/office/drawing/2014/main" id="{B8D1D60D-521F-418B-BFA1-77D968C46B2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299" name="ZoneTexte 3298">
          <a:extLst>
            <a:ext uri="{FF2B5EF4-FFF2-40B4-BE49-F238E27FC236}">
              <a16:creationId xmlns:a16="http://schemas.microsoft.com/office/drawing/2014/main" id="{9A68524D-8174-468F-A22D-AED7EFA2853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00" name="ZoneTexte 3299">
          <a:extLst>
            <a:ext uri="{FF2B5EF4-FFF2-40B4-BE49-F238E27FC236}">
              <a16:creationId xmlns:a16="http://schemas.microsoft.com/office/drawing/2014/main" id="{D96D9703-0BFC-4FDD-AF91-3B5D865A2AF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01" name="ZoneTexte 3300">
          <a:extLst>
            <a:ext uri="{FF2B5EF4-FFF2-40B4-BE49-F238E27FC236}">
              <a16:creationId xmlns:a16="http://schemas.microsoft.com/office/drawing/2014/main" id="{EC0012AD-1C03-4388-9CE0-ED831805757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02" name="ZoneTexte 3301">
          <a:extLst>
            <a:ext uri="{FF2B5EF4-FFF2-40B4-BE49-F238E27FC236}">
              <a16:creationId xmlns:a16="http://schemas.microsoft.com/office/drawing/2014/main" id="{3A4EC0E8-A45A-41E6-A7FF-9A0C58A1C50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03" name="ZoneTexte 3302">
          <a:extLst>
            <a:ext uri="{FF2B5EF4-FFF2-40B4-BE49-F238E27FC236}">
              <a16:creationId xmlns:a16="http://schemas.microsoft.com/office/drawing/2014/main" id="{501041C9-D2B2-4B2E-9694-1506BC1A820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04" name="ZoneTexte 3303">
          <a:extLst>
            <a:ext uri="{FF2B5EF4-FFF2-40B4-BE49-F238E27FC236}">
              <a16:creationId xmlns:a16="http://schemas.microsoft.com/office/drawing/2014/main" id="{7FDC7B68-CBB8-47D3-AD28-59F72D7487F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05" name="ZoneTexte 3304">
          <a:extLst>
            <a:ext uri="{FF2B5EF4-FFF2-40B4-BE49-F238E27FC236}">
              <a16:creationId xmlns:a16="http://schemas.microsoft.com/office/drawing/2014/main" id="{7D8C2862-32E5-486F-A3DF-2107C2A1B78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06" name="ZoneTexte 3305">
          <a:extLst>
            <a:ext uri="{FF2B5EF4-FFF2-40B4-BE49-F238E27FC236}">
              <a16:creationId xmlns:a16="http://schemas.microsoft.com/office/drawing/2014/main" id="{385F71D5-606C-4FF1-9FA8-EA94C066DC68}"/>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07" name="ZoneTexte 3306">
          <a:extLst>
            <a:ext uri="{FF2B5EF4-FFF2-40B4-BE49-F238E27FC236}">
              <a16:creationId xmlns:a16="http://schemas.microsoft.com/office/drawing/2014/main" id="{F4F10738-8795-42AF-BC80-5C2C47486AC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08" name="ZoneTexte 3307">
          <a:extLst>
            <a:ext uri="{FF2B5EF4-FFF2-40B4-BE49-F238E27FC236}">
              <a16:creationId xmlns:a16="http://schemas.microsoft.com/office/drawing/2014/main" id="{AF69C2BA-F17A-4B12-81C2-DFE8DC94F2F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09" name="ZoneTexte 3308">
          <a:extLst>
            <a:ext uri="{FF2B5EF4-FFF2-40B4-BE49-F238E27FC236}">
              <a16:creationId xmlns:a16="http://schemas.microsoft.com/office/drawing/2014/main" id="{5300AD6F-8029-440B-B85D-E1027CBE01A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10" name="ZoneTexte 3309">
          <a:extLst>
            <a:ext uri="{FF2B5EF4-FFF2-40B4-BE49-F238E27FC236}">
              <a16:creationId xmlns:a16="http://schemas.microsoft.com/office/drawing/2014/main" id="{30E6BA35-9F54-4126-9CC4-55647D22A6F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11" name="ZoneTexte 3310">
          <a:extLst>
            <a:ext uri="{FF2B5EF4-FFF2-40B4-BE49-F238E27FC236}">
              <a16:creationId xmlns:a16="http://schemas.microsoft.com/office/drawing/2014/main" id="{701A31FF-8D32-4222-9D7E-00D2F8BAACC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12" name="ZoneTexte 3311">
          <a:extLst>
            <a:ext uri="{FF2B5EF4-FFF2-40B4-BE49-F238E27FC236}">
              <a16:creationId xmlns:a16="http://schemas.microsoft.com/office/drawing/2014/main" id="{70F71317-897F-4BB9-A686-7D0CCEE4873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13" name="ZoneTexte 3312">
          <a:extLst>
            <a:ext uri="{FF2B5EF4-FFF2-40B4-BE49-F238E27FC236}">
              <a16:creationId xmlns:a16="http://schemas.microsoft.com/office/drawing/2014/main" id="{D972E776-88AE-4245-B1CF-60AE987EF55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14" name="ZoneTexte 3313">
          <a:extLst>
            <a:ext uri="{FF2B5EF4-FFF2-40B4-BE49-F238E27FC236}">
              <a16:creationId xmlns:a16="http://schemas.microsoft.com/office/drawing/2014/main" id="{A2AD9601-5277-4EE1-8C27-9833607515A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15" name="ZoneTexte 3314">
          <a:extLst>
            <a:ext uri="{FF2B5EF4-FFF2-40B4-BE49-F238E27FC236}">
              <a16:creationId xmlns:a16="http://schemas.microsoft.com/office/drawing/2014/main" id="{96CF11AB-B115-4887-8DD7-08157C8A047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16" name="ZoneTexte 3315">
          <a:extLst>
            <a:ext uri="{FF2B5EF4-FFF2-40B4-BE49-F238E27FC236}">
              <a16:creationId xmlns:a16="http://schemas.microsoft.com/office/drawing/2014/main" id="{7A82F8EF-3C34-45C7-B5B6-A7767D35D3E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17" name="ZoneTexte 3316">
          <a:extLst>
            <a:ext uri="{FF2B5EF4-FFF2-40B4-BE49-F238E27FC236}">
              <a16:creationId xmlns:a16="http://schemas.microsoft.com/office/drawing/2014/main" id="{DDA37228-24CD-4543-B65A-B0695E513B0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18" name="ZoneTexte 3317">
          <a:extLst>
            <a:ext uri="{FF2B5EF4-FFF2-40B4-BE49-F238E27FC236}">
              <a16:creationId xmlns:a16="http://schemas.microsoft.com/office/drawing/2014/main" id="{F739BA04-1319-4549-9CC1-14DDF512260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19" name="ZoneTexte 3318">
          <a:extLst>
            <a:ext uri="{FF2B5EF4-FFF2-40B4-BE49-F238E27FC236}">
              <a16:creationId xmlns:a16="http://schemas.microsoft.com/office/drawing/2014/main" id="{F355466F-4B56-4CEC-A688-00B12FCBFD0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20" name="ZoneTexte 3319">
          <a:extLst>
            <a:ext uri="{FF2B5EF4-FFF2-40B4-BE49-F238E27FC236}">
              <a16:creationId xmlns:a16="http://schemas.microsoft.com/office/drawing/2014/main" id="{F3FE0488-4DD4-463E-AD77-B29A40EC3D4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21" name="ZoneTexte 3320">
          <a:extLst>
            <a:ext uri="{FF2B5EF4-FFF2-40B4-BE49-F238E27FC236}">
              <a16:creationId xmlns:a16="http://schemas.microsoft.com/office/drawing/2014/main" id="{C0B21829-246C-4261-899D-5439914D3FF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22" name="ZoneTexte 3321">
          <a:extLst>
            <a:ext uri="{FF2B5EF4-FFF2-40B4-BE49-F238E27FC236}">
              <a16:creationId xmlns:a16="http://schemas.microsoft.com/office/drawing/2014/main" id="{9CA5BEC5-6A5C-4C55-87E4-58838F67984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23" name="ZoneTexte 3322">
          <a:extLst>
            <a:ext uri="{FF2B5EF4-FFF2-40B4-BE49-F238E27FC236}">
              <a16:creationId xmlns:a16="http://schemas.microsoft.com/office/drawing/2014/main" id="{34A87E6B-1FF4-4CDE-B7CE-8CFDCDF5684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24" name="ZoneTexte 3323">
          <a:extLst>
            <a:ext uri="{FF2B5EF4-FFF2-40B4-BE49-F238E27FC236}">
              <a16:creationId xmlns:a16="http://schemas.microsoft.com/office/drawing/2014/main" id="{B60DFE6A-B5FB-49D5-AA51-1DC3AA81C7A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25" name="ZoneTexte 3324">
          <a:extLst>
            <a:ext uri="{FF2B5EF4-FFF2-40B4-BE49-F238E27FC236}">
              <a16:creationId xmlns:a16="http://schemas.microsoft.com/office/drawing/2014/main" id="{B91FAA87-EFD9-43E7-A808-40C1EB2EFEE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26" name="ZoneTexte 3325">
          <a:extLst>
            <a:ext uri="{FF2B5EF4-FFF2-40B4-BE49-F238E27FC236}">
              <a16:creationId xmlns:a16="http://schemas.microsoft.com/office/drawing/2014/main" id="{C8414A9F-A712-45A7-9EBC-54721AF9A3D3}"/>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27" name="ZoneTexte 3326">
          <a:extLst>
            <a:ext uri="{FF2B5EF4-FFF2-40B4-BE49-F238E27FC236}">
              <a16:creationId xmlns:a16="http://schemas.microsoft.com/office/drawing/2014/main" id="{EAC90AD1-F4D4-4C6B-95F5-3050B4A6988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28" name="ZoneTexte 3327">
          <a:extLst>
            <a:ext uri="{FF2B5EF4-FFF2-40B4-BE49-F238E27FC236}">
              <a16:creationId xmlns:a16="http://schemas.microsoft.com/office/drawing/2014/main" id="{D9E4939E-45FD-48E9-AFD0-DD1FB888E74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29" name="ZoneTexte 3328">
          <a:extLst>
            <a:ext uri="{FF2B5EF4-FFF2-40B4-BE49-F238E27FC236}">
              <a16:creationId xmlns:a16="http://schemas.microsoft.com/office/drawing/2014/main" id="{CDD256C4-A68D-4F90-B3E6-6320D427F8E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30" name="ZoneTexte 3329">
          <a:extLst>
            <a:ext uri="{FF2B5EF4-FFF2-40B4-BE49-F238E27FC236}">
              <a16:creationId xmlns:a16="http://schemas.microsoft.com/office/drawing/2014/main" id="{4E4D2EF2-9715-4401-8D95-4FB0854EE3B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31" name="ZoneTexte 3330">
          <a:extLst>
            <a:ext uri="{FF2B5EF4-FFF2-40B4-BE49-F238E27FC236}">
              <a16:creationId xmlns:a16="http://schemas.microsoft.com/office/drawing/2014/main" id="{E3482605-6A9D-4F52-ACA5-F0847B7DEA6B}"/>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32" name="ZoneTexte 3331">
          <a:extLst>
            <a:ext uri="{FF2B5EF4-FFF2-40B4-BE49-F238E27FC236}">
              <a16:creationId xmlns:a16="http://schemas.microsoft.com/office/drawing/2014/main" id="{BAF8FA1D-C537-44E3-A8F0-91D3E6C1069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33" name="ZoneTexte 3332">
          <a:extLst>
            <a:ext uri="{FF2B5EF4-FFF2-40B4-BE49-F238E27FC236}">
              <a16:creationId xmlns:a16="http://schemas.microsoft.com/office/drawing/2014/main" id="{D4AD824B-45E0-4970-90ED-75D7FDB065F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34" name="ZoneTexte 3333">
          <a:extLst>
            <a:ext uri="{FF2B5EF4-FFF2-40B4-BE49-F238E27FC236}">
              <a16:creationId xmlns:a16="http://schemas.microsoft.com/office/drawing/2014/main" id="{3B02A5B5-924D-42F4-8EA1-5CBFBC0468B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35" name="ZoneTexte 3334">
          <a:extLst>
            <a:ext uri="{FF2B5EF4-FFF2-40B4-BE49-F238E27FC236}">
              <a16:creationId xmlns:a16="http://schemas.microsoft.com/office/drawing/2014/main" id="{934AC484-2779-4008-A7C7-0F887DBA98D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36" name="ZoneTexte 3335">
          <a:extLst>
            <a:ext uri="{FF2B5EF4-FFF2-40B4-BE49-F238E27FC236}">
              <a16:creationId xmlns:a16="http://schemas.microsoft.com/office/drawing/2014/main" id="{046BC52F-6CDA-4CFC-97E5-DF1525EFE05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37" name="ZoneTexte 3336">
          <a:extLst>
            <a:ext uri="{FF2B5EF4-FFF2-40B4-BE49-F238E27FC236}">
              <a16:creationId xmlns:a16="http://schemas.microsoft.com/office/drawing/2014/main" id="{AF930A46-8A53-475D-B329-BA718699326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38" name="ZoneTexte 3337">
          <a:extLst>
            <a:ext uri="{FF2B5EF4-FFF2-40B4-BE49-F238E27FC236}">
              <a16:creationId xmlns:a16="http://schemas.microsoft.com/office/drawing/2014/main" id="{00204D9B-B80D-4E7A-B908-F2548C0E460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39" name="ZoneTexte 3338">
          <a:extLst>
            <a:ext uri="{FF2B5EF4-FFF2-40B4-BE49-F238E27FC236}">
              <a16:creationId xmlns:a16="http://schemas.microsoft.com/office/drawing/2014/main" id="{7409E241-EC7B-4351-8264-98F92D2A69C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40" name="ZoneTexte 3339">
          <a:extLst>
            <a:ext uri="{FF2B5EF4-FFF2-40B4-BE49-F238E27FC236}">
              <a16:creationId xmlns:a16="http://schemas.microsoft.com/office/drawing/2014/main" id="{698CBAE2-71B2-4147-BA59-0698D98A518A}"/>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41" name="ZoneTexte 3340">
          <a:extLst>
            <a:ext uri="{FF2B5EF4-FFF2-40B4-BE49-F238E27FC236}">
              <a16:creationId xmlns:a16="http://schemas.microsoft.com/office/drawing/2014/main" id="{E28D8A69-04D8-4863-992A-A73A14760FE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42" name="ZoneTexte 3341">
          <a:extLst>
            <a:ext uri="{FF2B5EF4-FFF2-40B4-BE49-F238E27FC236}">
              <a16:creationId xmlns:a16="http://schemas.microsoft.com/office/drawing/2014/main" id="{6DC10015-54F3-4054-BA7C-4AAAF86D028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43" name="ZoneTexte 3342">
          <a:extLst>
            <a:ext uri="{FF2B5EF4-FFF2-40B4-BE49-F238E27FC236}">
              <a16:creationId xmlns:a16="http://schemas.microsoft.com/office/drawing/2014/main" id="{30B8D6CF-B50B-4C87-B93C-27A8E5B120D7}"/>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44" name="ZoneTexte 3343">
          <a:extLst>
            <a:ext uri="{FF2B5EF4-FFF2-40B4-BE49-F238E27FC236}">
              <a16:creationId xmlns:a16="http://schemas.microsoft.com/office/drawing/2014/main" id="{86683552-8904-41DD-9828-38AE542DC30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45" name="ZoneTexte 3344">
          <a:extLst>
            <a:ext uri="{FF2B5EF4-FFF2-40B4-BE49-F238E27FC236}">
              <a16:creationId xmlns:a16="http://schemas.microsoft.com/office/drawing/2014/main" id="{451AAAC1-226E-46E2-8C7C-779EA5155E65}"/>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46" name="ZoneTexte 3345">
          <a:extLst>
            <a:ext uri="{FF2B5EF4-FFF2-40B4-BE49-F238E27FC236}">
              <a16:creationId xmlns:a16="http://schemas.microsoft.com/office/drawing/2014/main" id="{B7ADCF4C-2FBC-4860-B763-09E56FE5CB1D}"/>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47" name="ZoneTexte 3346">
          <a:extLst>
            <a:ext uri="{FF2B5EF4-FFF2-40B4-BE49-F238E27FC236}">
              <a16:creationId xmlns:a16="http://schemas.microsoft.com/office/drawing/2014/main" id="{9E265A0D-5406-40B6-8085-29596A622A4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48" name="ZoneTexte 3347">
          <a:extLst>
            <a:ext uri="{FF2B5EF4-FFF2-40B4-BE49-F238E27FC236}">
              <a16:creationId xmlns:a16="http://schemas.microsoft.com/office/drawing/2014/main" id="{1859D2E9-7952-44C0-84FE-D716C4552F4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49" name="ZoneTexte 3348">
          <a:extLst>
            <a:ext uri="{FF2B5EF4-FFF2-40B4-BE49-F238E27FC236}">
              <a16:creationId xmlns:a16="http://schemas.microsoft.com/office/drawing/2014/main" id="{D20935A2-32FA-4A89-B751-6F2EE1965DC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50" name="ZoneTexte 3349">
          <a:extLst>
            <a:ext uri="{FF2B5EF4-FFF2-40B4-BE49-F238E27FC236}">
              <a16:creationId xmlns:a16="http://schemas.microsoft.com/office/drawing/2014/main" id="{C0EF13B6-7DED-4ED1-9505-E3C8DAB2A246}"/>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51" name="ZoneTexte 3350">
          <a:extLst>
            <a:ext uri="{FF2B5EF4-FFF2-40B4-BE49-F238E27FC236}">
              <a16:creationId xmlns:a16="http://schemas.microsoft.com/office/drawing/2014/main" id="{10A85D50-DD3E-4241-8F25-8F9498984B1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52" name="ZoneTexte 3351">
          <a:extLst>
            <a:ext uri="{FF2B5EF4-FFF2-40B4-BE49-F238E27FC236}">
              <a16:creationId xmlns:a16="http://schemas.microsoft.com/office/drawing/2014/main" id="{20267B6D-D35F-4D3C-995D-219ECE29049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53" name="ZoneTexte 3352">
          <a:extLst>
            <a:ext uri="{FF2B5EF4-FFF2-40B4-BE49-F238E27FC236}">
              <a16:creationId xmlns:a16="http://schemas.microsoft.com/office/drawing/2014/main" id="{B67EE548-A644-4C11-8B8A-B4CC85FDB0D1}"/>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54" name="ZoneTexte 3353">
          <a:extLst>
            <a:ext uri="{FF2B5EF4-FFF2-40B4-BE49-F238E27FC236}">
              <a16:creationId xmlns:a16="http://schemas.microsoft.com/office/drawing/2014/main" id="{4ECFD4BF-FCE5-4604-922D-D6F2E8903C54}"/>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55" name="ZoneTexte 3354">
          <a:extLst>
            <a:ext uri="{FF2B5EF4-FFF2-40B4-BE49-F238E27FC236}">
              <a16:creationId xmlns:a16="http://schemas.microsoft.com/office/drawing/2014/main" id="{E3B3A465-45B9-480A-B6AE-FDABA66155A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56" name="ZoneTexte 3355">
          <a:extLst>
            <a:ext uri="{FF2B5EF4-FFF2-40B4-BE49-F238E27FC236}">
              <a16:creationId xmlns:a16="http://schemas.microsoft.com/office/drawing/2014/main" id="{95C42165-E888-45D9-B665-A2CFF3F96F79}"/>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57" name="ZoneTexte 3356">
          <a:extLst>
            <a:ext uri="{FF2B5EF4-FFF2-40B4-BE49-F238E27FC236}">
              <a16:creationId xmlns:a16="http://schemas.microsoft.com/office/drawing/2014/main" id="{558D066E-AF98-4AB5-B255-EE89CBDB5600}"/>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58" name="ZoneTexte 3357">
          <a:extLst>
            <a:ext uri="{FF2B5EF4-FFF2-40B4-BE49-F238E27FC236}">
              <a16:creationId xmlns:a16="http://schemas.microsoft.com/office/drawing/2014/main" id="{9059A1E3-6119-47BA-9E64-9E194D7B5BE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59" name="ZoneTexte 3358">
          <a:extLst>
            <a:ext uri="{FF2B5EF4-FFF2-40B4-BE49-F238E27FC236}">
              <a16:creationId xmlns:a16="http://schemas.microsoft.com/office/drawing/2014/main" id="{3D5CE16F-4D85-483F-B2D5-7FA562D7A16C}"/>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60" name="ZoneTexte 3359">
          <a:extLst>
            <a:ext uri="{FF2B5EF4-FFF2-40B4-BE49-F238E27FC236}">
              <a16:creationId xmlns:a16="http://schemas.microsoft.com/office/drawing/2014/main" id="{6CB59E18-09DF-474E-9FA3-9F04D1D4EF4E}"/>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61" name="ZoneTexte 3360">
          <a:extLst>
            <a:ext uri="{FF2B5EF4-FFF2-40B4-BE49-F238E27FC236}">
              <a16:creationId xmlns:a16="http://schemas.microsoft.com/office/drawing/2014/main" id="{5A4E862F-18D0-4DFC-85B8-5D1152E5121F}"/>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75</xdr:col>
      <xdr:colOff>0</xdr:colOff>
      <xdr:row>23</xdr:row>
      <xdr:rowOff>0</xdr:rowOff>
    </xdr:from>
    <xdr:ext cx="65" cy="172227"/>
    <xdr:sp macro="" textlink="">
      <xdr:nvSpPr>
        <xdr:cNvPr id="3362" name="ZoneTexte 3361">
          <a:extLst>
            <a:ext uri="{FF2B5EF4-FFF2-40B4-BE49-F238E27FC236}">
              <a16:creationId xmlns:a16="http://schemas.microsoft.com/office/drawing/2014/main" id="{ABC6FB07-5F45-4D0B-84F5-0F11994F2FE2}"/>
            </a:ext>
          </a:extLst>
        </xdr:cNvPr>
        <xdr:cNvSpPr txBox="1"/>
      </xdr:nvSpPr>
      <xdr:spPr>
        <a:xfrm>
          <a:off x="393573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63" name="ZoneTexte 3362">
          <a:extLst>
            <a:ext uri="{FF2B5EF4-FFF2-40B4-BE49-F238E27FC236}">
              <a16:creationId xmlns:a16="http://schemas.microsoft.com/office/drawing/2014/main" id="{DA285F08-682F-49F1-A692-0DB490CF9532}"/>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64" name="ZoneTexte 3363">
          <a:extLst>
            <a:ext uri="{FF2B5EF4-FFF2-40B4-BE49-F238E27FC236}">
              <a16:creationId xmlns:a16="http://schemas.microsoft.com/office/drawing/2014/main" id="{CA2382A7-600D-412F-B1DA-4E8090EFBBC6}"/>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65" name="ZoneTexte 3364">
          <a:extLst>
            <a:ext uri="{FF2B5EF4-FFF2-40B4-BE49-F238E27FC236}">
              <a16:creationId xmlns:a16="http://schemas.microsoft.com/office/drawing/2014/main" id="{7CF8C13F-B447-4D5A-A8DB-2E585FAECCDA}"/>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66" name="ZoneTexte 3365">
          <a:extLst>
            <a:ext uri="{FF2B5EF4-FFF2-40B4-BE49-F238E27FC236}">
              <a16:creationId xmlns:a16="http://schemas.microsoft.com/office/drawing/2014/main" id="{54699EEE-B26C-496B-8A3F-4A255C6F4BC0}"/>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67" name="ZoneTexte 3366">
          <a:extLst>
            <a:ext uri="{FF2B5EF4-FFF2-40B4-BE49-F238E27FC236}">
              <a16:creationId xmlns:a16="http://schemas.microsoft.com/office/drawing/2014/main" id="{8A47C156-C1EF-4FB2-95CF-0EB8565742AD}"/>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68" name="ZoneTexte 3367">
          <a:extLst>
            <a:ext uri="{FF2B5EF4-FFF2-40B4-BE49-F238E27FC236}">
              <a16:creationId xmlns:a16="http://schemas.microsoft.com/office/drawing/2014/main" id="{42EF7B74-F2FC-4667-A3F6-829D55BF23A9}"/>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69" name="ZoneTexte 3368">
          <a:extLst>
            <a:ext uri="{FF2B5EF4-FFF2-40B4-BE49-F238E27FC236}">
              <a16:creationId xmlns:a16="http://schemas.microsoft.com/office/drawing/2014/main" id="{DCC1A381-CE63-4A01-9565-AF30C2EC1CEF}"/>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70" name="ZoneTexte 3369">
          <a:extLst>
            <a:ext uri="{FF2B5EF4-FFF2-40B4-BE49-F238E27FC236}">
              <a16:creationId xmlns:a16="http://schemas.microsoft.com/office/drawing/2014/main" id="{2B1CFEB5-B92F-4BE0-9D32-03E41FB6B6CC}"/>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71" name="ZoneTexte 3370">
          <a:extLst>
            <a:ext uri="{FF2B5EF4-FFF2-40B4-BE49-F238E27FC236}">
              <a16:creationId xmlns:a16="http://schemas.microsoft.com/office/drawing/2014/main" id="{563A0F44-613D-40DB-AA1F-F93BA7AD3503}"/>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72" name="ZoneTexte 3371">
          <a:extLst>
            <a:ext uri="{FF2B5EF4-FFF2-40B4-BE49-F238E27FC236}">
              <a16:creationId xmlns:a16="http://schemas.microsoft.com/office/drawing/2014/main" id="{8DB08EE7-C85C-449F-81C0-C2B3182D6476}"/>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73" name="ZoneTexte 3372">
          <a:extLst>
            <a:ext uri="{FF2B5EF4-FFF2-40B4-BE49-F238E27FC236}">
              <a16:creationId xmlns:a16="http://schemas.microsoft.com/office/drawing/2014/main" id="{7BB60488-DA8F-4625-93AE-A40E51FCDC0A}"/>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74" name="ZoneTexte 3373">
          <a:extLst>
            <a:ext uri="{FF2B5EF4-FFF2-40B4-BE49-F238E27FC236}">
              <a16:creationId xmlns:a16="http://schemas.microsoft.com/office/drawing/2014/main" id="{C32F35B1-D83B-4A55-8EEB-E5522DDCA2F7}"/>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75" name="ZoneTexte 3374">
          <a:extLst>
            <a:ext uri="{FF2B5EF4-FFF2-40B4-BE49-F238E27FC236}">
              <a16:creationId xmlns:a16="http://schemas.microsoft.com/office/drawing/2014/main" id="{52C17BDB-EEB8-47C6-86CF-58CE956EC99D}"/>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76" name="ZoneTexte 3375">
          <a:extLst>
            <a:ext uri="{FF2B5EF4-FFF2-40B4-BE49-F238E27FC236}">
              <a16:creationId xmlns:a16="http://schemas.microsoft.com/office/drawing/2014/main" id="{AEE9E5DF-88C7-4A83-AB6D-D06E88D49127}"/>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77" name="ZoneTexte 3376">
          <a:extLst>
            <a:ext uri="{FF2B5EF4-FFF2-40B4-BE49-F238E27FC236}">
              <a16:creationId xmlns:a16="http://schemas.microsoft.com/office/drawing/2014/main" id="{C84330BE-DDFA-4E90-A72A-CCD536872FC5}"/>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78" name="ZoneTexte 3377">
          <a:extLst>
            <a:ext uri="{FF2B5EF4-FFF2-40B4-BE49-F238E27FC236}">
              <a16:creationId xmlns:a16="http://schemas.microsoft.com/office/drawing/2014/main" id="{7F650A7D-62F1-49B5-AA4C-0305C4984DAC}"/>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79" name="ZoneTexte 3378">
          <a:extLst>
            <a:ext uri="{FF2B5EF4-FFF2-40B4-BE49-F238E27FC236}">
              <a16:creationId xmlns:a16="http://schemas.microsoft.com/office/drawing/2014/main" id="{2C8DB4C4-A856-41DE-A0B3-7F946DD1D603}"/>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80" name="ZoneTexte 3379">
          <a:extLst>
            <a:ext uri="{FF2B5EF4-FFF2-40B4-BE49-F238E27FC236}">
              <a16:creationId xmlns:a16="http://schemas.microsoft.com/office/drawing/2014/main" id="{0B1E80E9-C4D2-4C35-A048-C6E910A59337}"/>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81" name="ZoneTexte 3380">
          <a:extLst>
            <a:ext uri="{FF2B5EF4-FFF2-40B4-BE49-F238E27FC236}">
              <a16:creationId xmlns:a16="http://schemas.microsoft.com/office/drawing/2014/main" id="{E9924056-8B8A-47E8-AEB1-C28101448A32}"/>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82" name="ZoneTexte 3381">
          <a:extLst>
            <a:ext uri="{FF2B5EF4-FFF2-40B4-BE49-F238E27FC236}">
              <a16:creationId xmlns:a16="http://schemas.microsoft.com/office/drawing/2014/main" id="{F3B63CB6-DEAE-484D-8A23-498521314387}"/>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83" name="ZoneTexte 3382">
          <a:extLst>
            <a:ext uri="{FF2B5EF4-FFF2-40B4-BE49-F238E27FC236}">
              <a16:creationId xmlns:a16="http://schemas.microsoft.com/office/drawing/2014/main" id="{1408DA4B-62E1-442A-A813-4C2EE194D4DF}"/>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84" name="ZoneTexte 3383">
          <a:extLst>
            <a:ext uri="{FF2B5EF4-FFF2-40B4-BE49-F238E27FC236}">
              <a16:creationId xmlns:a16="http://schemas.microsoft.com/office/drawing/2014/main" id="{9ACFBA07-E107-464C-98D6-C730A4AA0C58}"/>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85" name="ZoneTexte 3384">
          <a:extLst>
            <a:ext uri="{FF2B5EF4-FFF2-40B4-BE49-F238E27FC236}">
              <a16:creationId xmlns:a16="http://schemas.microsoft.com/office/drawing/2014/main" id="{F696E6AA-34DD-4F65-83FC-2F0820071D97}"/>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86" name="ZoneTexte 3385">
          <a:extLst>
            <a:ext uri="{FF2B5EF4-FFF2-40B4-BE49-F238E27FC236}">
              <a16:creationId xmlns:a16="http://schemas.microsoft.com/office/drawing/2014/main" id="{5DA97381-ECC1-4319-9631-83D03A56016E}"/>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87" name="ZoneTexte 3386">
          <a:extLst>
            <a:ext uri="{FF2B5EF4-FFF2-40B4-BE49-F238E27FC236}">
              <a16:creationId xmlns:a16="http://schemas.microsoft.com/office/drawing/2014/main" id="{3F7612B3-5D2F-4521-8C02-405ED7CD7B6F}"/>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88" name="ZoneTexte 3387">
          <a:extLst>
            <a:ext uri="{FF2B5EF4-FFF2-40B4-BE49-F238E27FC236}">
              <a16:creationId xmlns:a16="http://schemas.microsoft.com/office/drawing/2014/main" id="{6D597FDC-3A63-470E-96D2-ED767049B518}"/>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89" name="ZoneTexte 3388">
          <a:extLst>
            <a:ext uri="{FF2B5EF4-FFF2-40B4-BE49-F238E27FC236}">
              <a16:creationId xmlns:a16="http://schemas.microsoft.com/office/drawing/2014/main" id="{3FFA36AC-B3C5-4336-9124-538500EE3FBC}"/>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90" name="ZoneTexte 3389">
          <a:extLst>
            <a:ext uri="{FF2B5EF4-FFF2-40B4-BE49-F238E27FC236}">
              <a16:creationId xmlns:a16="http://schemas.microsoft.com/office/drawing/2014/main" id="{05E94BBD-0E16-49D7-AADE-4A3A2FC14311}"/>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91" name="ZoneTexte 3390">
          <a:extLst>
            <a:ext uri="{FF2B5EF4-FFF2-40B4-BE49-F238E27FC236}">
              <a16:creationId xmlns:a16="http://schemas.microsoft.com/office/drawing/2014/main" id="{6128706F-A21B-4BCE-ACD7-64808062E2F2}"/>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92" name="ZoneTexte 3391">
          <a:extLst>
            <a:ext uri="{FF2B5EF4-FFF2-40B4-BE49-F238E27FC236}">
              <a16:creationId xmlns:a16="http://schemas.microsoft.com/office/drawing/2014/main" id="{4C21BDE0-B093-45F1-B636-D6E4B313ED77}"/>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93" name="ZoneTexte 3392">
          <a:extLst>
            <a:ext uri="{FF2B5EF4-FFF2-40B4-BE49-F238E27FC236}">
              <a16:creationId xmlns:a16="http://schemas.microsoft.com/office/drawing/2014/main" id="{392C1671-105B-4799-8C4B-907461499E48}"/>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94" name="ZoneTexte 3393">
          <a:extLst>
            <a:ext uri="{FF2B5EF4-FFF2-40B4-BE49-F238E27FC236}">
              <a16:creationId xmlns:a16="http://schemas.microsoft.com/office/drawing/2014/main" id="{51CA848A-04A7-4205-B2C2-BFCF33328AB0}"/>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95" name="ZoneTexte 3394">
          <a:extLst>
            <a:ext uri="{FF2B5EF4-FFF2-40B4-BE49-F238E27FC236}">
              <a16:creationId xmlns:a16="http://schemas.microsoft.com/office/drawing/2014/main" id="{C800920C-8C2B-4AC5-9BD4-3CCB05DCBDD4}"/>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96" name="ZoneTexte 3395">
          <a:extLst>
            <a:ext uri="{FF2B5EF4-FFF2-40B4-BE49-F238E27FC236}">
              <a16:creationId xmlns:a16="http://schemas.microsoft.com/office/drawing/2014/main" id="{073B3984-6FAD-4A19-AB2A-61CAE8F13273}"/>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97" name="ZoneTexte 3396">
          <a:extLst>
            <a:ext uri="{FF2B5EF4-FFF2-40B4-BE49-F238E27FC236}">
              <a16:creationId xmlns:a16="http://schemas.microsoft.com/office/drawing/2014/main" id="{B9079475-2579-40EF-9B12-1ABF5D2D5913}"/>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98" name="ZoneTexte 3397">
          <a:extLst>
            <a:ext uri="{FF2B5EF4-FFF2-40B4-BE49-F238E27FC236}">
              <a16:creationId xmlns:a16="http://schemas.microsoft.com/office/drawing/2014/main" id="{7268D40A-401E-42EF-8582-3EC56310E17B}"/>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399" name="ZoneTexte 3398">
          <a:extLst>
            <a:ext uri="{FF2B5EF4-FFF2-40B4-BE49-F238E27FC236}">
              <a16:creationId xmlns:a16="http://schemas.microsoft.com/office/drawing/2014/main" id="{7DA62FC1-0DBA-4E24-B697-3A86308D7C8C}"/>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00" name="ZoneTexte 3399">
          <a:extLst>
            <a:ext uri="{FF2B5EF4-FFF2-40B4-BE49-F238E27FC236}">
              <a16:creationId xmlns:a16="http://schemas.microsoft.com/office/drawing/2014/main" id="{978DA551-6A25-46CF-A8D0-11C7DE417332}"/>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01" name="ZoneTexte 3400">
          <a:extLst>
            <a:ext uri="{FF2B5EF4-FFF2-40B4-BE49-F238E27FC236}">
              <a16:creationId xmlns:a16="http://schemas.microsoft.com/office/drawing/2014/main" id="{8789C281-3F37-4D34-B888-E8456F98B5B0}"/>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02" name="ZoneTexte 3401">
          <a:extLst>
            <a:ext uri="{FF2B5EF4-FFF2-40B4-BE49-F238E27FC236}">
              <a16:creationId xmlns:a16="http://schemas.microsoft.com/office/drawing/2014/main" id="{A58FF701-BB61-46A3-ABCC-62CEA489C9BA}"/>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03" name="ZoneTexte 3402">
          <a:extLst>
            <a:ext uri="{FF2B5EF4-FFF2-40B4-BE49-F238E27FC236}">
              <a16:creationId xmlns:a16="http://schemas.microsoft.com/office/drawing/2014/main" id="{ABFBF2DB-C7B0-4A58-B319-B68C3399746E}"/>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04" name="ZoneTexte 3403">
          <a:extLst>
            <a:ext uri="{FF2B5EF4-FFF2-40B4-BE49-F238E27FC236}">
              <a16:creationId xmlns:a16="http://schemas.microsoft.com/office/drawing/2014/main" id="{6EDDACB7-5379-4DBD-9303-37D4ECEDF6B4}"/>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05" name="ZoneTexte 3404">
          <a:extLst>
            <a:ext uri="{FF2B5EF4-FFF2-40B4-BE49-F238E27FC236}">
              <a16:creationId xmlns:a16="http://schemas.microsoft.com/office/drawing/2014/main" id="{B02458BD-2BE1-488B-B796-F961C84CD090}"/>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06" name="ZoneTexte 3405">
          <a:extLst>
            <a:ext uri="{FF2B5EF4-FFF2-40B4-BE49-F238E27FC236}">
              <a16:creationId xmlns:a16="http://schemas.microsoft.com/office/drawing/2014/main" id="{8CE24CCD-AEED-4A69-B2BE-EE0E90BBB36C}"/>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07" name="ZoneTexte 3406">
          <a:extLst>
            <a:ext uri="{FF2B5EF4-FFF2-40B4-BE49-F238E27FC236}">
              <a16:creationId xmlns:a16="http://schemas.microsoft.com/office/drawing/2014/main" id="{8B527659-48CA-4493-9773-1D0FC7CC148F}"/>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08" name="ZoneTexte 3407">
          <a:extLst>
            <a:ext uri="{FF2B5EF4-FFF2-40B4-BE49-F238E27FC236}">
              <a16:creationId xmlns:a16="http://schemas.microsoft.com/office/drawing/2014/main" id="{7F3D6DAC-AAC2-4F2D-B846-8E8018B05FC5}"/>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09" name="ZoneTexte 3408">
          <a:extLst>
            <a:ext uri="{FF2B5EF4-FFF2-40B4-BE49-F238E27FC236}">
              <a16:creationId xmlns:a16="http://schemas.microsoft.com/office/drawing/2014/main" id="{6AD9CA7D-13DA-42AD-8409-6356FF8BAEF7}"/>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10" name="ZoneTexte 3409">
          <a:extLst>
            <a:ext uri="{FF2B5EF4-FFF2-40B4-BE49-F238E27FC236}">
              <a16:creationId xmlns:a16="http://schemas.microsoft.com/office/drawing/2014/main" id="{DB06E093-E9DD-4BFD-A22F-4B22D54C494F}"/>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11" name="ZoneTexte 3410">
          <a:extLst>
            <a:ext uri="{FF2B5EF4-FFF2-40B4-BE49-F238E27FC236}">
              <a16:creationId xmlns:a16="http://schemas.microsoft.com/office/drawing/2014/main" id="{A72EAA70-E7C3-4CB0-9402-655FF85259F3}"/>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12" name="ZoneTexte 3411">
          <a:extLst>
            <a:ext uri="{FF2B5EF4-FFF2-40B4-BE49-F238E27FC236}">
              <a16:creationId xmlns:a16="http://schemas.microsoft.com/office/drawing/2014/main" id="{BD466C3D-6776-420E-A8CE-738899B1A129}"/>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13" name="ZoneTexte 3412">
          <a:extLst>
            <a:ext uri="{FF2B5EF4-FFF2-40B4-BE49-F238E27FC236}">
              <a16:creationId xmlns:a16="http://schemas.microsoft.com/office/drawing/2014/main" id="{3F365089-C91F-4BED-8567-B882F7601FAE}"/>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14" name="ZoneTexte 3413">
          <a:extLst>
            <a:ext uri="{FF2B5EF4-FFF2-40B4-BE49-F238E27FC236}">
              <a16:creationId xmlns:a16="http://schemas.microsoft.com/office/drawing/2014/main" id="{B24E6B3F-F743-49A9-B43F-0D0E8C57EB6E}"/>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15" name="ZoneTexte 3414">
          <a:extLst>
            <a:ext uri="{FF2B5EF4-FFF2-40B4-BE49-F238E27FC236}">
              <a16:creationId xmlns:a16="http://schemas.microsoft.com/office/drawing/2014/main" id="{8946364F-179D-438A-8136-92BEE38E898F}"/>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16" name="ZoneTexte 3415">
          <a:extLst>
            <a:ext uri="{FF2B5EF4-FFF2-40B4-BE49-F238E27FC236}">
              <a16:creationId xmlns:a16="http://schemas.microsoft.com/office/drawing/2014/main" id="{FA87F961-168B-4384-AC5F-B8842E82797B}"/>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17" name="ZoneTexte 3416">
          <a:extLst>
            <a:ext uri="{FF2B5EF4-FFF2-40B4-BE49-F238E27FC236}">
              <a16:creationId xmlns:a16="http://schemas.microsoft.com/office/drawing/2014/main" id="{B3E055FE-7085-4564-8B94-6F421E9B3D0C}"/>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18" name="ZoneTexte 3417">
          <a:extLst>
            <a:ext uri="{FF2B5EF4-FFF2-40B4-BE49-F238E27FC236}">
              <a16:creationId xmlns:a16="http://schemas.microsoft.com/office/drawing/2014/main" id="{361D33B8-ACAA-4248-9CBA-97638B1DDA73}"/>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19" name="ZoneTexte 3418">
          <a:extLst>
            <a:ext uri="{FF2B5EF4-FFF2-40B4-BE49-F238E27FC236}">
              <a16:creationId xmlns:a16="http://schemas.microsoft.com/office/drawing/2014/main" id="{C8C852E5-7A3E-484A-B692-866A4B8CF663}"/>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20" name="ZoneTexte 3419">
          <a:extLst>
            <a:ext uri="{FF2B5EF4-FFF2-40B4-BE49-F238E27FC236}">
              <a16:creationId xmlns:a16="http://schemas.microsoft.com/office/drawing/2014/main" id="{C70C1A73-FB11-4643-A809-B540ABD1A5FE}"/>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21" name="ZoneTexte 3420">
          <a:extLst>
            <a:ext uri="{FF2B5EF4-FFF2-40B4-BE49-F238E27FC236}">
              <a16:creationId xmlns:a16="http://schemas.microsoft.com/office/drawing/2014/main" id="{CE75DF5F-6EB4-44DA-8E27-CB2162410292}"/>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22" name="ZoneTexte 3421">
          <a:extLst>
            <a:ext uri="{FF2B5EF4-FFF2-40B4-BE49-F238E27FC236}">
              <a16:creationId xmlns:a16="http://schemas.microsoft.com/office/drawing/2014/main" id="{0FC4392C-6010-438D-81F5-0CA01C24736E}"/>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23" name="ZoneTexte 3422">
          <a:extLst>
            <a:ext uri="{FF2B5EF4-FFF2-40B4-BE49-F238E27FC236}">
              <a16:creationId xmlns:a16="http://schemas.microsoft.com/office/drawing/2014/main" id="{69235FBB-4FE9-4E3C-A306-2B577A720F21}"/>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24" name="ZoneTexte 3423">
          <a:extLst>
            <a:ext uri="{FF2B5EF4-FFF2-40B4-BE49-F238E27FC236}">
              <a16:creationId xmlns:a16="http://schemas.microsoft.com/office/drawing/2014/main" id="{0B66C24C-AB6E-4F62-8F0E-DA6C6A86D584}"/>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25" name="ZoneTexte 3424">
          <a:extLst>
            <a:ext uri="{FF2B5EF4-FFF2-40B4-BE49-F238E27FC236}">
              <a16:creationId xmlns:a16="http://schemas.microsoft.com/office/drawing/2014/main" id="{6EA7EA8D-27C5-4236-8507-95BA4390C6B9}"/>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26" name="ZoneTexte 3425">
          <a:extLst>
            <a:ext uri="{FF2B5EF4-FFF2-40B4-BE49-F238E27FC236}">
              <a16:creationId xmlns:a16="http://schemas.microsoft.com/office/drawing/2014/main" id="{4716D3D2-4DA9-4BB8-B037-D1E47CC4D4EC}"/>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27" name="ZoneTexte 3426">
          <a:extLst>
            <a:ext uri="{FF2B5EF4-FFF2-40B4-BE49-F238E27FC236}">
              <a16:creationId xmlns:a16="http://schemas.microsoft.com/office/drawing/2014/main" id="{4C864D3D-777C-4491-B234-A6A375772D68}"/>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28" name="ZoneTexte 3427">
          <a:extLst>
            <a:ext uri="{FF2B5EF4-FFF2-40B4-BE49-F238E27FC236}">
              <a16:creationId xmlns:a16="http://schemas.microsoft.com/office/drawing/2014/main" id="{C3DD1840-E5F3-40F1-BF0D-C8995BFEAB69}"/>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29" name="ZoneTexte 3428">
          <a:extLst>
            <a:ext uri="{FF2B5EF4-FFF2-40B4-BE49-F238E27FC236}">
              <a16:creationId xmlns:a16="http://schemas.microsoft.com/office/drawing/2014/main" id="{364EEB70-9D4C-4520-9578-F3C3AA36ADD5}"/>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30" name="ZoneTexte 3429">
          <a:extLst>
            <a:ext uri="{FF2B5EF4-FFF2-40B4-BE49-F238E27FC236}">
              <a16:creationId xmlns:a16="http://schemas.microsoft.com/office/drawing/2014/main" id="{FD4692FF-E540-47BE-9B9E-031E054AC411}"/>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31" name="ZoneTexte 3430">
          <a:extLst>
            <a:ext uri="{FF2B5EF4-FFF2-40B4-BE49-F238E27FC236}">
              <a16:creationId xmlns:a16="http://schemas.microsoft.com/office/drawing/2014/main" id="{55950AED-F91B-42A7-888D-E8D406A7ECD2}"/>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32" name="ZoneTexte 3431">
          <a:extLst>
            <a:ext uri="{FF2B5EF4-FFF2-40B4-BE49-F238E27FC236}">
              <a16:creationId xmlns:a16="http://schemas.microsoft.com/office/drawing/2014/main" id="{AEA92A55-F406-4EBC-84E0-0E781EABE06C}"/>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33" name="ZoneTexte 3432">
          <a:extLst>
            <a:ext uri="{FF2B5EF4-FFF2-40B4-BE49-F238E27FC236}">
              <a16:creationId xmlns:a16="http://schemas.microsoft.com/office/drawing/2014/main" id="{2DB96B25-976D-45D4-9D3F-CE8EE66E3E32}"/>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34" name="ZoneTexte 3433">
          <a:extLst>
            <a:ext uri="{FF2B5EF4-FFF2-40B4-BE49-F238E27FC236}">
              <a16:creationId xmlns:a16="http://schemas.microsoft.com/office/drawing/2014/main" id="{D98B60E1-9D0B-4094-AFD1-8467A9728DA5}"/>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35" name="ZoneTexte 3434">
          <a:extLst>
            <a:ext uri="{FF2B5EF4-FFF2-40B4-BE49-F238E27FC236}">
              <a16:creationId xmlns:a16="http://schemas.microsoft.com/office/drawing/2014/main" id="{EE004AE5-B89E-47B0-8B57-4A9A37FFD970}"/>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36" name="ZoneTexte 3435">
          <a:extLst>
            <a:ext uri="{FF2B5EF4-FFF2-40B4-BE49-F238E27FC236}">
              <a16:creationId xmlns:a16="http://schemas.microsoft.com/office/drawing/2014/main" id="{64784DD2-DB24-4980-8654-59F361A9EC37}"/>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37" name="ZoneTexte 3436">
          <a:extLst>
            <a:ext uri="{FF2B5EF4-FFF2-40B4-BE49-F238E27FC236}">
              <a16:creationId xmlns:a16="http://schemas.microsoft.com/office/drawing/2014/main" id="{DBDE44F6-E59D-4458-9D3C-7AD04B71C5E4}"/>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38" name="ZoneTexte 3437">
          <a:extLst>
            <a:ext uri="{FF2B5EF4-FFF2-40B4-BE49-F238E27FC236}">
              <a16:creationId xmlns:a16="http://schemas.microsoft.com/office/drawing/2014/main" id="{C68B515E-09CC-4687-B6B4-2937FCA92836}"/>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39" name="ZoneTexte 3438">
          <a:extLst>
            <a:ext uri="{FF2B5EF4-FFF2-40B4-BE49-F238E27FC236}">
              <a16:creationId xmlns:a16="http://schemas.microsoft.com/office/drawing/2014/main" id="{A14A8279-9B7F-4713-B1CF-680787CCB85D}"/>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40" name="ZoneTexte 3439">
          <a:extLst>
            <a:ext uri="{FF2B5EF4-FFF2-40B4-BE49-F238E27FC236}">
              <a16:creationId xmlns:a16="http://schemas.microsoft.com/office/drawing/2014/main" id="{F326B2DA-A81F-435A-BF49-AFEC4E214CA1}"/>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41" name="ZoneTexte 3440">
          <a:extLst>
            <a:ext uri="{FF2B5EF4-FFF2-40B4-BE49-F238E27FC236}">
              <a16:creationId xmlns:a16="http://schemas.microsoft.com/office/drawing/2014/main" id="{9580B77D-105A-46CF-9A69-C99DFC460975}"/>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42" name="ZoneTexte 3441">
          <a:extLst>
            <a:ext uri="{FF2B5EF4-FFF2-40B4-BE49-F238E27FC236}">
              <a16:creationId xmlns:a16="http://schemas.microsoft.com/office/drawing/2014/main" id="{309A9357-033A-4D26-B4CB-F4B102991F7E}"/>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43" name="ZoneTexte 3442">
          <a:extLst>
            <a:ext uri="{FF2B5EF4-FFF2-40B4-BE49-F238E27FC236}">
              <a16:creationId xmlns:a16="http://schemas.microsoft.com/office/drawing/2014/main" id="{B1D4F992-A35A-44DB-ACB9-BCF9AC9FFF58}"/>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44" name="ZoneTexte 3443">
          <a:extLst>
            <a:ext uri="{FF2B5EF4-FFF2-40B4-BE49-F238E27FC236}">
              <a16:creationId xmlns:a16="http://schemas.microsoft.com/office/drawing/2014/main" id="{C5308320-3B2B-4802-9775-1A9A0EC158FC}"/>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45" name="ZoneTexte 3444">
          <a:extLst>
            <a:ext uri="{FF2B5EF4-FFF2-40B4-BE49-F238E27FC236}">
              <a16:creationId xmlns:a16="http://schemas.microsoft.com/office/drawing/2014/main" id="{270848D0-69CD-423B-987E-2DEC01F05E18}"/>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46" name="ZoneTexte 3445">
          <a:extLst>
            <a:ext uri="{FF2B5EF4-FFF2-40B4-BE49-F238E27FC236}">
              <a16:creationId xmlns:a16="http://schemas.microsoft.com/office/drawing/2014/main" id="{EA279291-3BBB-4E6B-9C84-0C205564B427}"/>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47" name="ZoneTexte 3446">
          <a:extLst>
            <a:ext uri="{FF2B5EF4-FFF2-40B4-BE49-F238E27FC236}">
              <a16:creationId xmlns:a16="http://schemas.microsoft.com/office/drawing/2014/main" id="{42C79FE6-5629-4C17-817E-E741E9D6405D}"/>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48" name="ZoneTexte 3447">
          <a:extLst>
            <a:ext uri="{FF2B5EF4-FFF2-40B4-BE49-F238E27FC236}">
              <a16:creationId xmlns:a16="http://schemas.microsoft.com/office/drawing/2014/main" id="{2604BFCF-5B56-43A3-BC58-1DDCD4AD4567}"/>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49" name="ZoneTexte 3448">
          <a:extLst>
            <a:ext uri="{FF2B5EF4-FFF2-40B4-BE49-F238E27FC236}">
              <a16:creationId xmlns:a16="http://schemas.microsoft.com/office/drawing/2014/main" id="{D130F584-A210-4F66-8EA6-23D8A6EBAC02}"/>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50" name="ZoneTexte 3449">
          <a:extLst>
            <a:ext uri="{FF2B5EF4-FFF2-40B4-BE49-F238E27FC236}">
              <a16:creationId xmlns:a16="http://schemas.microsoft.com/office/drawing/2014/main" id="{2BE806CE-1C3D-4C82-B12C-50A88932914F}"/>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51" name="ZoneTexte 3450">
          <a:extLst>
            <a:ext uri="{FF2B5EF4-FFF2-40B4-BE49-F238E27FC236}">
              <a16:creationId xmlns:a16="http://schemas.microsoft.com/office/drawing/2014/main" id="{6E383E79-29B2-4DF4-ACB0-06E386F7B86C}"/>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52" name="ZoneTexte 3451">
          <a:extLst>
            <a:ext uri="{FF2B5EF4-FFF2-40B4-BE49-F238E27FC236}">
              <a16:creationId xmlns:a16="http://schemas.microsoft.com/office/drawing/2014/main" id="{DAEFFFE8-9DCC-449F-B288-9F9612F01F1D}"/>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53" name="ZoneTexte 3452">
          <a:extLst>
            <a:ext uri="{FF2B5EF4-FFF2-40B4-BE49-F238E27FC236}">
              <a16:creationId xmlns:a16="http://schemas.microsoft.com/office/drawing/2014/main" id="{D1BCFD7B-DA39-44F7-B227-1108999524BD}"/>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54" name="ZoneTexte 3453">
          <a:extLst>
            <a:ext uri="{FF2B5EF4-FFF2-40B4-BE49-F238E27FC236}">
              <a16:creationId xmlns:a16="http://schemas.microsoft.com/office/drawing/2014/main" id="{A23FD170-A6CD-4C39-9364-96B0CAECB834}"/>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55" name="ZoneTexte 3454">
          <a:extLst>
            <a:ext uri="{FF2B5EF4-FFF2-40B4-BE49-F238E27FC236}">
              <a16:creationId xmlns:a16="http://schemas.microsoft.com/office/drawing/2014/main" id="{162D06AC-2374-4630-AC00-FAE33CF69142}"/>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56" name="ZoneTexte 3455">
          <a:extLst>
            <a:ext uri="{FF2B5EF4-FFF2-40B4-BE49-F238E27FC236}">
              <a16:creationId xmlns:a16="http://schemas.microsoft.com/office/drawing/2014/main" id="{D28440BB-B7C7-4F2A-BAAC-8995011B559D}"/>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57" name="ZoneTexte 3456">
          <a:extLst>
            <a:ext uri="{FF2B5EF4-FFF2-40B4-BE49-F238E27FC236}">
              <a16:creationId xmlns:a16="http://schemas.microsoft.com/office/drawing/2014/main" id="{DBEFE217-C509-48D3-9661-4CBB29E59FB5}"/>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58" name="ZoneTexte 3457">
          <a:extLst>
            <a:ext uri="{FF2B5EF4-FFF2-40B4-BE49-F238E27FC236}">
              <a16:creationId xmlns:a16="http://schemas.microsoft.com/office/drawing/2014/main" id="{399F7E98-54ED-4ACD-A8A2-E90C371BB5BD}"/>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59" name="ZoneTexte 3458">
          <a:extLst>
            <a:ext uri="{FF2B5EF4-FFF2-40B4-BE49-F238E27FC236}">
              <a16:creationId xmlns:a16="http://schemas.microsoft.com/office/drawing/2014/main" id="{05E35808-18D4-45A1-81A4-C4186C93EF56}"/>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60" name="ZoneTexte 3459">
          <a:extLst>
            <a:ext uri="{FF2B5EF4-FFF2-40B4-BE49-F238E27FC236}">
              <a16:creationId xmlns:a16="http://schemas.microsoft.com/office/drawing/2014/main" id="{E69394F4-82E0-4DF1-9052-5EB32FF9C0A5}"/>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61" name="ZoneTexte 3460">
          <a:extLst>
            <a:ext uri="{FF2B5EF4-FFF2-40B4-BE49-F238E27FC236}">
              <a16:creationId xmlns:a16="http://schemas.microsoft.com/office/drawing/2014/main" id="{75DFFD04-FB21-4DF4-89D1-2CE299A144A6}"/>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62" name="ZoneTexte 3461">
          <a:extLst>
            <a:ext uri="{FF2B5EF4-FFF2-40B4-BE49-F238E27FC236}">
              <a16:creationId xmlns:a16="http://schemas.microsoft.com/office/drawing/2014/main" id="{C3E7FA95-AE33-4DFE-A24B-39FB979AAD55}"/>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63" name="ZoneTexte 3462">
          <a:extLst>
            <a:ext uri="{FF2B5EF4-FFF2-40B4-BE49-F238E27FC236}">
              <a16:creationId xmlns:a16="http://schemas.microsoft.com/office/drawing/2014/main" id="{1C8F8745-5F71-41C1-AC3C-CE4E83B3DC8B}"/>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64" name="ZoneTexte 3463">
          <a:extLst>
            <a:ext uri="{FF2B5EF4-FFF2-40B4-BE49-F238E27FC236}">
              <a16:creationId xmlns:a16="http://schemas.microsoft.com/office/drawing/2014/main" id="{4C2221CE-80A4-4113-A7E6-EF35970C170C}"/>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65" name="ZoneTexte 3464">
          <a:extLst>
            <a:ext uri="{FF2B5EF4-FFF2-40B4-BE49-F238E27FC236}">
              <a16:creationId xmlns:a16="http://schemas.microsoft.com/office/drawing/2014/main" id="{983D0FD4-A524-42F6-8E9A-4A178988F909}"/>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66" name="ZoneTexte 3465">
          <a:extLst>
            <a:ext uri="{FF2B5EF4-FFF2-40B4-BE49-F238E27FC236}">
              <a16:creationId xmlns:a16="http://schemas.microsoft.com/office/drawing/2014/main" id="{BB7C45B1-4CE2-43A1-BCF2-32773A2722A9}"/>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67" name="ZoneTexte 3466">
          <a:extLst>
            <a:ext uri="{FF2B5EF4-FFF2-40B4-BE49-F238E27FC236}">
              <a16:creationId xmlns:a16="http://schemas.microsoft.com/office/drawing/2014/main" id="{7836A69C-B21D-4EEF-B354-EA113D3FC11B}"/>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68" name="ZoneTexte 3467">
          <a:extLst>
            <a:ext uri="{FF2B5EF4-FFF2-40B4-BE49-F238E27FC236}">
              <a16:creationId xmlns:a16="http://schemas.microsoft.com/office/drawing/2014/main" id="{2523DCA7-AE58-433E-BD39-C03A5F59FE07}"/>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69" name="ZoneTexte 3468">
          <a:extLst>
            <a:ext uri="{FF2B5EF4-FFF2-40B4-BE49-F238E27FC236}">
              <a16:creationId xmlns:a16="http://schemas.microsoft.com/office/drawing/2014/main" id="{C2565F17-B16E-4EE3-ABC7-9D8D73160B95}"/>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70" name="ZoneTexte 3469">
          <a:extLst>
            <a:ext uri="{FF2B5EF4-FFF2-40B4-BE49-F238E27FC236}">
              <a16:creationId xmlns:a16="http://schemas.microsoft.com/office/drawing/2014/main" id="{44A8BFFD-5AE4-4CA1-A9B1-4AF1FA7224C6}"/>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71" name="ZoneTexte 3470">
          <a:extLst>
            <a:ext uri="{FF2B5EF4-FFF2-40B4-BE49-F238E27FC236}">
              <a16:creationId xmlns:a16="http://schemas.microsoft.com/office/drawing/2014/main" id="{59AE4EBE-2916-4666-B77F-AAC1869EDF9A}"/>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72" name="ZoneTexte 3471">
          <a:extLst>
            <a:ext uri="{FF2B5EF4-FFF2-40B4-BE49-F238E27FC236}">
              <a16:creationId xmlns:a16="http://schemas.microsoft.com/office/drawing/2014/main" id="{7431463A-78C4-4BEA-B2BF-FD17F8289F09}"/>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73" name="ZoneTexte 3472">
          <a:extLst>
            <a:ext uri="{FF2B5EF4-FFF2-40B4-BE49-F238E27FC236}">
              <a16:creationId xmlns:a16="http://schemas.microsoft.com/office/drawing/2014/main" id="{02341830-93D4-4F66-B0A5-4FB00A066A41}"/>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76</xdr:col>
      <xdr:colOff>0</xdr:colOff>
      <xdr:row>23</xdr:row>
      <xdr:rowOff>0</xdr:rowOff>
    </xdr:from>
    <xdr:ext cx="65" cy="172227"/>
    <xdr:sp macro="" textlink="">
      <xdr:nvSpPr>
        <xdr:cNvPr id="3474" name="ZoneTexte 3473">
          <a:extLst>
            <a:ext uri="{FF2B5EF4-FFF2-40B4-BE49-F238E27FC236}">
              <a16:creationId xmlns:a16="http://schemas.microsoft.com/office/drawing/2014/main" id="{CBE13E8D-B869-46E7-8CD0-54942A021A25}"/>
            </a:ext>
          </a:extLst>
        </xdr:cNvPr>
        <xdr:cNvSpPr txBox="1"/>
      </xdr:nvSpPr>
      <xdr:spPr>
        <a:xfrm>
          <a:off x="40205025"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75" name="ZoneTexte 3474">
          <a:extLst>
            <a:ext uri="{FF2B5EF4-FFF2-40B4-BE49-F238E27FC236}">
              <a16:creationId xmlns:a16="http://schemas.microsoft.com/office/drawing/2014/main" id="{B44BD91E-43BB-493C-8FB4-50FBC58D24B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76" name="ZoneTexte 3475">
          <a:extLst>
            <a:ext uri="{FF2B5EF4-FFF2-40B4-BE49-F238E27FC236}">
              <a16:creationId xmlns:a16="http://schemas.microsoft.com/office/drawing/2014/main" id="{0203E7D8-2B9D-46B8-8D93-7D12C261ABC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77" name="ZoneTexte 3476">
          <a:extLst>
            <a:ext uri="{FF2B5EF4-FFF2-40B4-BE49-F238E27FC236}">
              <a16:creationId xmlns:a16="http://schemas.microsoft.com/office/drawing/2014/main" id="{9E8A0CF6-8802-4CD3-B2C7-3E00D1F1A77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78" name="ZoneTexte 3477">
          <a:extLst>
            <a:ext uri="{FF2B5EF4-FFF2-40B4-BE49-F238E27FC236}">
              <a16:creationId xmlns:a16="http://schemas.microsoft.com/office/drawing/2014/main" id="{B5478F59-65FC-4511-923E-A1B40FE60A1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79" name="ZoneTexte 3478">
          <a:extLst>
            <a:ext uri="{FF2B5EF4-FFF2-40B4-BE49-F238E27FC236}">
              <a16:creationId xmlns:a16="http://schemas.microsoft.com/office/drawing/2014/main" id="{1A8C5E13-0273-4AFC-BFBC-9F357F423C8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80" name="ZoneTexte 3479">
          <a:extLst>
            <a:ext uri="{FF2B5EF4-FFF2-40B4-BE49-F238E27FC236}">
              <a16:creationId xmlns:a16="http://schemas.microsoft.com/office/drawing/2014/main" id="{286114C9-D5F9-4B14-877F-F416ED751DC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81" name="ZoneTexte 3480">
          <a:extLst>
            <a:ext uri="{FF2B5EF4-FFF2-40B4-BE49-F238E27FC236}">
              <a16:creationId xmlns:a16="http://schemas.microsoft.com/office/drawing/2014/main" id="{61F7B8B1-C9F6-4571-B2F9-9BE75254B6E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82" name="ZoneTexte 3481">
          <a:extLst>
            <a:ext uri="{FF2B5EF4-FFF2-40B4-BE49-F238E27FC236}">
              <a16:creationId xmlns:a16="http://schemas.microsoft.com/office/drawing/2014/main" id="{79B10677-F9E9-4597-9C1F-2D83E38CAC4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83" name="ZoneTexte 3482">
          <a:extLst>
            <a:ext uri="{FF2B5EF4-FFF2-40B4-BE49-F238E27FC236}">
              <a16:creationId xmlns:a16="http://schemas.microsoft.com/office/drawing/2014/main" id="{45AEBB5A-E38B-4CB6-BDD9-9C7119CF61E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84" name="ZoneTexte 3483">
          <a:extLst>
            <a:ext uri="{FF2B5EF4-FFF2-40B4-BE49-F238E27FC236}">
              <a16:creationId xmlns:a16="http://schemas.microsoft.com/office/drawing/2014/main" id="{58488ADB-219F-4F41-ABF6-C57A5015C71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85" name="ZoneTexte 3484">
          <a:extLst>
            <a:ext uri="{FF2B5EF4-FFF2-40B4-BE49-F238E27FC236}">
              <a16:creationId xmlns:a16="http://schemas.microsoft.com/office/drawing/2014/main" id="{56B5FD89-E86A-4289-863D-8E8A863E04B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86" name="ZoneTexte 3485">
          <a:extLst>
            <a:ext uri="{FF2B5EF4-FFF2-40B4-BE49-F238E27FC236}">
              <a16:creationId xmlns:a16="http://schemas.microsoft.com/office/drawing/2014/main" id="{CDAC1C72-6AE2-47BB-8AEA-46D1E6D1AFF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87" name="ZoneTexte 3486">
          <a:extLst>
            <a:ext uri="{FF2B5EF4-FFF2-40B4-BE49-F238E27FC236}">
              <a16:creationId xmlns:a16="http://schemas.microsoft.com/office/drawing/2014/main" id="{DDB0BAE2-CB6C-4660-B724-2A5BEE644D8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88" name="ZoneTexte 3487">
          <a:extLst>
            <a:ext uri="{FF2B5EF4-FFF2-40B4-BE49-F238E27FC236}">
              <a16:creationId xmlns:a16="http://schemas.microsoft.com/office/drawing/2014/main" id="{DA8B039B-2510-402E-A768-5C248D61D2A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89" name="ZoneTexte 3488">
          <a:extLst>
            <a:ext uri="{FF2B5EF4-FFF2-40B4-BE49-F238E27FC236}">
              <a16:creationId xmlns:a16="http://schemas.microsoft.com/office/drawing/2014/main" id="{2844FEAE-4C7D-46C2-8429-56B0FFF4587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90" name="ZoneTexte 3489">
          <a:extLst>
            <a:ext uri="{FF2B5EF4-FFF2-40B4-BE49-F238E27FC236}">
              <a16:creationId xmlns:a16="http://schemas.microsoft.com/office/drawing/2014/main" id="{1BA5BE90-59FF-4C17-BA5C-05F749375FA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91" name="ZoneTexte 3490">
          <a:extLst>
            <a:ext uri="{FF2B5EF4-FFF2-40B4-BE49-F238E27FC236}">
              <a16:creationId xmlns:a16="http://schemas.microsoft.com/office/drawing/2014/main" id="{CE091650-1C4B-409B-990E-FF7E5A2B974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92" name="ZoneTexte 3491">
          <a:extLst>
            <a:ext uri="{FF2B5EF4-FFF2-40B4-BE49-F238E27FC236}">
              <a16:creationId xmlns:a16="http://schemas.microsoft.com/office/drawing/2014/main" id="{71CEE4AA-0DC9-413C-9E9A-5933903316E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93" name="ZoneTexte 3492">
          <a:extLst>
            <a:ext uri="{FF2B5EF4-FFF2-40B4-BE49-F238E27FC236}">
              <a16:creationId xmlns:a16="http://schemas.microsoft.com/office/drawing/2014/main" id="{EABAA93A-CE5E-43B4-82C5-BDD024108A9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94" name="ZoneTexte 3493">
          <a:extLst>
            <a:ext uri="{FF2B5EF4-FFF2-40B4-BE49-F238E27FC236}">
              <a16:creationId xmlns:a16="http://schemas.microsoft.com/office/drawing/2014/main" id="{4201C2B0-9D44-4D7E-A738-BB254A0F324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95" name="ZoneTexte 3494">
          <a:extLst>
            <a:ext uri="{FF2B5EF4-FFF2-40B4-BE49-F238E27FC236}">
              <a16:creationId xmlns:a16="http://schemas.microsoft.com/office/drawing/2014/main" id="{E194BCB9-E402-4E4D-A0B6-04E3E1FF60C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96" name="ZoneTexte 3495">
          <a:extLst>
            <a:ext uri="{FF2B5EF4-FFF2-40B4-BE49-F238E27FC236}">
              <a16:creationId xmlns:a16="http://schemas.microsoft.com/office/drawing/2014/main" id="{F264E24E-C9C2-4562-B9D4-C3943F7A531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97" name="ZoneTexte 3496">
          <a:extLst>
            <a:ext uri="{FF2B5EF4-FFF2-40B4-BE49-F238E27FC236}">
              <a16:creationId xmlns:a16="http://schemas.microsoft.com/office/drawing/2014/main" id="{BDB1F64D-8F70-491D-BB69-DCB96C11BDD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98" name="ZoneTexte 3497">
          <a:extLst>
            <a:ext uri="{FF2B5EF4-FFF2-40B4-BE49-F238E27FC236}">
              <a16:creationId xmlns:a16="http://schemas.microsoft.com/office/drawing/2014/main" id="{69FAB4D8-E4D6-4607-91D6-8F172C08C87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499" name="ZoneTexte 3498">
          <a:extLst>
            <a:ext uri="{FF2B5EF4-FFF2-40B4-BE49-F238E27FC236}">
              <a16:creationId xmlns:a16="http://schemas.microsoft.com/office/drawing/2014/main" id="{6FF0A93F-9E74-4DF0-BA8A-EAF58FA45DD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00" name="ZoneTexte 3499">
          <a:extLst>
            <a:ext uri="{FF2B5EF4-FFF2-40B4-BE49-F238E27FC236}">
              <a16:creationId xmlns:a16="http://schemas.microsoft.com/office/drawing/2014/main" id="{5968E0FE-29ED-42F9-A963-2208B967AE1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01" name="ZoneTexte 3500">
          <a:extLst>
            <a:ext uri="{FF2B5EF4-FFF2-40B4-BE49-F238E27FC236}">
              <a16:creationId xmlns:a16="http://schemas.microsoft.com/office/drawing/2014/main" id="{04E76FE4-105D-4007-A3D2-6011592F1D0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02" name="ZoneTexte 3501">
          <a:extLst>
            <a:ext uri="{FF2B5EF4-FFF2-40B4-BE49-F238E27FC236}">
              <a16:creationId xmlns:a16="http://schemas.microsoft.com/office/drawing/2014/main" id="{F13DA82F-EB22-4E2B-8D1E-DE8F40BE1DB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03" name="ZoneTexte 3502">
          <a:extLst>
            <a:ext uri="{FF2B5EF4-FFF2-40B4-BE49-F238E27FC236}">
              <a16:creationId xmlns:a16="http://schemas.microsoft.com/office/drawing/2014/main" id="{6A79A627-95B7-469B-84C4-171A6700C4D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04" name="ZoneTexte 3503">
          <a:extLst>
            <a:ext uri="{FF2B5EF4-FFF2-40B4-BE49-F238E27FC236}">
              <a16:creationId xmlns:a16="http://schemas.microsoft.com/office/drawing/2014/main" id="{1F2CC8F4-E64B-40C6-8F68-0F9B0DFD16E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05" name="ZoneTexte 3504">
          <a:extLst>
            <a:ext uri="{FF2B5EF4-FFF2-40B4-BE49-F238E27FC236}">
              <a16:creationId xmlns:a16="http://schemas.microsoft.com/office/drawing/2014/main" id="{ADD4B060-403E-452B-9758-F20F2067AD7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06" name="ZoneTexte 3505">
          <a:extLst>
            <a:ext uri="{FF2B5EF4-FFF2-40B4-BE49-F238E27FC236}">
              <a16:creationId xmlns:a16="http://schemas.microsoft.com/office/drawing/2014/main" id="{890F67B6-18EC-4507-81D2-618B193EF4C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07" name="ZoneTexte 3506">
          <a:extLst>
            <a:ext uri="{FF2B5EF4-FFF2-40B4-BE49-F238E27FC236}">
              <a16:creationId xmlns:a16="http://schemas.microsoft.com/office/drawing/2014/main" id="{839D4177-7130-4503-A897-5ADE3B7A616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08" name="ZoneTexte 3507">
          <a:extLst>
            <a:ext uri="{FF2B5EF4-FFF2-40B4-BE49-F238E27FC236}">
              <a16:creationId xmlns:a16="http://schemas.microsoft.com/office/drawing/2014/main" id="{3216A007-C610-4A8B-9402-30EFF107769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09" name="ZoneTexte 3508">
          <a:extLst>
            <a:ext uri="{FF2B5EF4-FFF2-40B4-BE49-F238E27FC236}">
              <a16:creationId xmlns:a16="http://schemas.microsoft.com/office/drawing/2014/main" id="{E9BC38EB-3585-4C99-B86D-402AA91FA96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10" name="ZoneTexte 3509">
          <a:extLst>
            <a:ext uri="{FF2B5EF4-FFF2-40B4-BE49-F238E27FC236}">
              <a16:creationId xmlns:a16="http://schemas.microsoft.com/office/drawing/2014/main" id="{051C55B5-CFBB-4679-B3B0-0479512B88F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11" name="ZoneTexte 3510">
          <a:extLst>
            <a:ext uri="{FF2B5EF4-FFF2-40B4-BE49-F238E27FC236}">
              <a16:creationId xmlns:a16="http://schemas.microsoft.com/office/drawing/2014/main" id="{CB037E49-E57C-445A-AEEB-81200478046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12" name="ZoneTexte 3511">
          <a:extLst>
            <a:ext uri="{FF2B5EF4-FFF2-40B4-BE49-F238E27FC236}">
              <a16:creationId xmlns:a16="http://schemas.microsoft.com/office/drawing/2014/main" id="{58F583F0-FCF9-48F0-84EB-89F8F00D8F1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13" name="ZoneTexte 3512">
          <a:extLst>
            <a:ext uri="{FF2B5EF4-FFF2-40B4-BE49-F238E27FC236}">
              <a16:creationId xmlns:a16="http://schemas.microsoft.com/office/drawing/2014/main" id="{416B72C0-F9C0-40D8-B4BD-AA053B74325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14" name="ZoneTexte 3513">
          <a:extLst>
            <a:ext uri="{FF2B5EF4-FFF2-40B4-BE49-F238E27FC236}">
              <a16:creationId xmlns:a16="http://schemas.microsoft.com/office/drawing/2014/main" id="{99406F99-2CCB-4A4A-8B5A-A0310669E13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15" name="ZoneTexte 3514">
          <a:extLst>
            <a:ext uri="{FF2B5EF4-FFF2-40B4-BE49-F238E27FC236}">
              <a16:creationId xmlns:a16="http://schemas.microsoft.com/office/drawing/2014/main" id="{2BB6EAFA-E328-4A99-BE8E-F2804638E7E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16" name="ZoneTexte 3515">
          <a:extLst>
            <a:ext uri="{FF2B5EF4-FFF2-40B4-BE49-F238E27FC236}">
              <a16:creationId xmlns:a16="http://schemas.microsoft.com/office/drawing/2014/main" id="{D8F64B11-620B-46BE-86CA-98ADF568BBF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17" name="ZoneTexte 3516">
          <a:extLst>
            <a:ext uri="{FF2B5EF4-FFF2-40B4-BE49-F238E27FC236}">
              <a16:creationId xmlns:a16="http://schemas.microsoft.com/office/drawing/2014/main" id="{A143465F-4B60-445E-A8E2-5ADF6623A88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18" name="ZoneTexte 3517">
          <a:extLst>
            <a:ext uri="{FF2B5EF4-FFF2-40B4-BE49-F238E27FC236}">
              <a16:creationId xmlns:a16="http://schemas.microsoft.com/office/drawing/2014/main" id="{548552AE-E835-4BD2-8FF0-9BE0E1B9114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19" name="ZoneTexte 3518">
          <a:extLst>
            <a:ext uri="{FF2B5EF4-FFF2-40B4-BE49-F238E27FC236}">
              <a16:creationId xmlns:a16="http://schemas.microsoft.com/office/drawing/2014/main" id="{9765BE6B-842F-48D3-9F75-A70E5EE0BD7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20" name="ZoneTexte 3519">
          <a:extLst>
            <a:ext uri="{FF2B5EF4-FFF2-40B4-BE49-F238E27FC236}">
              <a16:creationId xmlns:a16="http://schemas.microsoft.com/office/drawing/2014/main" id="{87B073B8-DD66-418E-932C-13D558E8C1C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21" name="ZoneTexte 3520">
          <a:extLst>
            <a:ext uri="{FF2B5EF4-FFF2-40B4-BE49-F238E27FC236}">
              <a16:creationId xmlns:a16="http://schemas.microsoft.com/office/drawing/2014/main" id="{2FF84600-9290-4157-A09F-E70873CBD2E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22" name="ZoneTexte 3521">
          <a:extLst>
            <a:ext uri="{FF2B5EF4-FFF2-40B4-BE49-F238E27FC236}">
              <a16:creationId xmlns:a16="http://schemas.microsoft.com/office/drawing/2014/main" id="{D140FABA-F644-421B-BBC6-5A9270B53FE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23" name="ZoneTexte 3522">
          <a:extLst>
            <a:ext uri="{FF2B5EF4-FFF2-40B4-BE49-F238E27FC236}">
              <a16:creationId xmlns:a16="http://schemas.microsoft.com/office/drawing/2014/main" id="{AA63FA78-8E07-46AF-8860-E88D2C01359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24" name="ZoneTexte 3523">
          <a:extLst>
            <a:ext uri="{FF2B5EF4-FFF2-40B4-BE49-F238E27FC236}">
              <a16:creationId xmlns:a16="http://schemas.microsoft.com/office/drawing/2014/main" id="{D40A9730-D21E-47BA-AB72-9804413A671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25" name="ZoneTexte 3524">
          <a:extLst>
            <a:ext uri="{FF2B5EF4-FFF2-40B4-BE49-F238E27FC236}">
              <a16:creationId xmlns:a16="http://schemas.microsoft.com/office/drawing/2014/main" id="{A6EFE0B2-2473-4419-9AE3-CF5F87E4029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26" name="ZoneTexte 3525">
          <a:extLst>
            <a:ext uri="{FF2B5EF4-FFF2-40B4-BE49-F238E27FC236}">
              <a16:creationId xmlns:a16="http://schemas.microsoft.com/office/drawing/2014/main" id="{142D5F0E-92C0-464E-BA56-433E3D7199A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27" name="ZoneTexte 3526">
          <a:extLst>
            <a:ext uri="{FF2B5EF4-FFF2-40B4-BE49-F238E27FC236}">
              <a16:creationId xmlns:a16="http://schemas.microsoft.com/office/drawing/2014/main" id="{0C60FA42-B13D-4478-BC4C-8CDE39016BD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28" name="ZoneTexte 3527">
          <a:extLst>
            <a:ext uri="{FF2B5EF4-FFF2-40B4-BE49-F238E27FC236}">
              <a16:creationId xmlns:a16="http://schemas.microsoft.com/office/drawing/2014/main" id="{E7F3823E-4471-42A5-BD3B-963D3A0DE6F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29" name="ZoneTexte 3528">
          <a:extLst>
            <a:ext uri="{FF2B5EF4-FFF2-40B4-BE49-F238E27FC236}">
              <a16:creationId xmlns:a16="http://schemas.microsoft.com/office/drawing/2014/main" id="{26B0B60B-72E8-4126-904B-C791D9F3502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30" name="ZoneTexte 3529">
          <a:extLst>
            <a:ext uri="{FF2B5EF4-FFF2-40B4-BE49-F238E27FC236}">
              <a16:creationId xmlns:a16="http://schemas.microsoft.com/office/drawing/2014/main" id="{5CD0AE17-401C-4037-BB35-9ED9C1A8527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31" name="ZoneTexte 3530">
          <a:extLst>
            <a:ext uri="{FF2B5EF4-FFF2-40B4-BE49-F238E27FC236}">
              <a16:creationId xmlns:a16="http://schemas.microsoft.com/office/drawing/2014/main" id="{83FC077C-FFE2-4D80-A5F6-4410C230177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32" name="ZoneTexte 3531">
          <a:extLst>
            <a:ext uri="{FF2B5EF4-FFF2-40B4-BE49-F238E27FC236}">
              <a16:creationId xmlns:a16="http://schemas.microsoft.com/office/drawing/2014/main" id="{33F68A25-15DC-4AD6-BA59-36C6BA6506A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33" name="ZoneTexte 3532">
          <a:extLst>
            <a:ext uri="{FF2B5EF4-FFF2-40B4-BE49-F238E27FC236}">
              <a16:creationId xmlns:a16="http://schemas.microsoft.com/office/drawing/2014/main" id="{42F41213-807E-4C38-8AC1-0D69EF5210E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34" name="ZoneTexte 3533">
          <a:extLst>
            <a:ext uri="{FF2B5EF4-FFF2-40B4-BE49-F238E27FC236}">
              <a16:creationId xmlns:a16="http://schemas.microsoft.com/office/drawing/2014/main" id="{1B76F953-0F43-4E73-8F1F-1964FB9C4AC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35" name="ZoneTexte 3534">
          <a:extLst>
            <a:ext uri="{FF2B5EF4-FFF2-40B4-BE49-F238E27FC236}">
              <a16:creationId xmlns:a16="http://schemas.microsoft.com/office/drawing/2014/main" id="{C943E27B-7D3D-4C54-A96F-E503730D04B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36" name="ZoneTexte 3535">
          <a:extLst>
            <a:ext uri="{FF2B5EF4-FFF2-40B4-BE49-F238E27FC236}">
              <a16:creationId xmlns:a16="http://schemas.microsoft.com/office/drawing/2014/main" id="{E2601197-9FDB-4E4A-9FEA-663EE95D95D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37" name="ZoneTexte 3536">
          <a:extLst>
            <a:ext uri="{FF2B5EF4-FFF2-40B4-BE49-F238E27FC236}">
              <a16:creationId xmlns:a16="http://schemas.microsoft.com/office/drawing/2014/main" id="{2DCD6401-5E5A-460C-A571-8D74A0C60BB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38" name="ZoneTexte 3537">
          <a:extLst>
            <a:ext uri="{FF2B5EF4-FFF2-40B4-BE49-F238E27FC236}">
              <a16:creationId xmlns:a16="http://schemas.microsoft.com/office/drawing/2014/main" id="{65FAC148-C7CF-494F-9A27-7FF9B67A6C2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39" name="ZoneTexte 3538">
          <a:extLst>
            <a:ext uri="{FF2B5EF4-FFF2-40B4-BE49-F238E27FC236}">
              <a16:creationId xmlns:a16="http://schemas.microsoft.com/office/drawing/2014/main" id="{7B4BEFCC-FC02-48DB-A7E2-895E1A6DD14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40" name="ZoneTexte 3539">
          <a:extLst>
            <a:ext uri="{FF2B5EF4-FFF2-40B4-BE49-F238E27FC236}">
              <a16:creationId xmlns:a16="http://schemas.microsoft.com/office/drawing/2014/main" id="{EBB39A54-16D9-46A9-BF54-DF8A132735B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41" name="ZoneTexte 3540">
          <a:extLst>
            <a:ext uri="{FF2B5EF4-FFF2-40B4-BE49-F238E27FC236}">
              <a16:creationId xmlns:a16="http://schemas.microsoft.com/office/drawing/2014/main" id="{24AAB9FE-5C56-4C4D-9DB1-8CF13009DDC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42" name="ZoneTexte 3541">
          <a:extLst>
            <a:ext uri="{FF2B5EF4-FFF2-40B4-BE49-F238E27FC236}">
              <a16:creationId xmlns:a16="http://schemas.microsoft.com/office/drawing/2014/main" id="{99552B4D-35A1-4CDF-8E47-E3B2E52906B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43" name="ZoneTexte 3542">
          <a:extLst>
            <a:ext uri="{FF2B5EF4-FFF2-40B4-BE49-F238E27FC236}">
              <a16:creationId xmlns:a16="http://schemas.microsoft.com/office/drawing/2014/main" id="{8A774133-A09A-4B2E-BCD0-3A0D47BC19B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44" name="ZoneTexte 3543">
          <a:extLst>
            <a:ext uri="{FF2B5EF4-FFF2-40B4-BE49-F238E27FC236}">
              <a16:creationId xmlns:a16="http://schemas.microsoft.com/office/drawing/2014/main" id="{0919D50D-CCCB-4959-8ED5-20DB00573B4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45" name="ZoneTexte 3544">
          <a:extLst>
            <a:ext uri="{FF2B5EF4-FFF2-40B4-BE49-F238E27FC236}">
              <a16:creationId xmlns:a16="http://schemas.microsoft.com/office/drawing/2014/main" id="{22A8F70F-819C-4FD3-B13E-640FC33218D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46" name="ZoneTexte 3545">
          <a:extLst>
            <a:ext uri="{FF2B5EF4-FFF2-40B4-BE49-F238E27FC236}">
              <a16:creationId xmlns:a16="http://schemas.microsoft.com/office/drawing/2014/main" id="{549710D6-9877-4598-B843-8AE5B3B48C7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47" name="ZoneTexte 3546">
          <a:extLst>
            <a:ext uri="{FF2B5EF4-FFF2-40B4-BE49-F238E27FC236}">
              <a16:creationId xmlns:a16="http://schemas.microsoft.com/office/drawing/2014/main" id="{746B5259-B3EC-4172-AC6D-0D6A1DB9F4E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48" name="ZoneTexte 3547">
          <a:extLst>
            <a:ext uri="{FF2B5EF4-FFF2-40B4-BE49-F238E27FC236}">
              <a16:creationId xmlns:a16="http://schemas.microsoft.com/office/drawing/2014/main" id="{E6D40FCC-6C4E-4B78-B1DD-90DADB8E77E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49" name="ZoneTexte 3548">
          <a:extLst>
            <a:ext uri="{FF2B5EF4-FFF2-40B4-BE49-F238E27FC236}">
              <a16:creationId xmlns:a16="http://schemas.microsoft.com/office/drawing/2014/main" id="{183F20E8-87EB-4419-A5D1-ED5588C66FC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50" name="ZoneTexte 3549">
          <a:extLst>
            <a:ext uri="{FF2B5EF4-FFF2-40B4-BE49-F238E27FC236}">
              <a16:creationId xmlns:a16="http://schemas.microsoft.com/office/drawing/2014/main" id="{487B24BB-98D0-46AC-BE8F-9751CB1D0CE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51" name="ZoneTexte 3550">
          <a:extLst>
            <a:ext uri="{FF2B5EF4-FFF2-40B4-BE49-F238E27FC236}">
              <a16:creationId xmlns:a16="http://schemas.microsoft.com/office/drawing/2014/main" id="{E249F1F1-2B41-4E79-BB7E-A715C9A9AEB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52" name="ZoneTexte 3551">
          <a:extLst>
            <a:ext uri="{FF2B5EF4-FFF2-40B4-BE49-F238E27FC236}">
              <a16:creationId xmlns:a16="http://schemas.microsoft.com/office/drawing/2014/main" id="{70F5258D-09AD-4118-8F84-DACB8C9D7D0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53" name="ZoneTexte 3552">
          <a:extLst>
            <a:ext uri="{FF2B5EF4-FFF2-40B4-BE49-F238E27FC236}">
              <a16:creationId xmlns:a16="http://schemas.microsoft.com/office/drawing/2014/main" id="{4A6527A4-83E7-4D87-A236-3997F2BBE00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54" name="ZoneTexte 3553">
          <a:extLst>
            <a:ext uri="{FF2B5EF4-FFF2-40B4-BE49-F238E27FC236}">
              <a16:creationId xmlns:a16="http://schemas.microsoft.com/office/drawing/2014/main" id="{0B517FE3-616D-4980-ABB6-C48EACA16C8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55" name="ZoneTexte 3554">
          <a:extLst>
            <a:ext uri="{FF2B5EF4-FFF2-40B4-BE49-F238E27FC236}">
              <a16:creationId xmlns:a16="http://schemas.microsoft.com/office/drawing/2014/main" id="{C1186555-6EDB-4505-B610-7BE2A359E50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56" name="ZoneTexte 3555">
          <a:extLst>
            <a:ext uri="{FF2B5EF4-FFF2-40B4-BE49-F238E27FC236}">
              <a16:creationId xmlns:a16="http://schemas.microsoft.com/office/drawing/2014/main" id="{392D8F26-E5BD-495D-ACDB-C2FB92F81E6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57" name="ZoneTexte 3556">
          <a:extLst>
            <a:ext uri="{FF2B5EF4-FFF2-40B4-BE49-F238E27FC236}">
              <a16:creationId xmlns:a16="http://schemas.microsoft.com/office/drawing/2014/main" id="{63002275-EF7C-42FD-BD44-3AD6FE0EFD4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58" name="ZoneTexte 3557">
          <a:extLst>
            <a:ext uri="{FF2B5EF4-FFF2-40B4-BE49-F238E27FC236}">
              <a16:creationId xmlns:a16="http://schemas.microsoft.com/office/drawing/2014/main" id="{B07D95D4-A36E-437B-A088-219F356B1F1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59" name="ZoneTexte 3558">
          <a:extLst>
            <a:ext uri="{FF2B5EF4-FFF2-40B4-BE49-F238E27FC236}">
              <a16:creationId xmlns:a16="http://schemas.microsoft.com/office/drawing/2014/main" id="{97B43CD5-D0E7-4773-B76D-D1EF952E960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60" name="ZoneTexte 3559">
          <a:extLst>
            <a:ext uri="{FF2B5EF4-FFF2-40B4-BE49-F238E27FC236}">
              <a16:creationId xmlns:a16="http://schemas.microsoft.com/office/drawing/2014/main" id="{237DB531-4823-4E4D-9AC9-28EF7C591D2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61" name="ZoneTexte 3560">
          <a:extLst>
            <a:ext uri="{FF2B5EF4-FFF2-40B4-BE49-F238E27FC236}">
              <a16:creationId xmlns:a16="http://schemas.microsoft.com/office/drawing/2014/main" id="{BDA8A05E-E735-4A36-A1AD-7BB3E315F48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62" name="ZoneTexte 3561">
          <a:extLst>
            <a:ext uri="{FF2B5EF4-FFF2-40B4-BE49-F238E27FC236}">
              <a16:creationId xmlns:a16="http://schemas.microsoft.com/office/drawing/2014/main" id="{9366B889-0338-4C01-984F-A655EA45BF4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63" name="ZoneTexte 3562">
          <a:extLst>
            <a:ext uri="{FF2B5EF4-FFF2-40B4-BE49-F238E27FC236}">
              <a16:creationId xmlns:a16="http://schemas.microsoft.com/office/drawing/2014/main" id="{F9E3FA11-1977-457B-BF2F-8E19E6EE39D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64" name="ZoneTexte 3563">
          <a:extLst>
            <a:ext uri="{FF2B5EF4-FFF2-40B4-BE49-F238E27FC236}">
              <a16:creationId xmlns:a16="http://schemas.microsoft.com/office/drawing/2014/main" id="{840CD7B5-D973-4E9A-80F2-8CE9CCCB666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65" name="ZoneTexte 3564">
          <a:extLst>
            <a:ext uri="{FF2B5EF4-FFF2-40B4-BE49-F238E27FC236}">
              <a16:creationId xmlns:a16="http://schemas.microsoft.com/office/drawing/2014/main" id="{E52877EA-03EE-433E-9A1A-4C15E1B0394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66" name="ZoneTexte 3565">
          <a:extLst>
            <a:ext uri="{FF2B5EF4-FFF2-40B4-BE49-F238E27FC236}">
              <a16:creationId xmlns:a16="http://schemas.microsoft.com/office/drawing/2014/main" id="{4E3A8564-9BFC-4B67-8B80-CF7098BF897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67" name="ZoneTexte 3566">
          <a:extLst>
            <a:ext uri="{FF2B5EF4-FFF2-40B4-BE49-F238E27FC236}">
              <a16:creationId xmlns:a16="http://schemas.microsoft.com/office/drawing/2014/main" id="{C5F0CD60-0509-4F1A-994D-ED4FD9B8D22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68" name="ZoneTexte 3567">
          <a:extLst>
            <a:ext uri="{FF2B5EF4-FFF2-40B4-BE49-F238E27FC236}">
              <a16:creationId xmlns:a16="http://schemas.microsoft.com/office/drawing/2014/main" id="{1A536D23-FA5C-4F3C-A504-6701C3DB74C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69" name="ZoneTexte 3568">
          <a:extLst>
            <a:ext uri="{FF2B5EF4-FFF2-40B4-BE49-F238E27FC236}">
              <a16:creationId xmlns:a16="http://schemas.microsoft.com/office/drawing/2014/main" id="{1ED2A7FD-5A53-48BE-85AA-2C5C448EFE8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70" name="ZoneTexte 3569">
          <a:extLst>
            <a:ext uri="{FF2B5EF4-FFF2-40B4-BE49-F238E27FC236}">
              <a16:creationId xmlns:a16="http://schemas.microsoft.com/office/drawing/2014/main" id="{58F37142-EC0E-470F-B993-22C0F8DC737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71" name="ZoneTexte 3570">
          <a:extLst>
            <a:ext uri="{FF2B5EF4-FFF2-40B4-BE49-F238E27FC236}">
              <a16:creationId xmlns:a16="http://schemas.microsoft.com/office/drawing/2014/main" id="{11C86A42-C341-4CBA-A155-65D7BDBF41F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72" name="ZoneTexte 3571">
          <a:extLst>
            <a:ext uri="{FF2B5EF4-FFF2-40B4-BE49-F238E27FC236}">
              <a16:creationId xmlns:a16="http://schemas.microsoft.com/office/drawing/2014/main" id="{A9E2EC9A-BA90-471A-9ECD-D0814FBB3C3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73" name="ZoneTexte 3572">
          <a:extLst>
            <a:ext uri="{FF2B5EF4-FFF2-40B4-BE49-F238E27FC236}">
              <a16:creationId xmlns:a16="http://schemas.microsoft.com/office/drawing/2014/main" id="{B22F7C4C-F9DB-4128-B82F-BA7AE1438F8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74" name="ZoneTexte 3573">
          <a:extLst>
            <a:ext uri="{FF2B5EF4-FFF2-40B4-BE49-F238E27FC236}">
              <a16:creationId xmlns:a16="http://schemas.microsoft.com/office/drawing/2014/main" id="{30A44DC2-B543-47C5-8337-48F1D9AB6F4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75" name="ZoneTexte 3574">
          <a:extLst>
            <a:ext uri="{FF2B5EF4-FFF2-40B4-BE49-F238E27FC236}">
              <a16:creationId xmlns:a16="http://schemas.microsoft.com/office/drawing/2014/main" id="{CF59D67D-0BB8-4EA0-8978-B7492FEDCC1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76" name="ZoneTexte 3575">
          <a:extLst>
            <a:ext uri="{FF2B5EF4-FFF2-40B4-BE49-F238E27FC236}">
              <a16:creationId xmlns:a16="http://schemas.microsoft.com/office/drawing/2014/main" id="{3C069B85-D7CF-4043-BA91-3054B65B358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77" name="ZoneTexte 3576">
          <a:extLst>
            <a:ext uri="{FF2B5EF4-FFF2-40B4-BE49-F238E27FC236}">
              <a16:creationId xmlns:a16="http://schemas.microsoft.com/office/drawing/2014/main" id="{509A5801-7805-4038-AD12-0153B1D12C8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78" name="ZoneTexte 3577">
          <a:extLst>
            <a:ext uri="{FF2B5EF4-FFF2-40B4-BE49-F238E27FC236}">
              <a16:creationId xmlns:a16="http://schemas.microsoft.com/office/drawing/2014/main" id="{ECF4D2C8-E63D-4156-A5AD-A8956E62360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79" name="ZoneTexte 3578">
          <a:extLst>
            <a:ext uri="{FF2B5EF4-FFF2-40B4-BE49-F238E27FC236}">
              <a16:creationId xmlns:a16="http://schemas.microsoft.com/office/drawing/2014/main" id="{C29FDE3C-B89C-4F15-99C8-1AD32DF0CCD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80" name="ZoneTexte 3579">
          <a:extLst>
            <a:ext uri="{FF2B5EF4-FFF2-40B4-BE49-F238E27FC236}">
              <a16:creationId xmlns:a16="http://schemas.microsoft.com/office/drawing/2014/main" id="{E60C3869-F96A-4B07-A3AB-B866CF05E36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81" name="ZoneTexte 3580">
          <a:extLst>
            <a:ext uri="{FF2B5EF4-FFF2-40B4-BE49-F238E27FC236}">
              <a16:creationId xmlns:a16="http://schemas.microsoft.com/office/drawing/2014/main" id="{7C8A26C7-9ECE-4B08-A85C-91E6F6D772D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82" name="ZoneTexte 3581">
          <a:extLst>
            <a:ext uri="{FF2B5EF4-FFF2-40B4-BE49-F238E27FC236}">
              <a16:creationId xmlns:a16="http://schemas.microsoft.com/office/drawing/2014/main" id="{CB0C2877-6DD4-4B04-93F3-B81A0938B05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83" name="ZoneTexte 3582">
          <a:extLst>
            <a:ext uri="{FF2B5EF4-FFF2-40B4-BE49-F238E27FC236}">
              <a16:creationId xmlns:a16="http://schemas.microsoft.com/office/drawing/2014/main" id="{AA2B619F-ED1E-432C-9BCE-E0204DB53DE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84" name="ZoneTexte 3583">
          <a:extLst>
            <a:ext uri="{FF2B5EF4-FFF2-40B4-BE49-F238E27FC236}">
              <a16:creationId xmlns:a16="http://schemas.microsoft.com/office/drawing/2014/main" id="{ADE52BCF-9863-47E7-9BE4-A894770479D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85" name="ZoneTexte 3584">
          <a:extLst>
            <a:ext uri="{FF2B5EF4-FFF2-40B4-BE49-F238E27FC236}">
              <a16:creationId xmlns:a16="http://schemas.microsoft.com/office/drawing/2014/main" id="{9F3F635C-559C-4147-9129-91550928935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86" name="ZoneTexte 3585">
          <a:extLst>
            <a:ext uri="{FF2B5EF4-FFF2-40B4-BE49-F238E27FC236}">
              <a16:creationId xmlns:a16="http://schemas.microsoft.com/office/drawing/2014/main" id="{B9B8F40E-68DA-4800-B5D2-5D3AE5B1C88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87" name="ZoneTexte 3586">
          <a:extLst>
            <a:ext uri="{FF2B5EF4-FFF2-40B4-BE49-F238E27FC236}">
              <a16:creationId xmlns:a16="http://schemas.microsoft.com/office/drawing/2014/main" id="{77DCC373-1A8E-4FAC-86BA-3AA9C28858B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88" name="ZoneTexte 3587">
          <a:extLst>
            <a:ext uri="{FF2B5EF4-FFF2-40B4-BE49-F238E27FC236}">
              <a16:creationId xmlns:a16="http://schemas.microsoft.com/office/drawing/2014/main" id="{A506A826-1874-4586-B0CD-63A1B51E4F3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89" name="ZoneTexte 3588">
          <a:extLst>
            <a:ext uri="{FF2B5EF4-FFF2-40B4-BE49-F238E27FC236}">
              <a16:creationId xmlns:a16="http://schemas.microsoft.com/office/drawing/2014/main" id="{F23E1F9E-562C-435C-9296-FEE9A09D04A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90" name="ZoneTexte 3589">
          <a:extLst>
            <a:ext uri="{FF2B5EF4-FFF2-40B4-BE49-F238E27FC236}">
              <a16:creationId xmlns:a16="http://schemas.microsoft.com/office/drawing/2014/main" id="{F57A97BB-3FFB-4E19-9E49-9C9B6B1F5E0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91" name="ZoneTexte 3590">
          <a:extLst>
            <a:ext uri="{FF2B5EF4-FFF2-40B4-BE49-F238E27FC236}">
              <a16:creationId xmlns:a16="http://schemas.microsoft.com/office/drawing/2014/main" id="{187363E1-784F-4937-8B33-053D3329580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92" name="ZoneTexte 3591">
          <a:extLst>
            <a:ext uri="{FF2B5EF4-FFF2-40B4-BE49-F238E27FC236}">
              <a16:creationId xmlns:a16="http://schemas.microsoft.com/office/drawing/2014/main" id="{F2A66317-50CF-4734-96A3-CD204007FE2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93" name="ZoneTexte 3592">
          <a:extLst>
            <a:ext uri="{FF2B5EF4-FFF2-40B4-BE49-F238E27FC236}">
              <a16:creationId xmlns:a16="http://schemas.microsoft.com/office/drawing/2014/main" id="{C926CC9A-B163-4327-AEFC-7E57415BEEB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94" name="ZoneTexte 3593">
          <a:extLst>
            <a:ext uri="{FF2B5EF4-FFF2-40B4-BE49-F238E27FC236}">
              <a16:creationId xmlns:a16="http://schemas.microsoft.com/office/drawing/2014/main" id="{7EC73AB1-838F-4A09-B24B-AA8F69EC4C6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95" name="ZoneTexte 3594">
          <a:extLst>
            <a:ext uri="{FF2B5EF4-FFF2-40B4-BE49-F238E27FC236}">
              <a16:creationId xmlns:a16="http://schemas.microsoft.com/office/drawing/2014/main" id="{87FDFBBC-C69F-41B2-A0DE-5FEAB9C0E95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96" name="ZoneTexte 3595">
          <a:extLst>
            <a:ext uri="{FF2B5EF4-FFF2-40B4-BE49-F238E27FC236}">
              <a16:creationId xmlns:a16="http://schemas.microsoft.com/office/drawing/2014/main" id="{0D228FDF-69A6-4AD3-AB70-E15B010F842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97" name="ZoneTexte 3596">
          <a:extLst>
            <a:ext uri="{FF2B5EF4-FFF2-40B4-BE49-F238E27FC236}">
              <a16:creationId xmlns:a16="http://schemas.microsoft.com/office/drawing/2014/main" id="{799F014F-D618-4C13-B849-AFEC5A6F8E1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98" name="ZoneTexte 3597">
          <a:extLst>
            <a:ext uri="{FF2B5EF4-FFF2-40B4-BE49-F238E27FC236}">
              <a16:creationId xmlns:a16="http://schemas.microsoft.com/office/drawing/2014/main" id="{8D0EB87E-826B-4048-AAE6-E786AB6F1DE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599" name="ZoneTexte 3598">
          <a:extLst>
            <a:ext uri="{FF2B5EF4-FFF2-40B4-BE49-F238E27FC236}">
              <a16:creationId xmlns:a16="http://schemas.microsoft.com/office/drawing/2014/main" id="{E58274F7-02C0-4069-A353-AE8272AC5BE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00" name="ZoneTexte 3599">
          <a:extLst>
            <a:ext uri="{FF2B5EF4-FFF2-40B4-BE49-F238E27FC236}">
              <a16:creationId xmlns:a16="http://schemas.microsoft.com/office/drawing/2014/main" id="{E74315F7-2EA0-4B10-A56E-8F5B8CEC57C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01" name="ZoneTexte 3600">
          <a:extLst>
            <a:ext uri="{FF2B5EF4-FFF2-40B4-BE49-F238E27FC236}">
              <a16:creationId xmlns:a16="http://schemas.microsoft.com/office/drawing/2014/main" id="{9B78C219-6861-464B-A0CB-160ED7AECAA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02" name="ZoneTexte 3601">
          <a:extLst>
            <a:ext uri="{FF2B5EF4-FFF2-40B4-BE49-F238E27FC236}">
              <a16:creationId xmlns:a16="http://schemas.microsoft.com/office/drawing/2014/main" id="{B504897E-6910-4A95-984E-12D70BC32CF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03" name="ZoneTexte 3602">
          <a:extLst>
            <a:ext uri="{FF2B5EF4-FFF2-40B4-BE49-F238E27FC236}">
              <a16:creationId xmlns:a16="http://schemas.microsoft.com/office/drawing/2014/main" id="{FFE7162B-627D-46CF-892D-9546A9A9C5E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04" name="ZoneTexte 3603">
          <a:extLst>
            <a:ext uri="{FF2B5EF4-FFF2-40B4-BE49-F238E27FC236}">
              <a16:creationId xmlns:a16="http://schemas.microsoft.com/office/drawing/2014/main" id="{BC5D722F-3E2E-41AE-A658-30CA89C36A0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05" name="ZoneTexte 3604">
          <a:extLst>
            <a:ext uri="{FF2B5EF4-FFF2-40B4-BE49-F238E27FC236}">
              <a16:creationId xmlns:a16="http://schemas.microsoft.com/office/drawing/2014/main" id="{8C93632E-6BB0-435B-B7EC-EAF7ED73887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06" name="ZoneTexte 3605">
          <a:extLst>
            <a:ext uri="{FF2B5EF4-FFF2-40B4-BE49-F238E27FC236}">
              <a16:creationId xmlns:a16="http://schemas.microsoft.com/office/drawing/2014/main" id="{10A77568-26BF-4D29-AF0E-7E8DD82033A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07" name="ZoneTexte 3606">
          <a:extLst>
            <a:ext uri="{FF2B5EF4-FFF2-40B4-BE49-F238E27FC236}">
              <a16:creationId xmlns:a16="http://schemas.microsoft.com/office/drawing/2014/main" id="{B5F95740-11B4-4CCE-BEDE-209EF6FC9B1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08" name="ZoneTexte 3607">
          <a:extLst>
            <a:ext uri="{FF2B5EF4-FFF2-40B4-BE49-F238E27FC236}">
              <a16:creationId xmlns:a16="http://schemas.microsoft.com/office/drawing/2014/main" id="{C30E48CF-518C-4CC3-916A-8061A4F31D5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09" name="ZoneTexte 3608">
          <a:extLst>
            <a:ext uri="{FF2B5EF4-FFF2-40B4-BE49-F238E27FC236}">
              <a16:creationId xmlns:a16="http://schemas.microsoft.com/office/drawing/2014/main" id="{6BDE4184-A162-47CD-8769-1743EA8BA1B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10" name="ZoneTexte 3609">
          <a:extLst>
            <a:ext uri="{FF2B5EF4-FFF2-40B4-BE49-F238E27FC236}">
              <a16:creationId xmlns:a16="http://schemas.microsoft.com/office/drawing/2014/main" id="{C74C3672-D923-4A5C-9546-49136DECD77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11" name="ZoneTexte 3610">
          <a:extLst>
            <a:ext uri="{FF2B5EF4-FFF2-40B4-BE49-F238E27FC236}">
              <a16:creationId xmlns:a16="http://schemas.microsoft.com/office/drawing/2014/main" id="{9FBF7422-E5A6-49F2-9EA9-35E5A582D50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12" name="ZoneTexte 3611">
          <a:extLst>
            <a:ext uri="{FF2B5EF4-FFF2-40B4-BE49-F238E27FC236}">
              <a16:creationId xmlns:a16="http://schemas.microsoft.com/office/drawing/2014/main" id="{ADDB4E7E-137F-46EC-A128-10ECE873CB8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13" name="ZoneTexte 3612">
          <a:extLst>
            <a:ext uri="{FF2B5EF4-FFF2-40B4-BE49-F238E27FC236}">
              <a16:creationId xmlns:a16="http://schemas.microsoft.com/office/drawing/2014/main" id="{49380E35-6242-4361-877C-7ED463B464D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14" name="ZoneTexte 3613">
          <a:extLst>
            <a:ext uri="{FF2B5EF4-FFF2-40B4-BE49-F238E27FC236}">
              <a16:creationId xmlns:a16="http://schemas.microsoft.com/office/drawing/2014/main" id="{BE11302F-45D9-4500-B178-00F81FE3FB3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15" name="ZoneTexte 3614">
          <a:extLst>
            <a:ext uri="{FF2B5EF4-FFF2-40B4-BE49-F238E27FC236}">
              <a16:creationId xmlns:a16="http://schemas.microsoft.com/office/drawing/2014/main" id="{D95B71DF-8567-4610-9631-9BFF5B59B46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16" name="ZoneTexte 3615">
          <a:extLst>
            <a:ext uri="{FF2B5EF4-FFF2-40B4-BE49-F238E27FC236}">
              <a16:creationId xmlns:a16="http://schemas.microsoft.com/office/drawing/2014/main" id="{4C914061-67D9-4C60-93DB-865FC7F3864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17" name="ZoneTexte 3616">
          <a:extLst>
            <a:ext uri="{FF2B5EF4-FFF2-40B4-BE49-F238E27FC236}">
              <a16:creationId xmlns:a16="http://schemas.microsoft.com/office/drawing/2014/main" id="{223B371E-F7C6-45CB-AF21-7A16FC39EAA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18" name="ZoneTexte 3617">
          <a:extLst>
            <a:ext uri="{FF2B5EF4-FFF2-40B4-BE49-F238E27FC236}">
              <a16:creationId xmlns:a16="http://schemas.microsoft.com/office/drawing/2014/main" id="{1D7BF7F2-CA7D-4C9B-94B5-B3AD24309CE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19" name="ZoneTexte 3618">
          <a:extLst>
            <a:ext uri="{FF2B5EF4-FFF2-40B4-BE49-F238E27FC236}">
              <a16:creationId xmlns:a16="http://schemas.microsoft.com/office/drawing/2014/main" id="{4F5A1BD9-2D3A-4272-AB77-35EBE65B376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20" name="ZoneTexte 3619">
          <a:extLst>
            <a:ext uri="{FF2B5EF4-FFF2-40B4-BE49-F238E27FC236}">
              <a16:creationId xmlns:a16="http://schemas.microsoft.com/office/drawing/2014/main" id="{866E1204-67F9-4B81-9B14-8F6B15ECABD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21" name="ZoneTexte 3620">
          <a:extLst>
            <a:ext uri="{FF2B5EF4-FFF2-40B4-BE49-F238E27FC236}">
              <a16:creationId xmlns:a16="http://schemas.microsoft.com/office/drawing/2014/main" id="{071B67E9-9FEA-40C4-91C6-7E4829AEC90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22" name="ZoneTexte 3621">
          <a:extLst>
            <a:ext uri="{FF2B5EF4-FFF2-40B4-BE49-F238E27FC236}">
              <a16:creationId xmlns:a16="http://schemas.microsoft.com/office/drawing/2014/main" id="{E009B61B-5B32-4A4C-9494-B15574FE7EC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23" name="ZoneTexte 3622">
          <a:extLst>
            <a:ext uri="{FF2B5EF4-FFF2-40B4-BE49-F238E27FC236}">
              <a16:creationId xmlns:a16="http://schemas.microsoft.com/office/drawing/2014/main" id="{3EE7D4A8-43C6-443A-B6A8-305B5B72325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24" name="ZoneTexte 3623">
          <a:extLst>
            <a:ext uri="{FF2B5EF4-FFF2-40B4-BE49-F238E27FC236}">
              <a16:creationId xmlns:a16="http://schemas.microsoft.com/office/drawing/2014/main" id="{051CA0EF-9D2D-4947-B1A2-5768106F4CA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25" name="ZoneTexte 3624">
          <a:extLst>
            <a:ext uri="{FF2B5EF4-FFF2-40B4-BE49-F238E27FC236}">
              <a16:creationId xmlns:a16="http://schemas.microsoft.com/office/drawing/2014/main" id="{89CD22D1-0D0A-43D8-9D9E-CA9BF052B47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26" name="ZoneTexte 3625">
          <a:extLst>
            <a:ext uri="{FF2B5EF4-FFF2-40B4-BE49-F238E27FC236}">
              <a16:creationId xmlns:a16="http://schemas.microsoft.com/office/drawing/2014/main" id="{FB7AEE8A-D4AD-4F66-AF56-77BEA563D9F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27" name="ZoneTexte 3626">
          <a:extLst>
            <a:ext uri="{FF2B5EF4-FFF2-40B4-BE49-F238E27FC236}">
              <a16:creationId xmlns:a16="http://schemas.microsoft.com/office/drawing/2014/main" id="{BAEC7279-8BC1-4477-8F7A-CD3EA9D73B5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28" name="ZoneTexte 3627">
          <a:extLst>
            <a:ext uri="{FF2B5EF4-FFF2-40B4-BE49-F238E27FC236}">
              <a16:creationId xmlns:a16="http://schemas.microsoft.com/office/drawing/2014/main" id="{32CB1FA1-08FA-4EBD-B6F2-A960B816EF8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29" name="ZoneTexte 3628">
          <a:extLst>
            <a:ext uri="{FF2B5EF4-FFF2-40B4-BE49-F238E27FC236}">
              <a16:creationId xmlns:a16="http://schemas.microsoft.com/office/drawing/2014/main" id="{D03F4AD2-BC03-4654-BF82-387DD2F007A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30" name="ZoneTexte 3629">
          <a:extLst>
            <a:ext uri="{FF2B5EF4-FFF2-40B4-BE49-F238E27FC236}">
              <a16:creationId xmlns:a16="http://schemas.microsoft.com/office/drawing/2014/main" id="{656E12B6-06BD-4011-85E3-6C0D93640D8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31" name="ZoneTexte 3630">
          <a:extLst>
            <a:ext uri="{FF2B5EF4-FFF2-40B4-BE49-F238E27FC236}">
              <a16:creationId xmlns:a16="http://schemas.microsoft.com/office/drawing/2014/main" id="{3A906ACD-B134-4E09-BAB2-94042E1480B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32" name="ZoneTexte 3631">
          <a:extLst>
            <a:ext uri="{FF2B5EF4-FFF2-40B4-BE49-F238E27FC236}">
              <a16:creationId xmlns:a16="http://schemas.microsoft.com/office/drawing/2014/main" id="{9CE249B9-DF61-440A-A0BD-A73831BD73F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33" name="ZoneTexte 3632">
          <a:extLst>
            <a:ext uri="{FF2B5EF4-FFF2-40B4-BE49-F238E27FC236}">
              <a16:creationId xmlns:a16="http://schemas.microsoft.com/office/drawing/2014/main" id="{6E8C071E-45B2-4604-A4C2-AD9472F1153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34" name="ZoneTexte 3633">
          <a:extLst>
            <a:ext uri="{FF2B5EF4-FFF2-40B4-BE49-F238E27FC236}">
              <a16:creationId xmlns:a16="http://schemas.microsoft.com/office/drawing/2014/main" id="{C95F4707-8168-43D2-9EDC-234833719E1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35" name="ZoneTexte 3634">
          <a:extLst>
            <a:ext uri="{FF2B5EF4-FFF2-40B4-BE49-F238E27FC236}">
              <a16:creationId xmlns:a16="http://schemas.microsoft.com/office/drawing/2014/main" id="{A8BE2CC5-AEEC-4EF0-97E9-F9C300CFA66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36" name="ZoneTexte 3635">
          <a:extLst>
            <a:ext uri="{FF2B5EF4-FFF2-40B4-BE49-F238E27FC236}">
              <a16:creationId xmlns:a16="http://schemas.microsoft.com/office/drawing/2014/main" id="{CDE2B916-372B-45AB-8D6D-30F89219C1E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37" name="ZoneTexte 3636">
          <a:extLst>
            <a:ext uri="{FF2B5EF4-FFF2-40B4-BE49-F238E27FC236}">
              <a16:creationId xmlns:a16="http://schemas.microsoft.com/office/drawing/2014/main" id="{0F4EE72C-EA82-47BC-BBFF-795C398423A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38" name="ZoneTexte 3637">
          <a:extLst>
            <a:ext uri="{FF2B5EF4-FFF2-40B4-BE49-F238E27FC236}">
              <a16:creationId xmlns:a16="http://schemas.microsoft.com/office/drawing/2014/main" id="{D311FC42-06F7-40E1-A5B3-7E3ECC4BD27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39" name="ZoneTexte 3638">
          <a:extLst>
            <a:ext uri="{FF2B5EF4-FFF2-40B4-BE49-F238E27FC236}">
              <a16:creationId xmlns:a16="http://schemas.microsoft.com/office/drawing/2014/main" id="{0A98CD04-8ED7-403B-A1B9-33AA29F1CB0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40" name="ZoneTexte 3639">
          <a:extLst>
            <a:ext uri="{FF2B5EF4-FFF2-40B4-BE49-F238E27FC236}">
              <a16:creationId xmlns:a16="http://schemas.microsoft.com/office/drawing/2014/main" id="{2366D127-4390-4001-BF96-91283B26A88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41" name="ZoneTexte 3640">
          <a:extLst>
            <a:ext uri="{FF2B5EF4-FFF2-40B4-BE49-F238E27FC236}">
              <a16:creationId xmlns:a16="http://schemas.microsoft.com/office/drawing/2014/main" id="{BE9EEEFF-7D51-4A7D-AA8D-7EAFADE0DEC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42" name="ZoneTexte 3641">
          <a:extLst>
            <a:ext uri="{FF2B5EF4-FFF2-40B4-BE49-F238E27FC236}">
              <a16:creationId xmlns:a16="http://schemas.microsoft.com/office/drawing/2014/main" id="{2B2BD84C-8537-4DD8-AC38-64F21E2B073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43" name="ZoneTexte 3642">
          <a:extLst>
            <a:ext uri="{FF2B5EF4-FFF2-40B4-BE49-F238E27FC236}">
              <a16:creationId xmlns:a16="http://schemas.microsoft.com/office/drawing/2014/main" id="{8E0734AE-485E-4226-8367-6F179872268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44" name="ZoneTexte 3643">
          <a:extLst>
            <a:ext uri="{FF2B5EF4-FFF2-40B4-BE49-F238E27FC236}">
              <a16:creationId xmlns:a16="http://schemas.microsoft.com/office/drawing/2014/main" id="{9C3A8267-E929-42AB-99AD-07D47DBB4C1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45" name="ZoneTexte 3644">
          <a:extLst>
            <a:ext uri="{FF2B5EF4-FFF2-40B4-BE49-F238E27FC236}">
              <a16:creationId xmlns:a16="http://schemas.microsoft.com/office/drawing/2014/main" id="{39A7DFFB-CB9C-461F-A5D6-55C1301FF21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46" name="ZoneTexte 3645">
          <a:extLst>
            <a:ext uri="{FF2B5EF4-FFF2-40B4-BE49-F238E27FC236}">
              <a16:creationId xmlns:a16="http://schemas.microsoft.com/office/drawing/2014/main" id="{A3955665-0925-441D-8F4D-0A1D7C31BBC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47" name="ZoneTexte 3646">
          <a:extLst>
            <a:ext uri="{FF2B5EF4-FFF2-40B4-BE49-F238E27FC236}">
              <a16:creationId xmlns:a16="http://schemas.microsoft.com/office/drawing/2014/main" id="{E2E5083A-2766-4BA1-8157-D27365BF3CB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48" name="ZoneTexte 3647">
          <a:extLst>
            <a:ext uri="{FF2B5EF4-FFF2-40B4-BE49-F238E27FC236}">
              <a16:creationId xmlns:a16="http://schemas.microsoft.com/office/drawing/2014/main" id="{7ADBC077-CFAF-4879-A4CB-7A153389968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49" name="ZoneTexte 3648">
          <a:extLst>
            <a:ext uri="{FF2B5EF4-FFF2-40B4-BE49-F238E27FC236}">
              <a16:creationId xmlns:a16="http://schemas.microsoft.com/office/drawing/2014/main" id="{4D98A2C7-5C86-425B-AEB4-0DCADD925D2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50" name="ZoneTexte 3649">
          <a:extLst>
            <a:ext uri="{FF2B5EF4-FFF2-40B4-BE49-F238E27FC236}">
              <a16:creationId xmlns:a16="http://schemas.microsoft.com/office/drawing/2014/main" id="{F44E2F98-444D-418D-9AC3-CDB93A81F25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51" name="ZoneTexte 3650">
          <a:extLst>
            <a:ext uri="{FF2B5EF4-FFF2-40B4-BE49-F238E27FC236}">
              <a16:creationId xmlns:a16="http://schemas.microsoft.com/office/drawing/2014/main" id="{FC935AE8-0E33-49E5-9567-E42ABCD0DA9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52" name="ZoneTexte 3651">
          <a:extLst>
            <a:ext uri="{FF2B5EF4-FFF2-40B4-BE49-F238E27FC236}">
              <a16:creationId xmlns:a16="http://schemas.microsoft.com/office/drawing/2014/main" id="{58133DF5-60BB-4152-97CB-151EA74A4CA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53" name="ZoneTexte 3652">
          <a:extLst>
            <a:ext uri="{FF2B5EF4-FFF2-40B4-BE49-F238E27FC236}">
              <a16:creationId xmlns:a16="http://schemas.microsoft.com/office/drawing/2014/main" id="{B95B6799-1F62-4C61-AFF2-45247359EA8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54" name="ZoneTexte 3653">
          <a:extLst>
            <a:ext uri="{FF2B5EF4-FFF2-40B4-BE49-F238E27FC236}">
              <a16:creationId xmlns:a16="http://schemas.microsoft.com/office/drawing/2014/main" id="{EE435FF6-BB47-4675-8D1C-60AEEF5D227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55" name="ZoneTexte 3654">
          <a:extLst>
            <a:ext uri="{FF2B5EF4-FFF2-40B4-BE49-F238E27FC236}">
              <a16:creationId xmlns:a16="http://schemas.microsoft.com/office/drawing/2014/main" id="{C86EB092-1614-4338-8ADE-B1986531F03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56" name="ZoneTexte 3655">
          <a:extLst>
            <a:ext uri="{FF2B5EF4-FFF2-40B4-BE49-F238E27FC236}">
              <a16:creationId xmlns:a16="http://schemas.microsoft.com/office/drawing/2014/main" id="{16892E82-AA29-4682-88F0-1521CE3EDE2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57" name="ZoneTexte 3656">
          <a:extLst>
            <a:ext uri="{FF2B5EF4-FFF2-40B4-BE49-F238E27FC236}">
              <a16:creationId xmlns:a16="http://schemas.microsoft.com/office/drawing/2014/main" id="{6A1B6215-4D10-42D8-9BE9-698B382BAC5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58" name="ZoneTexte 3657">
          <a:extLst>
            <a:ext uri="{FF2B5EF4-FFF2-40B4-BE49-F238E27FC236}">
              <a16:creationId xmlns:a16="http://schemas.microsoft.com/office/drawing/2014/main" id="{152C10F2-FF24-4A4E-AC71-8C1082D63FB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59" name="ZoneTexte 3658">
          <a:extLst>
            <a:ext uri="{FF2B5EF4-FFF2-40B4-BE49-F238E27FC236}">
              <a16:creationId xmlns:a16="http://schemas.microsoft.com/office/drawing/2014/main" id="{EB3FC02A-6D3E-4A4C-B854-9BB0B9179D2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60" name="ZoneTexte 3659">
          <a:extLst>
            <a:ext uri="{FF2B5EF4-FFF2-40B4-BE49-F238E27FC236}">
              <a16:creationId xmlns:a16="http://schemas.microsoft.com/office/drawing/2014/main" id="{4CC83661-0396-46E5-84C1-1D99ABD7273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61" name="ZoneTexte 3660">
          <a:extLst>
            <a:ext uri="{FF2B5EF4-FFF2-40B4-BE49-F238E27FC236}">
              <a16:creationId xmlns:a16="http://schemas.microsoft.com/office/drawing/2014/main" id="{46A793E4-0FC4-4DC6-BA07-8C91CB1CD66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62" name="ZoneTexte 3661">
          <a:extLst>
            <a:ext uri="{FF2B5EF4-FFF2-40B4-BE49-F238E27FC236}">
              <a16:creationId xmlns:a16="http://schemas.microsoft.com/office/drawing/2014/main" id="{62733B51-3B78-4911-A508-A16F39C09C4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63" name="ZoneTexte 3662">
          <a:extLst>
            <a:ext uri="{FF2B5EF4-FFF2-40B4-BE49-F238E27FC236}">
              <a16:creationId xmlns:a16="http://schemas.microsoft.com/office/drawing/2014/main" id="{5F6B5246-8A47-41E2-AFE3-490C01342B6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64" name="ZoneTexte 3663">
          <a:extLst>
            <a:ext uri="{FF2B5EF4-FFF2-40B4-BE49-F238E27FC236}">
              <a16:creationId xmlns:a16="http://schemas.microsoft.com/office/drawing/2014/main" id="{EC54DD79-EE2E-4587-BA1A-8BD40DF2E4E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65" name="ZoneTexte 3664">
          <a:extLst>
            <a:ext uri="{FF2B5EF4-FFF2-40B4-BE49-F238E27FC236}">
              <a16:creationId xmlns:a16="http://schemas.microsoft.com/office/drawing/2014/main" id="{5326DEB7-C8DD-4044-94CE-5B6566E57F0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66" name="ZoneTexte 3665">
          <a:extLst>
            <a:ext uri="{FF2B5EF4-FFF2-40B4-BE49-F238E27FC236}">
              <a16:creationId xmlns:a16="http://schemas.microsoft.com/office/drawing/2014/main" id="{5EBB14B0-8B54-4910-8EB1-AF1D0269214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67" name="ZoneTexte 3666">
          <a:extLst>
            <a:ext uri="{FF2B5EF4-FFF2-40B4-BE49-F238E27FC236}">
              <a16:creationId xmlns:a16="http://schemas.microsoft.com/office/drawing/2014/main" id="{F2DFB058-D1C8-4572-BBAC-E4445C5F302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68" name="ZoneTexte 3667">
          <a:extLst>
            <a:ext uri="{FF2B5EF4-FFF2-40B4-BE49-F238E27FC236}">
              <a16:creationId xmlns:a16="http://schemas.microsoft.com/office/drawing/2014/main" id="{54D5F4C6-376E-48B1-8991-E5B3C8E61DF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69" name="ZoneTexte 3668">
          <a:extLst>
            <a:ext uri="{FF2B5EF4-FFF2-40B4-BE49-F238E27FC236}">
              <a16:creationId xmlns:a16="http://schemas.microsoft.com/office/drawing/2014/main" id="{BDB04791-E7EC-46CB-8BE8-53DF34D978C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70" name="ZoneTexte 3669">
          <a:extLst>
            <a:ext uri="{FF2B5EF4-FFF2-40B4-BE49-F238E27FC236}">
              <a16:creationId xmlns:a16="http://schemas.microsoft.com/office/drawing/2014/main" id="{9171A73E-C51F-4EAE-906A-BEF6E2A43AD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71" name="ZoneTexte 3670">
          <a:extLst>
            <a:ext uri="{FF2B5EF4-FFF2-40B4-BE49-F238E27FC236}">
              <a16:creationId xmlns:a16="http://schemas.microsoft.com/office/drawing/2014/main" id="{D6F8728E-AA3B-457F-A9E9-EB6A67089A6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72" name="ZoneTexte 3671">
          <a:extLst>
            <a:ext uri="{FF2B5EF4-FFF2-40B4-BE49-F238E27FC236}">
              <a16:creationId xmlns:a16="http://schemas.microsoft.com/office/drawing/2014/main" id="{196E20A6-2863-4778-9E01-B5E04FDABF9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73" name="ZoneTexte 3672">
          <a:extLst>
            <a:ext uri="{FF2B5EF4-FFF2-40B4-BE49-F238E27FC236}">
              <a16:creationId xmlns:a16="http://schemas.microsoft.com/office/drawing/2014/main" id="{AF6CB801-CFAC-4C2B-9F3A-B97FDCDFB02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74" name="ZoneTexte 3673">
          <a:extLst>
            <a:ext uri="{FF2B5EF4-FFF2-40B4-BE49-F238E27FC236}">
              <a16:creationId xmlns:a16="http://schemas.microsoft.com/office/drawing/2014/main" id="{AB98D1E0-6000-4C43-8EC8-F93C431A6A0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75" name="ZoneTexte 3674">
          <a:extLst>
            <a:ext uri="{FF2B5EF4-FFF2-40B4-BE49-F238E27FC236}">
              <a16:creationId xmlns:a16="http://schemas.microsoft.com/office/drawing/2014/main" id="{6CD807CF-3A3F-4459-BF28-F5DB94519B0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76" name="ZoneTexte 3675">
          <a:extLst>
            <a:ext uri="{FF2B5EF4-FFF2-40B4-BE49-F238E27FC236}">
              <a16:creationId xmlns:a16="http://schemas.microsoft.com/office/drawing/2014/main" id="{66A95AE1-860D-44AF-B137-82E4F7F2621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77" name="ZoneTexte 3676">
          <a:extLst>
            <a:ext uri="{FF2B5EF4-FFF2-40B4-BE49-F238E27FC236}">
              <a16:creationId xmlns:a16="http://schemas.microsoft.com/office/drawing/2014/main" id="{0AD1D88A-49B2-4A58-9417-DC1E678B3F0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78" name="ZoneTexte 3677">
          <a:extLst>
            <a:ext uri="{FF2B5EF4-FFF2-40B4-BE49-F238E27FC236}">
              <a16:creationId xmlns:a16="http://schemas.microsoft.com/office/drawing/2014/main" id="{34CB74A2-3A54-4A8C-8BE8-2011D1663CE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79" name="ZoneTexte 3678">
          <a:extLst>
            <a:ext uri="{FF2B5EF4-FFF2-40B4-BE49-F238E27FC236}">
              <a16:creationId xmlns:a16="http://schemas.microsoft.com/office/drawing/2014/main" id="{ADA5C5BB-04D5-4A6D-B814-362A71822E5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80" name="ZoneTexte 3679">
          <a:extLst>
            <a:ext uri="{FF2B5EF4-FFF2-40B4-BE49-F238E27FC236}">
              <a16:creationId xmlns:a16="http://schemas.microsoft.com/office/drawing/2014/main" id="{553D82C7-2832-4984-B274-8037E9CB0C9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81" name="ZoneTexte 3680">
          <a:extLst>
            <a:ext uri="{FF2B5EF4-FFF2-40B4-BE49-F238E27FC236}">
              <a16:creationId xmlns:a16="http://schemas.microsoft.com/office/drawing/2014/main" id="{DF650462-CAB6-47EB-A5FA-F202F7BB478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82" name="ZoneTexte 3681">
          <a:extLst>
            <a:ext uri="{FF2B5EF4-FFF2-40B4-BE49-F238E27FC236}">
              <a16:creationId xmlns:a16="http://schemas.microsoft.com/office/drawing/2014/main" id="{76C28285-46BC-46C4-90EF-C1B495DDE8A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83" name="ZoneTexte 3682">
          <a:extLst>
            <a:ext uri="{FF2B5EF4-FFF2-40B4-BE49-F238E27FC236}">
              <a16:creationId xmlns:a16="http://schemas.microsoft.com/office/drawing/2014/main" id="{683037FE-744F-40F2-B438-B3F32A029D1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84" name="ZoneTexte 3683">
          <a:extLst>
            <a:ext uri="{FF2B5EF4-FFF2-40B4-BE49-F238E27FC236}">
              <a16:creationId xmlns:a16="http://schemas.microsoft.com/office/drawing/2014/main" id="{5C59993A-C3D2-45FF-A122-FAA6CB16B5D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85" name="ZoneTexte 3684">
          <a:extLst>
            <a:ext uri="{FF2B5EF4-FFF2-40B4-BE49-F238E27FC236}">
              <a16:creationId xmlns:a16="http://schemas.microsoft.com/office/drawing/2014/main" id="{29CED40F-4234-413C-9483-FDCC8098805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86" name="ZoneTexte 3685">
          <a:extLst>
            <a:ext uri="{FF2B5EF4-FFF2-40B4-BE49-F238E27FC236}">
              <a16:creationId xmlns:a16="http://schemas.microsoft.com/office/drawing/2014/main" id="{494E2FA6-0482-4119-BE50-FF27669560B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87" name="ZoneTexte 3686">
          <a:extLst>
            <a:ext uri="{FF2B5EF4-FFF2-40B4-BE49-F238E27FC236}">
              <a16:creationId xmlns:a16="http://schemas.microsoft.com/office/drawing/2014/main" id="{080FD517-789D-4C9F-857F-E1DC810DD28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88" name="ZoneTexte 3687">
          <a:extLst>
            <a:ext uri="{FF2B5EF4-FFF2-40B4-BE49-F238E27FC236}">
              <a16:creationId xmlns:a16="http://schemas.microsoft.com/office/drawing/2014/main" id="{E2D18FAB-1EA1-485A-8C3D-12C0DFFF4A4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89" name="ZoneTexte 3688">
          <a:extLst>
            <a:ext uri="{FF2B5EF4-FFF2-40B4-BE49-F238E27FC236}">
              <a16:creationId xmlns:a16="http://schemas.microsoft.com/office/drawing/2014/main" id="{0CBD9656-E174-4882-93D0-20EE36D9B25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90" name="ZoneTexte 3689">
          <a:extLst>
            <a:ext uri="{FF2B5EF4-FFF2-40B4-BE49-F238E27FC236}">
              <a16:creationId xmlns:a16="http://schemas.microsoft.com/office/drawing/2014/main" id="{6AD408F3-B334-4390-A51C-4E6C8D8A872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91" name="ZoneTexte 3690">
          <a:extLst>
            <a:ext uri="{FF2B5EF4-FFF2-40B4-BE49-F238E27FC236}">
              <a16:creationId xmlns:a16="http://schemas.microsoft.com/office/drawing/2014/main" id="{1D6EE8AA-CC9B-4CC5-901A-AD06465BACC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92" name="ZoneTexte 3691">
          <a:extLst>
            <a:ext uri="{FF2B5EF4-FFF2-40B4-BE49-F238E27FC236}">
              <a16:creationId xmlns:a16="http://schemas.microsoft.com/office/drawing/2014/main" id="{27F6E42E-80DF-4AEB-916B-5946CAA2776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93" name="ZoneTexte 3692">
          <a:extLst>
            <a:ext uri="{FF2B5EF4-FFF2-40B4-BE49-F238E27FC236}">
              <a16:creationId xmlns:a16="http://schemas.microsoft.com/office/drawing/2014/main" id="{6BE23B5B-36FC-40EF-8A66-D213BC95343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94" name="ZoneTexte 3693">
          <a:extLst>
            <a:ext uri="{FF2B5EF4-FFF2-40B4-BE49-F238E27FC236}">
              <a16:creationId xmlns:a16="http://schemas.microsoft.com/office/drawing/2014/main" id="{D74CA67B-9556-4436-A0CD-F05DE08A0F3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95" name="ZoneTexte 3694">
          <a:extLst>
            <a:ext uri="{FF2B5EF4-FFF2-40B4-BE49-F238E27FC236}">
              <a16:creationId xmlns:a16="http://schemas.microsoft.com/office/drawing/2014/main" id="{4ABFB15B-8CB3-4FC5-8BBE-5140111F842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96" name="ZoneTexte 3695">
          <a:extLst>
            <a:ext uri="{FF2B5EF4-FFF2-40B4-BE49-F238E27FC236}">
              <a16:creationId xmlns:a16="http://schemas.microsoft.com/office/drawing/2014/main" id="{581153DA-8DD8-4589-92B6-453AF7EBFC0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97" name="ZoneTexte 3696">
          <a:extLst>
            <a:ext uri="{FF2B5EF4-FFF2-40B4-BE49-F238E27FC236}">
              <a16:creationId xmlns:a16="http://schemas.microsoft.com/office/drawing/2014/main" id="{08AFC422-E9B3-4C47-9DD7-23464F1BDBC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98" name="ZoneTexte 3697">
          <a:extLst>
            <a:ext uri="{FF2B5EF4-FFF2-40B4-BE49-F238E27FC236}">
              <a16:creationId xmlns:a16="http://schemas.microsoft.com/office/drawing/2014/main" id="{34454FBF-35AD-4261-995D-2240B8C1823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699" name="ZoneTexte 3698">
          <a:extLst>
            <a:ext uri="{FF2B5EF4-FFF2-40B4-BE49-F238E27FC236}">
              <a16:creationId xmlns:a16="http://schemas.microsoft.com/office/drawing/2014/main" id="{0D6E1147-347A-41D8-A801-AC7E4513D7E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00" name="ZoneTexte 3699">
          <a:extLst>
            <a:ext uri="{FF2B5EF4-FFF2-40B4-BE49-F238E27FC236}">
              <a16:creationId xmlns:a16="http://schemas.microsoft.com/office/drawing/2014/main" id="{5F6A317B-280C-42A2-A08B-E7B3FB66C7C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01" name="ZoneTexte 3700">
          <a:extLst>
            <a:ext uri="{FF2B5EF4-FFF2-40B4-BE49-F238E27FC236}">
              <a16:creationId xmlns:a16="http://schemas.microsoft.com/office/drawing/2014/main" id="{A6320E39-EDBD-4CC8-B084-48F0EB521F6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02" name="ZoneTexte 3701">
          <a:extLst>
            <a:ext uri="{FF2B5EF4-FFF2-40B4-BE49-F238E27FC236}">
              <a16:creationId xmlns:a16="http://schemas.microsoft.com/office/drawing/2014/main" id="{0B6618D9-1213-48A0-B728-83C35D5D93E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03" name="ZoneTexte 3702">
          <a:extLst>
            <a:ext uri="{FF2B5EF4-FFF2-40B4-BE49-F238E27FC236}">
              <a16:creationId xmlns:a16="http://schemas.microsoft.com/office/drawing/2014/main" id="{1BAEF2B2-46A8-4741-9B6D-B6065997BBD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04" name="ZoneTexte 3703">
          <a:extLst>
            <a:ext uri="{FF2B5EF4-FFF2-40B4-BE49-F238E27FC236}">
              <a16:creationId xmlns:a16="http://schemas.microsoft.com/office/drawing/2014/main" id="{56FC5AE2-1C04-4885-AF21-F360989062D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05" name="ZoneTexte 3704">
          <a:extLst>
            <a:ext uri="{FF2B5EF4-FFF2-40B4-BE49-F238E27FC236}">
              <a16:creationId xmlns:a16="http://schemas.microsoft.com/office/drawing/2014/main" id="{9B212310-14E3-4698-AC90-DD8654A9910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06" name="ZoneTexte 3705">
          <a:extLst>
            <a:ext uri="{FF2B5EF4-FFF2-40B4-BE49-F238E27FC236}">
              <a16:creationId xmlns:a16="http://schemas.microsoft.com/office/drawing/2014/main" id="{DC14B00C-601C-484E-91E3-82F9BFAFC0F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07" name="ZoneTexte 3706">
          <a:extLst>
            <a:ext uri="{FF2B5EF4-FFF2-40B4-BE49-F238E27FC236}">
              <a16:creationId xmlns:a16="http://schemas.microsoft.com/office/drawing/2014/main" id="{449F3507-489C-424C-BD84-6C9E8F672A2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08" name="ZoneTexte 3707">
          <a:extLst>
            <a:ext uri="{FF2B5EF4-FFF2-40B4-BE49-F238E27FC236}">
              <a16:creationId xmlns:a16="http://schemas.microsoft.com/office/drawing/2014/main" id="{EE0D8AAB-571C-4599-97AC-111CDF3560D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09" name="ZoneTexte 3708">
          <a:extLst>
            <a:ext uri="{FF2B5EF4-FFF2-40B4-BE49-F238E27FC236}">
              <a16:creationId xmlns:a16="http://schemas.microsoft.com/office/drawing/2014/main" id="{F9467D89-213E-4235-B977-7F0756E9E7B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10" name="ZoneTexte 3709">
          <a:extLst>
            <a:ext uri="{FF2B5EF4-FFF2-40B4-BE49-F238E27FC236}">
              <a16:creationId xmlns:a16="http://schemas.microsoft.com/office/drawing/2014/main" id="{DF4F7B80-0FC6-4DA9-AC3F-47A4A28803F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11" name="ZoneTexte 3710">
          <a:extLst>
            <a:ext uri="{FF2B5EF4-FFF2-40B4-BE49-F238E27FC236}">
              <a16:creationId xmlns:a16="http://schemas.microsoft.com/office/drawing/2014/main" id="{4305D3AA-E769-4EE6-93BE-D8A7D073502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12" name="ZoneTexte 3711">
          <a:extLst>
            <a:ext uri="{FF2B5EF4-FFF2-40B4-BE49-F238E27FC236}">
              <a16:creationId xmlns:a16="http://schemas.microsoft.com/office/drawing/2014/main" id="{53C8BA1A-5838-4EC4-A797-63C76E487E5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13" name="ZoneTexte 3712">
          <a:extLst>
            <a:ext uri="{FF2B5EF4-FFF2-40B4-BE49-F238E27FC236}">
              <a16:creationId xmlns:a16="http://schemas.microsoft.com/office/drawing/2014/main" id="{CE1E3B9B-1367-44A9-880D-470488F1D2F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14" name="ZoneTexte 3713">
          <a:extLst>
            <a:ext uri="{FF2B5EF4-FFF2-40B4-BE49-F238E27FC236}">
              <a16:creationId xmlns:a16="http://schemas.microsoft.com/office/drawing/2014/main" id="{DD6CA03A-7C20-4D73-9B71-E3750C66C9B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15" name="ZoneTexte 3714">
          <a:extLst>
            <a:ext uri="{FF2B5EF4-FFF2-40B4-BE49-F238E27FC236}">
              <a16:creationId xmlns:a16="http://schemas.microsoft.com/office/drawing/2014/main" id="{F7695CA4-A210-4DF6-8F65-34CB4EAE573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16" name="ZoneTexte 3715">
          <a:extLst>
            <a:ext uri="{FF2B5EF4-FFF2-40B4-BE49-F238E27FC236}">
              <a16:creationId xmlns:a16="http://schemas.microsoft.com/office/drawing/2014/main" id="{5C492554-152D-4A6B-BC18-CE682D4ECB5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17" name="ZoneTexte 3716">
          <a:extLst>
            <a:ext uri="{FF2B5EF4-FFF2-40B4-BE49-F238E27FC236}">
              <a16:creationId xmlns:a16="http://schemas.microsoft.com/office/drawing/2014/main" id="{F5E6C2F8-2DA3-4C35-8649-AB000FCCDED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18" name="ZoneTexte 3717">
          <a:extLst>
            <a:ext uri="{FF2B5EF4-FFF2-40B4-BE49-F238E27FC236}">
              <a16:creationId xmlns:a16="http://schemas.microsoft.com/office/drawing/2014/main" id="{C07CAF36-0BE8-4694-8445-43A5697CD08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19" name="ZoneTexte 3718">
          <a:extLst>
            <a:ext uri="{FF2B5EF4-FFF2-40B4-BE49-F238E27FC236}">
              <a16:creationId xmlns:a16="http://schemas.microsoft.com/office/drawing/2014/main" id="{62A92617-59B3-42D7-BB30-442C1A3D406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20" name="ZoneTexte 3719">
          <a:extLst>
            <a:ext uri="{FF2B5EF4-FFF2-40B4-BE49-F238E27FC236}">
              <a16:creationId xmlns:a16="http://schemas.microsoft.com/office/drawing/2014/main" id="{011C6FA4-617F-4D69-9016-202D2D83A95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21" name="ZoneTexte 3720">
          <a:extLst>
            <a:ext uri="{FF2B5EF4-FFF2-40B4-BE49-F238E27FC236}">
              <a16:creationId xmlns:a16="http://schemas.microsoft.com/office/drawing/2014/main" id="{D626F9DE-1C1E-483E-9DFF-409B3A59CB5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22" name="ZoneTexte 3721">
          <a:extLst>
            <a:ext uri="{FF2B5EF4-FFF2-40B4-BE49-F238E27FC236}">
              <a16:creationId xmlns:a16="http://schemas.microsoft.com/office/drawing/2014/main" id="{F49B77D9-2A45-4B3B-9912-048CA8D7216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23" name="ZoneTexte 3722">
          <a:extLst>
            <a:ext uri="{FF2B5EF4-FFF2-40B4-BE49-F238E27FC236}">
              <a16:creationId xmlns:a16="http://schemas.microsoft.com/office/drawing/2014/main" id="{4A6F7614-FA3F-49B4-95AB-07473D76BE9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24" name="ZoneTexte 3723">
          <a:extLst>
            <a:ext uri="{FF2B5EF4-FFF2-40B4-BE49-F238E27FC236}">
              <a16:creationId xmlns:a16="http://schemas.microsoft.com/office/drawing/2014/main" id="{145540C1-47C2-414B-917A-BE24F36E9F8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25" name="ZoneTexte 3724">
          <a:extLst>
            <a:ext uri="{FF2B5EF4-FFF2-40B4-BE49-F238E27FC236}">
              <a16:creationId xmlns:a16="http://schemas.microsoft.com/office/drawing/2014/main" id="{A174E587-3435-41CB-A54E-0FA21092F7C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26" name="ZoneTexte 3725">
          <a:extLst>
            <a:ext uri="{FF2B5EF4-FFF2-40B4-BE49-F238E27FC236}">
              <a16:creationId xmlns:a16="http://schemas.microsoft.com/office/drawing/2014/main" id="{2B1700C9-A6E9-4F50-9A2E-EEC7A2B10F4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27" name="ZoneTexte 3726">
          <a:extLst>
            <a:ext uri="{FF2B5EF4-FFF2-40B4-BE49-F238E27FC236}">
              <a16:creationId xmlns:a16="http://schemas.microsoft.com/office/drawing/2014/main" id="{FBD3229A-3792-4867-98EB-5B00002E61C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28" name="ZoneTexte 3727">
          <a:extLst>
            <a:ext uri="{FF2B5EF4-FFF2-40B4-BE49-F238E27FC236}">
              <a16:creationId xmlns:a16="http://schemas.microsoft.com/office/drawing/2014/main" id="{082D8DD5-E153-43EC-95B3-C821B886F0D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29" name="ZoneTexte 3728">
          <a:extLst>
            <a:ext uri="{FF2B5EF4-FFF2-40B4-BE49-F238E27FC236}">
              <a16:creationId xmlns:a16="http://schemas.microsoft.com/office/drawing/2014/main" id="{FCD63220-A632-4E62-9CCA-31E2E2E5B2B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30" name="ZoneTexte 3729">
          <a:extLst>
            <a:ext uri="{FF2B5EF4-FFF2-40B4-BE49-F238E27FC236}">
              <a16:creationId xmlns:a16="http://schemas.microsoft.com/office/drawing/2014/main" id="{1815A289-4168-405C-A167-55562CF38D6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31" name="ZoneTexte 3730">
          <a:extLst>
            <a:ext uri="{FF2B5EF4-FFF2-40B4-BE49-F238E27FC236}">
              <a16:creationId xmlns:a16="http://schemas.microsoft.com/office/drawing/2014/main" id="{1EBC3ACF-BC14-4006-92A5-EDA725160F9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32" name="ZoneTexte 3731">
          <a:extLst>
            <a:ext uri="{FF2B5EF4-FFF2-40B4-BE49-F238E27FC236}">
              <a16:creationId xmlns:a16="http://schemas.microsoft.com/office/drawing/2014/main" id="{F2C3F805-0F38-42C1-B8C6-04E4C61E7DF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33" name="ZoneTexte 3732">
          <a:extLst>
            <a:ext uri="{FF2B5EF4-FFF2-40B4-BE49-F238E27FC236}">
              <a16:creationId xmlns:a16="http://schemas.microsoft.com/office/drawing/2014/main" id="{483B4B9C-D249-48EE-8D1D-0A8A93BF634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34" name="ZoneTexte 3733">
          <a:extLst>
            <a:ext uri="{FF2B5EF4-FFF2-40B4-BE49-F238E27FC236}">
              <a16:creationId xmlns:a16="http://schemas.microsoft.com/office/drawing/2014/main" id="{BE6F5273-4D60-4F5E-8235-1FFE1BC0F0D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35" name="ZoneTexte 3734">
          <a:extLst>
            <a:ext uri="{FF2B5EF4-FFF2-40B4-BE49-F238E27FC236}">
              <a16:creationId xmlns:a16="http://schemas.microsoft.com/office/drawing/2014/main" id="{441FECF2-D0BB-4AC5-8BD2-0EFF43DBB58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36" name="ZoneTexte 3735">
          <a:extLst>
            <a:ext uri="{FF2B5EF4-FFF2-40B4-BE49-F238E27FC236}">
              <a16:creationId xmlns:a16="http://schemas.microsoft.com/office/drawing/2014/main" id="{D1110808-D29C-42F1-B850-C300C735A11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37" name="ZoneTexte 3736">
          <a:extLst>
            <a:ext uri="{FF2B5EF4-FFF2-40B4-BE49-F238E27FC236}">
              <a16:creationId xmlns:a16="http://schemas.microsoft.com/office/drawing/2014/main" id="{864D05C1-826E-49C3-89A3-E79DD1C4CA0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38" name="ZoneTexte 3737">
          <a:extLst>
            <a:ext uri="{FF2B5EF4-FFF2-40B4-BE49-F238E27FC236}">
              <a16:creationId xmlns:a16="http://schemas.microsoft.com/office/drawing/2014/main" id="{84230069-F619-4A08-AF7D-EE3A62C0B2C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39" name="ZoneTexte 3738">
          <a:extLst>
            <a:ext uri="{FF2B5EF4-FFF2-40B4-BE49-F238E27FC236}">
              <a16:creationId xmlns:a16="http://schemas.microsoft.com/office/drawing/2014/main" id="{2417507E-8BA8-434C-B70F-B35EE176DDC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40" name="ZoneTexte 3739">
          <a:extLst>
            <a:ext uri="{FF2B5EF4-FFF2-40B4-BE49-F238E27FC236}">
              <a16:creationId xmlns:a16="http://schemas.microsoft.com/office/drawing/2014/main" id="{5CC1E22C-3B73-41D9-B209-C0FFCE3F183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41" name="ZoneTexte 3740">
          <a:extLst>
            <a:ext uri="{FF2B5EF4-FFF2-40B4-BE49-F238E27FC236}">
              <a16:creationId xmlns:a16="http://schemas.microsoft.com/office/drawing/2014/main" id="{E0FB9FBC-A764-4C32-B158-BC5C4753BED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42" name="ZoneTexte 3741">
          <a:extLst>
            <a:ext uri="{FF2B5EF4-FFF2-40B4-BE49-F238E27FC236}">
              <a16:creationId xmlns:a16="http://schemas.microsoft.com/office/drawing/2014/main" id="{3A4BBE65-6B9A-4826-A490-E69B5BB0DB2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43" name="ZoneTexte 3742">
          <a:extLst>
            <a:ext uri="{FF2B5EF4-FFF2-40B4-BE49-F238E27FC236}">
              <a16:creationId xmlns:a16="http://schemas.microsoft.com/office/drawing/2014/main" id="{DA894408-6533-4C60-811C-747E3870EBE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44" name="ZoneTexte 3743">
          <a:extLst>
            <a:ext uri="{FF2B5EF4-FFF2-40B4-BE49-F238E27FC236}">
              <a16:creationId xmlns:a16="http://schemas.microsoft.com/office/drawing/2014/main" id="{B53DE710-052D-436D-82D9-3DA0F18531B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45" name="ZoneTexte 3744">
          <a:extLst>
            <a:ext uri="{FF2B5EF4-FFF2-40B4-BE49-F238E27FC236}">
              <a16:creationId xmlns:a16="http://schemas.microsoft.com/office/drawing/2014/main" id="{EC7A97C8-A869-4901-BD00-87973C064FB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46" name="ZoneTexte 3745">
          <a:extLst>
            <a:ext uri="{FF2B5EF4-FFF2-40B4-BE49-F238E27FC236}">
              <a16:creationId xmlns:a16="http://schemas.microsoft.com/office/drawing/2014/main" id="{A466AF1A-5B2C-4387-9B4C-CE045A974ED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47" name="ZoneTexte 3746">
          <a:extLst>
            <a:ext uri="{FF2B5EF4-FFF2-40B4-BE49-F238E27FC236}">
              <a16:creationId xmlns:a16="http://schemas.microsoft.com/office/drawing/2014/main" id="{896B6B0E-F6CD-4FD4-A2E3-12C29CDEB65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48" name="ZoneTexte 3747">
          <a:extLst>
            <a:ext uri="{FF2B5EF4-FFF2-40B4-BE49-F238E27FC236}">
              <a16:creationId xmlns:a16="http://schemas.microsoft.com/office/drawing/2014/main" id="{CF7E1B58-594C-4180-822C-4FD7A054485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49" name="ZoneTexte 3748">
          <a:extLst>
            <a:ext uri="{FF2B5EF4-FFF2-40B4-BE49-F238E27FC236}">
              <a16:creationId xmlns:a16="http://schemas.microsoft.com/office/drawing/2014/main" id="{307D663F-5293-4094-ADD1-5E1600E1C8B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50" name="ZoneTexte 3749">
          <a:extLst>
            <a:ext uri="{FF2B5EF4-FFF2-40B4-BE49-F238E27FC236}">
              <a16:creationId xmlns:a16="http://schemas.microsoft.com/office/drawing/2014/main" id="{1058807C-82F4-4866-99F2-BD73A1CF791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51" name="ZoneTexte 3750">
          <a:extLst>
            <a:ext uri="{FF2B5EF4-FFF2-40B4-BE49-F238E27FC236}">
              <a16:creationId xmlns:a16="http://schemas.microsoft.com/office/drawing/2014/main" id="{1C67A09F-CF9A-47EF-8F2B-43A8D643082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52" name="ZoneTexte 3751">
          <a:extLst>
            <a:ext uri="{FF2B5EF4-FFF2-40B4-BE49-F238E27FC236}">
              <a16:creationId xmlns:a16="http://schemas.microsoft.com/office/drawing/2014/main" id="{C3FE8B69-7D54-44D6-ABC0-808419C9ED3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53" name="ZoneTexte 3752">
          <a:extLst>
            <a:ext uri="{FF2B5EF4-FFF2-40B4-BE49-F238E27FC236}">
              <a16:creationId xmlns:a16="http://schemas.microsoft.com/office/drawing/2014/main" id="{CF876533-B639-4809-A9DC-2575D03B96A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54" name="ZoneTexte 3753">
          <a:extLst>
            <a:ext uri="{FF2B5EF4-FFF2-40B4-BE49-F238E27FC236}">
              <a16:creationId xmlns:a16="http://schemas.microsoft.com/office/drawing/2014/main" id="{C976828A-889F-4AE5-A0B8-45B1261AFC2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55" name="ZoneTexte 3754">
          <a:extLst>
            <a:ext uri="{FF2B5EF4-FFF2-40B4-BE49-F238E27FC236}">
              <a16:creationId xmlns:a16="http://schemas.microsoft.com/office/drawing/2014/main" id="{5D18050F-BAFD-438B-AE2D-1699F104B30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56" name="ZoneTexte 3755">
          <a:extLst>
            <a:ext uri="{FF2B5EF4-FFF2-40B4-BE49-F238E27FC236}">
              <a16:creationId xmlns:a16="http://schemas.microsoft.com/office/drawing/2014/main" id="{23A998F5-EC9D-4FDF-BFF9-9B1FB84F87F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57" name="ZoneTexte 3756">
          <a:extLst>
            <a:ext uri="{FF2B5EF4-FFF2-40B4-BE49-F238E27FC236}">
              <a16:creationId xmlns:a16="http://schemas.microsoft.com/office/drawing/2014/main" id="{40FA1C99-C3AE-4C76-825B-9C90FF3FD70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58" name="ZoneTexte 3757">
          <a:extLst>
            <a:ext uri="{FF2B5EF4-FFF2-40B4-BE49-F238E27FC236}">
              <a16:creationId xmlns:a16="http://schemas.microsoft.com/office/drawing/2014/main" id="{E5A84B0D-EBE4-4CA3-BD4E-620914B1CDC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59" name="ZoneTexte 3758">
          <a:extLst>
            <a:ext uri="{FF2B5EF4-FFF2-40B4-BE49-F238E27FC236}">
              <a16:creationId xmlns:a16="http://schemas.microsoft.com/office/drawing/2014/main" id="{61217C84-B781-48C0-9155-7F309CE23F5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60" name="ZoneTexte 3759">
          <a:extLst>
            <a:ext uri="{FF2B5EF4-FFF2-40B4-BE49-F238E27FC236}">
              <a16:creationId xmlns:a16="http://schemas.microsoft.com/office/drawing/2014/main" id="{3A923150-AE11-42E0-AFA6-3814EDB6F2B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61" name="ZoneTexte 3760">
          <a:extLst>
            <a:ext uri="{FF2B5EF4-FFF2-40B4-BE49-F238E27FC236}">
              <a16:creationId xmlns:a16="http://schemas.microsoft.com/office/drawing/2014/main" id="{F545ECB5-4F66-44BF-A878-426BFB30384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62" name="ZoneTexte 3761">
          <a:extLst>
            <a:ext uri="{FF2B5EF4-FFF2-40B4-BE49-F238E27FC236}">
              <a16:creationId xmlns:a16="http://schemas.microsoft.com/office/drawing/2014/main" id="{642845C3-13A3-43BA-9412-C71BFA7024E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63" name="ZoneTexte 3762">
          <a:extLst>
            <a:ext uri="{FF2B5EF4-FFF2-40B4-BE49-F238E27FC236}">
              <a16:creationId xmlns:a16="http://schemas.microsoft.com/office/drawing/2014/main" id="{0F6D82B2-89F4-4ED9-B10F-25081216BE5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64" name="ZoneTexte 3763">
          <a:extLst>
            <a:ext uri="{FF2B5EF4-FFF2-40B4-BE49-F238E27FC236}">
              <a16:creationId xmlns:a16="http://schemas.microsoft.com/office/drawing/2014/main" id="{B632B427-8732-4B72-85D6-3D346C31B6B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65" name="ZoneTexte 3764">
          <a:extLst>
            <a:ext uri="{FF2B5EF4-FFF2-40B4-BE49-F238E27FC236}">
              <a16:creationId xmlns:a16="http://schemas.microsoft.com/office/drawing/2014/main" id="{43BA0097-7114-4F55-9091-266B07034A3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66" name="ZoneTexte 3765">
          <a:extLst>
            <a:ext uri="{FF2B5EF4-FFF2-40B4-BE49-F238E27FC236}">
              <a16:creationId xmlns:a16="http://schemas.microsoft.com/office/drawing/2014/main" id="{55C1FD2E-D6DB-44F0-B52E-165E3CF3F48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67" name="ZoneTexte 3766">
          <a:extLst>
            <a:ext uri="{FF2B5EF4-FFF2-40B4-BE49-F238E27FC236}">
              <a16:creationId xmlns:a16="http://schemas.microsoft.com/office/drawing/2014/main" id="{19ADC3D8-EBF9-4700-8A70-CB474629458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68" name="ZoneTexte 3767">
          <a:extLst>
            <a:ext uri="{FF2B5EF4-FFF2-40B4-BE49-F238E27FC236}">
              <a16:creationId xmlns:a16="http://schemas.microsoft.com/office/drawing/2014/main" id="{1EE8EE10-3495-423A-994F-B490EB3DC43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69" name="ZoneTexte 3768">
          <a:extLst>
            <a:ext uri="{FF2B5EF4-FFF2-40B4-BE49-F238E27FC236}">
              <a16:creationId xmlns:a16="http://schemas.microsoft.com/office/drawing/2014/main" id="{450DF9E3-180A-4908-A92C-2B0139A551C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70" name="ZoneTexte 3769">
          <a:extLst>
            <a:ext uri="{FF2B5EF4-FFF2-40B4-BE49-F238E27FC236}">
              <a16:creationId xmlns:a16="http://schemas.microsoft.com/office/drawing/2014/main" id="{C2231C1F-F858-46CD-BB19-8193102963E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71" name="ZoneTexte 3770">
          <a:extLst>
            <a:ext uri="{FF2B5EF4-FFF2-40B4-BE49-F238E27FC236}">
              <a16:creationId xmlns:a16="http://schemas.microsoft.com/office/drawing/2014/main" id="{2601C539-B9AB-495A-A17E-48CE8900070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72" name="ZoneTexte 3771">
          <a:extLst>
            <a:ext uri="{FF2B5EF4-FFF2-40B4-BE49-F238E27FC236}">
              <a16:creationId xmlns:a16="http://schemas.microsoft.com/office/drawing/2014/main" id="{7901EE3E-F077-4BE2-814B-35EE82EF16E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73" name="ZoneTexte 3772">
          <a:extLst>
            <a:ext uri="{FF2B5EF4-FFF2-40B4-BE49-F238E27FC236}">
              <a16:creationId xmlns:a16="http://schemas.microsoft.com/office/drawing/2014/main" id="{D2269A3E-2F01-4388-ADB7-F1E12241D45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74" name="ZoneTexte 3773">
          <a:extLst>
            <a:ext uri="{FF2B5EF4-FFF2-40B4-BE49-F238E27FC236}">
              <a16:creationId xmlns:a16="http://schemas.microsoft.com/office/drawing/2014/main" id="{C4440548-B9B5-4ABD-88CA-31E013C7B78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75" name="ZoneTexte 3774">
          <a:extLst>
            <a:ext uri="{FF2B5EF4-FFF2-40B4-BE49-F238E27FC236}">
              <a16:creationId xmlns:a16="http://schemas.microsoft.com/office/drawing/2014/main" id="{8F509F6F-00E4-43D7-A910-CB1C74E7E3B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76" name="ZoneTexte 3775">
          <a:extLst>
            <a:ext uri="{FF2B5EF4-FFF2-40B4-BE49-F238E27FC236}">
              <a16:creationId xmlns:a16="http://schemas.microsoft.com/office/drawing/2014/main" id="{08B7C06C-C154-4FE9-A890-3CE0D97B07C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77" name="ZoneTexte 3776">
          <a:extLst>
            <a:ext uri="{FF2B5EF4-FFF2-40B4-BE49-F238E27FC236}">
              <a16:creationId xmlns:a16="http://schemas.microsoft.com/office/drawing/2014/main" id="{6389A9C3-32BE-4677-9B2D-C1FAFEF152F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78" name="ZoneTexte 3777">
          <a:extLst>
            <a:ext uri="{FF2B5EF4-FFF2-40B4-BE49-F238E27FC236}">
              <a16:creationId xmlns:a16="http://schemas.microsoft.com/office/drawing/2014/main" id="{8B9BD052-CAFB-469B-A9C7-7679214AF49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79" name="ZoneTexte 3778">
          <a:extLst>
            <a:ext uri="{FF2B5EF4-FFF2-40B4-BE49-F238E27FC236}">
              <a16:creationId xmlns:a16="http://schemas.microsoft.com/office/drawing/2014/main" id="{E803EACD-4E31-4395-9AAE-6B27E3CE4F0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80" name="ZoneTexte 3779">
          <a:extLst>
            <a:ext uri="{FF2B5EF4-FFF2-40B4-BE49-F238E27FC236}">
              <a16:creationId xmlns:a16="http://schemas.microsoft.com/office/drawing/2014/main" id="{B873D116-7D2C-4586-A134-6CE7A078E12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81" name="ZoneTexte 3780">
          <a:extLst>
            <a:ext uri="{FF2B5EF4-FFF2-40B4-BE49-F238E27FC236}">
              <a16:creationId xmlns:a16="http://schemas.microsoft.com/office/drawing/2014/main" id="{DCDA26CE-0939-4C02-BB5D-5A0E9F17017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82" name="ZoneTexte 3781">
          <a:extLst>
            <a:ext uri="{FF2B5EF4-FFF2-40B4-BE49-F238E27FC236}">
              <a16:creationId xmlns:a16="http://schemas.microsoft.com/office/drawing/2014/main" id="{40231697-1C5A-4C62-A47E-7580DFA9FE5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83" name="ZoneTexte 3782">
          <a:extLst>
            <a:ext uri="{FF2B5EF4-FFF2-40B4-BE49-F238E27FC236}">
              <a16:creationId xmlns:a16="http://schemas.microsoft.com/office/drawing/2014/main" id="{9FDDF911-00C1-477A-8548-30CFD626FC3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84" name="ZoneTexte 3783">
          <a:extLst>
            <a:ext uri="{FF2B5EF4-FFF2-40B4-BE49-F238E27FC236}">
              <a16:creationId xmlns:a16="http://schemas.microsoft.com/office/drawing/2014/main" id="{27780976-88C7-4FE5-A5BB-DDC96E11498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85" name="ZoneTexte 3784">
          <a:extLst>
            <a:ext uri="{FF2B5EF4-FFF2-40B4-BE49-F238E27FC236}">
              <a16:creationId xmlns:a16="http://schemas.microsoft.com/office/drawing/2014/main" id="{3FCB63AF-B701-41DD-8A55-AE1843323AC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86" name="ZoneTexte 3785">
          <a:extLst>
            <a:ext uri="{FF2B5EF4-FFF2-40B4-BE49-F238E27FC236}">
              <a16:creationId xmlns:a16="http://schemas.microsoft.com/office/drawing/2014/main" id="{AAB39843-D5E7-43AD-B5AD-D5A920D1F39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87" name="ZoneTexte 3786">
          <a:extLst>
            <a:ext uri="{FF2B5EF4-FFF2-40B4-BE49-F238E27FC236}">
              <a16:creationId xmlns:a16="http://schemas.microsoft.com/office/drawing/2014/main" id="{32E0613F-61A0-471E-B82A-C2F243B2AAE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88" name="ZoneTexte 3787">
          <a:extLst>
            <a:ext uri="{FF2B5EF4-FFF2-40B4-BE49-F238E27FC236}">
              <a16:creationId xmlns:a16="http://schemas.microsoft.com/office/drawing/2014/main" id="{00CE9E64-103E-406A-95DD-2DAE839F6D6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89" name="ZoneTexte 3788">
          <a:extLst>
            <a:ext uri="{FF2B5EF4-FFF2-40B4-BE49-F238E27FC236}">
              <a16:creationId xmlns:a16="http://schemas.microsoft.com/office/drawing/2014/main" id="{EE974DEF-4FF0-4615-A179-7AFB787B76C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90" name="ZoneTexte 3789">
          <a:extLst>
            <a:ext uri="{FF2B5EF4-FFF2-40B4-BE49-F238E27FC236}">
              <a16:creationId xmlns:a16="http://schemas.microsoft.com/office/drawing/2014/main" id="{915EE021-0768-466A-A373-68A2306ED8B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91" name="ZoneTexte 3790">
          <a:extLst>
            <a:ext uri="{FF2B5EF4-FFF2-40B4-BE49-F238E27FC236}">
              <a16:creationId xmlns:a16="http://schemas.microsoft.com/office/drawing/2014/main" id="{A4CD4E74-F0C9-4971-AE44-1739DCAC582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92" name="ZoneTexte 3791">
          <a:extLst>
            <a:ext uri="{FF2B5EF4-FFF2-40B4-BE49-F238E27FC236}">
              <a16:creationId xmlns:a16="http://schemas.microsoft.com/office/drawing/2014/main" id="{3097950F-E70D-49A3-A952-7605445FE7E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93" name="ZoneTexte 3792">
          <a:extLst>
            <a:ext uri="{FF2B5EF4-FFF2-40B4-BE49-F238E27FC236}">
              <a16:creationId xmlns:a16="http://schemas.microsoft.com/office/drawing/2014/main" id="{D903361A-3880-4C32-AD10-834534BF221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94" name="ZoneTexte 3793">
          <a:extLst>
            <a:ext uri="{FF2B5EF4-FFF2-40B4-BE49-F238E27FC236}">
              <a16:creationId xmlns:a16="http://schemas.microsoft.com/office/drawing/2014/main" id="{50F2A429-7971-49F3-98E7-E7DB692D6C9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95" name="ZoneTexte 3794">
          <a:extLst>
            <a:ext uri="{FF2B5EF4-FFF2-40B4-BE49-F238E27FC236}">
              <a16:creationId xmlns:a16="http://schemas.microsoft.com/office/drawing/2014/main" id="{9E408DF1-B782-4078-A16A-A74870AE5F7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96" name="ZoneTexte 3795">
          <a:extLst>
            <a:ext uri="{FF2B5EF4-FFF2-40B4-BE49-F238E27FC236}">
              <a16:creationId xmlns:a16="http://schemas.microsoft.com/office/drawing/2014/main" id="{8A5DCAF6-D43D-4F42-9545-40056EEB8AA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97" name="ZoneTexte 3796">
          <a:extLst>
            <a:ext uri="{FF2B5EF4-FFF2-40B4-BE49-F238E27FC236}">
              <a16:creationId xmlns:a16="http://schemas.microsoft.com/office/drawing/2014/main" id="{4A7B1E69-2E5C-45B4-B5C2-6181C0F0F30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98" name="ZoneTexte 3797">
          <a:extLst>
            <a:ext uri="{FF2B5EF4-FFF2-40B4-BE49-F238E27FC236}">
              <a16:creationId xmlns:a16="http://schemas.microsoft.com/office/drawing/2014/main" id="{3149D05D-01F1-4576-9E4D-8444B0BC250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799" name="ZoneTexte 3798">
          <a:extLst>
            <a:ext uri="{FF2B5EF4-FFF2-40B4-BE49-F238E27FC236}">
              <a16:creationId xmlns:a16="http://schemas.microsoft.com/office/drawing/2014/main" id="{F2954646-BDBC-48F2-85F4-D180A979BC1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00" name="ZoneTexte 3799">
          <a:extLst>
            <a:ext uri="{FF2B5EF4-FFF2-40B4-BE49-F238E27FC236}">
              <a16:creationId xmlns:a16="http://schemas.microsoft.com/office/drawing/2014/main" id="{DA5F89C8-9DE5-4875-B878-5CD740E60E8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01" name="ZoneTexte 3800">
          <a:extLst>
            <a:ext uri="{FF2B5EF4-FFF2-40B4-BE49-F238E27FC236}">
              <a16:creationId xmlns:a16="http://schemas.microsoft.com/office/drawing/2014/main" id="{61AA698F-6B42-4D1C-8F0C-2BC51C6A92B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02" name="ZoneTexte 3801">
          <a:extLst>
            <a:ext uri="{FF2B5EF4-FFF2-40B4-BE49-F238E27FC236}">
              <a16:creationId xmlns:a16="http://schemas.microsoft.com/office/drawing/2014/main" id="{59218702-19A3-434A-85B0-31D55BB5D8D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03" name="ZoneTexte 3802">
          <a:extLst>
            <a:ext uri="{FF2B5EF4-FFF2-40B4-BE49-F238E27FC236}">
              <a16:creationId xmlns:a16="http://schemas.microsoft.com/office/drawing/2014/main" id="{67C9BF30-AAD4-412D-ACCA-A1012EB391F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04" name="ZoneTexte 3803">
          <a:extLst>
            <a:ext uri="{FF2B5EF4-FFF2-40B4-BE49-F238E27FC236}">
              <a16:creationId xmlns:a16="http://schemas.microsoft.com/office/drawing/2014/main" id="{7C7CABF2-0728-4461-815C-3208F71DAF7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05" name="ZoneTexte 3804">
          <a:extLst>
            <a:ext uri="{FF2B5EF4-FFF2-40B4-BE49-F238E27FC236}">
              <a16:creationId xmlns:a16="http://schemas.microsoft.com/office/drawing/2014/main" id="{96A6D2D3-815D-4025-9C6C-FD93DF085D4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06" name="ZoneTexte 3805">
          <a:extLst>
            <a:ext uri="{FF2B5EF4-FFF2-40B4-BE49-F238E27FC236}">
              <a16:creationId xmlns:a16="http://schemas.microsoft.com/office/drawing/2014/main" id="{DA879722-4430-4A65-A9E2-3DE61C7B4AA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07" name="ZoneTexte 3806">
          <a:extLst>
            <a:ext uri="{FF2B5EF4-FFF2-40B4-BE49-F238E27FC236}">
              <a16:creationId xmlns:a16="http://schemas.microsoft.com/office/drawing/2014/main" id="{E093F5C3-7AB0-4289-9360-8C20B6DCA44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08" name="ZoneTexte 3807">
          <a:extLst>
            <a:ext uri="{FF2B5EF4-FFF2-40B4-BE49-F238E27FC236}">
              <a16:creationId xmlns:a16="http://schemas.microsoft.com/office/drawing/2014/main" id="{34B6C7D3-551C-4E61-93D7-1C05895F1D9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09" name="ZoneTexte 3808">
          <a:extLst>
            <a:ext uri="{FF2B5EF4-FFF2-40B4-BE49-F238E27FC236}">
              <a16:creationId xmlns:a16="http://schemas.microsoft.com/office/drawing/2014/main" id="{4CC77837-B35F-4494-A928-8665E5CA06F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10" name="ZoneTexte 3809">
          <a:extLst>
            <a:ext uri="{FF2B5EF4-FFF2-40B4-BE49-F238E27FC236}">
              <a16:creationId xmlns:a16="http://schemas.microsoft.com/office/drawing/2014/main" id="{A0A4FA41-14FB-430A-94DE-93641FF2021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11" name="ZoneTexte 3810">
          <a:extLst>
            <a:ext uri="{FF2B5EF4-FFF2-40B4-BE49-F238E27FC236}">
              <a16:creationId xmlns:a16="http://schemas.microsoft.com/office/drawing/2014/main" id="{ED8A7235-1CCD-4986-B8F0-B24B17017F9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12" name="ZoneTexte 3811">
          <a:extLst>
            <a:ext uri="{FF2B5EF4-FFF2-40B4-BE49-F238E27FC236}">
              <a16:creationId xmlns:a16="http://schemas.microsoft.com/office/drawing/2014/main" id="{A5BDB71B-7C6D-437E-A041-87D092087E6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13" name="ZoneTexte 3812">
          <a:extLst>
            <a:ext uri="{FF2B5EF4-FFF2-40B4-BE49-F238E27FC236}">
              <a16:creationId xmlns:a16="http://schemas.microsoft.com/office/drawing/2014/main" id="{67F862E6-4451-4108-A752-EB5EB557B36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14" name="ZoneTexte 3813">
          <a:extLst>
            <a:ext uri="{FF2B5EF4-FFF2-40B4-BE49-F238E27FC236}">
              <a16:creationId xmlns:a16="http://schemas.microsoft.com/office/drawing/2014/main" id="{30A63657-FFA2-41C2-8B33-447BB5B1A66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15" name="ZoneTexte 3814">
          <a:extLst>
            <a:ext uri="{FF2B5EF4-FFF2-40B4-BE49-F238E27FC236}">
              <a16:creationId xmlns:a16="http://schemas.microsoft.com/office/drawing/2014/main" id="{61F7FD71-BF93-4A60-B13D-C96847CA303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16" name="ZoneTexte 3815">
          <a:extLst>
            <a:ext uri="{FF2B5EF4-FFF2-40B4-BE49-F238E27FC236}">
              <a16:creationId xmlns:a16="http://schemas.microsoft.com/office/drawing/2014/main" id="{D13CD41C-0F3D-4A10-93FE-C1B26556FF2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17" name="ZoneTexte 3816">
          <a:extLst>
            <a:ext uri="{FF2B5EF4-FFF2-40B4-BE49-F238E27FC236}">
              <a16:creationId xmlns:a16="http://schemas.microsoft.com/office/drawing/2014/main" id="{89C54016-CAB7-41BD-85BD-BB194958CF8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18" name="ZoneTexte 3817">
          <a:extLst>
            <a:ext uri="{FF2B5EF4-FFF2-40B4-BE49-F238E27FC236}">
              <a16:creationId xmlns:a16="http://schemas.microsoft.com/office/drawing/2014/main" id="{830BE49C-575F-4284-81DB-F26EB364A81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19" name="ZoneTexte 3818">
          <a:extLst>
            <a:ext uri="{FF2B5EF4-FFF2-40B4-BE49-F238E27FC236}">
              <a16:creationId xmlns:a16="http://schemas.microsoft.com/office/drawing/2014/main" id="{D799F6C5-93E2-4B36-BC4E-4804D51EAF1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20" name="ZoneTexte 3819">
          <a:extLst>
            <a:ext uri="{FF2B5EF4-FFF2-40B4-BE49-F238E27FC236}">
              <a16:creationId xmlns:a16="http://schemas.microsoft.com/office/drawing/2014/main" id="{8AF5C114-DF9F-4F7C-A28C-28E60D799F8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21" name="ZoneTexte 3820">
          <a:extLst>
            <a:ext uri="{FF2B5EF4-FFF2-40B4-BE49-F238E27FC236}">
              <a16:creationId xmlns:a16="http://schemas.microsoft.com/office/drawing/2014/main" id="{2722B07E-8559-475C-95F1-547B0947F6E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22" name="ZoneTexte 3821">
          <a:extLst>
            <a:ext uri="{FF2B5EF4-FFF2-40B4-BE49-F238E27FC236}">
              <a16:creationId xmlns:a16="http://schemas.microsoft.com/office/drawing/2014/main" id="{2EAE12DF-2719-49A6-A985-AA956BAAA97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23" name="ZoneTexte 3822">
          <a:extLst>
            <a:ext uri="{FF2B5EF4-FFF2-40B4-BE49-F238E27FC236}">
              <a16:creationId xmlns:a16="http://schemas.microsoft.com/office/drawing/2014/main" id="{A1C81E79-0BBB-4518-915E-1B398C90CF0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24" name="ZoneTexte 3823">
          <a:extLst>
            <a:ext uri="{FF2B5EF4-FFF2-40B4-BE49-F238E27FC236}">
              <a16:creationId xmlns:a16="http://schemas.microsoft.com/office/drawing/2014/main" id="{EFDAEBE3-63A2-46D7-B206-EC2F0AFDBEA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25" name="ZoneTexte 3824">
          <a:extLst>
            <a:ext uri="{FF2B5EF4-FFF2-40B4-BE49-F238E27FC236}">
              <a16:creationId xmlns:a16="http://schemas.microsoft.com/office/drawing/2014/main" id="{9BE1FAF6-E8B8-4D0F-B638-9E620F9593C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26" name="ZoneTexte 3825">
          <a:extLst>
            <a:ext uri="{FF2B5EF4-FFF2-40B4-BE49-F238E27FC236}">
              <a16:creationId xmlns:a16="http://schemas.microsoft.com/office/drawing/2014/main" id="{CD41010A-0815-4E54-9EA1-16F3F8F0884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27" name="ZoneTexte 3826">
          <a:extLst>
            <a:ext uri="{FF2B5EF4-FFF2-40B4-BE49-F238E27FC236}">
              <a16:creationId xmlns:a16="http://schemas.microsoft.com/office/drawing/2014/main" id="{1FA1D93D-FB86-459B-97DC-A4BD0207661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28" name="ZoneTexte 3827">
          <a:extLst>
            <a:ext uri="{FF2B5EF4-FFF2-40B4-BE49-F238E27FC236}">
              <a16:creationId xmlns:a16="http://schemas.microsoft.com/office/drawing/2014/main" id="{74822A8D-230E-4DF6-9248-029F5D37015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29" name="ZoneTexte 3828">
          <a:extLst>
            <a:ext uri="{FF2B5EF4-FFF2-40B4-BE49-F238E27FC236}">
              <a16:creationId xmlns:a16="http://schemas.microsoft.com/office/drawing/2014/main" id="{E6C91032-705C-49CC-84DB-43CFAF687D8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30" name="ZoneTexte 3829">
          <a:extLst>
            <a:ext uri="{FF2B5EF4-FFF2-40B4-BE49-F238E27FC236}">
              <a16:creationId xmlns:a16="http://schemas.microsoft.com/office/drawing/2014/main" id="{FA64D949-CD7A-44B2-AB11-8FADE5A3B25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31" name="ZoneTexte 3830">
          <a:extLst>
            <a:ext uri="{FF2B5EF4-FFF2-40B4-BE49-F238E27FC236}">
              <a16:creationId xmlns:a16="http://schemas.microsoft.com/office/drawing/2014/main" id="{BFB6956F-0150-434B-B1C9-9F3B3FEFDA2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32" name="ZoneTexte 3831">
          <a:extLst>
            <a:ext uri="{FF2B5EF4-FFF2-40B4-BE49-F238E27FC236}">
              <a16:creationId xmlns:a16="http://schemas.microsoft.com/office/drawing/2014/main" id="{0212EF3B-066B-4B42-8711-EB5EB02508F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33" name="ZoneTexte 3832">
          <a:extLst>
            <a:ext uri="{FF2B5EF4-FFF2-40B4-BE49-F238E27FC236}">
              <a16:creationId xmlns:a16="http://schemas.microsoft.com/office/drawing/2014/main" id="{EE9A29E6-9D1D-4DF9-ADA9-28591120001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34" name="ZoneTexte 3833">
          <a:extLst>
            <a:ext uri="{FF2B5EF4-FFF2-40B4-BE49-F238E27FC236}">
              <a16:creationId xmlns:a16="http://schemas.microsoft.com/office/drawing/2014/main" id="{25F38E38-B26E-408D-B476-8C167C9BD9A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35" name="ZoneTexte 3834">
          <a:extLst>
            <a:ext uri="{FF2B5EF4-FFF2-40B4-BE49-F238E27FC236}">
              <a16:creationId xmlns:a16="http://schemas.microsoft.com/office/drawing/2014/main" id="{06F2E9C5-5A76-4A0C-BEDB-C23D4D2F33E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36" name="ZoneTexte 3835">
          <a:extLst>
            <a:ext uri="{FF2B5EF4-FFF2-40B4-BE49-F238E27FC236}">
              <a16:creationId xmlns:a16="http://schemas.microsoft.com/office/drawing/2014/main" id="{A7159D51-C9A1-4F7B-8F1B-17886102F04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37" name="ZoneTexte 3836">
          <a:extLst>
            <a:ext uri="{FF2B5EF4-FFF2-40B4-BE49-F238E27FC236}">
              <a16:creationId xmlns:a16="http://schemas.microsoft.com/office/drawing/2014/main" id="{E8B0DDAA-95DF-4EEB-B9AA-634910CDE94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38" name="ZoneTexte 3837">
          <a:extLst>
            <a:ext uri="{FF2B5EF4-FFF2-40B4-BE49-F238E27FC236}">
              <a16:creationId xmlns:a16="http://schemas.microsoft.com/office/drawing/2014/main" id="{4C6C9A73-F4C4-47D8-9C07-9927D97F8A0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39" name="ZoneTexte 3838">
          <a:extLst>
            <a:ext uri="{FF2B5EF4-FFF2-40B4-BE49-F238E27FC236}">
              <a16:creationId xmlns:a16="http://schemas.microsoft.com/office/drawing/2014/main" id="{16A68265-4D4F-4A04-A78E-A6F9054D7E8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40" name="ZoneTexte 3839">
          <a:extLst>
            <a:ext uri="{FF2B5EF4-FFF2-40B4-BE49-F238E27FC236}">
              <a16:creationId xmlns:a16="http://schemas.microsoft.com/office/drawing/2014/main" id="{7B73DD2A-5F55-4B1B-B6E7-3097CBF6194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41" name="ZoneTexte 3840">
          <a:extLst>
            <a:ext uri="{FF2B5EF4-FFF2-40B4-BE49-F238E27FC236}">
              <a16:creationId xmlns:a16="http://schemas.microsoft.com/office/drawing/2014/main" id="{E49838E9-0904-4ED9-9A70-25E61346530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42" name="ZoneTexte 3841">
          <a:extLst>
            <a:ext uri="{FF2B5EF4-FFF2-40B4-BE49-F238E27FC236}">
              <a16:creationId xmlns:a16="http://schemas.microsoft.com/office/drawing/2014/main" id="{E5B6A4CE-AB66-46E2-ADA6-FE06243A282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43" name="ZoneTexte 3842">
          <a:extLst>
            <a:ext uri="{FF2B5EF4-FFF2-40B4-BE49-F238E27FC236}">
              <a16:creationId xmlns:a16="http://schemas.microsoft.com/office/drawing/2014/main" id="{9AD493B0-4321-4D6F-930A-832383203FB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44" name="ZoneTexte 3843">
          <a:extLst>
            <a:ext uri="{FF2B5EF4-FFF2-40B4-BE49-F238E27FC236}">
              <a16:creationId xmlns:a16="http://schemas.microsoft.com/office/drawing/2014/main" id="{784CDC6F-B70D-4E2F-A7F4-256BBB09E9E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45" name="ZoneTexte 3844">
          <a:extLst>
            <a:ext uri="{FF2B5EF4-FFF2-40B4-BE49-F238E27FC236}">
              <a16:creationId xmlns:a16="http://schemas.microsoft.com/office/drawing/2014/main" id="{0CB9DA87-5453-4720-A381-578EA223E5D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46" name="ZoneTexte 3845">
          <a:extLst>
            <a:ext uri="{FF2B5EF4-FFF2-40B4-BE49-F238E27FC236}">
              <a16:creationId xmlns:a16="http://schemas.microsoft.com/office/drawing/2014/main" id="{630DF958-11AF-485C-9F88-896C5E04873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47" name="ZoneTexte 3846">
          <a:extLst>
            <a:ext uri="{FF2B5EF4-FFF2-40B4-BE49-F238E27FC236}">
              <a16:creationId xmlns:a16="http://schemas.microsoft.com/office/drawing/2014/main" id="{71A0A2C3-3CBB-4892-B991-6A76AD70465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48" name="ZoneTexte 3847">
          <a:extLst>
            <a:ext uri="{FF2B5EF4-FFF2-40B4-BE49-F238E27FC236}">
              <a16:creationId xmlns:a16="http://schemas.microsoft.com/office/drawing/2014/main" id="{210F370E-F9A5-44B0-A320-A3DED3BD5FC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49" name="ZoneTexte 3848">
          <a:extLst>
            <a:ext uri="{FF2B5EF4-FFF2-40B4-BE49-F238E27FC236}">
              <a16:creationId xmlns:a16="http://schemas.microsoft.com/office/drawing/2014/main" id="{AF5023F5-364A-48AA-86D5-F40EAFEC190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50" name="ZoneTexte 3849">
          <a:extLst>
            <a:ext uri="{FF2B5EF4-FFF2-40B4-BE49-F238E27FC236}">
              <a16:creationId xmlns:a16="http://schemas.microsoft.com/office/drawing/2014/main" id="{72D8D513-C898-4025-9F07-E8DFFE93607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51" name="ZoneTexte 3850">
          <a:extLst>
            <a:ext uri="{FF2B5EF4-FFF2-40B4-BE49-F238E27FC236}">
              <a16:creationId xmlns:a16="http://schemas.microsoft.com/office/drawing/2014/main" id="{59453019-5344-449D-ACC7-5EEB8B12AF6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52" name="ZoneTexte 3851">
          <a:extLst>
            <a:ext uri="{FF2B5EF4-FFF2-40B4-BE49-F238E27FC236}">
              <a16:creationId xmlns:a16="http://schemas.microsoft.com/office/drawing/2014/main" id="{DA491569-77E1-4DFC-B829-0B6669D1B40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53" name="ZoneTexte 3852">
          <a:extLst>
            <a:ext uri="{FF2B5EF4-FFF2-40B4-BE49-F238E27FC236}">
              <a16:creationId xmlns:a16="http://schemas.microsoft.com/office/drawing/2014/main" id="{E174EF9D-1D0C-42B6-A01A-0C3715DE354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54" name="ZoneTexte 3853">
          <a:extLst>
            <a:ext uri="{FF2B5EF4-FFF2-40B4-BE49-F238E27FC236}">
              <a16:creationId xmlns:a16="http://schemas.microsoft.com/office/drawing/2014/main" id="{CB92EFFD-3B34-4EEC-ABEE-D2E74D1F92C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55" name="ZoneTexte 3854">
          <a:extLst>
            <a:ext uri="{FF2B5EF4-FFF2-40B4-BE49-F238E27FC236}">
              <a16:creationId xmlns:a16="http://schemas.microsoft.com/office/drawing/2014/main" id="{95526591-5E6D-417E-BCD7-E6FA4031CE5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56" name="ZoneTexte 3855">
          <a:extLst>
            <a:ext uri="{FF2B5EF4-FFF2-40B4-BE49-F238E27FC236}">
              <a16:creationId xmlns:a16="http://schemas.microsoft.com/office/drawing/2014/main" id="{3DB81EBB-15A0-4CBF-AF9B-25639E08DEB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57" name="ZoneTexte 3856">
          <a:extLst>
            <a:ext uri="{FF2B5EF4-FFF2-40B4-BE49-F238E27FC236}">
              <a16:creationId xmlns:a16="http://schemas.microsoft.com/office/drawing/2014/main" id="{D7628A9B-F7F1-497A-92D1-F3D37BF3DC2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58" name="ZoneTexte 3857">
          <a:extLst>
            <a:ext uri="{FF2B5EF4-FFF2-40B4-BE49-F238E27FC236}">
              <a16:creationId xmlns:a16="http://schemas.microsoft.com/office/drawing/2014/main" id="{09DAB922-8F73-4462-A382-88CB2D28704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59" name="ZoneTexte 3858">
          <a:extLst>
            <a:ext uri="{FF2B5EF4-FFF2-40B4-BE49-F238E27FC236}">
              <a16:creationId xmlns:a16="http://schemas.microsoft.com/office/drawing/2014/main" id="{5B7DB220-AAA3-4E77-A633-814028330ED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60" name="ZoneTexte 3859">
          <a:extLst>
            <a:ext uri="{FF2B5EF4-FFF2-40B4-BE49-F238E27FC236}">
              <a16:creationId xmlns:a16="http://schemas.microsoft.com/office/drawing/2014/main" id="{D6E38870-69B5-4DC1-B577-1DA6152CBCB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61" name="ZoneTexte 3860">
          <a:extLst>
            <a:ext uri="{FF2B5EF4-FFF2-40B4-BE49-F238E27FC236}">
              <a16:creationId xmlns:a16="http://schemas.microsoft.com/office/drawing/2014/main" id="{38685F46-C138-4C9B-ADA7-558A5E53BC8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62" name="ZoneTexte 3861">
          <a:extLst>
            <a:ext uri="{FF2B5EF4-FFF2-40B4-BE49-F238E27FC236}">
              <a16:creationId xmlns:a16="http://schemas.microsoft.com/office/drawing/2014/main" id="{9737E910-06FA-478E-B8E4-FE3C5DF1C44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63" name="ZoneTexte 3862">
          <a:extLst>
            <a:ext uri="{FF2B5EF4-FFF2-40B4-BE49-F238E27FC236}">
              <a16:creationId xmlns:a16="http://schemas.microsoft.com/office/drawing/2014/main" id="{F6EE4D5B-6C76-49C6-9A7F-5B9978EE46B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64" name="ZoneTexte 3863">
          <a:extLst>
            <a:ext uri="{FF2B5EF4-FFF2-40B4-BE49-F238E27FC236}">
              <a16:creationId xmlns:a16="http://schemas.microsoft.com/office/drawing/2014/main" id="{6798DBE0-6EB0-4024-85CA-6BF00868D3B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65" name="ZoneTexte 3864">
          <a:extLst>
            <a:ext uri="{FF2B5EF4-FFF2-40B4-BE49-F238E27FC236}">
              <a16:creationId xmlns:a16="http://schemas.microsoft.com/office/drawing/2014/main" id="{513E8AD4-C911-4444-9C53-356E3A816CB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66" name="ZoneTexte 3865">
          <a:extLst>
            <a:ext uri="{FF2B5EF4-FFF2-40B4-BE49-F238E27FC236}">
              <a16:creationId xmlns:a16="http://schemas.microsoft.com/office/drawing/2014/main" id="{17B7091B-CEA1-476E-96A1-463FA609DD1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67" name="ZoneTexte 3866">
          <a:extLst>
            <a:ext uri="{FF2B5EF4-FFF2-40B4-BE49-F238E27FC236}">
              <a16:creationId xmlns:a16="http://schemas.microsoft.com/office/drawing/2014/main" id="{70DF9A30-4226-44A0-ACD3-69B0CCFEE28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68" name="ZoneTexte 3867">
          <a:extLst>
            <a:ext uri="{FF2B5EF4-FFF2-40B4-BE49-F238E27FC236}">
              <a16:creationId xmlns:a16="http://schemas.microsoft.com/office/drawing/2014/main" id="{49847A1B-1DF1-41FB-8B61-85C7E070EA0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69" name="ZoneTexte 3868">
          <a:extLst>
            <a:ext uri="{FF2B5EF4-FFF2-40B4-BE49-F238E27FC236}">
              <a16:creationId xmlns:a16="http://schemas.microsoft.com/office/drawing/2014/main" id="{B9197444-DE41-4F57-A8A1-94297339038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70" name="ZoneTexte 3869">
          <a:extLst>
            <a:ext uri="{FF2B5EF4-FFF2-40B4-BE49-F238E27FC236}">
              <a16:creationId xmlns:a16="http://schemas.microsoft.com/office/drawing/2014/main" id="{2CF0ACE5-BD73-43D4-8CB8-E3F69E7FAAE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71" name="ZoneTexte 3870">
          <a:extLst>
            <a:ext uri="{FF2B5EF4-FFF2-40B4-BE49-F238E27FC236}">
              <a16:creationId xmlns:a16="http://schemas.microsoft.com/office/drawing/2014/main" id="{E75ED4D9-C211-4CC0-907A-40740368EBB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72" name="ZoneTexte 3871">
          <a:extLst>
            <a:ext uri="{FF2B5EF4-FFF2-40B4-BE49-F238E27FC236}">
              <a16:creationId xmlns:a16="http://schemas.microsoft.com/office/drawing/2014/main" id="{32127011-53CF-4416-93F9-5A2DC922D27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73" name="ZoneTexte 3872">
          <a:extLst>
            <a:ext uri="{FF2B5EF4-FFF2-40B4-BE49-F238E27FC236}">
              <a16:creationId xmlns:a16="http://schemas.microsoft.com/office/drawing/2014/main" id="{9D5A0D6A-55C6-435D-8BE7-127FC7924F5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74" name="ZoneTexte 3873">
          <a:extLst>
            <a:ext uri="{FF2B5EF4-FFF2-40B4-BE49-F238E27FC236}">
              <a16:creationId xmlns:a16="http://schemas.microsoft.com/office/drawing/2014/main" id="{E9C497B2-0001-4744-AFAC-6E3332590D0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75" name="ZoneTexte 3874">
          <a:extLst>
            <a:ext uri="{FF2B5EF4-FFF2-40B4-BE49-F238E27FC236}">
              <a16:creationId xmlns:a16="http://schemas.microsoft.com/office/drawing/2014/main" id="{A97CBA44-4F60-4992-BF60-7B866E2CC8B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76" name="ZoneTexte 3875">
          <a:extLst>
            <a:ext uri="{FF2B5EF4-FFF2-40B4-BE49-F238E27FC236}">
              <a16:creationId xmlns:a16="http://schemas.microsoft.com/office/drawing/2014/main" id="{F12FB7E8-10D7-46E3-9D67-28DF63335FA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77" name="ZoneTexte 3876">
          <a:extLst>
            <a:ext uri="{FF2B5EF4-FFF2-40B4-BE49-F238E27FC236}">
              <a16:creationId xmlns:a16="http://schemas.microsoft.com/office/drawing/2014/main" id="{95C5DBE1-EA5F-4F10-8E8B-DCE9572052F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78" name="ZoneTexte 3877">
          <a:extLst>
            <a:ext uri="{FF2B5EF4-FFF2-40B4-BE49-F238E27FC236}">
              <a16:creationId xmlns:a16="http://schemas.microsoft.com/office/drawing/2014/main" id="{B0F7A64E-3C62-4982-B61D-22A352140A5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79" name="ZoneTexte 3878">
          <a:extLst>
            <a:ext uri="{FF2B5EF4-FFF2-40B4-BE49-F238E27FC236}">
              <a16:creationId xmlns:a16="http://schemas.microsoft.com/office/drawing/2014/main" id="{3F7CC688-FA3C-40B7-A7CC-BE3AB9CDF23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80" name="ZoneTexte 3879">
          <a:extLst>
            <a:ext uri="{FF2B5EF4-FFF2-40B4-BE49-F238E27FC236}">
              <a16:creationId xmlns:a16="http://schemas.microsoft.com/office/drawing/2014/main" id="{4830668D-864B-47EB-832E-1CB32C1BEA2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81" name="ZoneTexte 3880">
          <a:extLst>
            <a:ext uri="{FF2B5EF4-FFF2-40B4-BE49-F238E27FC236}">
              <a16:creationId xmlns:a16="http://schemas.microsoft.com/office/drawing/2014/main" id="{BF4C40A9-0CC3-4D12-9499-C34779D755E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82" name="ZoneTexte 3881">
          <a:extLst>
            <a:ext uri="{FF2B5EF4-FFF2-40B4-BE49-F238E27FC236}">
              <a16:creationId xmlns:a16="http://schemas.microsoft.com/office/drawing/2014/main" id="{D0FE774B-E72B-47AE-B61B-E9FB55A0C15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83" name="ZoneTexte 3882">
          <a:extLst>
            <a:ext uri="{FF2B5EF4-FFF2-40B4-BE49-F238E27FC236}">
              <a16:creationId xmlns:a16="http://schemas.microsoft.com/office/drawing/2014/main" id="{6E48334D-03F3-4266-BA3E-4C1987832B7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84" name="ZoneTexte 3883">
          <a:extLst>
            <a:ext uri="{FF2B5EF4-FFF2-40B4-BE49-F238E27FC236}">
              <a16:creationId xmlns:a16="http://schemas.microsoft.com/office/drawing/2014/main" id="{98CC0A5B-65FF-4A9B-B713-D9ED370A624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85" name="ZoneTexte 3884">
          <a:extLst>
            <a:ext uri="{FF2B5EF4-FFF2-40B4-BE49-F238E27FC236}">
              <a16:creationId xmlns:a16="http://schemas.microsoft.com/office/drawing/2014/main" id="{62AED59B-57CA-4A92-90FA-34C510CB109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86" name="ZoneTexte 3885">
          <a:extLst>
            <a:ext uri="{FF2B5EF4-FFF2-40B4-BE49-F238E27FC236}">
              <a16:creationId xmlns:a16="http://schemas.microsoft.com/office/drawing/2014/main" id="{9021E662-0B9B-46E4-A4C6-B21BCFE0F34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87" name="ZoneTexte 3886">
          <a:extLst>
            <a:ext uri="{FF2B5EF4-FFF2-40B4-BE49-F238E27FC236}">
              <a16:creationId xmlns:a16="http://schemas.microsoft.com/office/drawing/2014/main" id="{D592DEB2-7881-4DF3-94F6-3BD85BFD900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88" name="ZoneTexte 3887">
          <a:extLst>
            <a:ext uri="{FF2B5EF4-FFF2-40B4-BE49-F238E27FC236}">
              <a16:creationId xmlns:a16="http://schemas.microsoft.com/office/drawing/2014/main" id="{13D6F283-E126-4ACC-B255-63E4DC330E8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89" name="ZoneTexte 3888">
          <a:extLst>
            <a:ext uri="{FF2B5EF4-FFF2-40B4-BE49-F238E27FC236}">
              <a16:creationId xmlns:a16="http://schemas.microsoft.com/office/drawing/2014/main" id="{9CB2FF6A-0A96-4496-BF56-9894FA0621F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90" name="ZoneTexte 3889">
          <a:extLst>
            <a:ext uri="{FF2B5EF4-FFF2-40B4-BE49-F238E27FC236}">
              <a16:creationId xmlns:a16="http://schemas.microsoft.com/office/drawing/2014/main" id="{B65535AA-66DF-43FE-A083-54B1936E08F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91" name="ZoneTexte 3890">
          <a:extLst>
            <a:ext uri="{FF2B5EF4-FFF2-40B4-BE49-F238E27FC236}">
              <a16:creationId xmlns:a16="http://schemas.microsoft.com/office/drawing/2014/main" id="{9F515882-EAA2-4799-AC26-7864E085FCC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92" name="ZoneTexte 3891">
          <a:extLst>
            <a:ext uri="{FF2B5EF4-FFF2-40B4-BE49-F238E27FC236}">
              <a16:creationId xmlns:a16="http://schemas.microsoft.com/office/drawing/2014/main" id="{C8935CF2-9282-4B5A-A8E0-7509C954490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93" name="ZoneTexte 3892">
          <a:extLst>
            <a:ext uri="{FF2B5EF4-FFF2-40B4-BE49-F238E27FC236}">
              <a16:creationId xmlns:a16="http://schemas.microsoft.com/office/drawing/2014/main" id="{9A4E92DE-ED42-4F33-B86F-C6D6398ADC9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94" name="ZoneTexte 3893">
          <a:extLst>
            <a:ext uri="{FF2B5EF4-FFF2-40B4-BE49-F238E27FC236}">
              <a16:creationId xmlns:a16="http://schemas.microsoft.com/office/drawing/2014/main" id="{07B62AFC-8B17-464D-BC52-B7808E1B936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95" name="ZoneTexte 3894">
          <a:extLst>
            <a:ext uri="{FF2B5EF4-FFF2-40B4-BE49-F238E27FC236}">
              <a16:creationId xmlns:a16="http://schemas.microsoft.com/office/drawing/2014/main" id="{0CD81EB1-E34B-454D-96B5-3738786B163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96" name="ZoneTexte 3895">
          <a:extLst>
            <a:ext uri="{FF2B5EF4-FFF2-40B4-BE49-F238E27FC236}">
              <a16:creationId xmlns:a16="http://schemas.microsoft.com/office/drawing/2014/main" id="{590BFB38-B81C-4D4A-B551-6B1EA5E13F6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97" name="ZoneTexte 3896">
          <a:extLst>
            <a:ext uri="{FF2B5EF4-FFF2-40B4-BE49-F238E27FC236}">
              <a16:creationId xmlns:a16="http://schemas.microsoft.com/office/drawing/2014/main" id="{75F80679-9656-4778-A336-84D9D936ACC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98" name="ZoneTexte 3897">
          <a:extLst>
            <a:ext uri="{FF2B5EF4-FFF2-40B4-BE49-F238E27FC236}">
              <a16:creationId xmlns:a16="http://schemas.microsoft.com/office/drawing/2014/main" id="{E004C40F-0227-40BF-8E78-F84374158EC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899" name="ZoneTexte 3898">
          <a:extLst>
            <a:ext uri="{FF2B5EF4-FFF2-40B4-BE49-F238E27FC236}">
              <a16:creationId xmlns:a16="http://schemas.microsoft.com/office/drawing/2014/main" id="{F81CEE33-7291-4AC6-ACBB-53E3C888A91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00" name="ZoneTexte 3899">
          <a:extLst>
            <a:ext uri="{FF2B5EF4-FFF2-40B4-BE49-F238E27FC236}">
              <a16:creationId xmlns:a16="http://schemas.microsoft.com/office/drawing/2014/main" id="{CC2BF225-6C87-4F36-AC62-C7F6988DEFF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01" name="ZoneTexte 3900">
          <a:extLst>
            <a:ext uri="{FF2B5EF4-FFF2-40B4-BE49-F238E27FC236}">
              <a16:creationId xmlns:a16="http://schemas.microsoft.com/office/drawing/2014/main" id="{BE3AF955-13E1-48DB-B291-18A4E611809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02" name="ZoneTexte 3901">
          <a:extLst>
            <a:ext uri="{FF2B5EF4-FFF2-40B4-BE49-F238E27FC236}">
              <a16:creationId xmlns:a16="http://schemas.microsoft.com/office/drawing/2014/main" id="{8B6C47B7-5EEE-4065-9F9C-EB356CBE1D7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03" name="ZoneTexte 3902">
          <a:extLst>
            <a:ext uri="{FF2B5EF4-FFF2-40B4-BE49-F238E27FC236}">
              <a16:creationId xmlns:a16="http://schemas.microsoft.com/office/drawing/2014/main" id="{9DA8E75E-B07B-48FE-900D-D32BA247AA3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04" name="ZoneTexte 3903">
          <a:extLst>
            <a:ext uri="{FF2B5EF4-FFF2-40B4-BE49-F238E27FC236}">
              <a16:creationId xmlns:a16="http://schemas.microsoft.com/office/drawing/2014/main" id="{FACC9760-6403-420C-93B9-666EA91D749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05" name="ZoneTexte 3904">
          <a:extLst>
            <a:ext uri="{FF2B5EF4-FFF2-40B4-BE49-F238E27FC236}">
              <a16:creationId xmlns:a16="http://schemas.microsoft.com/office/drawing/2014/main" id="{67440961-C0A1-486C-A348-37566E1B13B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06" name="ZoneTexte 3905">
          <a:extLst>
            <a:ext uri="{FF2B5EF4-FFF2-40B4-BE49-F238E27FC236}">
              <a16:creationId xmlns:a16="http://schemas.microsoft.com/office/drawing/2014/main" id="{E09C3DC0-BD3B-446C-B122-249A2F0AD42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07" name="ZoneTexte 3906">
          <a:extLst>
            <a:ext uri="{FF2B5EF4-FFF2-40B4-BE49-F238E27FC236}">
              <a16:creationId xmlns:a16="http://schemas.microsoft.com/office/drawing/2014/main" id="{BAA5A048-FF6C-4854-898A-EDA7BB7675C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08" name="ZoneTexte 3907">
          <a:extLst>
            <a:ext uri="{FF2B5EF4-FFF2-40B4-BE49-F238E27FC236}">
              <a16:creationId xmlns:a16="http://schemas.microsoft.com/office/drawing/2014/main" id="{4FFC6923-23DD-4137-9197-4734E62FCF2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09" name="ZoneTexte 3908">
          <a:extLst>
            <a:ext uri="{FF2B5EF4-FFF2-40B4-BE49-F238E27FC236}">
              <a16:creationId xmlns:a16="http://schemas.microsoft.com/office/drawing/2014/main" id="{AAFEF8BC-5B23-4083-9FA0-9C5F390E23A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10" name="ZoneTexte 3909">
          <a:extLst>
            <a:ext uri="{FF2B5EF4-FFF2-40B4-BE49-F238E27FC236}">
              <a16:creationId xmlns:a16="http://schemas.microsoft.com/office/drawing/2014/main" id="{E707E4B9-9B54-4D30-9928-642240A7D70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11" name="ZoneTexte 3910">
          <a:extLst>
            <a:ext uri="{FF2B5EF4-FFF2-40B4-BE49-F238E27FC236}">
              <a16:creationId xmlns:a16="http://schemas.microsoft.com/office/drawing/2014/main" id="{D90359C1-DE55-4FCE-B6BD-74DD21FEE70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12" name="ZoneTexte 3911">
          <a:extLst>
            <a:ext uri="{FF2B5EF4-FFF2-40B4-BE49-F238E27FC236}">
              <a16:creationId xmlns:a16="http://schemas.microsoft.com/office/drawing/2014/main" id="{A822AA52-06DC-4A34-8394-ACC535A612B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13" name="ZoneTexte 3912">
          <a:extLst>
            <a:ext uri="{FF2B5EF4-FFF2-40B4-BE49-F238E27FC236}">
              <a16:creationId xmlns:a16="http://schemas.microsoft.com/office/drawing/2014/main" id="{4EB40672-BF0E-40DB-A4B3-EE58A8F2EB9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14" name="ZoneTexte 3913">
          <a:extLst>
            <a:ext uri="{FF2B5EF4-FFF2-40B4-BE49-F238E27FC236}">
              <a16:creationId xmlns:a16="http://schemas.microsoft.com/office/drawing/2014/main" id="{43124831-F9EE-4499-8F8B-D0DC3718FA6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15" name="ZoneTexte 3914">
          <a:extLst>
            <a:ext uri="{FF2B5EF4-FFF2-40B4-BE49-F238E27FC236}">
              <a16:creationId xmlns:a16="http://schemas.microsoft.com/office/drawing/2014/main" id="{14EC8514-EEE2-4BA4-8093-73A4888D782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16" name="ZoneTexte 3915">
          <a:extLst>
            <a:ext uri="{FF2B5EF4-FFF2-40B4-BE49-F238E27FC236}">
              <a16:creationId xmlns:a16="http://schemas.microsoft.com/office/drawing/2014/main" id="{21F5B4A9-1AB4-42A5-817A-7F58FFC11F8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17" name="ZoneTexte 3916">
          <a:extLst>
            <a:ext uri="{FF2B5EF4-FFF2-40B4-BE49-F238E27FC236}">
              <a16:creationId xmlns:a16="http://schemas.microsoft.com/office/drawing/2014/main" id="{C54B8845-91D3-4DA9-8E92-26F2717287B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18" name="ZoneTexte 3917">
          <a:extLst>
            <a:ext uri="{FF2B5EF4-FFF2-40B4-BE49-F238E27FC236}">
              <a16:creationId xmlns:a16="http://schemas.microsoft.com/office/drawing/2014/main" id="{8738ACF0-657C-4D14-AA8D-05787B3AB60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19" name="ZoneTexte 3918">
          <a:extLst>
            <a:ext uri="{FF2B5EF4-FFF2-40B4-BE49-F238E27FC236}">
              <a16:creationId xmlns:a16="http://schemas.microsoft.com/office/drawing/2014/main" id="{0DEC8801-CEA5-4C41-A61C-E53F493408E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20" name="ZoneTexte 3919">
          <a:extLst>
            <a:ext uri="{FF2B5EF4-FFF2-40B4-BE49-F238E27FC236}">
              <a16:creationId xmlns:a16="http://schemas.microsoft.com/office/drawing/2014/main" id="{58604B8F-BEF0-47B3-8835-80378F60A6A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21" name="ZoneTexte 3920">
          <a:extLst>
            <a:ext uri="{FF2B5EF4-FFF2-40B4-BE49-F238E27FC236}">
              <a16:creationId xmlns:a16="http://schemas.microsoft.com/office/drawing/2014/main" id="{0303DFBA-ED65-43C2-807D-0C61E2A1D02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22" name="ZoneTexte 3921">
          <a:extLst>
            <a:ext uri="{FF2B5EF4-FFF2-40B4-BE49-F238E27FC236}">
              <a16:creationId xmlns:a16="http://schemas.microsoft.com/office/drawing/2014/main" id="{48BB1563-C453-4ECB-B698-D519809BBA2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23" name="ZoneTexte 3922">
          <a:extLst>
            <a:ext uri="{FF2B5EF4-FFF2-40B4-BE49-F238E27FC236}">
              <a16:creationId xmlns:a16="http://schemas.microsoft.com/office/drawing/2014/main" id="{B06DD88E-35AA-4EFB-9253-9097C045099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24" name="ZoneTexte 3923">
          <a:extLst>
            <a:ext uri="{FF2B5EF4-FFF2-40B4-BE49-F238E27FC236}">
              <a16:creationId xmlns:a16="http://schemas.microsoft.com/office/drawing/2014/main" id="{6FD665C2-14D6-443D-950F-4E96B509993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25" name="ZoneTexte 3924">
          <a:extLst>
            <a:ext uri="{FF2B5EF4-FFF2-40B4-BE49-F238E27FC236}">
              <a16:creationId xmlns:a16="http://schemas.microsoft.com/office/drawing/2014/main" id="{FD4F05BE-4E18-4BD0-A73A-91F5FE799CD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26" name="ZoneTexte 3925">
          <a:extLst>
            <a:ext uri="{FF2B5EF4-FFF2-40B4-BE49-F238E27FC236}">
              <a16:creationId xmlns:a16="http://schemas.microsoft.com/office/drawing/2014/main" id="{2FC68AA3-952C-46D0-9559-A1E2AA15AB0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27" name="ZoneTexte 3926">
          <a:extLst>
            <a:ext uri="{FF2B5EF4-FFF2-40B4-BE49-F238E27FC236}">
              <a16:creationId xmlns:a16="http://schemas.microsoft.com/office/drawing/2014/main" id="{B4FA05E3-2A33-4430-9D61-FA00D9E5FD0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28" name="ZoneTexte 3927">
          <a:extLst>
            <a:ext uri="{FF2B5EF4-FFF2-40B4-BE49-F238E27FC236}">
              <a16:creationId xmlns:a16="http://schemas.microsoft.com/office/drawing/2014/main" id="{CDB2799D-4A15-4706-9DE1-0C51B5DDE1E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29" name="ZoneTexte 3928">
          <a:extLst>
            <a:ext uri="{FF2B5EF4-FFF2-40B4-BE49-F238E27FC236}">
              <a16:creationId xmlns:a16="http://schemas.microsoft.com/office/drawing/2014/main" id="{D7F8219B-C05A-49FA-AB97-26737B84315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30" name="ZoneTexte 3929">
          <a:extLst>
            <a:ext uri="{FF2B5EF4-FFF2-40B4-BE49-F238E27FC236}">
              <a16:creationId xmlns:a16="http://schemas.microsoft.com/office/drawing/2014/main" id="{912C4F33-468B-4948-8E33-0DB7E72DD99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31" name="ZoneTexte 3930">
          <a:extLst>
            <a:ext uri="{FF2B5EF4-FFF2-40B4-BE49-F238E27FC236}">
              <a16:creationId xmlns:a16="http://schemas.microsoft.com/office/drawing/2014/main" id="{65AF302E-156C-4AB2-BD90-2B7C4EE7B8C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32" name="ZoneTexte 3931">
          <a:extLst>
            <a:ext uri="{FF2B5EF4-FFF2-40B4-BE49-F238E27FC236}">
              <a16:creationId xmlns:a16="http://schemas.microsoft.com/office/drawing/2014/main" id="{8F89E6CD-9209-4977-ABE7-0BC20181966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33" name="ZoneTexte 3932">
          <a:extLst>
            <a:ext uri="{FF2B5EF4-FFF2-40B4-BE49-F238E27FC236}">
              <a16:creationId xmlns:a16="http://schemas.microsoft.com/office/drawing/2014/main" id="{11F4D768-069D-4C3D-986D-473F67E384D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34" name="ZoneTexte 3933">
          <a:extLst>
            <a:ext uri="{FF2B5EF4-FFF2-40B4-BE49-F238E27FC236}">
              <a16:creationId xmlns:a16="http://schemas.microsoft.com/office/drawing/2014/main" id="{0F6736AD-64C5-4693-93AC-1E803B72C96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35" name="ZoneTexte 3934">
          <a:extLst>
            <a:ext uri="{FF2B5EF4-FFF2-40B4-BE49-F238E27FC236}">
              <a16:creationId xmlns:a16="http://schemas.microsoft.com/office/drawing/2014/main" id="{7B999C3A-7F4B-4A47-B49C-B2546637DB9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36" name="ZoneTexte 3935">
          <a:extLst>
            <a:ext uri="{FF2B5EF4-FFF2-40B4-BE49-F238E27FC236}">
              <a16:creationId xmlns:a16="http://schemas.microsoft.com/office/drawing/2014/main" id="{BC4B6965-99FB-4DE6-8373-FDD25572A8E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37" name="ZoneTexte 3936">
          <a:extLst>
            <a:ext uri="{FF2B5EF4-FFF2-40B4-BE49-F238E27FC236}">
              <a16:creationId xmlns:a16="http://schemas.microsoft.com/office/drawing/2014/main" id="{41C38D75-5505-43AE-97D7-C5674B45E8A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38" name="ZoneTexte 3937">
          <a:extLst>
            <a:ext uri="{FF2B5EF4-FFF2-40B4-BE49-F238E27FC236}">
              <a16:creationId xmlns:a16="http://schemas.microsoft.com/office/drawing/2014/main" id="{483E647B-AAA1-4CA7-BEAF-6D5F13741E3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39" name="ZoneTexte 3938">
          <a:extLst>
            <a:ext uri="{FF2B5EF4-FFF2-40B4-BE49-F238E27FC236}">
              <a16:creationId xmlns:a16="http://schemas.microsoft.com/office/drawing/2014/main" id="{0EC1E383-08D6-4D52-85A5-A1D4937EC92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40" name="ZoneTexte 3939">
          <a:extLst>
            <a:ext uri="{FF2B5EF4-FFF2-40B4-BE49-F238E27FC236}">
              <a16:creationId xmlns:a16="http://schemas.microsoft.com/office/drawing/2014/main" id="{839833C1-BBE4-4F7B-A4D7-D914A0C6882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41" name="ZoneTexte 3940">
          <a:extLst>
            <a:ext uri="{FF2B5EF4-FFF2-40B4-BE49-F238E27FC236}">
              <a16:creationId xmlns:a16="http://schemas.microsoft.com/office/drawing/2014/main" id="{507A4DBB-206A-400B-A835-2D93C48C293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42" name="ZoneTexte 3941">
          <a:extLst>
            <a:ext uri="{FF2B5EF4-FFF2-40B4-BE49-F238E27FC236}">
              <a16:creationId xmlns:a16="http://schemas.microsoft.com/office/drawing/2014/main" id="{C0C16AE1-7AF2-496B-9A5E-CDAED64CD5A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43" name="ZoneTexte 3942">
          <a:extLst>
            <a:ext uri="{FF2B5EF4-FFF2-40B4-BE49-F238E27FC236}">
              <a16:creationId xmlns:a16="http://schemas.microsoft.com/office/drawing/2014/main" id="{515FF68E-82D4-4A52-A217-9D69A3CA28D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44" name="ZoneTexte 3943">
          <a:extLst>
            <a:ext uri="{FF2B5EF4-FFF2-40B4-BE49-F238E27FC236}">
              <a16:creationId xmlns:a16="http://schemas.microsoft.com/office/drawing/2014/main" id="{AAD2F431-0CD4-4B62-B50E-04615DD4867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45" name="ZoneTexte 3944">
          <a:extLst>
            <a:ext uri="{FF2B5EF4-FFF2-40B4-BE49-F238E27FC236}">
              <a16:creationId xmlns:a16="http://schemas.microsoft.com/office/drawing/2014/main" id="{C7580B2D-5D6A-4E3A-8268-FDC61150A8A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46" name="ZoneTexte 3945">
          <a:extLst>
            <a:ext uri="{FF2B5EF4-FFF2-40B4-BE49-F238E27FC236}">
              <a16:creationId xmlns:a16="http://schemas.microsoft.com/office/drawing/2014/main" id="{05665630-39F5-4E91-A077-2B6017462C9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47" name="ZoneTexte 3946">
          <a:extLst>
            <a:ext uri="{FF2B5EF4-FFF2-40B4-BE49-F238E27FC236}">
              <a16:creationId xmlns:a16="http://schemas.microsoft.com/office/drawing/2014/main" id="{CAFC6E14-C7CE-426B-87A2-37AFD5D3C55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48" name="ZoneTexte 3947">
          <a:extLst>
            <a:ext uri="{FF2B5EF4-FFF2-40B4-BE49-F238E27FC236}">
              <a16:creationId xmlns:a16="http://schemas.microsoft.com/office/drawing/2014/main" id="{DF182C7F-7836-49E0-AE97-7E100EA791F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49" name="ZoneTexte 3948">
          <a:extLst>
            <a:ext uri="{FF2B5EF4-FFF2-40B4-BE49-F238E27FC236}">
              <a16:creationId xmlns:a16="http://schemas.microsoft.com/office/drawing/2014/main" id="{E975E431-DD4C-4824-89C4-45DDA2D7F24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50" name="ZoneTexte 3949">
          <a:extLst>
            <a:ext uri="{FF2B5EF4-FFF2-40B4-BE49-F238E27FC236}">
              <a16:creationId xmlns:a16="http://schemas.microsoft.com/office/drawing/2014/main" id="{662CB8EF-F10C-4D03-8F46-10A87F113C8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51" name="ZoneTexte 3950">
          <a:extLst>
            <a:ext uri="{FF2B5EF4-FFF2-40B4-BE49-F238E27FC236}">
              <a16:creationId xmlns:a16="http://schemas.microsoft.com/office/drawing/2014/main" id="{A5631D75-F22A-4C43-B065-DFC9081C968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52" name="ZoneTexte 3951">
          <a:extLst>
            <a:ext uri="{FF2B5EF4-FFF2-40B4-BE49-F238E27FC236}">
              <a16:creationId xmlns:a16="http://schemas.microsoft.com/office/drawing/2014/main" id="{8A6164CB-06DC-443A-B340-BD58D0B30A3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53" name="ZoneTexte 3952">
          <a:extLst>
            <a:ext uri="{FF2B5EF4-FFF2-40B4-BE49-F238E27FC236}">
              <a16:creationId xmlns:a16="http://schemas.microsoft.com/office/drawing/2014/main" id="{3C834038-8919-4D6D-8ED9-06AC1037DD5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54" name="ZoneTexte 3953">
          <a:extLst>
            <a:ext uri="{FF2B5EF4-FFF2-40B4-BE49-F238E27FC236}">
              <a16:creationId xmlns:a16="http://schemas.microsoft.com/office/drawing/2014/main" id="{2E814E6D-2312-4EBC-993B-7592ACBF526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55" name="ZoneTexte 3954">
          <a:extLst>
            <a:ext uri="{FF2B5EF4-FFF2-40B4-BE49-F238E27FC236}">
              <a16:creationId xmlns:a16="http://schemas.microsoft.com/office/drawing/2014/main" id="{18B48B2A-40BC-4AA4-8F8D-A35031B173D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56" name="ZoneTexte 3955">
          <a:extLst>
            <a:ext uri="{FF2B5EF4-FFF2-40B4-BE49-F238E27FC236}">
              <a16:creationId xmlns:a16="http://schemas.microsoft.com/office/drawing/2014/main" id="{3CD7DF12-5330-4FEE-BCC6-878AE47183C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57" name="ZoneTexte 3956">
          <a:extLst>
            <a:ext uri="{FF2B5EF4-FFF2-40B4-BE49-F238E27FC236}">
              <a16:creationId xmlns:a16="http://schemas.microsoft.com/office/drawing/2014/main" id="{039F3E1B-3325-41E8-B854-AA7801582AC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58" name="ZoneTexte 3957">
          <a:extLst>
            <a:ext uri="{FF2B5EF4-FFF2-40B4-BE49-F238E27FC236}">
              <a16:creationId xmlns:a16="http://schemas.microsoft.com/office/drawing/2014/main" id="{3552DAAE-0379-4EB4-9026-FACF33CFB86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59" name="ZoneTexte 3958">
          <a:extLst>
            <a:ext uri="{FF2B5EF4-FFF2-40B4-BE49-F238E27FC236}">
              <a16:creationId xmlns:a16="http://schemas.microsoft.com/office/drawing/2014/main" id="{A6A72182-5849-484B-AF2B-87F71213155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60" name="ZoneTexte 3959">
          <a:extLst>
            <a:ext uri="{FF2B5EF4-FFF2-40B4-BE49-F238E27FC236}">
              <a16:creationId xmlns:a16="http://schemas.microsoft.com/office/drawing/2014/main" id="{C8BECD1E-7CB5-4658-B7D7-7E26585D153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61" name="ZoneTexte 3960">
          <a:extLst>
            <a:ext uri="{FF2B5EF4-FFF2-40B4-BE49-F238E27FC236}">
              <a16:creationId xmlns:a16="http://schemas.microsoft.com/office/drawing/2014/main" id="{CA82D5C8-F02D-48AD-8704-A6FEB40DC40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62" name="ZoneTexte 3961">
          <a:extLst>
            <a:ext uri="{FF2B5EF4-FFF2-40B4-BE49-F238E27FC236}">
              <a16:creationId xmlns:a16="http://schemas.microsoft.com/office/drawing/2014/main" id="{C921750A-6B7B-43F7-A961-9DC766DF703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63" name="ZoneTexte 3962">
          <a:extLst>
            <a:ext uri="{FF2B5EF4-FFF2-40B4-BE49-F238E27FC236}">
              <a16:creationId xmlns:a16="http://schemas.microsoft.com/office/drawing/2014/main" id="{5EF32B57-1F04-4593-9BF0-1D65EA886D4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64" name="ZoneTexte 3963">
          <a:extLst>
            <a:ext uri="{FF2B5EF4-FFF2-40B4-BE49-F238E27FC236}">
              <a16:creationId xmlns:a16="http://schemas.microsoft.com/office/drawing/2014/main" id="{D88FF5C5-2B02-4E25-A72A-EAFC086BBBF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65" name="ZoneTexte 3964">
          <a:extLst>
            <a:ext uri="{FF2B5EF4-FFF2-40B4-BE49-F238E27FC236}">
              <a16:creationId xmlns:a16="http://schemas.microsoft.com/office/drawing/2014/main" id="{0730EDA3-2639-4C04-BE72-BD624495A76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66" name="ZoneTexte 3965">
          <a:extLst>
            <a:ext uri="{FF2B5EF4-FFF2-40B4-BE49-F238E27FC236}">
              <a16:creationId xmlns:a16="http://schemas.microsoft.com/office/drawing/2014/main" id="{30704B71-3F59-46A5-B746-F29242AA90F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67" name="ZoneTexte 3966">
          <a:extLst>
            <a:ext uri="{FF2B5EF4-FFF2-40B4-BE49-F238E27FC236}">
              <a16:creationId xmlns:a16="http://schemas.microsoft.com/office/drawing/2014/main" id="{3975824A-AA47-412C-A72D-FD01AA1E260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68" name="ZoneTexte 3967">
          <a:extLst>
            <a:ext uri="{FF2B5EF4-FFF2-40B4-BE49-F238E27FC236}">
              <a16:creationId xmlns:a16="http://schemas.microsoft.com/office/drawing/2014/main" id="{DF562482-1D96-4E85-A61A-E965971B719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69" name="ZoneTexte 3968">
          <a:extLst>
            <a:ext uri="{FF2B5EF4-FFF2-40B4-BE49-F238E27FC236}">
              <a16:creationId xmlns:a16="http://schemas.microsoft.com/office/drawing/2014/main" id="{BE915BC8-3EAC-4671-9338-27A377D4347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70" name="ZoneTexte 3969">
          <a:extLst>
            <a:ext uri="{FF2B5EF4-FFF2-40B4-BE49-F238E27FC236}">
              <a16:creationId xmlns:a16="http://schemas.microsoft.com/office/drawing/2014/main" id="{A46D3CF3-0ECD-4FCB-8D4A-A62050E89DD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71" name="ZoneTexte 3970">
          <a:extLst>
            <a:ext uri="{FF2B5EF4-FFF2-40B4-BE49-F238E27FC236}">
              <a16:creationId xmlns:a16="http://schemas.microsoft.com/office/drawing/2014/main" id="{C1E3377D-5D4E-4C1D-82A8-FEB03589FA2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72" name="ZoneTexte 3971">
          <a:extLst>
            <a:ext uri="{FF2B5EF4-FFF2-40B4-BE49-F238E27FC236}">
              <a16:creationId xmlns:a16="http://schemas.microsoft.com/office/drawing/2014/main" id="{87FC6327-0609-4CB2-85A5-5E47A62F9EF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73" name="ZoneTexte 3972">
          <a:extLst>
            <a:ext uri="{FF2B5EF4-FFF2-40B4-BE49-F238E27FC236}">
              <a16:creationId xmlns:a16="http://schemas.microsoft.com/office/drawing/2014/main" id="{5BA1DBB4-9370-49E1-A54B-082E25A3F02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74" name="ZoneTexte 3973">
          <a:extLst>
            <a:ext uri="{FF2B5EF4-FFF2-40B4-BE49-F238E27FC236}">
              <a16:creationId xmlns:a16="http://schemas.microsoft.com/office/drawing/2014/main" id="{D0201CD8-F186-4000-8C87-590C2069EAD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75" name="ZoneTexte 3974">
          <a:extLst>
            <a:ext uri="{FF2B5EF4-FFF2-40B4-BE49-F238E27FC236}">
              <a16:creationId xmlns:a16="http://schemas.microsoft.com/office/drawing/2014/main" id="{778533F9-6765-4E08-8AD6-CD1A2B02E51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76" name="ZoneTexte 3975">
          <a:extLst>
            <a:ext uri="{FF2B5EF4-FFF2-40B4-BE49-F238E27FC236}">
              <a16:creationId xmlns:a16="http://schemas.microsoft.com/office/drawing/2014/main" id="{8AD08EC5-DCAB-4D03-8C73-51E77C9574C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77" name="ZoneTexte 3976">
          <a:extLst>
            <a:ext uri="{FF2B5EF4-FFF2-40B4-BE49-F238E27FC236}">
              <a16:creationId xmlns:a16="http://schemas.microsoft.com/office/drawing/2014/main" id="{FC153336-7E84-4395-BA83-1854359A8C2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78" name="ZoneTexte 3977">
          <a:extLst>
            <a:ext uri="{FF2B5EF4-FFF2-40B4-BE49-F238E27FC236}">
              <a16:creationId xmlns:a16="http://schemas.microsoft.com/office/drawing/2014/main" id="{946CF723-B83C-4649-80DE-F6E8712DBB7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79" name="ZoneTexte 3978">
          <a:extLst>
            <a:ext uri="{FF2B5EF4-FFF2-40B4-BE49-F238E27FC236}">
              <a16:creationId xmlns:a16="http://schemas.microsoft.com/office/drawing/2014/main" id="{E14D4071-83E8-4C11-9A0D-0D433EC5142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80" name="ZoneTexte 3979">
          <a:extLst>
            <a:ext uri="{FF2B5EF4-FFF2-40B4-BE49-F238E27FC236}">
              <a16:creationId xmlns:a16="http://schemas.microsoft.com/office/drawing/2014/main" id="{54778BFB-581B-4353-908F-7FBA0CD3994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81" name="ZoneTexte 3980">
          <a:extLst>
            <a:ext uri="{FF2B5EF4-FFF2-40B4-BE49-F238E27FC236}">
              <a16:creationId xmlns:a16="http://schemas.microsoft.com/office/drawing/2014/main" id="{46B7C8E7-4055-4864-A040-C9955C3DDA3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82" name="ZoneTexte 3981">
          <a:extLst>
            <a:ext uri="{FF2B5EF4-FFF2-40B4-BE49-F238E27FC236}">
              <a16:creationId xmlns:a16="http://schemas.microsoft.com/office/drawing/2014/main" id="{A5E574F1-C604-4502-A9D0-61D2D2F654E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83" name="ZoneTexte 3982">
          <a:extLst>
            <a:ext uri="{FF2B5EF4-FFF2-40B4-BE49-F238E27FC236}">
              <a16:creationId xmlns:a16="http://schemas.microsoft.com/office/drawing/2014/main" id="{4ADE6FC7-B951-4791-B02A-1149C4D2A0E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84" name="ZoneTexte 3983">
          <a:extLst>
            <a:ext uri="{FF2B5EF4-FFF2-40B4-BE49-F238E27FC236}">
              <a16:creationId xmlns:a16="http://schemas.microsoft.com/office/drawing/2014/main" id="{E01F8958-C54D-4CA2-9248-2A58AA6A6B0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85" name="ZoneTexte 3984">
          <a:extLst>
            <a:ext uri="{FF2B5EF4-FFF2-40B4-BE49-F238E27FC236}">
              <a16:creationId xmlns:a16="http://schemas.microsoft.com/office/drawing/2014/main" id="{5370449C-B8A4-480A-9DD4-D5852ACACF1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86" name="ZoneTexte 3985">
          <a:extLst>
            <a:ext uri="{FF2B5EF4-FFF2-40B4-BE49-F238E27FC236}">
              <a16:creationId xmlns:a16="http://schemas.microsoft.com/office/drawing/2014/main" id="{6D768A91-ED1D-4D5A-A771-4CB4675AA8A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87" name="ZoneTexte 3986">
          <a:extLst>
            <a:ext uri="{FF2B5EF4-FFF2-40B4-BE49-F238E27FC236}">
              <a16:creationId xmlns:a16="http://schemas.microsoft.com/office/drawing/2014/main" id="{7AAD08C7-E424-4D49-8597-14FF5E7DFAE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88" name="ZoneTexte 3987">
          <a:extLst>
            <a:ext uri="{FF2B5EF4-FFF2-40B4-BE49-F238E27FC236}">
              <a16:creationId xmlns:a16="http://schemas.microsoft.com/office/drawing/2014/main" id="{EFA0E672-CD07-497E-92AF-FA821BEF6CA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89" name="ZoneTexte 3988">
          <a:extLst>
            <a:ext uri="{FF2B5EF4-FFF2-40B4-BE49-F238E27FC236}">
              <a16:creationId xmlns:a16="http://schemas.microsoft.com/office/drawing/2014/main" id="{9CCE8A50-0C7C-4CA3-A172-6D675D5977F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90" name="ZoneTexte 3989">
          <a:extLst>
            <a:ext uri="{FF2B5EF4-FFF2-40B4-BE49-F238E27FC236}">
              <a16:creationId xmlns:a16="http://schemas.microsoft.com/office/drawing/2014/main" id="{2AAC2852-DBF3-403D-AA6E-14493508FE9C}"/>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91" name="ZoneTexte 3990">
          <a:extLst>
            <a:ext uri="{FF2B5EF4-FFF2-40B4-BE49-F238E27FC236}">
              <a16:creationId xmlns:a16="http://schemas.microsoft.com/office/drawing/2014/main" id="{A5D8DCDA-C426-4E69-B80D-6AA49F7C9E6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92" name="ZoneTexte 3991">
          <a:extLst>
            <a:ext uri="{FF2B5EF4-FFF2-40B4-BE49-F238E27FC236}">
              <a16:creationId xmlns:a16="http://schemas.microsoft.com/office/drawing/2014/main" id="{56126AFF-53DC-4B81-83C9-69A53683079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93" name="ZoneTexte 3992">
          <a:extLst>
            <a:ext uri="{FF2B5EF4-FFF2-40B4-BE49-F238E27FC236}">
              <a16:creationId xmlns:a16="http://schemas.microsoft.com/office/drawing/2014/main" id="{BD4FFB7C-1E9C-411E-8ED0-1AB5D7F9D72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94" name="ZoneTexte 3993">
          <a:extLst>
            <a:ext uri="{FF2B5EF4-FFF2-40B4-BE49-F238E27FC236}">
              <a16:creationId xmlns:a16="http://schemas.microsoft.com/office/drawing/2014/main" id="{9BB51726-5394-451B-BC90-69E23E0E8BE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95" name="ZoneTexte 3994">
          <a:extLst>
            <a:ext uri="{FF2B5EF4-FFF2-40B4-BE49-F238E27FC236}">
              <a16:creationId xmlns:a16="http://schemas.microsoft.com/office/drawing/2014/main" id="{B18F288B-9F0B-4CDE-B321-D29F08440EE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96" name="ZoneTexte 3995">
          <a:extLst>
            <a:ext uri="{FF2B5EF4-FFF2-40B4-BE49-F238E27FC236}">
              <a16:creationId xmlns:a16="http://schemas.microsoft.com/office/drawing/2014/main" id="{B30D87F0-6D13-4BA5-9C83-A5BE1E12219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97" name="ZoneTexte 3996">
          <a:extLst>
            <a:ext uri="{FF2B5EF4-FFF2-40B4-BE49-F238E27FC236}">
              <a16:creationId xmlns:a16="http://schemas.microsoft.com/office/drawing/2014/main" id="{105FB8F8-D2C5-4EA7-A782-321C55B72B4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98" name="ZoneTexte 3997">
          <a:extLst>
            <a:ext uri="{FF2B5EF4-FFF2-40B4-BE49-F238E27FC236}">
              <a16:creationId xmlns:a16="http://schemas.microsoft.com/office/drawing/2014/main" id="{59009145-E619-445E-89D0-6CE70CDD318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3999" name="ZoneTexte 3998">
          <a:extLst>
            <a:ext uri="{FF2B5EF4-FFF2-40B4-BE49-F238E27FC236}">
              <a16:creationId xmlns:a16="http://schemas.microsoft.com/office/drawing/2014/main" id="{F0E73D7F-A694-4367-BA95-934251ABA23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00" name="ZoneTexte 3999">
          <a:extLst>
            <a:ext uri="{FF2B5EF4-FFF2-40B4-BE49-F238E27FC236}">
              <a16:creationId xmlns:a16="http://schemas.microsoft.com/office/drawing/2014/main" id="{9C123CBA-0171-4FC4-8EB4-59F3AAA6575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01" name="ZoneTexte 4000">
          <a:extLst>
            <a:ext uri="{FF2B5EF4-FFF2-40B4-BE49-F238E27FC236}">
              <a16:creationId xmlns:a16="http://schemas.microsoft.com/office/drawing/2014/main" id="{6D47C7D1-7D2A-4DBF-8C08-65C3FDF244A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02" name="ZoneTexte 4001">
          <a:extLst>
            <a:ext uri="{FF2B5EF4-FFF2-40B4-BE49-F238E27FC236}">
              <a16:creationId xmlns:a16="http://schemas.microsoft.com/office/drawing/2014/main" id="{69110342-9D36-4857-B31D-4228BCDBDFC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03" name="ZoneTexte 4002">
          <a:extLst>
            <a:ext uri="{FF2B5EF4-FFF2-40B4-BE49-F238E27FC236}">
              <a16:creationId xmlns:a16="http://schemas.microsoft.com/office/drawing/2014/main" id="{B1A2AC70-6460-4C54-9183-78853A7B186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04" name="ZoneTexte 4003">
          <a:extLst>
            <a:ext uri="{FF2B5EF4-FFF2-40B4-BE49-F238E27FC236}">
              <a16:creationId xmlns:a16="http://schemas.microsoft.com/office/drawing/2014/main" id="{6D1EF63E-09E8-4A75-890C-4A7A10B77D7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05" name="ZoneTexte 4004">
          <a:extLst>
            <a:ext uri="{FF2B5EF4-FFF2-40B4-BE49-F238E27FC236}">
              <a16:creationId xmlns:a16="http://schemas.microsoft.com/office/drawing/2014/main" id="{41F934A4-64AE-4DC9-8951-2580444EDAD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06" name="ZoneTexte 4005">
          <a:extLst>
            <a:ext uri="{FF2B5EF4-FFF2-40B4-BE49-F238E27FC236}">
              <a16:creationId xmlns:a16="http://schemas.microsoft.com/office/drawing/2014/main" id="{2C3EB4F3-6492-4606-89FB-4C0026B19FB7}"/>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07" name="ZoneTexte 4006">
          <a:extLst>
            <a:ext uri="{FF2B5EF4-FFF2-40B4-BE49-F238E27FC236}">
              <a16:creationId xmlns:a16="http://schemas.microsoft.com/office/drawing/2014/main" id="{57090251-0E3C-478E-ACF0-F0CE6E0C56E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08" name="ZoneTexte 4007">
          <a:extLst>
            <a:ext uri="{FF2B5EF4-FFF2-40B4-BE49-F238E27FC236}">
              <a16:creationId xmlns:a16="http://schemas.microsoft.com/office/drawing/2014/main" id="{9BBE89DD-DE79-48A4-B257-EB7BE55280D1}"/>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09" name="ZoneTexte 4008">
          <a:extLst>
            <a:ext uri="{FF2B5EF4-FFF2-40B4-BE49-F238E27FC236}">
              <a16:creationId xmlns:a16="http://schemas.microsoft.com/office/drawing/2014/main" id="{305D416A-A740-4041-B28A-6C85B01ED4C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10" name="ZoneTexte 4009">
          <a:extLst>
            <a:ext uri="{FF2B5EF4-FFF2-40B4-BE49-F238E27FC236}">
              <a16:creationId xmlns:a16="http://schemas.microsoft.com/office/drawing/2014/main" id="{EB47F4CF-8AEC-4796-9CEE-A1A58B4ABDE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11" name="ZoneTexte 4010">
          <a:extLst>
            <a:ext uri="{FF2B5EF4-FFF2-40B4-BE49-F238E27FC236}">
              <a16:creationId xmlns:a16="http://schemas.microsoft.com/office/drawing/2014/main" id="{D0EC2476-9468-4BF4-8701-9D98D17B7E0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12" name="ZoneTexte 4011">
          <a:extLst>
            <a:ext uri="{FF2B5EF4-FFF2-40B4-BE49-F238E27FC236}">
              <a16:creationId xmlns:a16="http://schemas.microsoft.com/office/drawing/2014/main" id="{80928CB2-B03F-4EA1-A6E5-5D3B5F047F6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13" name="ZoneTexte 4012">
          <a:extLst>
            <a:ext uri="{FF2B5EF4-FFF2-40B4-BE49-F238E27FC236}">
              <a16:creationId xmlns:a16="http://schemas.microsoft.com/office/drawing/2014/main" id="{1FF730D4-618D-434F-89F0-D04A9CBE56B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14" name="ZoneTexte 4013">
          <a:extLst>
            <a:ext uri="{FF2B5EF4-FFF2-40B4-BE49-F238E27FC236}">
              <a16:creationId xmlns:a16="http://schemas.microsoft.com/office/drawing/2014/main" id="{DF9200D6-F8DA-4FC8-A8DF-F1EF358B4382}"/>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15" name="ZoneTexte 4014">
          <a:extLst>
            <a:ext uri="{FF2B5EF4-FFF2-40B4-BE49-F238E27FC236}">
              <a16:creationId xmlns:a16="http://schemas.microsoft.com/office/drawing/2014/main" id="{B2771161-B7A8-4DCF-8586-36C352415FA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16" name="ZoneTexte 4015">
          <a:extLst>
            <a:ext uri="{FF2B5EF4-FFF2-40B4-BE49-F238E27FC236}">
              <a16:creationId xmlns:a16="http://schemas.microsoft.com/office/drawing/2014/main" id="{FC1FDB05-6283-4739-96E2-943CE26774A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17" name="ZoneTexte 4016">
          <a:extLst>
            <a:ext uri="{FF2B5EF4-FFF2-40B4-BE49-F238E27FC236}">
              <a16:creationId xmlns:a16="http://schemas.microsoft.com/office/drawing/2014/main" id="{4B7F7EC9-7B4F-4EF2-B41E-04273BD07FD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18" name="ZoneTexte 4017">
          <a:extLst>
            <a:ext uri="{FF2B5EF4-FFF2-40B4-BE49-F238E27FC236}">
              <a16:creationId xmlns:a16="http://schemas.microsoft.com/office/drawing/2014/main" id="{7BAF11B9-419B-4577-9F55-C7915E3993BD}"/>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19" name="ZoneTexte 4018">
          <a:extLst>
            <a:ext uri="{FF2B5EF4-FFF2-40B4-BE49-F238E27FC236}">
              <a16:creationId xmlns:a16="http://schemas.microsoft.com/office/drawing/2014/main" id="{C3F17E8D-458C-4198-B14C-CBA7D5108415}"/>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20" name="ZoneTexte 4019">
          <a:extLst>
            <a:ext uri="{FF2B5EF4-FFF2-40B4-BE49-F238E27FC236}">
              <a16:creationId xmlns:a16="http://schemas.microsoft.com/office/drawing/2014/main" id="{55FAEC77-74A7-4D43-B189-08DE17FB3170}"/>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21" name="ZoneTexte 4020">
          <a:extLst>
            <a:ext uri="{FF2B5EF4-FFF2-40B4-BE49-F238E27FC236}">
              <a16:creationId xmlns:a16="http://schemas.microsoft.com/office/drawing/2014/main" id="{7532E339-E634-4226-94C0-5239C6E181C6}"/>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22" name="ZoneTexte 4021">
          <a:extLst>
            <a:ext uri="{FF2B5EF4-FFF2-40B4-BE49-F238E27FC236}">
              <a16:creationId xmlns:a16="http://schemas.microsoft.com/office/drawing/2014/main" id="{20BF37FF-6462-45B2-B66A-E222FEC91A6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23" name="ZoneTexte 4022">
          <a:extLst>
            <a:ext uri="{FF2B5EF4-FFF2-40B4-BE49-F238E27FC236}">
              <a16:creationId xmlns:a16="http://schemas.microsoft.com/office/drawing/2014/main" id="{82ECDD99-6342-435C-A21F-21828493F0B8}"/>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24" name="ZoneTexte 4023">
          <a:extLst>
            <a:ext uri="{FF2B5EF4-FFF2-40B4-BE49-F238E27FC236}">
              <a16:creationId xmlns:a16="http://schemas.microsoft.com/office/drawing/2014/main" id="{1B269D6B-9153-4A53-AD0C-CA89C9EB132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25" name="ZoneTexte 4024">
          <a:extLst>
            <a:ext uri="{FF2B5EF4-FFF2-40B4-BE49-F238E27FC236}">
              <a16:creationId xmlns:a16="http://schemas.microsoft.com/office/drawing/2014/main" id="{189CBE1A-3B82-48AC-9930-5983E777227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26" name="ZoneTexte 4025">
          <a:extLst>
            <a:ext uri="{FF2B5EF4-FFF2-40B4-BE49-F238E27FC236}">
              <a16:creationId xmlns:a16="http://schemas.microsoft.com/office/drawing/2014/main" id="{114E373C-024A-4E00-AEC6-18C1ECC7B1A3}"/>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27" name="ZoneTexte 4026">
          <a:extLst>
            <a:ext uri="{FF2B5EF4-FFF2-40B4-BE49-F238E27FC236}">
              <a16:creationId xmlns:a16="http://schemas.microsoft.com/office/drawing/2014/main" id="{8FC1EA8B-4938-4E75-A58D-8FDCE975910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28" name="ZoneTexte 4027">
          <a:extLst>
            <a:ext uri="{FF2B5EF4-FFF2-40B4-BE49-F238E27FC236}">
              <a16:creationId xmlns:a16="http://schemas.microsoft.com/office/drawing/2014/main" id="{DFAC89F8-A66B-4AD9-83DA-CCD123EC4A9B}"/>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29" name="ZoneTexte 4028">
          <a:extLst>
            <a:ext uri="{FF2B5EF4-FFF2-40B4-BE49-F238E27FC236}">
              <a16:creationId xmlns:a16="http://schemas.microsoft.com/office/drawing/2014/main" id="{54331483-7689-43CA-9D9F-F05BB566B4F4}"/>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30" name="ZoneTexte 4029">
          <a:extLst>
            <a:ext uri="{FF2B5EF4-FFF2-40B4-BE49-F238E27FC236}">
              <a16:creationId xmlns:a16="http://schemas.microsoft.com/office/drawing/2014/main" id="{3B89D074-339B-47AC-A30D-1F47B747CFBF}"/>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31" name="ZoneTexte 4030">
          <a:extLst>
            <a:ext uri="{FF2B5EF4-FFF2-40B4-BE49-F238E27FC236}">
              <a16:creationId xmlns:a16="http://schemas.microsoft.com/office/drawing/2014/main" id="{69CD1806-CC8A-4065-85C1-B7C8F084D6DA}"/>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32" name="ZoneTexte 4031">
          <a:extLst>
            <a:ext uri="{FF2B5EF4-FFF2-40B4-BE49-F238E27FC236}">
              <a16:creationId xmlns:a16="http://schemas.microsoft.com/office/drawing/2014/main" id="{80160CD7-C2D5-4BD7-B2B2-0370875A6B49}"/>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33" name="ZoneTexte 4032">
          <a:extLst>
            <a:ext uri="{FF2B5EF4-FFF2-40B4-BE49-F238E27FC236}">
              <a16:creationId xmlns:a16="http://schemas.microsoft.com/office/drawing/2014/main" id="{88FF6B8A-573C-4DE9-A9A6-B9E8E3AF609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98</xdr:col>
      <xdr:colOff>0</xdr:colOff>
      <xdr:row>22</xdr:row>
      <xdr:rowOff>0</xdr:rowOff>
    </xdr:from>
    <xdr:ext cx="65" cy="172227"/>
    <xdr:sp macro="" textlink="">
      <xdr:nvSpPr>
        <xdr:cNvPr id="4034" name="ZoneTexte 4033">
          <a:extLst>
            <a:ext uri="{FF2B5EF4-FFF2-40B4-BE49-F238E27FC236}">
              <a16:creationId xmlns:a16="http://schemas.microsoft.com/office/drawing/2014/main" id="{CED3ABCB-9A91-404B-B1CC-E19F24D9ABAE}"/>
            </a:ext>
          </a:extLst>
        </xdr:cNvPr>
        <xdr:cNvSpPr txBox="1"/>
      </xdr:nvSpPr>
      <xdr:spPr>
        <a:xfrm>
          <a:off x="50930175"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35" name="ZoneTexte 4034">
          <a:extLst>
            <a:ext uri="{FF2B5EF4-FFF2-40B4-BE49-F238E27FC236}">
              <a16:creationId xmlns:a16="http://schemas.microsoft.com/office/drawing/2014/main" id="{8F9622D0-A30E-4F8A-922B-190AD3AC81BE}"/>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36" name="ZoneTexte 4035">
          <a:extLst>
            <a:ext uri="{FF2B5EF4-FFF2-40B4-BE49-F238E27FC236}">
              <a16:creationId xmlns:a16="http://schemas.microsoft.com/office/drawing/2014/main" id="{39DD898E-048C-4263-AACA-8CCE7276B582}"/>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37" name="ZoneTexte 4036">
          <a:extLst>
            <a:ext uri="{FF2B5EF4-FFF2-40B4-BE49-F238E27FC236}">
              <a16:creationId xmlns:a16="http://schemas.microsoft.com/office/drawing/2014/main" id="{E363A999-D4B0-44C5-8788-247A4D2289FC}"/>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38" name="ZoneTexte 4037">
          <a:extLst>
            <a:ext uri="{FF2B5EF4-FFF2-40B4-BE49-F238E27FC236}">
              <a16:creationId xmlns:a16="http://schemas.microsoft.com/office/drawing/2014/main" id="{5880F690-E0E2-4102-B139-5E006AA54194}"/>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39" name="ZoneTexte 4038">
          <a:extLst>
            <a:ext uri="{FF2B5EF4-FFF2-40B4-BE49-F238E27FC236}">
              <a16:creationId xmlns:a16="http://schemas.microsoft.com/office/drawing/2014/main" id="{F6E3AC9E-1AF1-4C68-BE48-EF1F52303B51}"/>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40" name="ZoneTexte 4039">
          <a:extLst>
            <a:ext uri="{FF2B5EF4-FFF2-40B4-BE49-F238E27FC236}">
              <a16:creationId xmlns:a16="http://schemas.microsoft.com/office/drawing/2014/main" id="{ECFB95BE-78AB-4A06-8E28-B6C08FB86207}"/>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41" name="ZoneTexte 4040">
          <a:extLst>
            <a:ext uri="{FF2B5EF4-FFF2-40B4-BE49-F238E27FC236}">
              <a16:creationId xmlns:a16="http://schemas.microsoft.com/office/drawing/2014/main" id="{9CA1CDA9-C023-4E1C-9EFF-D138A73E214F}"/>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42" name="ZoneTexte 4041">
          <a:extLst>
            <a:ext uri="{FF2B5EF4-FFF2-40B4-BE49-F238E27FC236}">
              <a16:creationId xmlns:a16="http://schemas.microsoft.com/office/drawing/2014/main" id="{6122E9D8-C192-4350-86EE-FAB74D7FB780}"/>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43" name="ZoneTexte 4042">
          <a:extLst>
            <a:ext uri="{FF2B5EF4-FFF2-40B4-BE49-F238E27FC236}">
              <a16:creationId xmlns:a16="http://schemas.microsoft.com/office/drawing/2014/main" id="{A9DB3362-8047-4A38-B8D8-40B33B896BA5}"/>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44" name="ZoneTexte 4043">
          <a:extLst>
            <a:ext uri="{FF2B5EF4-FFF2-40B4-BE49-F238E27FC236}">
              <a16:creationId xmlns:a16="http://schemas.microsoft.com/office/drawing/2014/main" id="{DF4BC4C9-A26E-4895-B071-86BF6B4D189F}"/>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45" name="ZoneTexte 4044">
          <a:extLst>
            <a:ext uri="{FF2B5EF4-FFF2-40B4-BE49-F238E27FC236}">
              <a16:creationId xmlns:a16="http://schemas.microsoft.com/office/drawing/2014/main" id="{A1DF09B8-4749-4B42-B9BC-8262F3A5A35D}"/>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46" name="ZoneTexte 4045">
          <a:extLst>
            <a:ext uri="{FF2B5EF4-FFF2-40B4-BE49-F238E27FC236}">
              <a16:creationId xmlns:a16="http://schemas.microsoft.com/office/drawing/2014/main" id="{84BC0E18-A919-40B8-8DCB-35FB4E72B1B7}"/>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47" name="ZoneTexte 4046">
          <a:extLst>
            <a:ext uri="{FF2B5EF4-FFF2-40B4-BE49-F238E27FC236}">
              <a16:creationId xmlns:a16="http://schemas.microsoft.com/office/drawing/2014/main" id="{ECA23E23-320F-4046-AD24-2AC1A74AFF16}"/>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48" name="ZoneTexte 4047">
          <a:extLst>
            <a:ext uri="{FF2B5EF4-FFF2-40B4-BE49-F238E27FC236}">
              <a16:creationId xmlns:a16="http://schemas.microsoft.com/office/drawing/2014/main" id="{4E1A920F-D027-4CFA-83C7-6A511C5AF7D9}"/>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49" name="ZoneTexte 4048">
          <a:extLst>
            <a:ext uri="{FF2B5EF4-FFF2-40B4-BE49-F238E27FC236}">
              <a16:creationId xmlns:a16="http://schemas.microsoft.com/office/drawing/2014/main" id="{E6B20052-8D30-4546-9038-4C35EBDF7F92}"/>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50" name="ZoneTexte 4049">
          <a:extLst>
            <a:ext uri="{FF2B5EF4-FFF2-40B4-BE49-F238E27FC236}">
              <a16:creationId xmlns:a16="http://schemas.microsoft.com/office/drawing/2014/main" id="{ECBBD9F4-EB0F-4579-B49E-2468329551A9}"/>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51" name="ZoneTexte 4050">
          <a:extLst>
            <a:ext uri="{FF2B5EF4-FFF2-40B4-BE49-F238E27FC236}">
              <a16:creationId xmlns:a16="http://schemas.microsoft.com/office/drawing/2014/main" id="{9C1A7830-1667-4F4E-B273-A3D8A2EEEE84}"/>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52" name="ZoneTexte 4051">
          <a:extLst>
            <a:ext uri="{FF2B5EF4-FFF2-40B4-BE49-F238E27FC236}">
              <a16:creationId xmlns:a16="http://schemas.microsoft.com/office/drawing/2014/main" id="{ECAD98B5-6996-42F3-A045-1730A9D28C3C}"/>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53" name="ZoneTexte 4052">
          <a:extLst>
            <a:ext uri="{FF2B5EF4-FFF2-40B4-BE49-F238E27FC236}">
              <a16:creationId xmlns:a16="http://schemas.microsoft.com/office/drawing/2014/main" id="{A04AFF15-90C3-4CE1-96C2-3B3811A1C4C2}"/>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54" name="ZoneTexte 4053">
          <a:extLst>
            <a:ext uri="{FF2B5EF4-FFF2-40B4-BE49-F238E27FC236}">
              <a16:creationId xmlns:a16="http://schemas.microsoft.com/office/drawing/2014/main" id="{6A18F0B7-4CC6-474B-BF96-5100E9948050}"/>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55" name="ZoneTexte 4054">
          <a:extLst>
            <a:ext uri="{FF2B5EF4-FFF2-40B4-BE49-F238E27FC236}">
              <a16:creationId xmlns:a16="http://schemas.microsoft.com/office/drawing/2014/main" id="{7AC22428-1E25-4110-AFE8-280BDBCCAD1E}"/>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56" name="ZoneTexte 4055">
          <a:extLst>
            <a:ext uri="{FF2B5EF4-FFF2-40B4-BE49-F238E27FC236}">
              <a16:creationId xmlns:a16="http://schemas.microsoft.com/office/drawing/2014/main" id="{319B00FF-9C52-4387-9740-FFB0DFFC5281}"/>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57" name="ZoneTexte 4056">
          <a:extLst>
            <a:ext uri="{FF2B5EF4-FFF2-40B4-BE49-F238E27FC236}">
              <a16:creationId xmlns:a16="http://schemas.microsoft.com/office/drawing/2014/main" id="{0E7426F6-104E-4386-9DAB-1FFF2B10442D}"/>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58" name="ZoneTexte 4057">
          <a:extLst>
            <a:ext uri="{FF2B5EF4-FFF2-40B4-BE49-F238E27FC236}">
              <a16:creationId xmlns:a16="http://schemas.microsoft.com/office/drawing/2014/main" id="{11375CEA-9375-4DBA-910D-A9F10B8C4C61}"/>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59" name="ZoneTexte 4058">
          <a:extLst>
            <a:ext uri="{FF2B5EF4-FFF2-40B4-BE49-F238E27FC236}">
              <a16:creationId xmlns:a16="http://schemas.microsoft.com/office/drawing/2014/main" id="{6E8C39E6-A670-4FA4-9612-6AA204B3C8C3}"/>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60" name="ZoneTexte 4059">
          <a:extLst>
            <a:ext uri="{FF2B5EF4-FFF2-40B4-BE49-F238E27FC236}">
              <a16:creationId xmlns:a16="http://schemas.microsoft.com/office/drawing/2014/main" id="{1EDAD273-29A2-4669-8B23-A579A2070506}"/>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61" name="ZoneTexte 4060">
          <a:extLst>
            <a:ext uri="{FF2B5EF4-FFF2-40B4-BE49-F238E27FC236}">
              <a16:creationId xmlns:a16="http://schemas.microsoft.com/office/drawing/2014/main" id="{855011F3-F8BF-4C33-94C0-CB2778BE8929}"/>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62" name="ZoneTexte 4061">
          <a:extLst>
            <a:ext uri="{FF2B5EF4-FFF2-40B4-BE49-F238E27FC236}">
              <a16:creationId xmlns:a16="http://schemas.microsoft.com/office/drawing/2014/main" id="{7B04F180-D6C7-420F-91D7-0BE7696BA1A8}"/>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63" name="ZoneTexte 4062">
          <a:extLst>
            <a:ext uri="{FF2B5EF4-FFF2-40B4-BE49-F238E27FC236}">
              <a16:creationId xmlns:a16="http://schemas.microsoft.com/office/drawing/2014/main" id="{519DC726-7661-461B-BEB7-CFEABFC91CB4}"/>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64" name="ZoneTexte 4063">
          <a:extLst>
            <a:ext uri="{FF2B5EF4-FFF2-40B4-BE49-F238E27FC236}">
              <a16:creationId xmlns:a16="http://schemas.microsoft.com/office/drawing/2014/main" id="{0738AF0D-8E55-4A7A-99A3-E2FF40CDA8AF}"/>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65" name="ZoneTexte 4064">
          <a:extLst>
            <a:ext uri="{FF2B5EF4-FFF2-40B4-BE49-F238E27FC236}">
              <a16:creationId xmlns:a16="http://schemas.microsoft.com/office/drawing/2014/main" id="{14A992C1-A327-46BA-B573-D22D4FA1B713}"/>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66" name="ZoneTexte 4065">
          <a:extLst>
            <a:ext uri="{FF2B5EF4-FFF2-40B4-BE49-F238E27FC236}">
              <a16:creationId xmlns:a16="http://schemas.microsoft.com/office/drawing/2014/main" id="{B8654735-01CE-44A4-95F3-A6C21F57805D}"/>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67" name="ZoneTexte 4066">
          <a:extLst>
            <a:ext uri="{FF2B5EF4-FFF2-40B4-BE49-F238E27FC236}">
              <a16:creationId xmlns:a16="http://schemas.microsoft.com/office/drawing/2014/main" id="{C331C83A-653C-4385-8016-1ACDC6AE9EDF}"/>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68" name="ZoneTexte 4067">
          <a:extLst>
            <a:ext uri="{FF2B5EF4-FFF2-40B4-BE49-F238E27FC236}">
              <a16:creationId xmlns:a16="http://schemas.microsoft.com/office/drawing/2014/main" id="{8418118E-9A5C-45D7-A086-3E3D98CD7289}"/>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69" name="ZoneTexte 4068">
          <a:extLst>
            <a:ext uri="{FF2B5EF4-FFF2-40B4-BE49-F238E27FC236}">
              <a16:creationId xmlns:a16="http://schemas.microsoft.com/office/drawing/2014/main" id="{0CDEE725-0CD5-4DE4-9FC5-61EADC11F4CF}"/>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70" name="ZoneTexte 4069">
          <a:extLst>
            <a:ext uri="{FF2B5EF4-FFF2-40B4-BE49-F238E27FC236}">
              <a16:creationId xmlns:a16="http://schemas.microsoft.com/office/drawing/2014/main" id="{B9302BF2-2C30-465F-BA1D-5FCAE4A83E77}"/>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71" name="ZoneTexte 4070">
          <a:extLst>
            <a:ext uri="{FF2B5EF4-FFF2-40B4-BE49-F238E27FC236}">
              <a16:creationId xmlns:a16="http://schemas.microsoft.com/office/drawing/2014/main" id="{839BCCB8-3253-4376-85C8-76A5D7A8B945}"/>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72" name="ZoneTexte 4071">
          <a:extLst>
            <a:ext uri="{FF2B5EF4-FFF2-40B4-BE49-F238E27FC236}">
              <a16:creationId xmlns:a16="http://schemas.microsoft.com/office/drawing/2014/main" id="{52454732-A16A-4CA7-A400-569E7B86A20B}"/>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73" name="ZoneTexte 4072">
          <a:extLst>
            <a:ext uri="{FF2B5EF4-FFF2-40B4-BE49-F238E27FC236}">
              <a16:creationId xmlns:a16="http://schemas.microsoft.com/office/drawing/2014/main" id="{33602C5F-547D-4EFA-9BB1-C262CC8CB1A8}"/>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74" name="ZoneTexte 4073">
          <a:extLst>
            <a:ext uri="{FF2B5EF4-FFF2-40B4-BE49-F238E27FC236}">
              <a16:creationId xmlns:a16="http://schemas.microsoft.com/office/drawing/2014/main" id="{68B1A450-359F-498E-AF38-B8F4C6A22320}"/>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75" name="ZoneTexte 4074">
          <a:extLst>
            <a:ext uri="{FF2B5EF4-FFF2-40B4-BE49-F238E27FC236}">
              <a16:creationId xmlns:a16="http://schemas.microsoft.com/office/drawing/2014/main" id="{80CCADDC-BBFC-4AFE-AF91-C72DA1CB128F}"/>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76" name="ZoneTexte 4075">
          <a:extLst>
            <a:ext uri="{FF2B5EF4-FFF2-40B4-BE49-F238E27FC236}">
              <a16:creationId xmlns:a16="http://schemas.microsoft.com/office/drawing/2014/main" id="{75F1C090-6941-471A-8B22-E168028D3FBE}"/>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77" name="ZoneTexte 4076">
          <a:extLst>
            <a:ext uri="{FF2B5EF4-FFF2-40B4-BE49-F238E27FC236}">
              <a16:creationId xmlns:a16="http://schemas.microsoft.com/office/drawing/2014/main" id="{80BE31D4-AB1C-4379-90F2-2688ADB64949}"/>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78" name="ZoneTexte 4077">
          <a:extLst>
            <a:ext uri="{FF2B5EF4-FFF2-40B4-BE49-F238E27FC236}">
              <a16:creationId xmlns:a16="http://schemas.microsoft.com/office/drawing/2014/main" id="{F311F180-2A3D-421D-952F-A0E3775C1880}"/>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79" name="ZoneTexte 4078">
          <a:extLst>
            <a:ext uri="{FF2B5EF4-FFF2-40B4-BE49-F238E27FC236}">
              <a16:creationId xmlns:a16="http://schemas.microsoft.com/office/drawing/2014/main" id="{5BAEB11F-BFE4-4CAE-8BEF-9F9D84A1DAA8}"/>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80" name="ZoneTexte 4079">
          <a:extLst>
            <a:ext uri="{FF2B5EF4-FFF2-40B4-BE49-F238E27FC236}">
              <a16:creationId xmlns:a16="http://schemas.microsoft.com/office/drawing/2014/main" id="{03916A1C-2B89-4486-9B21-7658DE5A4FC8}"/>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81" name="ZoneTexte 4080">
          <a:extLst>
            <a:ext uri="{FF2B5EF4-FFF2-40B4-BE49-F238E27FC236}">
              <a16:creationId xmlns:a16="http://schemas.microsoft.com/office/drawing/2014/main" id="{81C4C7AD-EA61-4391-852C-0F2C0DE08FA7}"/>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82" name="ZoneTexte 4081">
          <a:extLst>
            <a:ext uri="{FF2B5EF4-FFF2-40B4-BE49-F238E27FC236}">
              <a16:creationId xmlns:a16="http://schemas.microsoft.com/office/drawing/2014/main" id="{E3153029-938D-47DB-9AF2-63071A402D01}"/>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83" name="ZoneTexte 4082">
          <a:extLst>
            <a:ext uri="{FF2B5EF4-FFF2-40B4-BE49-F238E27FC236}">
              <a16:creationId xmlns:a16="http://schemas.microsoft.com/office/drawing/2014/main" id="{98F93441-E37E-4E97-9D89-34EF17FFA24C}"/>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84" name="ZoneTexte 4083">
          <a:extLst>
            <a:ext uri="{FF2B5EF4-FFF2-40B4-BE49-F238E27FC236}">
              <a16:creationId xmlns:a16="http://schemas.microsoft.com/office/drawing/2014/main" id="{B22EA1C9-F771-4E2D-934D-9615BD3C12E8}"/>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85" name="ZoneTexte 4084">
          <a:extLst>
            <a:ext uri="{FF2B5EF4-FFF2-40B4-BE49-F238E27FC236}">
              <a16:creationId xmlns:a16="http://schemas.microsoft.com/office/drawing/2014/main" id="{76C21D60-C4E5-4A9B-A199-58D3A2490DE5}"/>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86" name="ZoneTexte 4085">
          <a:extLst>
            <a:ext uri="{FF2B5EF4-FFF2-40B4-BE49-F238E27FC236}">
              <a16:creationId xmlns:a16="http://schemas.microsoft.com/office/drawing/2014/main" id="{55C8779A-BE1C-49BE-BF9F-D471C724EFCB}"/>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87" name="ZoneTexte 4086">
          <a:extLst>
            <a:ext uri="{FF2B5EF4-FFF2-40B4-BE49-F238E27FC236}">
              <a16:creationId xmlns:a16="http://schemas.microsoft.com/office/drawing/2014/main" id="{DAFB5F9C-700D-43A9-832D-45C29FD4D1B4}"/>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88" name="ZoneTexte 4087">
          <a:extLst>
            <a:ext uri="{FF2B5EF4-FFF2-40B4-BE49-F238E27FC236}">
              <a16:creationId xmlns:a16="http://schemas.microsoft.com/office/drawing/2014/main" id="{F361CD1E-8192-45FF-A985-BB7F537195E9}"/>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89" name="ZoneTexte 4088">
          <a:extLst>
            <a:ext uri="{FF2B5EF4-FFF2-40B4-BE49-F238E27FC236}">
              <a16:creationId xmlns:a16="http://schemas.microsoft.com/office/drawing/2014/main" id="{572EEE57-C316-43DF-A0E3-74979E3604F1}"/>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90" name="ZoneTexte 4089">
          <a:extLst>
            <a:ext uri="{FF2B5EF4-FFF2-40B4-BE49-F238E27FC236}">
              <a16:creationId xmlns:a16="http://schemas.microsoft.com/office/drawing/2014/main" id="{94CE06B9-E6BE-4899-8F22-95E6BF6AC929}"/>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91" name="ZoneTexte 4090">
          <a:extLst>
            <a:ext uri="{FF2B5EF4-FFF2-40B4-BE49-F238E27FC236}">
              <a16:creationId xmlns:a16="http://schemas.microsoft.com/office/drawing/2014/main" id="{1F3C6755-85F6-48E3-96EC-4ED015F9A80C}"/>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92" name="ZoneTexte 4091">
          <a:extLst>
            <a:ext uri="{FF2B5EF4-FFF2-40B4-BE49-F238E27FC236}">
              <a16:creationId xmlns:a16="http://schemas.microsoft.com/office/drawing/2014/main" id="{3A405313-A23D-4A5E-BAEF-8292278B8FFA}"/>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93" name="ZoneTexte 4092">
          <a:extLst>
            <a:ext uri="{FF2B5EF4-FFF2-40B4-BE49-F238E27FC236}">
              <a16:creationId xmlns:a16="http://schemas.microsoft.com/office/drawing/2014/main" id="{7937E53C-7E66-4033-9C6C-1135B0315ACA}"/>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94" name="ZoneTexte 4093">
          <a:extLst>
            <a:ext uri="{FF2B5EF4-FFF2-40B4-BE49-F238E27FC236}">
              <a16:creationId xmlns:a16="http://schemas.microsoft.com/office/drawing/2014/main" id="{F811ED73-6B07-41F7-9CBB-28B77B68A717}"/>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95" name="ZoneTexte 4094">
          <a:extLst>
            <a:ext uri="{FF2B5EF4-FFF2-40B4-BE49-F238E27FC236}">
              <a16:creationId xmlns:a16="http://schemas.microsoft.com/office/drawing/2014/main" id="{08477987-9A29-456F-A257-D6B14B1ECF64}"/>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96" name="ZoneTexte 4095">
          <a:extLst>
            <a:ext uri="{FF2B5EF4-FFF2-40B4-BE49-F238E27FC236}">
              <a16:creationId xmlns:a16="http://schemas.microsoft.com/office/drawing/2014/main" id="{ADA7CCA5-9CE6-4655-8781-836E5B103EFA}"/>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97" name="ZoneTexte 4096">
          <a:extLst>
            <a:ext uri="{FF2B5EF4-FFF2-40B4-BE49-F238E27FC236}">
              <a16:creationId xmlns:a16="http://schemas.microsoft.com/office/drawing/2014/main" id="{C090AF79-AB76-4F7A-960D-FAF9680683E9}"/>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98" name="ZoneTexte 4097">
          <a:extLst>
            <a:ext uri="{FF2B5EF4-FFF2-40B4-BE49-F238E27FC236}">
              <a16:creationId xmlns:a16="http://schemas.microsoft.com/office/drawing/2014/main" id="{F32EA5CF-1BC7-48F7-8F2F-A917991FCC80}"/>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099" name="ZoneTexte 4098">
          <a:extLst>
            <a:ext uri="{FF2B5EF4-FFF2-40B4-BE49-F238E27FC236}">
              <a16:creationId xmlns:a16="http://schemas.microsoft.com/office/drawing/2014/main" id="{307B1948-717C-4DC8-9CF3-44D64305B1FF}"/>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00" name="ZoneTexte 4099">
          <a:extLst>
            <a:ext uri="{FF2B5EF4-FFF2-40B4-BE49-F238E27FC236}">
              <a16:creationId xmlns:a16="http://schemas.microsoft.com/office/drawing/2014/main" id="{8A5CFFEA-5F04-4E62-8B7C-3E1E9A6382DF}"/>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01" name="ZoneTexte 4100">
          <a:extLst>
            <a:ext uri="{FF2B5EF4-FFF2-40B4-BE49-F238E27FC236}">
              <a16:creationId xmlns:a16="http://schemas.microsoft.com/office/drawing/2014/main" id="{DB391E00-BC86-42E8-89E8-C3F3C5411320}"/>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02" name="ZoneTexte 4101">
          <a:extLst>
            <a:ext uri="{FF2B5EF4-FFF2-40B4-BE49-F238E27FC236}">
              <a16:creationId xmlns:a16="http://schemas.microsoft.com/office/drawing/2014/main" id="{7D22D86C-5200-4B21-ADAF-35B9076682FD}"/>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03" name="ZoneTexte 4102">
          <a:extLst>
            <a:ext uri="{FF2B5EF4-FFF2-40B4-BE49-F238E27FC236}">
              <a16:creationId xmlns:a16="http://schemas.microsoft.com/office/drawing/2014/main" id="{509DAE8F-FE34-4269-864A-BD5EE8AD78FB}"/>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04" name="ZoneTexte 4103">
          <a:extLst>
            <a:ext uri="{FF2B5EF4-FFF2-40B4-BE49-F238E27FC236}">
              <a16:creationId xmlns:a16="http://schemas.microsoft.com/office/drawing/2014/main" id="{B76666BD-157D-4489-9742-406D92ADD807}"/>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05" name="ZoneTexte 4104">
          <a:extLst>
            <a:ext uri="{FF2B5EF4-FFF2-40B4-BE49-F238E27FC236}">
              <a16:creationId xmlns:a16="http://schemas.microsoft.com/office/drawing/2014/main" id="{85AADFAD-0FC0-444F-B88D-79183F83F229}"/>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06" name="ZoneTexte 4105">
          <a:extLst>
            <a:ext uri="{FF2B5EF4-FFF2-40B4-BE49-F238E27FC236}">
              <a16:creationId xmlns:a16="http://schemas.microsoft.com/office/drawing/2014/main" id="{99F11F65-1FF4-4B9D-96E6-2E975497EC04}"/>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07" name="ZoneTexte 4106">
          <a:extLst>
            <a:ext uri="{FF2B5EF4-FFF2-40B4-BE49-F238E27FC236}">
              <a16:creationId xmlns:a16="http://schemas.microsoft.com/office/drawing/2014/main" id="{4CB5BBDE-B6A1-4CC7-95A8-AC15FFA3FDB3}"/>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08" name="ZoneTexte 4107">
          <a:extLst>
            <a:ext uri="{FF2B5EF4-FFF2-40B4-BE49-F238E27FC236}">
              <a16:creationId xmlns:a16="http://schemas.microsoft.com/office/drawing/2014/main" id="{760A99AC-DA8E-4E0A-98CC-D604C06B2EF7}"/>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09" name="ZoneTexte 4108">
          <a:extLst>
            <a:ext uri="{FF2B5EF4-FFF2-40B4-BE49-F238E27FC236}">
              <a16:creationId xmlns:a16="http://schemas.microsoft.com/office/drawing/2014/main" id="{D7F0A434-18E9-44CE-A582-39D01C505A96}"/>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10" name="ZoneTexte 4109">
          <a:extLst>
            <a:ext uri="{FF2B5EF4-FFF2-40B4-BE49-F238E27FC236}">
              <a16:creationId xmlns:a16="http://schemas.microsoft.com/office/drawing/2014/main" id="{8970F267-EBF8-454E-8AE7-217943114EDC}"/>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11" name="ZoneTexte 4110">
          <a:extLst>
            <a:ext uri="{FF2B5EF4-FFF2-40B4-BE49-F238E27FC236}">
              <a16:creationId xmlns:a16="http://schemas.microsoft.com/office/drawing/2014/main" id="{41D063E7-9FD3-4BBF-B89F-89E773A2EDC2}"/>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12" name="ZoneTexte 4111">
          <a:extLst>
            <a:ext uri="{FF2B5EF4-FFF2-40B4-BE49-F238E27FC236}">
              <a16:creationId xmlns:a16="http://schemas.microsoft.com/office/drawing/2014/main" id="{0766DE9E-688C-4EA5-AAAB-47FBB8EB0DE0}"/>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13" name="ZoneTexte 4112">
          <a:extLst>
            <a:ext uri="{FF2B5EF4-FFF2-40B4-BE49-F238E27FC236}">
              <a16:creationId xmlns:a16="http://schemas.microsoft.com/office/drawing/2014/main" id="{7864DC14-990D-4A93-A2B2-0C0850E16C10}"/>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14" name="ZoneTexte 4113">
          <a:extLst>
            <a:ext uri="{FF2B5EF4-FFF2-40B4-BE49-F238E27FC236}">
              <a16:creationId xmlns:a16="http://schemas.microsoft.com/office/drawing/2014/main" id="{5D156E0B-5312-4EBF-827D-7A0051DC1ACF}"/>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15" name="ZoneTexte 4114">
          <a:extLst>
            <a:ext uri="{FF2B5EF4-FFF2-40B4-BE49-F238E27FC236}">
              <a16:creationId xmlns:a16="http://schemas.microsoft.com/office/drawing/2014/main" id="{CBFFE43A-7EA8-4F84-A9B6-4765AF52BD6C}"/>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16" name="ZoneTexte 4115">
          <a:extLst>
            <a:ext uri="{FF2B5EF4-FFF2-40B4-BE49-F238E27FC236}">
              <a16:creationId xmlns:a16="http://schemas.microsoft.com/office/drawing/2014/main" id="{57C39FD4-8D6C-4AB1-9B7A-AA63EB148825}"/>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17" name="ZoneTexte 4116">
          <a:extLst>
            <a:ext uri="{FF2B5EF4-FFF2-40B4-BE49-F238E27FC236}">
              <a16:creationId xmlns:a16="http://schemas.microsoft.com/office/drawing/2014/main" id="{3D638BE4-2551-45EC-8245-9633EC5379BB}"/>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18" name="ZoneTexte 4117">
          <a:extLst>
            <a:ext uri="{FF2B5EF4-FFF2-40B4-BE49-F238E27FC236}">
              <a16:creationId xmlns:a16="http://schemas.microsoft.com/office/drawing/2014/main" id="{4046011E-E09A-44DE-B6B4-CDA3E0612044}"/>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19" name="ZoneTexte 4118">
          <a:extLst>
            <a:ext uri="{FF2B5EF4-FFF2-40B4-BE49-F238E27FC236}">
              <a16:creationId xmlns:a16="http://schemas.microsoft.com/office/drawing/2014/main" id="{C3D029F9-4D46-4FBA-A35B-E2F2A7303991}"/>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20" name="ZoneTexte 4119">
          <a:extLst>
            <a:ext uri="{FF2B5EF4-FFF2-40B4-BE49-F238E27FC236}">
              <a16:creationId xmlns:a16="http://schemas.microsoft.com/office/drawing/2014/main" id="{BB0679EB-BDB5-477B-8E23-329A5DEFBCE3}"/>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21" name="ZoneTexte 4120">
          <a:extLst>
            <a:ext uri="{FF2B5EF4-FFF2-40B4-BE49-F238E27FC236}">
              <a16:creationId xmlns:a16="http://schemas.microsoft.com/office/drawing/2014/main" id="{35C28063-F266-4BC7-AB29-FF1A65B09667}"/>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22" name="ZoneTexte 4121">
          <a:extLst>
            <a:ext uri="{FF2B5EF4-FFF2-40B4-BE49-F238E27FC236}">
              <a16:creationId xmlns:a16="http://schemas.microsoft.com/office/drawing/2014/main" id="{9C223621-9790-4D17-BF66-7FD4DCA528E0}"/>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23" name="ZoneTexte 4122">
          <a:extLst>
            <a:ext uri="{FF2B5EF4-FFF2-40B4-BE49-F238E27FC236}">
              <a16:creationId xmlns:a16="http://schemas.microsoft.com/office/drawing/2014/main" id="{1B90DDC0-A669-460D-AF99-CE41B308363D}"/>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24" name="ZoneTexte 4123">
          <a:extLst>
            <a:ext uri="{FF2B5EF4-FFF2-40B4-BE49-F238E27FC236}">
              <a16:creationId xmlns:a16="http://schemas.microsoft.com/office/drawing/2014/main" id="{422C057D-E78E-4EE6-9F0F-206357DFF840}"/>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25" name="ZoneTexte 4124">
          <a:extLst>
            <a:ext uri="{FF2B5EF4-FFF2-40B4-BE49-F238E27FC236}">
              <a16:creationId xmlns:a16="http://schemas.microsoft.com/office/drawing/2014/main" id="{919CA910-2838-40B6-B94A-ED4D66C053F0}"/>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26" name="ZoneTexte 4125">
          <a:extLst>
            <a:ext uri="{FF2B5EF4-FFF2-40B4-BE49-F238E27FC236}">
              <a16:creationId xmlns:a16="http://schemas.microsoft.com/office/drawing/2014/main" id="{5D3146D7-CA31-4413-B739-3AA057A747C4}"/>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27" name="ZoneTexte 4126">
          <a:extLst>
            <a:ext uri="{FF2B5EF4-FFF2-40B4-BE49-F238E27FC236}">
              <a16:creationId xmlns:a16="http://schemas.microsoft.com/office/drawing/2014/main" id="{1CF98D75-0B13-4EA5-A00E-C1698B049CCD}"/>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28" name="ZoneTexte 4127">
          <a:extLst>
            <a:ext uri="{FF2B5EF4-FFF2-40B4-BE49-F238E27FC236}">
              <a16:creationId xmlns:a16="http://schemas.microsoft.com/office/drawing/2014/main" id="{B56DC7B6-073D-469D-8CB6-8C4BE81F9402}"/>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29" name="ZoneTexte 4128">
          <a:extLst>
            <a:ext uri="{FF2B5EF4-FFF2-40B4-BE49-F238E27FC236}">
              <a16:creationId xmlns:a16="http://schemas.microsoft.com/office/drawing/2014/main" id="{C4F4DE77-4940-4D1C-9071-30ED79B25108}"/>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30" name="ZoneTexte 4129">
          <a:extLst>
            <a:ext uri="{FF2B5EF4-FFF2-40B4-BE49-F238E27FC236}">
              <a16:creationId xmlns:a16="http://schemas.microsoft.com/office/drawing/2014/main" id="{B65AD9DC-585F-4B90-B4E4-5371B958948F}"/>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31" name="ZoneTexte 4130">
          <a:extLst>
            <a:ext uri="{FF2B5EF4-FFF2-40B4-BE49-F238E27FC236}">
              <a16:creationId xmlns:a16="http://schemas.microsoft.com/office/drawing/2014/main" id="{B6A31B30-2E6F-4537-AB82-DA53C91C4117}"/>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32" name="ZoneTexte 4131">
          <a:extLst>
            <a:ext uri="{FF2B5EF4-FFF2-40B4-BE49-F238E27FC236}">
              <a16:creationId xmlns:a16="http://schemas.microsoft.com/office/drawing/2014/main" id="{DD643D73-1F7A-4DC8-86C0-7BA151A47102}"/>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33" name="ZoneTexte 4132">
          <a:extLst>
            <a:ext uri="{FF2B5EF4-FFF2-40B4-BE49-F238E27FC236}">
              <a16:creationId xmlns:a16="http://schemas.microsoft.com/office/drawing/2014/main" id="{92CC3779-B8F7-41E4-ADAA-5720993E28AD}"/>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34" name="ZoneTexte 4133">
          <a:extLst>
            <a:ext uri="{FF2B5EF4-FFF2-40B4-BE49-F238E27FC236}">
              <a16:creationId xmlns:a16="http://schemas.microsoft.com/office/drawing/2014/main" id="{296A65B7-03A0-424D-A9AE-6931462B33ED}"/>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35" name="ZoneTexte 4134">
          <a:extLst>
            <a:ext uri="{FF2B5EF4-FFF2-40B4-BE49-F238E27FC236}">
              <a16:creationId xmlns:a16="http://schemas.microsoft.com/office/drawing/2014/main" id="{56C22FD1-F0A6-413D-96B0-FAE05C290839}"/>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36" name="ZoneTexte 4135">
          <a:extLst>
            <a:ext uri="{FF2B5EF4-FFF2-40B4-BE49-F238E27FC236}">
              <a16:creationId xmlns:a16="http://schemas.microsoft.com/office/drawing/2014/main" id="{4B2491BC-B87F-4780-AB22-8B5D8970B44E}"/>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37" name="ZoneTexte 4136">
          <a:extLst>
            <a:ext uri="{FF2B5EF4-FFF2-40B4-BE49-F238E27FC236}">
              <a16:creationId xmlns:a16="http://schemas.microsoft.com/office/drawing/2014/main" id="{D16F238B-8193-4AA8-B98D-BEC341F52437}"/>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38" name="ZoneTexte 4137">
          <a:extLst>
            <a:ext uri="{FF2B5EF4-FFF2-40B4-BE49-F238E27FC236}">
              <a16:creationId xmlns:a16="http://schemas.microsoft.com/office/drawing/2014/main" id="{54D06144-B3B8-429C-A1A7-75F54CECFA58}"/>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39" name="ZoneTexte 4138">
          <a:extLst>
            <a:ext uri="{FF2B5EF4-FFF2-40B4-BE49-F238E27FC236}">
              <a16:creationId xmlns:a16="http://schemas.microsoft.com/office/drawing/2014/main" id="{8F1BDD47-60D8-4B22-8EF1-D95931E8882B}"/>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40" name="ZoneTexte 4139">
          <a:extLst>
            <a:ext uri="{FF2B5EF4-FFF2-40B4-BE49-F238E27FC236}">
              <a16:creationId xmlns:a16="http://schemas.microsoft.com/office/drawing/2014/main" id="{CD854C1D-C8CF-48A9-AC10-EC1302834B2F}"/>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41" name="ZoneTexte 4140">
          <a:extLst>
            <a:ext uri="{FF2B5EF4-FFF2-40B4-BE49-F238E27FC236}">
              <a16:creationId xmlns:a16="http://schemas.microsoft.com/office/drawing/2014/main" id="{2402A6A7-7E72-49D1-8A44-DCA79275865E}"/>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42" name="ZoneTexte 4141">
          <a:extLst>
            <a:ext uri="{FF2B5EF4-FFF2-40B4-BE49-F238E27FC236}">
              <a16:creationId xmlns:a16="http://schemas.microsoft.com/office/drawing/2014/main" id="{182DA83E-E4E0-4D4A-A6BA-9589224CCAB2}"/>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43" name="ZoneTexte 4142">
          <a:extLst>
            <a:ext uri="{FF2B5EF4-FFF2-40B4-BE49-F238E27FC236}">
              <a16:creationId xmlns:a16="http://schemas.microsoft.com/office/drawing/2014/main" id="{CE499DE0-10E3-42AD-BB77-57BB146C859A}"/>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44" name="ZoneTexte 4143">
          <a:extLst>
            <a:ext uri="{FF2B5EF4-FFF2-40B4-BE49-F238E27FC236}">
              <a16:creationId xmlns:a16="http://schemas.microsoft.com/office/drawing/2014/main" id="{A5363DC8-6186-4CE0-AECE-10709C2CF6DD}"/>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45" name="ZoneTexte 4144">
          <a:extLst>
            <a:ext uri="{FF2B5EF4-FFF2-40B4-BE49-F238E27FC236}">
              <a16:creationId xmlns:a16="http://schemas.microsoft.com/office/drawing/2014/main" id="{E8F26974-1110-411A-BA09-0B1047D287E1}"/>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99</xdr:col>
      <xdr:colOff>0</xdr:colOff>
      <xdr:row>22</xdr:row>
      <xdr:rowOff>0</xdr:rowOff>
    </xdr:from>
    <xdr:ext cx="65" cy="172227"/>
    <xdr:sp macro="" textlink="">
      <xdr:nvSpPr>
        <xdr:cNvPr id="4146" name="ZoneTexte 4145">
          <a:extLst>
            <a:ext uri="{FF2B5EF4-FFF2-40B4-BE49-F238E27FC236}">
              <a16:creationId xmlns:a16="http://schemas.microsoft.com/office/drawing/2014/main" id="{C1B2440C-EF2D-4AE6-8C7B-B1679E87D7AD}"/>
            </a:ext>
          </a:extLst>
        </xdr:cNvPr>
        <xdr:cNvSpPr txBox="1"/>
      </xdr:nvSpPr>
      <xdr:spPr>
        <a:xfrm>
          <a:off x="51777900" y="6019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47" name="ZoneTexte 4146">
          <a:extLst>
            <a:ext uri="{FF2B5EF4-FFF2-40B4-BE49-F238E27FC236}">
              <a16:creationId xmlns:a16="http://schemas.microsoft.com/office/drawing/2014/main" id="{9C09A232-C906-4662-B04B-AFFF9E4909E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48" name="ZoneTexte 4147">
          <a:extLst>
            <a:ext uri="{FF2B5EF4-FFF2-40B4-BE49-F238E27FC236}">
              <a16:creationId xmlns:a16="http://schemas.microsoft.com/office/drawing/2014/main" id="{07A23513-C02C-4E16-AFE7-4954BF087A2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49" name="ZoneTexte 4148">
          <a:extLst>
            <a:ext uri="{FF2B5EF4-FFF2-40B4-BE49-F238E27FC236}">
              <a16:creationId xmlns:a16="http://schemas.microsoft.com/office/drawing/2014/main" id="{88CFA93F-4CF0-46E7-A81D-975AD59F74C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50" name="ZoneTexte 4149">
          <a:extLst>
            <a:ext uri="{FF2B5EF4-FFF2-40B4-BE49-F238E27FC236}">
              <a16:creationId xmlns:a16="http://schemas.microsoft.com/office/drawing/2014/main" id="{3B3D2526-EE6F-4615-A758-F4829A157DA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51" name="ZoneTexte 4150">
          <a:extLst>
            <a:ext uri="{FF2B5EF4-FFF2-40B4-BE49-F238E27FC236}">
              <a16:creationId xmlns:a16="http://schemas.microsoft.com/office/drawing/2014/main" id="{22DD7C8B-3DC7-41FB-8DB9-7B55863BF57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52" name="ZoneTexte 4151">
          <a:extLst>
            <a:ext uri="{FF2B5EF4-FFF2-40B4-BE49-F238E27FC236}">
              <a16:creationId xmlns:a16="http://schemas.microsoft.com/office/drawing/2014/main" id="{6CE6A182-4582-465F-A7BA-48DA9A4140E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53" name="ZoneTexte 4152">
          <a:extLst>
            <a:ext uri="{FF2B5EF4-FFF2-40B4-BE49-F238E27FC236}">
              <a16:creationId xmlns:a16="http://schemas.microsoft.com/office/drawing/2014/main" id="{4A0D603E-1A5D-4E77-A467-8F8EB988E9D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54" name="ZoneTexte 4153">
          <a:extLst>
            <a:ext uri="{FF2B5EF4-FFF2-40B4-BE49-F238E27FC236}">
              <a16:creationId xmlns:a16="http://schemas.microsoft.com/office/drawing/2014/main" id="{32E9701D-601A-4992-A992-EDB860CC5B9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55" name="ZoneTexte 4154">
          <a:extLst>
            <a:ext uri="{FF2B5EF4-FFF2-40B4-BE49-F238E27FC236}">
              <a16:creationId xmlns:a16="http://schemas.microsoft.com/office/drawing/2014/main" id="{8144C4FD-9A67-412A-9560-2C4E86510CA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56" name="ZoneTexte 4155">
          <a:extLst>
            <a:ext uri="{FF2B5EF4-FFF2-40B4-BE49-F238E27FC236}">
              <a16:creationId xmlns:a16="http://schemas.microsoft.com/office/drawing/2014/main" id="{520A6D7B-8637-4526-B555-D86DB9C5D65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57" name="ZoneTexte 4156">
          <a:extLst>
            <a:ext uri="{FF2B5EF4-FFF2-40B4-BE49-F238E27FC236}">
              <a16:creationId xmlns:a16="http://schemas.microsoft.com/office/drawing/2014/main" id="{BD6580CE-0B6C-420D-8C50-BCAA2531C57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58" name="ZoneTexte 4157">
          <a:extLst>
            <a:ext uri="{FF2B5EF4-FFF2-40B4-BE49-F238E27FC236}">
              <a16:creationId xmlns:a16="http://schemas.microsoft.com/office/drawing/2014/main" id="{E41FB44A-E46B-4B06-B6C7-D248B428CA3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59" name="ZoneTexte 4158">
          <a:extLst>
            <a:ext uri="{FF2B5EF4-FFF2-40B4-BE49-F238E27FC236}">
              <a16:creationId xmlns:a16="http://schemas.microsoft.com/office/drawing/2014/main" id="{B5E5BF76-EC7B-40B3-8363-B2D13EB3698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60" name="ZoneTexte 4159">
          <a:extLst>
            <a:ext uri="{FF2B5EF4-FFF2-40B4-BE49-F238E27FC236}">
              <a16:creationId xmlns:a16="http://schemas.microsoft.com/office/drawing/2014/main" id="{93435991-14BE-4FE5-A1E9-69AF2B5AABD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61" name="ZoneTexte 4160">
          <a:extLst>
            <a:ext uri="{FF2B5EF4-FFF2-40B4-BE49-F238E27FC236}">
              <a16:creationId xmlns:a16="http://schemas.microsoft.com/office/drawing/2014/main" id="{0A37217F-34F8-4F68-811B-3622C41D631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62" name="ZoneTexte 4161">
          <a:extLst>
            <a:ext uri="{FF2B5EF4-FFF2-40B4-BE49-F238E27FC236}">
              <a16:creationId xmlns:a16="http://schemas.microsoft.com/office/drawing/2014/main" id="{6378DBF3-FF99-4C71-8404-53714D7F773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63" name="ZoneTexte 4162">
          <a:extLst>
            <a:ext uri="{FF2B5EF4-FFF2-40B4-BE49-F238E27FC236}">
              <a16:creationId xmlns:a16="http://schemas.microsoft.com/office/drawing/2014/main" id="{AE297239-70DA-4C3A-9215-50544AA9FE2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64" name="ZoneTexte 4163">
          <a:extLst>
            <a:ext uri="{FF2B5EF4-FFF2-40B4-BE49-F238E27FC236}">
              <a16:creationId xmlns:a16="http://schemas.microsoft.com/office/drawing/2014/main" id="{F1F68947-C7FB-44E9-9CB3-AFFA19D40C3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65" name="ZoneTexte 4164">
          <a:extLst>
            <a:ext uri="{FF2B5EF4-FFF2-40B4-BE49-F238E27FC236}">
              <a16:creationId xmlns:a16="http://schemas.microsoft.com/office/drawing/2014/main" id="{619B6E7D-4CF7-4D06-B699-1B402844183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66" name="ZoneTexte 4165">
          <a:extLst>
            <a:ext uri="{FF2B5EF4-FFF2-40B4-BE49-F238E27FC236}">
              <a16:creationId xmlns:a16="http://schemas.microsoft.com/office/drawing/2014/main" id="{CA1F391B-55CB-488F-8F4C-14B478E1630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67" name="ZoneTexte 4166">
          <a:extLst>
            <a:ext uri="{FF2B5EF4-FFF2-40B4-BE49-F238E27FC236}">
              <a16:creationId xmlns:a16="http://schemas.microsoft.com/office/drawing/2014/main" id="{009D842A-B14E-492E-BBE1-70155D34F61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68" name="ZoneTexte 4167">
          <a:extLst>
            <a:ext uri="{FF2B5EF4-FFF2-40B4-BE49-F238E27FC236}">
              <a16:creationId xmlns:a16="http://schemas.microsoft.com/office/drawing/2014/main" id="{E32F7DA7-BC5F-4C4F-8D0F-FC2DC9FB53E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69" name="ZoneTexte 4168">
          <a:extLst>
            <a:ext uri="{FF2B5EF4-FFF2-40B4-BE49-F238E27FC236}">
              <a16:creationId xmlns:a16="http://schemas.microsoft.com/office/drawing/2014/main" id="{0F1119FF-5247-44FA-B1B7-E0C4CD3C780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70" name="ZoneTexte 4169">
          <a:extLst>
            <a:ext uri="{FF2B5EF4-FFF2-40B4-BE49-F238E27FC236}">
              <a16:creationId xmlns:a16="http://schemas.microsoft.com/office/drawing/2014/main" id="{CF3BD79F-4E75-4040-B151-6671864FF0C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71" name="ZoneTexte 4170">
          <a:extLst>
            <a:ext uri="{FF2B5EF4-FFF2-40B4-BE49-F238E27FC236}">
              <a16:creationId xmlns:a16="http://schemas.microsoft.com/office/drawing/2014/main" id="{417CE47C-752C-44B2-9AB0-FA72CEE965E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72" name="ZoneTexte 4171">
          <a:extLst>
            <a:ext uri="{FF2B5EF4-FFF2-40B4-BE49-F238E27FC236}">
              <a16:creationId xmlns:a16="http://schemas.microsoft.com/office/drawing/2014/main" id="{E7699F76-9D1F-4393-AD22-5EDC876B28C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73" name="ZoneTexte 4172">
          <a:extLst>
            <a:ext uri="{FF2B5EF4-FFF2-40B4-BE49-F238E27FC236}">
              <a16:creationId xmlns:a16="http://schemas.microsoft.com/office/drawing/2014/main" id="{A6EB142B-4764-431B-9972-BDE201C1071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74" name="ZoneTexte 4173">
          <a:extLst>
            <a:ext uri="{FF2B5EF4-FFF2-40B4-BE49-F238E27FC236}">
              <a16:creationId xmlns:a16="http://schemas.microsoft.com/office/drawing/2014/main" id="{045305D5-ABA9-4C72-AF20-437AF24AE1E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75" name="ZoneTexte 4174">
          <a:extLst>
            <a:ext uri="{FF2B5EF4-FFF2-40B4-BE49-F238E27FC236}">
              <a16:creationId xmlns:a16="http://schemas.microsoft.com/office/drawing/2014/main" id="{EF2B9C0F-1FB1-4653-97EC-742369A0870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76" name="ZoneTexte 4175">
          <a:extLst>
            <a:ext uri="{FF2B5EF4-FFF2-40B4-BE49-F238E27FC236}">
              <a16:creationId xmlns:a16="http://schemas.microsoft.com/office/drawing/2014/main" id="{10AE6ED6-8F15-4FFC-B089-8B9EAB51B8F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77" name="ZoneTexte 4176">
          <a:extLst>
            <a:ext uri="{FF2B5EF4-FFF2-40B4-BE49-F238E27FC236}">
              <a16:creationId xmlns:a16="http://schemas.microsoft.com/office/drawing/2014/main" id="{FF6A2A95-6D30-47F9-A181-BAFA5460AF2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78" name="ZoneTexte 4177">
          <a:extLst>
            <a:ext uri="{FF2B5EF4-FFF2-40B4-BE49-F238E27FC236}">
              <a16:creationId xmlns:a16="http://schemas.microsoft.com/office/drawing/2014/main" id="{1BCD7A44-450B-445E-A8AF-F246ACA71A4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79" name="ZoneTexte 4178">
          <a:extLst>
            <a:ext uri="{FF2B5EF4-FFF2-40B4-BE49-F238E27FC236}">
              <a16:creationId xmlns:a16="http://schemas.microsoft.com/office/drawing/2014/main" id="{054047BA-DC10-4977-9EEC-DE1E7A9B903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80" name="ZoneTexte 4179">
          <a:extLst>
            <a:ext uri="{FF2B5EF4-FFF2-40B4-BE49-F238E27FC236}">
              <a16:creationId xmlns:a16="http://schemas.microsoft.com/office/drawing/2014/main" id="{F5655597-A5C3-431D-8596-AC76EC87784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81" name="ZoneTexte 4180">
          <a:extLst>
            <a:ext uri="{FF2B5EF4-FFF2-40B4-BE49-F238E27FC236}">
              <a16:creationId xmlns:a16="http://schemas.microsoft.com/office/drawing/2014/main" id="{C03351BD-376C-4EB3-B4D5-F1E5BC608FC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82" name="ZoneTexte 4181">
          <a:extLst>
            <a:ext uri="{FF2B5EF4-FFF2-40B4-BE49-F238E27FC236}">
              <a16:creationId xmlns:a16="http://schemas.microsoft.com/office/drawing/2014/main" id="{3926B648-5568-4588-9DCD-0BF3A6766C0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83" name="ZoneTexte 4182">
          <a:extLst>
            <a:ext uri="{FF2B5EF4-FFF2-40B4-BE49-F238E27FC236}">
              <a16:creationId xmlns:a16="http://schemas.microsoft.com/office/drawing/2014/main" id="{49BC9BCC-1272-4F25-847A-599937A42C1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84" name="ZoneTexte 4183">
          <a:extLst>
            <a:ext uri="{FF2B5EF4-FFF2-40B4-BE49-F238E27FC236}">
              <a16:creationId xmlns:a16="http://schemas.microsoft.com/office/drawing/2014/main" id="{26E4D87F-3D02-4909-AFB4-A2A029AC4C9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85" name="ZoneTexte 4184">
          <a:extLst>
            <a:ext uri="{FF2B5EF4-FFF2-40B4-BE49-F238E27FC236}">
              <a16:creationId xmlns:a16="http://schemas.microsoft.com/office/drawing/2014/main" id="{7F77AEB6-DDF1-4A24-B86F-C6A8741E156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86" name="ZoneTexte 4185">
          <a:extLst>
            <a:ext uri="{FF2B5EF4-FFF2-40B4-BE49-F238E27FC236}">
              <a16:creationId xmlns:a16="http://schemas.microsoft.com/office/drawing/2014/main" id="{E985CBA0-8265-42B3-A22E-063F1CF59FE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87" name="ZoneTexte 4186">
          <a:extLst>
            <a:ext uri="{FF2B5EF4-FFF2-40B4-BE49-F238E27FC236}">
              <a16:creationId xmlns:a16="http://schemas.microsoft.com/office/drawing/2014/main" id="{F25D452C-F017-452E-AE80-F9786E8D5CB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88" name="ZoneTexte 4187">
          <a:extLst>
            <a:ext uri="{FF2B5EF4-FFF2-40B4-BE49-F238E27FC236}">
              <a16:creationId xmlns:a16="http://schemas.microsoft.com/office/drawing/2014/main" id="{C9C2A22A-863F-4892-88B7-ADFB735A7A2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89" name="ZoneTexte 4188">
          <a:extLst>
            <a:ext uri="{FF2B5EF4-FFF2-40B4-BE49-F238E27FC236}">
              <a16:creationId xmlns:a16="http://schemas.microsoft.com/office/drawing/2014/main" id="{14E9745D-530C-4A8C-A153-E8830BEA479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90" name="ZoneTexte 4189">
          <a:extLst>
            <a:ext uri="{FF2B5EF4-FFF2-40B4-BE49-F238E27FC236}">
              <a16:creationId xmlns:a16="http://schemas.microsoft.com/office/drawing/2014/main" id="{691E5A9E-0535-4C26-92C9-D9199E3236F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91" name="ZoneTexte 4190">
          <a:extLst>
            <a:ext uri="{FF2B5EF4-FFF2-40B4-BE49-F238E27FC236}">
              <a16:creationId xmlns:a16="http://schemas.microsoft.com/office/drawing/2014/main" id="{95DCAEFB-0000-4F02-A9A7-EF951DB2870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92" name="ZoneTexte 4191">
          <a:extLst>
            <a:ext uri="{FF2B5EF4-FFF2-40B4-BE49-F238E27FC236}">
              <a16:creationId xmlns:a16="http://schemas.microsoft.com/office/drawing/2014/main" id="{4AF3DFA6-3A72-4CD5-9E50-911791FC4B4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93" name="ZoneTexte 4192">
          <a:extLst>
            <a:ext uri="{FF2B5EF4-FFF2-40B4-BE49-F238E27FC236}">
              <a16:creationId xmlns:a16="http://schemas.microsoft.com/office/drawing/2014/main" id="{FD94845C-EB82-4312-9030-CD4DC06C88C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94" name="ZoneTexte 4193">
          <a:extLst>
            <a:ext uri="{FF2B5EF4-FFF2-40B4-BE49-F238E27FC236}">
              <a16:creationId xmlns:a16="http://schemas.microsoft.com/office/drawing/2014/main" id="{303FFF17-BFC6-4504-BBAF-B76E685CEAC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95" name="ZoneTexte 4194">
          <a:extLst>
            <a:ext uri="{FF2B5EF4-FFF2-40B4-BE49-F238E27FC236}">
              <a16:creationId xmlns:a16="http://schemas.microsoft.com/office/drawing/2014/main" id="{06DF3886-E176-4577-949D-B3DA7281DF6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96" name="ZoneTexte 4195">
          <a:extLst>
            <a:ext uri="{FF2B5EF4-FFF2-40B4-BE49-F238E27FC236}">
              <a16:creationId xmlns:a16="http://schemas.microsoft.com/office/drawing/2014/main" id="{5198B46A-8C97-45EA-891A-CE1022F4F01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97" name="ZoneTexte 4196">
          <a:extLst>
            <a:ext uri="{FF2B5EF4-FFF2-40B4-BE49-F238E27FC236}">
              <a16:creationId xmlns:a16="http://schemas.microsoft.com/office/drawing/2014/main" id="{C5564DE6-F667-49E9-AB06-C850E454C6E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98" name="ZoneTexte 4197">
          <a:extLst>
            <a:ext uri="{FF2B5EF4-FFF2-40B4-BE49-F238E27FC236}">
              <a16:creationId xmlns:a16="http://schemas.microsoft.com/office/drawing/2014/main" id="{B112D49D-34B4-4132-8428-F798F72F64C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199" name="ZoneTexte 4198">
          <a:extLst>
            <a:ext uri="{FF2B5EF4-FFF2-40B4-BE49-F238E27FC236}">
              <a16:creationId xmlns:a16="http://schemas.microsoft.com/office/drawing/2014/main" id="{48548D22-3239-47F1-A97B-51C4CAFDAFE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00" name="ZoneTexte 4199">
          <a:extLst>
            <a:ext uri="{FF2B5EF4-FFF2-40B4-BE49-F238E27FC236}">
              <a16:creationId xmlns:a16="http://schemas.microsoft.com/office/drawing/2014/main" id="{B8413ADF-309D-4232-AE50-D1F839C97B9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01" name="ZoneTexte 4200">
          <a:extLst>
            <a:ext uri="{FF2B5EF4-FFF2-40B4-BE49-F238E27FC236}">
              <a16:creationId xmlns:a16="http://schemas.microsoft.com/office/drawing/2014/main" id="{771446BA-631C-4700-9D91-88F2F2CF96A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02" name="ZoneTexte 4201">
          <a:extLst>
            <a:ext uri="{FF2B5EF4-FFF2-40B4-BE49-F238E27FC236}">
              <a16:creationId xmlns:a16="http://schemas.microsoft.com/office/drawing/2014/main" id="{2354DD87-AFFA-4305-9731-474291DF8D0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03" name="ZoneTexte 4202">
          <a:extLst>
            <a:ext uri="{FF2B5EF4-FFF2-40B4-BE49-F238E27FC236}">
              <a16:creationId xmlns:a16="http://schemas.microsoft.com/office/drawing/2014/main" id="{F9F5C275-4CD0-4128-BD7B-5B216A4616F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04" name="ZoneTexte 4203">
          <a:extLst>
            <a:ext uri="{FF2B5EF4-FFF2-40B4-BE49-F238E27FC236}">
              <a16:creationId xmlns:a16="http://schemas.microsoft.com/office/drawing/2014/main" id="{615137B5-B8C7-4A49-BC6D-D937409C841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05" name="ZoneTexte 4204">
          <a:extLst>
            <a:ext uri="{FF2B5EF4-FFF2-40B4-BE49-F238E27FC236}">
              <a16:creationId xmlns:a16="http://schemas.microsoft.com/office/drawing/2014/main" id="{8D6525C5-F1A5-449F-8291-C0AAA7BF08E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06" name="ZoneTexte 4205">
          <a:extLst>
            <a:ext uri="{FF2B5EF4-FFF2-40B4-BE49-F238E27FC236}">
              <a16:creationId xmlns:a16="http://schemas.microsoft.com/office/drawing/2014/main" id="{2BEF563E-F3C7-4585-AA14-0BD9424D678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07" name="ZoneTexte 4206">
          <a:extLst>
            <a:ext uri="{FF2B5EF4-FFF2-40B4-BE49-F238E27FC236}">
              <a16:creationId xmlns:a16="http://schemas.microsoft.com/office/drawing/2014/main" id="{80D7B786-C441-4A44-AAA6-9251F38760B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08" name="ZoneTexte 4207">
          <a:extLst>
            <a:ext uri="{FF2B5EF4-FFF2-40B4-BE49-F238E27FC236}">
              <a16:creationId xmlns:a16="http://schemas.microsoft.com/office/drawing/2014/main" id="{612D332B-B798-47D7-9EDE-5CD7F177EB2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09" name="ZoneTexte 4208">
          <a:extLst>
            <a:ext uri="{FF2B5EF4-FFF2-40B4-BE49-F238E27FC236}">
              <a16:creationId xmlns:a16="http://schemas.microsoft.com/office/drawing/2014/main" id="{90D21723-E3C6-4C31-BFCE-92C012A07DE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10" name="ZoneTexte 4209">
          <a:extLst>
            <a:ext uri="{FF2B5EF4-FFF2-40B4-BE49-F238E27FC236}">
              <a16:creationId xmlns:a16="http://schemas.microsoft.com/office/drawing/2014/main" id="{9E038997-3EAC-4011-A1C5-9CAB264E6EB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11" name="ZoneTexte 4210">
          <a:extLst>
            <a:ext uri="{FF2B5EF4-FFF2-40B4-BE49-F238E27FC236}">
              <a16:creationId xmlns:a16="http://schemas.microsoft.com/office/drawing/2014/main" id="{BCB612D8-F38E-4475-BC40-222F91C2EAF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12" name="ZoneTexte 4211">
          <a:extLst>
            <a:ext uri="{FF2B5EF4-FFF2-40B4-BE49-F238E27FC236}">
              <a16:creationId xmlns:a16="http://schemas.microsoft.com/office/drawing/2014/main" id="{99979E01-86AD-4904-8006-2C748614817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13" name="ZoneTexte 4212">
          <a:extLst>
            <a:ext uri="{FF2B5EF4-FFF2-40B4-BE49-F238E27FC236}">
              <a16:creationId xmlns:a16="http://schemas.microsoft.com/office/drawing/2014/main" id="{80FD8B67-5986-475F-89D8-D76EB78E901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14" name="ZoneTexte 4213">
          <a:extLst>
            <a:ext uri="{FF2B5EF4-FFF2-40B4-BE49-F238E27FC236}">
              <a16:creationId xmlns:a16="http://schemas.microsoft.com/office/drawing/2014/main" id="{846C4562-F2D3-4E6D-AD36-043BFEA2C24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15" name="ZoneTexte 4214">
          <a:extLst>
            <a:ext uri="{FF2B5EF4-FFF2-40B4-BE49-F238E27FC236}">
              <a16:creationId xmlns:a16="http://schemas.microsoft.com/office/drawing/2014/main" id="{AC9B46FB-EDC8-4C88-8DC0-E3AC140F21D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16" name="ZoneTexte 4215">
          <a:extLst>
            <a:ext uri="{FF2B5EF4-FFF2-40B4-BE49-F238E27FC236}">
              <a16:creationId xmlns:a16="http://schemas.microsoft.com/office/drawing/2014/main" id="{C55F9E66-E21B-473A-AC5E-713B830802D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17" name="ZoneTexte 4216">
          <a:extLst>
            <a:ext uri="{FF2B5EF4-FFF2-40B4-BE49-F238E27FC236}">
              <a16:creationId xmlns:a16="http://schemas.microsoft.com/office/drawing/2014/main" id="{A15016DB-6E84-4BE6-AC93-24DFDB74B4A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18" name="ZoneTexte 4217">
          <a:extLst>
            <a:ext uri="{FF2B5EF4-FFF2-40B4-BE49-F238E27FC236}">
              <a16:creationId xmlns:a16="http://schemas.microsoft.com/office/drawing/2014/main" id="{06E959F3-7FB9-4425-8847-D4883424E0A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19" name="ZoneTexte 4218">
          <a:extLst>
            <a:ext uri="{FF2B5EF4-FFF2-40B4-BE49-F238E27FC236}">
              <a16:creationId xmlns:a16="http://schemas.microsoft.com/office/drawing/2014/main" id="{8AD95F64-2D88-4264-BDC0-10BBD453D89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20" name="ZoneTexte 4219">
          <a:extLst>
            <a:ext uri="{FF2B5EF4-FFF2-40B4-BE49-F238E27FC236}">
              <a16:creationId xmlns:a16="http://schemas.microsoft.com/office/drawing/2014/main" id="{24DD2A83-9A4B-4480-8B48-4CF52A6DAF8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21" name="ZoneTexte 4220">
          <a:extLst>
            <a:ext uri="{FF2B5EF4-FFF2-40B4-BE49-F238E27FC236}">
              <a16:creationId xmlns:a16="http://schemas.microsoft.com/office/drawing/2014/main" id="{BC74FFDC-64D0-4FC7-9D60-AF3094AB74C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22" name="ZoneTexte 4221">
          <a:extLst>
            <a:ext uri="{FF2B5EF4-FFF2-40B4-BE49-F238E27FC236}">
              <a16:creationId xmlns:a16="http://schemas.microsoft.com/office/drawing/2014/main" id="{BE97C379-A3E2-4A4A-8A87-836B35CC2E1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23" name="ZoneTexte 4222">
          <a:extLst>
            <a:ext uri="{FF2B5EF4-FFF2-40B4-BE49-F238E27FC236}">
              <a16:creationId xmlns:a16="http://schemas.microsoft.com/office/drawing/2014/main" id="{CD054682-472B-4EA1-B852-BB96C9DFF15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24" name="ZoneTexte 4223">
          <a:extLst>
            <a:ext uri="{FF2B5EF4-FFF2-40B4-BE49-F238E27FC236}">
              <a16:creationId xmlns:a16="http://schemas.microsoft.com/office/drawing/2014/main" id="{F6636B48-5EDD-449B-9B9A-0EE739E56D7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25" name="ZoneTexte 4224">
          <a:extLst>
            <a:ext uri="{FF2B5EF4-FFF2-40B4-BE49-F238E27FC236}">
              <a16:creationId xmlns:a16="http://schemas.microsoft.com/office/drawing/2014/main" id="{3CB5C7F7-DE2D-4B5C-9157-BA682E034EF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26" name="ZoneTexte 4225">
          <a:extLst>
            <a:ext uri="{FF2B5EF4-FFF2-40B4-BE49-F238E27FC236}">
              <a16:creationId xmlns:a16="http://schemas.microsoft.com/office/drawing/2014/main" id="{B89D9870-DD47-4E27-8EC4-824B2CD8967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27" name="ZoneTexte 4226">
          <a:extLst>
            <a:ext uri="{FF2B5EF4-FFF2-40B4-BE49-F238E27FC236}">
              <a16:creationId xmlns:a16="http://schemas.microsoft.com/office/drawing/2014/main" id="{D3947E1E-C55B-48E8-B5DA-3A97D7D66AB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28" name="ZoneTexte 4227">
          <a:extLst>
            <a:ext uri="{FF2B5EF4-FFF2-40B4-BE49-F238E27FC236}">
              <a16:creationId xmlns:a16="http://schemas.microsoft.com/office/drawing/2014/main" id="{92293131-B1E6-45EE-80E1-9006579CA9E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29" name="ZoneTexte 4228">
          <a:extLst>
            <a:ext uri="{FF2B5EF4-FFF2-40B4-BE49-F238E27FC236}">
              <a16:creationId xmlns:a16="http://schemas.microsoft.com/office/drawing/2014/main" id="{5E6DABAD-C85C-44D5-A612-BF5D663E1A6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30" name="ZoneTexte 4229">
          <a:extLst>
            <a:ext uri="{FF2B5EF4-FFF2-40B4-BE49-F238E27FC236}">
              <a16:creationId xmlns:a16="http://schemas.microsoft.com/office/drawing/2014/main" id="{9CFA46A1-33DF-4284-96A0-81801FC7E5A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31" name="ZoneTexte 4230">
          <a:extLst>
            <a:ext uri="{FF2B5EF4-FFF2-40B4-BE49-F238E27FC236}">
              <a16:creationId xmlns:a16="http://schemas.microsoft.com/office/drawing/2014/main" id="{7A0808B4-62E0-4A13-9809-FC4B3BAA678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32" name="ZoneTexte 4231">
          <a:extLst>
            <a:ext uri="{FF2B5EF4-FFF2-40B4-BE49-F238E27FC236}">
              <a16:creationId xmlns:a16="http://schemas.microsoft.com/office/drawing/2014/main" id="{B15EA862-D731-480D-A286-B8C81F164E4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33" name="ZoneTexte 4232">
          <a:extLst>
            <a:ext uri="{FF2B5EF4-FFF2-40B4-BE49-F238E27FC236}">
              <a16:creationId xmlns:a16="http://schemas.microsoft.com/office/drawing/2014/main" id="{FBB6B21C-4312-47AD-83D0-C5E8A8319DF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34" name="ZoneTexte 4233">
          <a:extLst>
            <a:ext uri="{FF2B5EF4-FFF2-40B4-BE49-F238E27FC236}">
              <a16:creationId xmlns:a16="http://schemas.microsoft.com/office/drawing/2014/main" id="{3C1AD436-E57B-4704-93AB-4EB1B8A10ED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35" name="ZoneTexte 4234">
          <a:extLst>
            <a:ext uri="{FF2B5EF4-FFF2-40B4-BE49-F238E27FC236}">
              <a16:creationId xmlns:a16="http://schemas.microsoft.com/office/drawing/2014/main" id="{84B3806C-16FC-481C-8201-10716D0C82F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36" name="ZoneTexte 4235">
          <a:extLst>
            <a:ext uri="{FF2B5EF4-FFF2-40B4-BE49-F238E27FC236}">
              <a16:creationId xmlns:a16="http://schemas.microsoft.com/office/drawing/2014/main" id="{2669D82D-A7B5-48C0-A79F-FE6D6D71314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37" name="ZoneTexte 4236">
          <a:extLst>
            <a:ext uri="{FF2B5EF4-FFF2-40B4-BE49-F238E27FC236}">
              <a16:creationId xmlns:a16="http://schemas.microsoft.com/office/drawing/2014/main" id="{D0C3AAA2-8E77-48F5-90D2-10B02361AA2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38" name="ZoneTexte 4237">
          <a:extLst>
            <a:ext uri="{FF2B5EF4-FFF2-40B4-BE49-F238E27FC236}">
              <a16:creationId xmlns:a16="http://schemas.microsoft.com/office/drawing/2014/main" id="{8242008E-70B7-4445-A0D4-1765A29A053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39" name="ZoneTexte 4238">
          <a:extLst>
            <a:ext uri="{FF2B5EF4-FFF2-40B4-BE49-F238E27FC236}">
              <a16:creationId xmlns:a16="http://schemas.microsoft.com/office/drawing/2014/main" id="{6F2D3AF1-FC49-40A2-8B60-83A4F82DD59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40" name="ZoneTexte 4239">
          <a:extLst>
            <a:ext uri="{FF2B5EF4-FFF2-40B4-BE49-F238E27FC236}">
              <a16:creationId xmlns:a16="http://schemas.microsoft.com/office/drawing/2014/main" id="{BF23310C-5422-4D32-A87F-062DBBCBA85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41" name="ZoneTexte 4240">
          <a:extLst>
            <a:ext uri="{FF2B5EF4-FFF2-40B4-BE49-F238E27FC236}">
              <a16:creationId xmlns:a16="http://schemas.microsoft.com/office/drawing/2014/main" id="{E1C44F3B-0BD3-40A4-BA17-C52A347F34A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42" name="ZoneTexte 4241">
          <a:extLst>
            <a:ext uri="{FF2B5EF4-FFF2-40B4-BE49-F238E27FC236}">
              <a16:creationId xmlns:a16="http://schemas.microsoft.com/office/drawing/2014/main" id="{CC773CE2-C3BB-4381-B431-276F9B1169C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43" name="ZoneTexte 4242">
          <a:extLst>
            <a:ext uri="{FF2B5EF4-FFF2-40B4-BE49-F238E27FC236}">
              <a16:creationId xmlns:a16="http://schemas.microsoft.com/office/drawing/2014/main" id="{EA7DAF1F-4AAA-4C13-904D-93FFCFE1C7C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44" name="ZoneTexte 4243">
          <a:extLst>
            <a:ext uri="{FF2B5EF4-FFF2-40B4-BE49-F238E27FC236}">
              <a16:creationId xmlns:a16="http://schemas.microsoft.com/office/drawing/2014/main" id="{10EF3187-FA3A-4108-99B7-EC88B7A9038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45" name="ZoneTexte 4244">
          <a:extLst>
            <a:ext uri="{FF2B5EF4-FFF2-40B4-BE49-F238E27FC236}">
              <a16:creationId xmlns:a16="http://schemas.microsoft.com/office/drawing/2014/main" id="{7753CB7B-F1EB-48BE-91DA-81BB34863E0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46" name="ZoneTexte 4245">
          <a:extLst>
            <a:ext uri="{FF2B5EF4-FFF2-40B4-BE49-F238E27FC236}">
              <a16:creationId xmlns:a16="http://schemas.microsoft.com/office/drawing/2014/main" id="{36C907E8-C2D9-4C49-A9C6-850FE7E8D86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47" name="ZoneTexte 4246">
          <a:extLst>
            <a:ext uri="{FF2B5EF4-FFF2-40B4-BE49-F238E27FC236}">
              <a16:creationId xmlns:a16="http://schemas.microsoft.com/office/drawing/2014/main" id="{5DC1854C-8738-411A-9EEF-9BEC8FBCFA1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48" name="ZoneTexte 4247">
          <a:extLst>
            <a:ext uri="{FF2B5EF4-FFF2-40B4-BE49-F238E27FC236}">
              <a16:creationId xmlns:a16="http://schemas.microsoft.com/office/drawing/2014/main" id="{8601EDB6-0732-4EB6-962D-5157B48F622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49" name="ZoneTexte 4248">
          <a:extLst>
            <a:ext uri="{FF2B5EF4-FFF2-40B4-BE49-F238E27FC236}">
              <a16:creationId xmlns:a16="http://schemas.microsoft.com/office/drawing/2014/main" id="{E29AD760-0F33-469D-AA1B-3DB20003BB1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50" name="ZoneTexte 4249">
          <a:extLst>
            <a:ext uri="{FF2B5EF4-FFF2-40B4-BE49-F238E27FC236}">
              <a16:creationId xmlns:a16="http://schemas.microsoft.com/office/drawing/2014/main" id="{CAA86B49-747E-4513-BE20-D53D77D4142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51" name="ZoneTexte 4250">
          <a:extLst>
            <a:ext uri="{FF2B5EF4-FFF2-40B4-BE49-F238E27FC236}">
              <a16:creationId xmlns:a16="http://schemas.microsoft.com/office/drawing/2014/main" id="{A6899BCA-5AEB-435E-BA35-FE529CD6773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52" name="ZoneTexte 4251">
          <a:extLst>
            <a:ext uri="{FF2B5EF4-FFF2-40B4-BE49-F238E27FC236}">
              <a16:creationId xmlns:a16="http://schemas.microsoft.com/office/drawing/2014/main" id="{C0EFDE13-7B92-4A03-8EC5-5E165A599EC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53" name="ZoneTexte 4252">
          <a:extLst>
            <a:ext uri="{FF2B5EF4-FFF2-40B4-BE49-F238E27FC236}">
              <a16:creationId xmlns:a16="http://schemas.microsoft.com/office/drawing/2014/main" id="{577F32B6-6276-4E3E-9626-A5F93B1E673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54" name="ZoneTexte 4253">
          <a:extLst>
            <a:ext uri="{FF2B5EF4-FFF2-40B4-BE49-F238E27FC236}">
              <a16:creationId xmlns:a16="http://schemas.microsoft.com/office/drawing/2014/main" id="{0CB24F5F-219E-47DB-81F6-1089DD31E04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55" name="ZoneTexte 4254">
          <a:extLst>
            <a:ext uri="{FF2B5EF4-FFF2-40B4-BE49-F238E27FC236}">
              <a16:creationId xmlns:a16="http://schemas.microsoft.com/office/drawing/2014/main" id="{955B9323-2D15-4BBE-A0A5-A0C1A9DA430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56" name="ZoneTexte 4255">
          <a:extLst>
            <a:ext uri="{FF2B5EF4-FFF2-40B4-BE49-F238E27FC236}">
              <a16:creationId xmlns:a16="http://schemas.microsoft.com/office/drawing/2014/main" id="{15F839FC-4B2E-4E5B-83FF-1751F1E60A8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57" name="ZoneTexte 4256">
          <a:extLst>
            <a:ext uri="{FF2B5EF4-FFF2-40B4-BE49-F238E27FC236}">
              <a16:creationId xmlns:a16="http://schemas.microsoft.com/office/drawing/2014/main" id="{09186720-89D9-4D8F-83BF-609BBCFD7FC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58" name="ZoneTexte 4257">
          <a:extLst>
            <a:ext uri="{FF2B5EF4-FFF2-40B4-BE49-F238E27FC236}">
              <a16:creationId xmlns:a16="http://schemas.microsoft.com/office/drawing/2014/main" id="{F9F8E714-1B42-4672-B0B6-0BD90E51C1F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59" name="ZoneTexte 4258">
          <a:extLst>
            <a:ext uri="{FF2B5EF4-FFF2-40B4-BE49-F238E27FC236}">
              <a16:creationId xmlns:a16="http://schemas.microsoft.com/office/drawing/2014/main" id="{7EC7E251-71D1-431A-BD00-54B80C1C6EC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60" name="ZoneTexte 4259">
          <a:extLst>
            <a:ext uri="{FF2B5EF4-FFF2-40B4-BE49-F238E27FC236}">
              <a16:creationId xmlns:a16="http://schemas.microsoft.com/office/drawing/2014/main" id="{9CAFB7A3-9375-4A85-AF35-50016A0E7B4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61" name="ZoneTexte 4260">
          <a:extLst>
            <a:ext uri="{FF2B5EF4-FFF2-40B4-BE49-F238E27FC236}">
              <a16:creationId xmlns:a16="http://schemas.microsoft.com/office/drawing/2014/main" id="{A2C5C871-682B-44E5-A205-6AC9F9F0945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62" name="ZoneTexte 4261">
          <a:extLst>
            <a:ext uri="{FF2B5EF4-FFF2-40B4-BE49-F238E27FC236}">
              <a16:creationId xmlns:a16="http://schemas.microsoft.com/office/drawing/2014/main" id="{4AC42877-E5E7-449A-8E33-02776AE237A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63" name="ZoneTexte 4262">
          <a:extLst>
            <a:ext uri="{FF2B5EF4-FFF2-40B4-BE49-F238E27FC236}">
              <a16:creationId xmlns:a16="http://schemas.microsoft.com/office/drawing/2014/main" id="{1F3165E4-EFA8-4D5E-B1F3-07CB48AF259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64" name="ZoneTexte 4263">
          <a:extLst>
            <a:ext uri="{FF2B5EF4-FFF2-40B4-BE49-F238E27FC236}">
              <a16:creationId xmlns:a16="http://schemas.microsoft.com/office/drawing/2014/main" id="{8CFDCF7E-21AC-44BA-8A9B-B664AB43707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65" name="ZoneTexte 4264">
          <a:extLst>
            <a:ext uri="{FF2B5EF4-FFF2-40B4-BE49-F238E27FC236}">
              <a16:creationId xmlns:a16="http://schemas.microsoft.com/office/drawing/2014/main" id="{C71CD69C-E94A-4C8D-AB77-212C956D528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66" name="ZoneTexte 4265">
          <a:extLst>
            <a:ext uri="{FF2B5EF4-FFF2-40B4-BE49-F238E27FC236}">
              <a16:creationId xmlns:a16="http://schemas.microsoft.com/office/drawing/2014/main" id="{39261612-A8CC-470F-972C-962815CA9D5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67" name="ZoneTexte 4266">
          <a:extLst>
            <a:ext uri="{FF2B5EF4-FFF2-40B4-BE49-F238E27FC236}">
              <a16:creationId xmlns:a16="http://schemas.microsoft.com/office/drawing/2014/main" id="{B7D21B0A-10DD-4418-863E-AD82667D546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68" name="ZoneTexte 4267">
          <a:extLst>
            <a:ext uri="{FF2B5EF4-FFF2-40B4-BE49-F238E27FC236}">
              <a16:creationId xmlns:a16="http://schemas.microsoft.com/office/drawing/2014/main" id="{994DEDB6-C60E-4025-BE30-DDE7501169C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69" name="ZoneTexte 4268">
          <a:extLst>
            <a:ext uri="{FF2B5EF4-FFF2-40B4-BE49-F238E27FC236}">
              <a16:creationId xmlns:a16="http://schemas.microsoft.com/office/drawing/2014/main" id="{8A48651A-9092-463B-AA35-375D54E3075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70" name="ZoneTexte 4269">
          <a:extLst>
            <a:ext uri="{FF2B5EF4-FFF2-40B4-BE49-F238E27FC236}">
              <a16:creationId xmlns:a16="http://schemas.microsoft.com/office/drawing/2014/main" id="{15CFB5D6-CD1B-49BE-B07E-0F3162E0888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71" name="ZoneTexte 4270">
          <a:extLst>
            <a:ext uri="{FF2B5EF4-FFF2-40B4-BE49-F238E27FC236}">
              <a16:creationId xmlns:a16="http://schemas.microsoft.com/office/drawing/2014/main" id="{9ECF7C98-2CB7-4109-8BCF-9665747336F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72" name="ZoneTexte 4271">
          <a:extLst>
            <a:ext uri="{FF2B5EF4-FFF2-40B4-BE49-F238E27FC236}">
              <a16:creationId xmlns:a16="http://schemas.microsoft.com/office/drawing/2014/main" id="{3BBCA477-80E4-4800-9EDC-95C7282C877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73" name="ZoneTexte 4272">
          <a:extLst>
            <a:ext uri="{FF2B5EF4-FFF2-40B4-BE49-F238E27FC236}">
              <a16:creationId xmlns:a16="http://schemas.microsoft.com/office/drawing/2014/main" id="{EDF01946-9931-4C34-AF4B-650A34FFF1A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74" name="ZoneTexte 4273">
          <a:extLst>
            <a:ext uri="{FF2B5EF4-FFF2-40B4-BE49-F238E27FC236}">
              <a16:creationId xmlns:a16="http://schemas.microsoft.com/office/drawing/2014/main" id="{D89CE4C6-A263-493D-BE6E-5BED48DBBCC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75" name="ZoneTexte 4274">
          <a:extLst>
            <a:ext uri="{FF2B5EF4-FFF2-40B4-BE49-F238E27FC236}">
              <a16:creationId xmlns:a16="http://schemas.microsoft.com/office/drawing/2014/main" id="{C908CBFD-BA4C-414D-AE76-526C718E32C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76" name="ZoneTexte 4275">
          <a:extLst>
            <a:ext uri="{FF2B5EF4-FFF2-40B4-BE49-F238E27FC236}">
              <a16:creationId xmlns:a16="http://schemas.microsoft.com/office/drawing/2014/main" id="{2C5C46D9-C7E5-4BF4-8DBB-ADB8B4B2937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77" name="ZoneTexte 4276">
          <a:extLst>
            <a:ext uri="{FF2B5EF4-FFF2-40B4-BE49-F238E27FC236}">
              <a16:creationId xmlns:a16="http://schemas.microsoft.com/office/drawing/2014/main" id="{B8E662B5-4BAD-40CF-A174-C1403D550C7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78" name="ZoneTexte 4277">
          <a:extLst>
            <a:ext uri="{FF2B5EF4-FFF2-40B4-BE49-F238E27FC236}">
              <a16:creationId xmlns:a16="http://schemas.microsoft.com/office/drawing/2014/main" id="{545236D3-709E-4D0F-BBA0-4DE56D4A1F2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79" name="ZoneTexte 4278">
          <a:extLst>
            <a:ext uri="{FF2B5EF4-FFF2-40B4-BE49-F238E27FC236}">
              <a16:creationId xmlns:a16="http://schemas.microsoft.com/office/drawing/2014/main" id="{CA727B29-5E64-4DBA-BF2C-6CC96175E27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80" name="ZoneTexte 4279">
          <a:extLst>
            <a:ext uri="{FF2B5EF4-FFF2-40B4-BE49-F238E27FC236}">
              <a16:creationId xmlns:a16="http://schemas.microsoft.com/office/drawing/2014/main" id="{2F2DE3E5-855C-4885-ACCD-18BF843334A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81" name="ZoneTexte 4280">
          <a:extLst>
            <a:ext uri="{FF2B5EF4-FFF2-40B4-BE49-F238E27FC236}">
              <a16:creationId xmlns:a16="http://schemas.microsoft.com/office/drawing/2014/main" id="{F2455210-5F5D-41E8-AEFB-736AABF1CC8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82" name="ZoneTexte 4281">
          <a:extLst>
            <a:ext uri="{FF2B5EF4-FFF2-40B4-BE49-F238E27FC236}">
              <a16:creationId xmlns:a16="http://schemas.microsoft.com/office/drawing/2014/main" id="{16544FC9-6609-4C7E-A525-2FD20B51CF7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83" name="ZoneTexte 4282">
          <a:extLst>
            <a:ext uri="{FF2B5EF4-FFF2-40B4-BE49-F238E27FC236}">
              <a16:creationId xmlns:a16="http://schemas.microsoft.com/office/drawing/2014/main" id="{7A207530-8C46-4C10-AC95-E4C6FB801F8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84" name="ZoneTexte 4283">
          <a:extLst>
            <a:ext uri="{FF2B5EF4-FFF2-40B4-BE49-F238E27FC236}">
              <a16:creationId xmlns:a16="http://schemas.microsoft.com/office/drawing/2014/main" id="{3A6257E8-629E-4760-90F2-A47646F56D9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85" name="ZoneTexte 4284">
          <a:extLst>
            <a:ext uri="{FF2B5EF4-FFF2-40B4-BE49-F238E27FC236}">
              <a16:creationId xmlns:a16="http://schemas.microsoft.com/office/drawing/2014/main" id="{0AC7E91E-4B0B-483E-88AA-6C63C297FA0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86" name="ZoneTexte 4285">
          <a:extLst>
            <a:ext uri="{FF2B5EF4-FFF2-40B4-BE49-F238E27FC236}">
              <a16:creationId xmlns:a16="http://schemas.microsoft.com/office/drawing/2014/main" id="{5826CFB4-AA05-48E2-89A8-11EC0393501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87" name="ZoneTexte 4286">
          <a:extLst>
            <a:ext uri="{FF2B5EF4-FFF2-40B4-BE49-F238E27FC236}">
              <a16:creationId xmlns:a16="http://schemas.microsoft.com/office/drawing/2014/main" id="{1CA370B0-2414-4431-BBCE-CDAAFD5F92B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88" name="ZoneTexte 4287">
          <a:extLst>
            <a:ext uri="{FF2B5EF4-FFF2-40B4-BE49-F238E27FC236}">
              <a16:creationId xmlns:a16="http://schemas.microsoft.com/office/drawing/2014/main" id="{0B2DA0D0-38EE-4BA1-A046-74017FE1E34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89" name="ZoneTexte 4288">
          <a:extLst>
            <a:ext uri="{FF2B5EF4-FFF2-40B4-BE49-F238E27FC236}">
              <a16:creationId xmlns:a16="http://schemas.microsoft.com/office/drawing/2014/main" id="{DD8DD7F4-249A-43B5-AD69-3BF903E2FEF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90" name="ZoneTexte 4289">
          <a:extLst>
            <a:ext uri="{FF2B5EF4-FFF2-40B4-BE49-F238E27FC236}">
              <a16:creationId xmlns:a16="http://schemas.microsoft.com/office/drawing/2014/main" id="{B116D276-6266-4ED9-9941-BDCBE347DE9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91" name="ZoneTexte 4290">
          <a:extLst>
            <a:ext uri="{FF2B5EF4-FFF2-40B4-BE49-F238E27FC236}">
              <a16:creationId xmlns:a16="http://schemas.microsoft.com/office/drawing/2014/main" id="{EEC8A5B3-2AD7-4B98-AD17-BCE12DD993F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92" name="ZoneTexte 4291">
          <a:extLst>
            <a:ext uri="{FF2B5EF4-FFF2-40B4-BE49-F238E27FC236}">
              <a16:creationId xmlns:a16="http://schemas.microsoft.com/office/drawing/2014/main" id="{E002AB2C-94CD-4070-82C4-2C44C72C1D4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93" name="ZoneTexte 4292">
          <a:extLst>
            <a:ext uri="{FF2B5EF4-FFF2-40B4-BE49-F238E27FC236}">
              <a16:creationId xmlns:a16="http://schemas.microsoft.com/office/drawing/2014/main" id="{12E52031-AE78-4EC0-9C02-D478A34E284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94" name="ZoneTexte 4293">
          <a:extLst>
            <a:ext uri="{FF2B5EF4-FFF2-40B4-BE49-F238E27FC236}">
              <a16:creationId xmlns:a16="http://schemas.microsoft.com/office/drawing/2014/main" id="{5804B87E-713B-4E41-AE33-3246325C5C9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95" name="ZoneTexte 4294">
          <a:extLst>
            <a:ext uri="{FF2B5EF4-FFF2-40B4-BE49-F238E27FC236}">
              <a16:creationId xmlns:a16="http://schemas.microsoft.com/office/drawing/2014/main" id="{62536AF8-1D2F-4C12-A687-613C0B735B5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96" name="ZoneTexte 4295">
          <a:extLst>
            <a:ext uri="{FF2B5EF4-FFF2-40B4-BE49-F238E27FC236}">
              <a16:creationId xmlns:a16="http://schemas.microsoft.com/office/drawing/2014/main" id="{B47EFF75-48A5-424F-B5F1-3046DAF9E1D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97" name="ZoneTexte 4296">
          <a:extLst>
            <a:ext uri="{FF2B5EF4-FFF2-40B4-BE49-F238E27FC236}">
              <a16:creationId xmlns:a16="http://schemas.microsoft.com/office/drawing/2014/main" id="{930E7FAB-B238-4F3B-81E2-ECB217C07F6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98" name="ZoneTexte 4297">
          <a:extLst>
            <a:ext uri="{FF2B5EF4-FFF2-40B4-BE49-F238E27FC236}">
              <a16:creationId xmlns:a16="http://schemas.microsoft.com/office/drawing/2014/main" id="{941E8042-4A75-4F5E-A303-A0492E2B710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299" name="ZoneTexte 4298">
          <a:extLst>
            <a:ext uri="{FF2B5EF4-FFF2-40B4-BE49-F238E27FC236}">
              <a16:creationId xmlns:a16="http://schemas.microsoft.com/office/drawing/2014/main" id="{625D6EF5-1F65-417D-A9D6-A73405336DE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00" name="ZoneTexte 4299">
          <a:extLst>
            <a:ext uri="{FF2B5EF4-FFF2-40B4-BE49-F238E27FC236}">
              <a16:creationId xmlns:a16="http://schemas.microsoft.com/office/drawing/2014/main" id="{2AE38DCD-6BDE-409F-BDF5-FEF0ABDA7CD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01" name="ZoneTexte 4300">
          <a:extLst>
            <a:ext uri="{FF2B5EF4-FFF2-40B4-BE49-F238E27FC236}">
              <a16:creationId xmlns:a16="http://schemas.microsoft.com/office/drawing/2014/main" id="{695D3B11-7B9D-47C0-9A9E-EB93495EDD0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02" name="ZoneTexte 4301">
          <a:extLst>
            <a:ext uri="{FF2B5EF4-FFF2-40B4-BE49-F238E27FC236}">
              <a16:creationId xmlns:a16="http://schemas.microsoft.com/office/drawing/2014/main" id="{B3D77E0C-C5B3-48D6-8604-D6B3C2829E1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03" name="ZoneTexte 4302">
          <a:extLst>
            <a:ext uri="{FF2B5EF4-FFF2-40B4-BE49-F238E27FC236}">
              <a16:creationId xmlns:a16="http://schemas.microsoft.com/office/drawing/2014/main" id="{58E6EDA1-3E43-4B8C-ADB8-89A28FF9AA6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04" name="ZoneTexte 4303">
          <a:extLst>
            <a:ext uri="{FF2B5EF4-FFF2-40B4-BE49-F238E27FC236}">
              <a16:creationId xmlns:a16="http://schemas.microsoft.com/office/drawing/2014/main" id="{98C52FC2-2706-47F0-9B55-919CBE94E7E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05" name="ZoneTexte 4304">
          <a:extLst>
            <a:ext uri="{FF2B5EF4-FFF2-40B4-BE49-F238E27FC236}">
              <a16:creationId xmlns:a16="http://schemas.microsoft.com/office/drawing/2014/main" id="{466BD25E-D873-42C7-8139-31AA58DFB83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06" name="ZoneTexte 4305">
          <a:extLst>
            <a:ext uri="{FF2B5EF4-FFF2-40B4-BE49-F238E27FC236}">
              <a16:creationId xmlns:a16="http://schemas.microsoft.com/office/drawing/2014/main" id="{0ABE5C0F-80FF-47AB-BDEE-1788C38FEC2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07" name="ZoneTexte 4306">
          <a:extLst>
            <a:ext uri="{FF2B5EF4-FFF2-40B4-BE49-F238E27FC236}">
              <a16:creationId xmlns:a16="http://schemas.microsoft.com/office/drawing/2014/main" id="{7D4E5026-9272-4377-B908-9C9D9E730D4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08" name="ZoneTexte 4307">
          <a:extLst>
            <a:ext uri="{FF2B5EF4-FFF2-40B4-BE49-F238E27FC236}">
              <a16:creationId xmlns:a16="http://schemas.microsoft.com/office/drawing/2014/main" id="{DAFFAE57-1198-40D8-A1E9-3167D207D68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09" name="ZoneTexte 4308">
          <a:extLst>
            <a:ext uri="{FF2B5EF4-FFF2-40B4-BE49-F238E27FC236}">
              <a16:creationId xmlns:a16="http://schemas.microsoft.com/office/drawing/2014/main" id="{54A0BC6B-FB5F-4FEA-91E0-293D94DB6F9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10" name="ZoneTexte 4309">
          <a:extLst>
            <a:ext uri="{FF2B5EF4-FFF2-40B4-BE49-F238E27FC236}">
              <a16:creationId xmlns:a16="http://schemas.microsoft.com/office/drawing/2014/main" id="{579389D6-F8C3-4C6A-A1C0-4113A18E837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11" name="ZoneTexte 4310">
          <a:extLst>
            <a:ext uri="{FF2B5EF4-FFF2-40B4-BE49-F238E27FC236}">
              <a16:creationId xmlns:a16="http://schemas.microsoft.com/office/drawing/2014/main" id="{75F97EB6-C1D9-447F-AC59-68736B944D9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12" name="ZoneTexte 4311">
          <a:extLst>
            <a:ext uri="{FF2B5EF4-FFF2-40B4-BE49-F238E27FC236}">
              <a16:creationId xmlns:a16="http://schemas.microsoft.com/office/drawing/2014/main" id="{D2AF82F2-1769-4D55-BA8A-8668CA4A0E4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13" name="ZoneTexte 4312">
          <a:extLst>
            <a:ext uri="{FF2B5EF4-FFF2-40B4-BE49-F238E27FC236}">
              <a16:creationId xmlns:a16="http://schemas.microsoft.com/office/drawing/2014/main" id="{7D7A1E9C-2C20-4A1D-8A51-25357AA59FD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14" name="ZoneTexte 4313">
          <a:extLst>
            <a:ext uri="{FF2B5EF4-FFF2-40B4-BE49-F238E27FC236}">
              <a16:creationId xmlns:a16="http://schemas.microsoft.com/office/drawing/2014/main" id="{56616ECB-087B-4638-9EB7-188EAD03DD5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15" name="ZoneTexte 4314">
          <a:extLst>
            <a:ext uri="{FF2B5EF4-FFF2-40B4-BE49-F238E27FC236}">
              <a16:creationId xmlns:a16="http://schemas.microsoft.com/office/drawing/2014/main" id="{0C851E1C-072C-4A23-A777-2A6F1E14466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16" name="ZoneTexte 4315">
          <a:extLst>
            <a:ext uri="{FF2B5EF4-FFF2-40B4-BE49-F238E27FC236}">
              <a16:creationId xmlns:a16="http://schemas.microsoft.com/office/drawing/2014/main" id="{D9FF7355-E2C1-4464-BB27-EF7DE377E6D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17" name="ZoneTexte 4316">
          <a:extLst>
            <a:ext uri="{FF2B5EF4-FFF2-40B4-BE49-F238E27FC236}">
              <a16:creationId xmlns:a16="http://schemas.microsoft.com/office/drawing/2014/main" id="{50F03875-36F0-4304-AE6D-683B183D7BE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18" name="ZoneTexte 4317">
          <a:extLst>
            <a:ext uri="{FF2B5EF4-FFF2-40B4-BE49-F238E27FC236}">
              <a16:creationId xmlns:a16="http://schemas.microsoft.com/office/drawing/2014/main" id="{DDE8D9F6-55D5-4143-9726-E7D10DA2233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19" name="ZoneTexte 4318">
          <a:extLst>
            <a:ext uri="{FF2B5EF4-FFF2-40B4-BE49-F238E27FC236}">
              <a16:creationId xmlns:a16="http://schemas.microsoft.com/office/drawing/2014/main" id="{7AD3A937-38C4-45D0-B485-DA4E97AA113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20" name="ZoneTexte 4319">
          <a:extLst>
            <a:ext uri="{FF2B5EF4-FFF2-40B4-BE49-F238E27FC236}">
              <a16:creationId xmlns:a16="http://schemas.microsoft.com/office/drawing/2014/main" id="{1D954A1D-07BC-48A8-A7B3-8AB7F603DC9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21" name="ZoneTexte 4320">
          <a:extLst>
            <a:ext uri="{FF2B5EF4-FFF2-40B4-BE49-F238E27FC236}">
              <a16:creationId xmlns:a16="http://schemas.microsoft.com/office/drawing/2014/main" id="{016C72AC-9D6E-4D26-B05C-19E6B81E059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22" name="ZoneTexte 4321">
          <a:extLst>
            <a:ext uri="{FF2B5EF4-FFF2-40B4-BE49-F238E27FC236}">
              <a16:creationId xmlns:a16="http://schemas.microsoft.com/office/drawing/2014/main" id="{34DAF619-0CC0-4D38-8FD8-AAC1AF806A6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23" name="ZoneTexte 4322">
          <a:extLst>
            <a:ext uri="{FF2B5EF4-FFF2-40B4-BE49-F238E27FC236}">
              <a16:creationId xmlns:a16="http://schemas.microsoft.com/office/drawing/2014/main" id="{1615C5BA-598E-4F2D-8497-04370472E56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24" name="ZoneTexte 4323">
          <a:extLst>
            <a:ext uri="{FF2B5EF4-FFF2-40B4-BE49-F238E27FC236}">
              <a16:creationId xmlns:a16="http://schemas.microsoft.com/office/drawing/2014/main" id="{7491195F-A3D0-45E6-BA0C-B32278DE1D5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25" name="ZoneTexte 4324">
          <a:extLst>
            <a:ext uri="{FF2B5EF4-FFF2-40B4-BE49-F238E27FC236}">
              <a16:creationId xmlns:a16="http://schemas.microsoft.com/office/drawing/2014/main" id="{E12BD699-2166-4527-B6B2-9A30C218C03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26" name="ZoneTexte 4325">
          <a:extLst>
            <a:ext uri="{FF2B5EF4-FFF2-40B4-BE49-F238E27FC236}">
              <a16:creationId xmlns:a16="http://schemas.microsoft.com/office/drawing/2014/main" id="{14BA3605-0E43-433A-AEDB-CF23E7663C0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27" name="ZoneTexte 4326">
          <a:extLst>
            <a:ext uri="{FF2B5EF4-FFF2-40B4-BE49-F238E27FC236}">
              <a16:creationId xmlns:a16="http://schemas.microsoft.com/office/drawing/2014/main" id="{E5F14AA1-9B6A-4B53-A8B4-F44548C241E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28" name="ZoneTexte 4327">
          <a:extLst>
            <a:ext uri="{FF2B5EF4-FFF2-40B4-BE49-F238E27FC236}">
              <a16:creationId xmlns:a16="http://schemas.microsoft.com/office/drawing/2014/main" id="{3567E73B-35A4-4E87-81F1-5FDBBC29EB1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29" name="ZoneTexte 4328">
          <a:extLst>
            <a:ext uri="{FF2B5EF4-FFF2-40B4-BE49-F238E27FC236}">
              <a16:creationId xmlns:a16="http://schemas.microsoft.com/office/drawing/2014/main" id="{05BFBBD9-EC06-41F1-A9A3-8D9FBCD2273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30" name="ZoneTexte 4329">
          <a:extLst>
            <a:ext uri="{FF2B5EF4-FFF2-40B4-BE49-F238E27FC236}">
              <a16:creationId xmlns:a16="http://schemas.microsoft.com/office/drawing/2014/main" id="{2F6F5BEA-00DF-4E13-8CF0-95B7BC62FBB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31" name="ZoneTexte 4330">
          <a:extLst>
            <a:ext uri="{FF2B5EF4-FFF2-40B4-BE49-F238E27FC236}">
              <a16:creationId xmlns:a16="http://schemas.microsoft.com/office/drawing/2014/main" id="{0720F3CE-8FA2-4A90-828C-7A9C6234A3A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32" name="ZoneTexte 4331">
          <a:extLst>
            <a:ext uri="{FF2B5EF4-FFF2-40B4-BE49-F238E27FC236}">
              <a16:creationId xmlns:a16="http://schemas.microsoft.com/office/drawing/2014/main" id="{84842FC4-C87F-4215-9173-28BD8C8F0DA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33" name="ZoneTexte 4332">
          <a:extLst>
            <a:ext uri="{FF2B5EF4-FFF2-40B4-BE49-F238E27FC236}">
              <a16:creationId xmlns:a16="http://schemas.microsoft.com/office/drawing/2014/main" id="{1B59B557-D571-482A-A558-229C7E023C9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34" name="ZoneTexte 4333">
          <a:extLst>
            <a:ext uri="{FF2B5EF4-FFF2-40B4-BE49-F238E27FC236}">
              <a16:creationId xmlns:a16="http://schemas.microsoft.com/office/drawing/2014/main" id="{D54301FB-7EC2-4C73-A220-F578149412E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35" name="ZoneTexte 4334">
          <a:extLst>
            <a:ext uri="{FF2B5EF4-FFF2-40B4-BE49-F238E27FC236}">
              <a16:creationId xmlns:a16="http://schemas.microsoft.com/office/drawing/2014/main" id="{7AE85838-4802-4E6F-9611-1E00DB065B2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36" name="ZoneTexte 4335">
          <a:extLst>
            <a:ext uri="{FF2B5EF4-FFF2-40B4-BE49-F238E27FC236}">
              <a16:creationId xmlns:a16="http://schemas.microsoft.com/office/drawing/2014/main" id="{EB0DBEAC-78A7-4F52-8CB1-B66D24EBDD6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37" name="ZoneTexte 4336">
          <a:extLst>
            <a:ext uri="{FF2B5EF4-FFF2-40B4-BE49-F238E27FC236}">
              <a16:creationId xmlns:a16="http://schemas.microsoft.com/office/drawing/2014/main" id="{43E83EF4-0B30-400D-854D-BAD8F70600E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38" name="ZoneTexte 4337">
          <a:extLst>
            <a:ext uri="{FF2B5EF4-FFF2-40B4-BE49-F238E27FC236}">
              <a16:creationId xmlns:a16="http://schemas.microsoft.com/office/drawing/2014/main" id="{B0E95A73-ACAB-4758-9FFF-C4528DD77A8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39" name="ZoneTexte 4338">
          <a:extLst>
            <a:ext uri="{FF2B5EF4-FFF2-40B4-BE49-F238E27FC236}">
              <a16:creationId xmlns:a16="http://schemas.microsoft.com/office/drawing/2014/main" id="{F3C307B4-EE52-444F-ACF1-AAE6C4C6422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40" name="ZoneTexte 4339">
          <a:extLst>
            <a:ext uri="{FF2B5EF4-FFF2-40B4-BE49-F238E27FC236}">
              <a16:creationId xmlns:a16="http://schemas.microsoft.com/office/drawing/2014/main" id="{C6619D73-792D-4649-AEF5-07A349336B5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41" name="ZoneTexte 4340">
          <a:extLst>
            <a:ext uri="{FF2B5EF4-FFF2-40B4-BE49-F238E27FC236}">
              <a16:creationId xmlns:a16="http://schemas.microsoft.com/office/drawing/2014/main" id="{E4D94233-D060-4F78-95AF-C1DCF33DB8C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42" name="ZoneTexte 4341">
          <a:extLst>
            <a:ext uri="{FF2B5EF4-FFF2-40B4-BE49-F238E27FC236}">
              <a16:creationId xmlns:a16="http://schemas.microsoft.com/office/drawing/2014/main" id="{69732949-8242-4EB6-AE9D-0DCEA9794DA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43" name="ZoneTexte 4342">
          <a:extLst>
            <a:ext uri="{FF2B5EF4-FFF2-40B4-BE49-F238E27FC236}">
              <a16:creationId xmlns:a16="http://schemas.microsoft.com/office/drawing/2014/main" id="{7CF225AD-EF23-4B1C-B0A9-F1B11D0D90A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44" name="ZoneTexte 4343">
          <a:extLst>
            <a:ext uri="{FF2B5EF4-FFF2-40B4-BE49-F238E27FC236}">
              <a16:creationId xmlns:a16="http://schemas.microsoft.com/office/drawing/2014/main" id="{32E45909-D4AD-46D4-A87D-50898A225EF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45" name="ZoneTexte 4344">
          <a:extLst>
            <a:ext uri="{FF2B5EF4-FFF2-40B4-BE49-F238E27FC236}">
              <a16:creationId xmlns:a16="http://schemas.microsoft.com/office/drawing/2014/main" id="{2B138713-DD61-4B2D-BB33-CAE78EC6A62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46" name="ZoneTexte 4345">
          <a:extLst>
            <a:ext uri="{FF2B5EF4-FFF2-40B4-BE49-F238E27FC236}">
              <a16:creationId xmlns:a16="http://schemas.microsoft.com/office/drawing/2014/main" id="{59A2B512-6920-4622-8755-0EF2F314BF8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47" name="ZoneTexte 4346">
          <a:extLst>
            <a:ext uri="{FF2B5EF4-FFF2-40B4-BE49-F238E27FC236}">
              <a16:creationId xmlns:a16="http://schemas.microsoft.com/office/drawing/2014/main" id="{8F25A047-EFE1-4B86-AE44-B4BF79AA74B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48" name="ZoneTexte 4347">
          <a:extLst>
            <a:ext uri="{FF2B5EF4-FFF2-40B4-BE49-F238E27FC236}">
              <a16:creationId xmlns:a16="http://schemas.microsoft.com/office/drawing/2014/main" id="{4017BC0E-C538-4577-B80B-A23B50189A3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49" name="ZoneTexte 4348">
          <a:extLst>
            <a:ext uri="{FF2B5EF4-FFF2-40B4-BE49-F238E27FC236}">
              <a16:creationId xmlns:a16="http://schemas.microsoft.com/office/drawing/2014/main" id="{0DCE15B9-432C-4FAF-9F33-FC21DC46311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50" name="ZoneTexte 4349">
          <a:extLst>
            <a:ext uri="{FF2B5EF4-FFF2-40B4-BE49-F238E27FC236}">
              <a16:creationId xmlns:a16="http://schemas.microsoft.com/office/drawing/2014/main" id="{90776C10-3899-4FF7-B587-8A11E397953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51" name="ZoneTexte 4350">
          <a:extLst>
            <a:ext uri="{FF2B5EF4-FFF2-40B4-BE49-F238E27FC236}">
              <a16:creationId xmlns:a16="http://schemas.microsoft.com/office/drawing/2014/main" id="{DF33E0A9-9988-4331-B4BE-7B8AFEF2C54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52" name="ZoneTexte 4351">
          <a:extLst>
            <a:ext uri="{FF2B5EF4-FFF2-40B4-BE49-F238E27FC236}">
              <a16:creationId xmlns:a16="http://schemas.microsoft.com/office/drawing/2014/main" id="{D0C47A51-FFE2-45EA-B3E2-8C4AC5102F4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53" name="ZoneTexte 4352">
          <a:extLst>
            <a:ext uri="{FF2B5EF4-FFF2-40B4-BE49-F238E27FC236}">
              <a16:creationId xmlns:a16="http://schemas.microsoft.com/office/drawing/2014/main" id="{E194AF9D-6D3B-429B-BAD9-1ED86EF7C70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54" name="ZoneTexte 4353">
          <a:extLst>
            <a:ext uri="{FF2B5EF4-FFF2-40B4-BE49-F238E27FC236}">
              <a16:creationId xmlns:a16="http://schemas.microsoft.com/office/drawing/2014/main" id="{B7F3CA09-6392-4602-B4F8-23A5E322A52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55" name="ZoneTexte 4354">
          <a:extLst>
            <a:ext uri="{FF2B5EF4-FFF2-40B4-BE49-F238E27FC236}">
              <a16:creationId xmlns:a16="http://schemas.microsoft.com/office/drawing/2014/main" id="{B5071E80-0CA0-412F-96CF-3FF4B832A99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56" name="ZoneTexte 4355">
          <a:extLst>
            <a:ext uri="{FF2B5EF4-FFF2-40B4-BE49-F238E27FC236}">
              <a16:creationId xmlns:a16="http://schemas.microsoft.com/office/drawing/2014/main" id="{315C1B24-6791-49E3-9B94-2956E5B7202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57" name="ZoneTexte 4356">
          <a:extLst>
            <a:ext uri="{FF2B5EF4-FFF2-40B4-BE49-F238E27FC236}">
              <a16:creationId xmlns:a16="http://schemas.microsoft.com/office/drawing/2014/main" id="{85064AB2-EE79-4EE9-B63E-A0C1FCCF70E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58" name="ZoneTexte 4357">
          <a:extLst>
            <a:ext uri="{FF2B5EF4-FFF2-40B4-BE49-F238E27FC236}">
              <a16:creationId xmlns:a16="http://schemas.microsoft.com/office/drawing/2014/main" id="{D41E8DE6-BC74-494F-AA95-4F0BDC55761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59" name="ZoneTexte 4358">
          <a:extLst>
            <a:ext uri="{FF2B5EF4-FFF2-40B4-BE49-F238E27FC236}">
              <a16:creationId xmlns:a16="http://schemas.microsoft.com/office/drawing/2014/main" id="{25B5B84C-0ECA-43E0-BCEF-3B1D492CEF6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60" name="ZoneTexte 4359">
          <a:extLst>
            <a:ext uri="{FF2B5EF4-FFF2-40B4-BE49-F238E27FC236}">
              <a16:creationId xmlns:a16="http://schemas.microsoft.com/office/drawing/2014/main" id="{B804857C-62B7-4D49-92BD-2D0CA1E7F62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61" name="ZoneTexte 4360">
          <a:extLst>
            <a:ext uri="{FF2B5EF4-FFF2-40B4-BE49-F238E27FC236}">
              <a16:creationId xmlns:a16="http://schemas.microsoft.com/office/drawing/2014/main" id="{1075DAB6-8A50-4F9B-B33E-937C2630D48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62" name="ZoneTexte 4361">
          <a:extLst>
            <a:ext uri="{FF2B5EF4-FFF2-40B4-BE49-F238E27FC236}">
              <a16:creationId xmlns:a16="http://schemas.microsoft.com/office/drawing/2014/main" id="{C71F2C1A-9DD6-4FEC-A818-8605FBA5C70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63" name="ZoneTexte 4362">
          <a:extLst>
            <a:ext uri="{FF2B5EF4-FFF2-40B4-BE49-F238E27FC236}">
              <a16:creationId xmlns:a16="http://schemas.microsoft.com/office/drawing/2014/main" id="{C7348218-C59F-4BCD-BA4E-BEF1CB604DE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64" name="ZoneTexte 4363">
          <a:extLst>
            <a:ext uri="{FF2B5EF4-FFF2-40B4-BE49-F238E27FC236}">
              <a16:creationId xmlns:a16="http://schemas.microsoft.com/office/drawing/2014/main" id="{8DC46A8C-041B-4E2C-B809-D932ADE3523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65" name="ZoneTexte 4364">
          <a:extLst>
            <a:ext uri="{FF2B5EF4-FFF2-40B4-BE49-F238E27FC236}">
              <a16:creationId xmlns:a16="http://schemas.microsoft.com/office/drawing/2014/main" id="{CEB7C8F6-C9AD-452A-9A83-28D1D1EB146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66" name="ZoneTexte 4365">
          <a:extLst>
            <a:ext uri="{FF2B5EF4-FFF2-40B4-BE49-F238E27FC236}">
              <a16:creationId xmlns:a16="http://schemas.microsoft.com/office/drawing/2014/main" id="{43A8C593-266C-49CE-9EFD-AFA0218506A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67" name="ZoneTexte 4366">
          <a:extLst>
            <a:ext uri="{FF2B5EF4-FFF2-40B4-BE49-F238E27FC236}">
              <a16:creationId xmlns:a16="http://schemas.microsoft.com/office/drawing/2014/main" id="{3B046472-899C-4722-B014-5D944BC68EB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68" name="ZoneTexte 4367">
          <a:extLst>
            <a:ext uri="{FF2B5EF4-FFF2-40B4-BE49-F238E27FC236}">
              <a16:creationId xmlns:a16="http://schemas.microsoft.com/office/drawing/2014/main" id="{CE72B86D-169C-4421-A977-4025A10ECBE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69" name="ZoneTexte 4368">
          <a:extLst>
            <a:ext uri="{FF2B5EF4-FFF2-40B4-BE49-F238E27FC236}">
              <a16:creationId xmlns:a16="http://schemas.microsoft.com/office/drawing/2014/main" id="{D1C3D53F-7D32-4178-ABE4-F8CF9B4EF6A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70" name="ZoneTexte 4369">
          <a:extLst>
            <a:ext uri="{FF2B5EF4-FFF2-40B4-BE49-F238E27FC236}">
              <a16:creationId xmlns:a16="http://schemas.microsoft.com/office/drawing/2014/main" id="{AA89272A-448C-46D3-A139-AC3D84CD182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71" name="ZoneTexte 4370">
          <a:extLst>
            <a:ext uri="{FF2B5EF4-FFF2-40B4-BE49-F238E27FC236}">
              <a16:creationId xmlns:a16="http://schemas.microsoft.com/office/drawing/2014/main" id="{3FFFBA9E-886E-4CA7-8B61-CA43AF8C674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72" name="ZoneTexte 4371">
          <a:extLst>
            <a:ext uri="{FF2B5EF4-FFF2-40B4-BE49-F238E27FC236}">
              <a16:creationId xmlns:a16="http://schemas.microsoft.com/office/drawing/2014/main" id="{549366F5-269D-454A-9387-60D57247C17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73" name="ZoneTexte 4372">
          <a:extLst>
            <a:ext uri="{FF2B5EF4-FFF2-40B4-BE49-F238E27FC236}">
              <a16:creationId xmlns:a16="http://schemas.microsoft.com/office/drawing/2014/main" id="{07F7E8B3-F74F-4ACC-BB6F-B671A730303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74" name="ZoneTexte 4373">
          <a:extLst>
            <a:ext uri="{FF2B5EF4-FFF2-40B4-BE49-F238E27FC236}">
              <a16:creationId xmlns:a16="http://schemas.microsoft.com/office/drawing/2014/main" id="{0569662B-9378-4446-B4BC-D8ADE0421F6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75" name="ZoneTexte 4374">
          <a:extLst>
            <a:ext uri="{FF2B5EF4-FFF2-40B4-BE49-F238E27FC236}">
              <a16:creationId xmlns:a16="http://schemas.microsoft.com/office/drawing/2014/main" id="{EAB19F7B-2490-40CE-8EAD-8DF0FF5AEEA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76" name="ZoneTexte 4375">
          <a:extLst>
            <a:ext uri="{FF2B5EF4-FFF2-40B4-BE49-F238E27FC236}">
              <a16:creationId xmlns:a16="http://schemas.microsoft.com/office/drawing/2014/main" id="{316792DB-94F8-4D1B-A880-116E7ACEDB6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77" name="ZoneTexte 4376">
          <a:extLst>
            <a:ext uri="{FF2B5EF4-FFF2-40B4-BE49-F238E27FC236}">
              <a16:creationId xmlns:a16="http://schemas.microsoft.com/office/drawing/2014/main" id="{47DDB8D1-ABCB-41A2-B676-678480B2ACF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78" name="ZoneTexte 4377">
          <a:extLst>
            <a:ext uri="{FF2B5EF4-FFF2-40B4-BE49-F238E27FC236}">
              <a16:creationId xmlns:a16="http://schemas.microsoft.com/office/drawing/2014/main" id="{85F67CF6-85C2-4338-A44E-2C797107848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79" name="ZoneTexte 4378">
          <a:extLst>
            <a:ext uri="{FF2B5EF4-FFF2-40B4-BE49-F238E27FC236}">
              <a16:creationId xmlns:a16="http://schemas.microsoft.com/office/drawing/2014/main" id="{67E436C1-6CBC-4C78-BB43-337636AAD75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80" name="ZoneTexte 4379">
          <a:extLst>
            <a:ext uri="{FF2B5EF4-FFF2-40B4-BE49-F238E27FC236}">
              <a16:creationId xmlns:a16="http://schemas.microsoft.com/office/drawing/2014/main" id="{BE6B17CF-4A09-48C4-AC73-854403556FB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81" name="ZoneTexte 4380">
          <a:extLst>
            <a:ext uri="{FF2B5EF4-FFF2-40B4-BE49-F238E27FC236}">
              <a16:creationId xmlns:a16="http://schemas.microsoft.com/office/drawing/2014/main" id="{26140AFF-E628-4802-8458-8A3EDA8C8BE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82" name="ZoneTexte 4381">
          <a:extLst>
            <a:ext uri="{FF2B5EF4-FFF2-40B4-BE49-F238E27FC236}">
              <a16:creationId xmlns:a16="http://schemas.microsoft.com/office/drawing/2014/main" id="{0E217882-C20A-417F-A8E4-AEF70F4D14A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83" name="ZoneTexte 4382">
          <a:extLst>
            <a:ext uri="{FF2B5EF4-FFF2-40B4-BE49-F238E27FC236}">
              <a16:creationId xmlns:a16="http://schemas.microsoft.com/office/drawing/2014/main" id="{689A6491-26D8-4FC1-8F93-60885371970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84" name="ZoneTexte 4383">
          <a:extLst>
            <a:ext uri="{FF2B5EF4-FFF2-40B4-BE49-F238E27FC236}">
              <a16:creationId xmlns:a16="http://schemas.microsoft.com/office/drawing/2014/main" id="{E1E2B23D-92DF-4B9F-BDAE-FC5072DD5FB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85" name="ZoneTexte 4384">
          <a:extLst>
            <a:ext uri="{FF2B5EF4-FFF2-40B4-BE49-F238E27FC236}">
              <a16:creationId xmlns:a16="http://schemas.microsoft.com/office/drawing/2014/main" id="{5EEE27D7-112A-4434-BD27-0B6FF98F5EC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86" name="ZoneTexte 4385">
          <a:extLst>
            <a:ext uri="{FF2B5EF4-FFF2-40B4-BE49-F238E27FC236}">
              <a16:creationId xmlns:a16="http://schemas.microsoft.com/office/drawing/2014/main" id="{DD071EDE-4D9B-4AB8-BA21-78EF70CC26E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87" name="ZoneTexte 4386">
          <a:extLst>
            <a:ext uri="{FF2B5EF4-FFF2-40B4-BE49-F238E27FC236}">
              <a16:creationId xmlns:a16="http://schemas.microsoft.com/office/drawing/2014/main" id="{6DB74D16-342F-4C65-8A1E-7EBB9ADBDF2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88" name="ZoneTexte 4387">
          <a:extLst>
            <a:ext uri="{FF2B5EF4-FFF2-40B4-BE49-F238E27FC236}">
              <a16:creationId xmlns:a16="http://schemas.microsoft.com/office/drawing/2014/main" id="{9D490001-7F7F-466C-AA34-1D4EB782F11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89" name="ZoneTexte 4388">
          <a:extLst>
            <a:ext uri="{FF2B5EF4-FFF2-40B4-BE49-F238E27FC236}">
              <a16:creationId xmlns:a16="http://schemas.microsoft.com/office/drawing/2014/main" id="{CB5D0BC1-F002-4C41-95E2-1F38EA636A6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90" name="ZoneTexte 4389">
          <a:extLst>
            <a:ext uri="{FF2B5EF4-FFF2-40B4-BE49-F238E27FC236}">
              <a16:creationId xmlns:a16="http://schemas.microsoft.com/office/drawing/2014/main" id="{34813251-64A8-4A3C-A408-D77731666B2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91" name="ZoneTexte 4390">
          <a:extLst>
            <a:ext uri="{FF2B5EF4-FFF2-40B4-BE49-F238E27FC236}">
              <a16:creationId xmlns:a16="http://schemas.microsoft.com/office/drawing/2014/main" id="{10B55D74-0C4B-4B60-A952-3F6EC4E8930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92" name="ZoneTexte 4391">
          <a:extLst>
            <a:ext uri="{FF2B5EF4-FFF2-40B4-BE49-F238E27FC236}">
              <a16:creationId xmlns:a16="http://schemas.microsoft.com/office/drawing/2014/main" id="{EBE66549-19D0-4EA8-B8B7-EC9B946039E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93" name="ZoneTexte 4392">
          <a:extLst>
            <a:ext uri="{FF2B5EF4-FFF2-40B4-BE49-F238E27FC236}">
              <a16:creationId xmlns:a16="http://schemas.microsoft.com/office/drawing/2014/main" id="{444FC6B5-176B-4452-B56F-637EE368C0A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94" name="ZoneTexte 4393">
          <a:extLst>
            <a:ext uri="{FF2B5EF4-FFF2-40B4-BE49-F238E27FC236}">
              <a16:creationId xmlns:a16="http://schemas.microsoft.com/office/drawing/2014/main" id="{717C0AD4-C184-4990-8CA8-DE78DFC311D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95" name="ZoneTexte 4394">
          <a:extLst>
            <a:ext uri="{FF2B5EF4-FFF2-40B4-BE49-F238E27FC236}">
              <a16:creationId xmlns:a16="http://schemas.microsoft.com/office/drawing/2014/main" id="{C2CF0D4D-E40A-4BFB-ACB4-5A75115C602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96" name="ZoneTexte 4395">
          <a:extLst>
            <a:ext uri="{FF2B5EF4-FFF2-40B4-BE49-F238E27FC236}">
              <a16:creationId xmlns:a16="http://schemas.microsoft.com/office/drawing/2014/main" id="{26EBAB76-9239-4A60-9D23-7CD99E1D322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97" name="ZoneTexte 4396">
          <a:extLst>
            <a:ext uri="{FF2B5EF4-FFF2-40B4-BE49-F238E27FC236}">
              <a16:creationId xmlns:a16="http://schemas.microsoft.com/office/drawing/2014/main" id="{C359C8C1-21C9-4FDB-AACF-2544C55F422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98" name="ZoneTexte 4397">
          <a:extLst>
            <a:ext uri="{FF2B5EF4-FFF2-40B4-BE49-F238E27FC236}">
              <a16:creationId xmlns:a16="http://schemas.microsoft.com/office/drawing/2014/main" id="{3485FC6E-6F15-4E2C-95C2-8A92B504A7E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399" name="ZoneTexte 4398">
          <a:extLst>
            <a:ext uri="{FF2B5EF4-FFF2-40B4-BE49-F238E27FC236}">
              <a16:creationId xmlns:a16="http://schemas.microsoft.com/office/drawing/2014/main" id="{0CF077F6-BF4D-469C-AB1E-4BBB765E5D4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00" name="ZoneTexte 4399">
          <a:extLst>
            <a:ext uri="{FF2B5EF4-FFF2-40B4-BE49-F238E27FC236}">
              <a16:creationId xmlns:a16="http://schemas.microsoft.com/office/drawing/2014/main" id="{F348FD2D-73D9-4EB8-BB56-FA2B6AE0ABC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01" name="ZoneTexte 4400">
          <a:extLst>
            <a:ext uri="{FF2B5EF4-FFF2-40B4-BE49-F238E27FC236}">
              <a16:creationId xmlns:a16="http://schemas.microsoft.com/office/drawing/2014/main" id="{E079F13A-C06F-448C-AD0F-2015B4BB82E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02" name="ZoneTexte 4401">
          <a:extLst>
            <a:ext uri="{FF2B5EF4-FFF2-40B4-BE49-F238E27FC236}">
              <a16:creationId xmlns:a16="http://schemas.microsoft.com/office/drawing/2014/main" id="{2EDCF82A-B855-41DD-92D2-F31D6F7C165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03" name="ZoneTexte 4402">
          <a:extLst>
            <a:ext uri="{FF2B5EF4-FFF2-40B4-BE49-F238E27FC236}">
              <a16:creationId xmlns:a16="http://schemas.microsoft.com/office/drawing/2014/main" id="{C76A381B-A0E5-4F2B-A74F-27C8FC4BB88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04" name="ZoneTexte 4403">
          <a:extLst>
            <a:ext uri="{FF2B5EF4-FFF2-40B4-BE49-F238E27FC236}">
              <a16:creationId xmlns:a16="http://schemas.microsoft.com/office/drawing/2014/main" id="{8AEC0DC6-CE09-4516-BE5B-0F4A153B612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05" name="ZoneTexte 4404">
          <a:extLst>
            <a:ext uri="{FF2B5EF4-FFF2-40B4-BE49-F238E27FC236}">
              <a16:creationId xmlns:a16="http://schemas.microsoft.com/office/drawing/2014/main" id="{0DA42F85-DBCC-4BDB-9C14-9B8F0B57726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06" name="ZoneTexte 4405">
          <a:extLst>
            <a:ext uri="{FF2B5EF4-FFF2-40B4-BE49-F238E27FC236}">
              <a16:creationId xmlns:a16="http://schemas.microsoft.com/office/drawing/2014/main" id="{333DA897-5295-4860-AD62-E9B4CFBA170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07" name="ZoneTexte 4406">
          <a:extLst>
            <a:ext uri="{FF2B5EF4-FFF2-40B4-BE49-F238E27FC236}">
              <a16:creationId xmlns:a16="http://schemas.microsoft.com/office/drawing/2014/main" id="{DB89FD79-3350-49DE-A575-2C1FA3BC2DC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08" name="ZoneTexte 4407">
          <a:extLst>
            <a:ext uri="{FF2B5EF4-FFF2-40B4-BE49-F238E27FC236}">
              <a16:creationId xmlns:a16="http://schemas.microsoft.com/office/drawing/2014/main" id="{FA938B36-8C2C-4807-AD3D-3967AA49BBA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09" name="ZoneTexte 4408">
          <a:extLst>
            <a:ext uri="{FF2B5EF4-FFF2-40B4-BE49-F238E27FC236}">
              <a16:creationId xmlns:a16="http://schemas.microsoft.com/office/drawing/2014/main" id="{93091FF9-20BF-45BA-A1B4-98BD9F461AD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10" name="ZoneTexte 4409">
          <a:extLst>
            <a:ext uri="{FF2B5EF4-FFF2-40B4-BE49-F238E27FC236}">
              <a16:creationId xmlns:a16="http://schemas.microsoft.com/office/drawing/2014/main" id="{2AB0BFC2-89A9-4160-B440-42208542F17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11" name="ZoneTexte 4410">
          <a:extLst>
            <a:ext uri="{FF2B5EF4-FFF2-40B4-BE49-F238E27FC236}">
              <a16:creationId xmlns:a16="http://schemas.microsoft.com/office/drawing/2014/main" id="{AAA616CD-7D6A-49CC-81B3-18655AF1F18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12" name="ZoneTexte 4411">
          <a:extLst>
            <a:ext uri="{FF2B5EF4-FFF2-40B4-BE49-F238E27FC236}">
              <a16:creationId xmlns:a16="http://schemas.microsoft.com/office/drawing/2014/main" id="{2BA4DB73-B350-40A3-BCCA-959C9030254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13" name="ZoneTexte 4412">
          <a:extLst>
            <a:ext uri="{FF2B5EF4-FFF2-40B4-BE49-F238E27FC236}">
              <a16:creationId xmlns:a16="http://schemas.microsoft.com/office/drawing/2014/main" id="{2A76C163-B857-4F07-A33A-77F6E9DD408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14" name="ZoneTexte 4413">
          <a:extLst>
            <a:ext uri="{FF2B5EF4-FFF2-40B4-BE49-F238E27FC236}">
              <a16:creationId xmlns:a16="http://schemas.microsoft.com/office/drawing/2014/main" id="{4CAD29D0-DC90-4BA2-9189-20CB1E52C83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15" name="ZoneTexte 4414">
          <a:extLst>
            <a:ext uri="{FF2B5EF4-FFF2-40B4-BE49-F238E27FC236}">
              <a16:creationId xmlns:a16="http://schemas.microsoft.com/office/drawing/2014/main" id="{0B0C90D2-2417-4BF8-9E75-9A65F2E7EF0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16" name="ZoneTexte 4415">
          <a:extLst>
            <a:ext uri="{FF2B5EF4-FFF2-40B4-BE49-F238E27FC236}">
              <a16:creationId xmlns:a16="http://schemas.microsoft.com/office/drawing/2014/main" id="{0D3106E3-C482-4A3E-AA5C-D974D75C6F6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17" name="ZoneTexte 4416">
          <a:extLst>
            <a:ext uri="{FF2B5EF4-FFF2-40B4-BE49-F238E27FC236}">
              <a16:creationId xmlns:a16="http://schemas.microsoft.com/office/drawing/2014/main" id="{23858CF9-CBDD-4467-B1AC-C92021002A3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18" name="ZoneTexte 4417">
          <a:extLst>
            <a:ext uri="{FF2B5EF4-FFF2-40B4-BE49-F238E27FC236}">
              <a16:creationId xmlns:a16="http://schemas.microsoft.com/office/drawing/2014/main" id="{3915EDCE-1EED-426C-B35F-11CBF356EA3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19" name="ZoneTexte 4418">
          <a:extLst>
            <a:ext uri="{FF2B5EF4-FFF2-40B4-BE49-F238E27FC236}">
              <a16:creationId xmlns:a16="http://schemas.microsoft.com/office/drawing/2014/main" id="{B4A91814-2C09-4B4A-9017-3D17408F5D9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20" name="ZoneTexte 4419">
          <a:extLst>
            <a:ext uri="{FF2B5EF4-FFF2-40B4-BE49-F238E27FC236}">
              <a16:creationId xmlns:a16="http://schemas.microsoft.com/office/drawing/2014/main" id="{F0A7EA07-95C3-49B4-B3BA-2B0BA98285E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21" name="ZoneTexte 4420">
          <a:extLst>
            <a:ext uri="{FF2B5EF4-FFF2-40B4-BE49-F238E27FC236}">
              <a16:creationId xmlns:a16="http://schemas.microsoft.com/office/drawing/2014/main" id="{171C4725-6C9A-4F54-B7C2-224B73561FC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22" name="ZoneTexte 4421">
          <a:extLst>
            <a:ext uri="{FF2B5EF4-FFF2-40B4-BE49-F238E27FC236}">
              <a16:creationId xmlns:a16="http://schemas.microsoft.com/office/drawing/2014/main" id="{1D589C0B-1DCD-4071-9E41-44A0AEDF347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23" name="ZoneTexte 4422">
          <a:extLst>
            <a:ext uri="{FF2B5EF4-FFF2-40B4-BE49-F238E27FC236}">
              <a16:creationId xmlns:a16="http://schemas.microsoft.com/office/drawing/2014/main" id="{1A354C8F-8403-4117-A632-1435B2D4E89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24" name="ZoneTexte 4423">
          <a:extLst>
            <a:ext uri="{FF2B5EF4-FFF2-40B4-BE49-F238E27FC236}">
              <a16:creationId xmlns:a16="http://schemas.microsoft.com/office/drawing/2014/main" id="{EEACE6A0-4D3D-4151-9C7D-F6DB019B62F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25" name="ZoneTexte 4424">
          <a:extLst>
            <a:ext uri="{FF2B5EF4-FFF2-40B4-BE49-F238E27FC236}">
              <a16:creationId xmlns:a16="http://schemas.microsoft.com/office/drawing/2014/main" id="{E5528E46-703A-4ABE-AD6C-A855C442AFF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26" name="ZoneTexte 4425">
          <a:extLst>
            <a:ext uri="{FF2B5EF4-FFF2-40B4-BE49-F238E27FC236}">
              <a16:creationId xmlns:a16="http://schemas.microsoft.com/office/drawing/2014/main" id="{87A56100-CE80-42B5-80F0-2738DEA3545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27" name="ZoneTexte 4426">
          <a:extLst>
            <a:ext uri="{FF2B5EF4-FFF2-40B4-BE49-F238E27FC236}">
              <a16:creationId xmlns:a16="http://schemas.microsoft.com/office/drawing/2014/main" id="{01475B2F-0ABE-4A67-BF28-31598D9D856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28" name="ZoneTexte 4427">
          <a:extLst>
            <a:ext uri="{FF2B5EF4-FFF2-40B4-BE49-F238E27FC236}">
              <a16:creationId xmlns:a16="http://schemas.microsoft.com/office/drawing/2014/main" id="{DF2BF674-0951-4449-A39A-DC3A13C95DF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29" name="ZoneTexte 4428">
          <a:extLst>
            <a:ext uri="{FF2B5EF4-FFF2-40B4-BE49-F238E27FC236}">
              <a16:creationId xmlns:a16="http://schemas.microsoft.com/office/drawing/2014/main" id="{AC05E17A-F18D-4DEA-B1B4-68E0F63A4E9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30" name="ZoneTexte 4429">
          <a:extLst>
            <a:ext uri="{FF2B5EF4-FFF2-40B4-BE49-F238E27FC236}">
              <a16:creationId xmlns:a16="http://schemas.microsoft.com/office/drawing/2014/main" id="{D14D364B-411A-4F9D-A022-00E8CD90548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31" name="ZoneTexte 4430">
          <a:extLst>
            <a:ext uri="{FF2B5EF4-FFF2-40B4-BE49-F238E27FC236}">
              <a16:creationId xmlns:a16="http://schemas.microsoft.com/office/drawing/2014/main" id="{A86CF56C-55D5-4A68-A4A7-80AA36D969F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32" name="ZoneTexte 4431">
          <a:extLst>
            <a:ext uri="{FF2B5EF4-FFF2-40B4-BE49-F238E27FC236}">
              <a16:creationId xmlns:a16="http://schemas.microsoft.com/office/drawing/2014/main" id="{6ABB548F-5460-4E41-829D-E6C9E60B8EB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33" name="ZoneTexte 4432">
          <a:extLst>
            <a:ext uri="{FF2B5EF4-FFF2-40B4-BE49-F238E27FC236}">
              <a16:creationId xmlns:a16="http://schemas.microsoft.com/office/drawing/2014/main" id="{42722D7C-BEFA-4CC4-AFD5-D004D936B59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34" name="ZoneTexte 4433">
          <a:extLst>
            <a:ext uri="{FF2B5EF4-FFF2-40B4-BE49-F238E27FC236}">
              <a16:creationId xmlns:a16="http://schemas.microsoft.com/office/drawing/2014/main" id="{2EB3DCFF-92DE-415D-AFB5-4F354BDA367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35" name="ZoneTexte 4434">
          <a:extLst>
            <a:ext uri="{FF2B5EF4-FFF2-40B4-BE49-F238E27FC236}">
              <a16:creationId xmlns:a16="http://schemas.microsoft.com/office/drawing/2014/main" id="{655AD64A-6FF6-458E-BD8C-EFCCC5F5201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36" name="ZoneTexte 4435">
          <a:extLst>
            <a:ext uri="{FF2B5EF4-FFF2-40B4-BE49-F238E27FC236}">
              <a16:creationId xmlns:a16="http://schemas.microsoft.com/office/drawing/2014/main" id="{7E016C27-CC17-4E22-B3FD-BC92DF26689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37" name="ZoneTexte 4436">
          <a:extLst>
            <a:ext uri="{FF2B5EF4-FFF2-40B4-BE49-F238E27FC236}">
              <a16:creationId xmlns:a16="http://schemas.microsoft.com/office/drawing/2014/main" id="{7BED94A6-6195-4FE1-90EB-F649038F7BF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38" name="ZoneTexte 4437">
          <a:extLst>
            <a:ext uri="{FF2B5EF4-FFF2-40B4-BE49-F238E27FC236}">
              <a16:creationId xmlns:a16="http://schemas.microsoft.com/office/drawing/2014/main" id="{83384573-1B42-4AB7-8E8B-FD7B801362A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39" name="ZoneTexte 4438">
          <a:extLst>
            <a:ext uri="{FF2B5EF4-FFF2-40B4-BE49-F238E27FC236}">
              <a16:creationId xmlns:a16="http://schemas.microsoft.com/office/drawing/2014/main" id="{A7602C4C-1C08-470A-BF0E-DB6A66E842E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40" name="ZoneTexte 4439">
          <a:extLst>
            <a:ext uri="{FF2B5EF4-FFF2-40B4-BE49-F238E27FC236}">
              <a16:creationId xmlns:a16="http://schemas.microsoft.com/office/drawing/2014/main" id="{D25DB4EE-7C94-49CC-8738-DBE3262B8D8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41" name="ZoneTexte 4440">
          <a:extLst>
            <a:ext uri="{FF2B5EF4-FFF2-40B4-BE49-F238E27FC236}">
              <a16:creationId xmlns:a16="http://schemas.microsoft.com/office/drawing/2014/main" id="{D9358E7A-8E58-42AB-88DD-3DEAE9540CD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42" name="ZoneTexte 4441">
          <a:extLst>
            <a:ext uri="{FF2B5EF4-FFF2-40B4-BE49-F238E27FC236}">
              <a16:creationId xmlns:a16="http://schemas.microsoft.com/office/drawing/2014/main" id="{7A325B3E-31F7-4609-BD11-A2AB0A8C6C0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43" name="ZoneTexte 4442">
          <a:extLst>
            <a:ext uri="{FF2B5EF4-FFF2-40B4-BE49-F238E27FC236}">
              <a16:creationId xmlns:a16="http://schemas.microsoft.com/office/drawing/2014/main" id="{C0D97F83-CC6A-49CA-8FAB-5F5893A7E36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44" name="ZoneTexte 4443">
          <a:extLst>
            <a:ext uri="{FF2B5EF4-FFF2-40B4-BE49-F238E27FC236}">
              <a16:creationId xmlns:a16="http://schemas.microsoft.com/office/drawing/2014/main" id="{EB98C6F2-AD38-4BCC-AC0E-5E7E92466F8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45" name="ZoneTexte 4444">
          <a:extLst>
            <a:ext uri="{FF2B5EF4-FFF2-40B4-BE49-F238E27FC236}">
              <a16:creationId xmlns:a16="http://schemas.microsoft.com/office/drawing/2014/main" id="{3C90BF6B-7D61-4363-959B-DD948A74C03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46" name="ZoneTexte 4445">
          <a:extLst>
            <a:ext uri="{FF2B5EF4-FFF2-40B4-BE49-F238E27FC236}">
              <a16:creationId xmlns:a16="http://schemas.microsoft.com/office/drawing/2014/main" id="{9E68347F-CABC-4BE2-8F93-9331B672013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47" name="ZoneTexte 4446">
          <a:extLst>
            <a:ext uri="{FF2B5EF4-FFF2-40B4-BE49-F238E27FC236}">
              <a16:creationId xmlns:a16="http://schemas.microsoft.com/office/drawing/2014/main" id="{085A61B1-9909-4876-897B-DCEE6BC0CE0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48" name="ZoneTexte 4447">
          <a:extLst>
            <a:ext uri="{FF2B5EF4-FFF2-40B4-BE49-F238E27FC236}">
              <a16:creationId xmlns:a16="http://schemas.microsoft.com/office/drawing/2014/main" id="{F4DF0A82-DC37-462A-87C2-1C5AB0A2A74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49" name="ZoneTexte 4448">
          <a:extLst>
            <a:ext uri="{FF2B5EF4-FFF2-40B4-BE49-F238E27FC236}">
              <a16:creationId xmlns:a16="http://schemas.microsoft.com/office/drawing/2014/main" id="{8BD97C20-14A9-4B66-BC85-12171B66D51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50" name="ZoneTexte 4449">
          <a:extLst>
            <a:ext uri="{FF2B5EF4-FFF2-40B4-BE49-F238E27FC236}">
              <a16:creationId xmlns:a16="http://schemas.microsoft.com/office/drawing/2014/main" id="{86996AEA-8FFA-4830-919B-22748CA6508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51" name="ZoneTexte 4450">
          <a:extLst>
            <a:ext uri="{FF2B5EF4-FFF2-40B4-BE49-F238E27FC236}">
              <a16:creationId xmlns:a16="http://schemas.microsoft.com/office/drawing/2014/main" id="{CBFDF6A8-CB01-4F30-9636-CF849A27AC2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52" name="ZoneTexte 4451">
          <a:extLst>
            <a:ext uri="{FF2B5EF4-FFF2-40B4-BE49-F238E27FC236}">
              <a16:creationId xmlns:a16="http://schemas.microsoft.com/office/drawing/2014/main" id="{999CC723-F6BF-40FA-A13B-B0FDF190854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53" name="ZoneTexte 4452">
          <a:extLst>
            <a:ext uri="{FF2B5EF4-FFF2-40B4-BE49-F238E27FC236}">
              <a16:creationId xmlns:a16="http://schemas.microsoft.com/office/drawing/2014/main" id="{89CE1461-1431-4169-95D9-C34A2802024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54" name="ZoneTexte 4453">
          <a:extLst>
            <a:ext uri="{FF2B5EF4-FFF2-40B4-BE49-F238E27FC236}">
              <a16:creationId xmlns:a16="http://schemas.microsoft.com/office/drawing/2014/main" id="{A08E8473-DE29-4912-B1A1-6E2E85BE5D6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55" name="ZoneTexte 4454">
          <a:extLst>
            <a:ext uri="{FF2B5EF4-FFF2-40B4-BE49-F238E27FC236}">
              <a16:creationId xmlns:a16="http://schemas.microsoft.com/office/drawing/2014/main" id="{BC8F77D0-54D1-4A8E-A151-858D4C0DFC7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56" name="ZoneTexte 4455">
          <a:extLst>
            <a:ext uri="{FF2B5EF4-FFF2-40B4-BE49-F238E27FC236}">
              <a16:creationId xmlns:a16="http://schemas.microsoft.com/office/drawing/2014/main" id="{52ECE940-D73E-4221-9AC9-681070E3839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57" name="ZoneTexte 4456">
          <a:extLst>
            <a:ext uri="{FF2B5EF4-FFF2-40B4-BE49-F238E27FC236}">
              <a16:creationId xmlns:a16="http://schemas.microsoft.com/office/drawing/2014/main" id="{8509E4D7-DA02-4AFA-8479-E905E488044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58" name="ZoneTexte 4457">
          <a:extLst>
            <a:ext uri="{FF2B5EF4-FFF2-40B4-BE49-F238E27FC236}">
              <a16:creationId xmlns:a16="http://schemas.microsoft.com/office/drawing/2014/main" id="{5D8E13D8-05DE-4CD4-B225-9C3AD5D2D80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59" name="ZoneTexte 4458">
          <a:extLst>
            <a:ext uri="{FF2B5EF4-FFF2-40B4-BE49-F238E27FC236}">
              <a16:creationId xmlns:a16="http://schemas.microsoft.com/office/drawing/2014/main" id="{B509CA2E-D014-44C3-A499-9FA6FCCA371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60" name="ZoneTexte 4459">
          <a:extLst>
            <a:ext uri="{FF2B5EF4-FFF2-40B4-BE49-F238E27FC236}">
              <a16:creationId xmlns:a16="http://schemas.microsoft.com/office/drawing/2014/main" id="{24A85540-8480-424E-81A1-FD099098033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61" name="ZoneTexte 4460">
          <a:extLst>
            <a:ext uri="{FF2B5EF4-FFF2-40B4-BE49-F238E27FC236}">
              <a16:creationId xmlns:a16="http://schemas.microsoft.com/office/drawing/2014/main" id="{BDF1D54E-5548-4C3C-BE8C-4A2E5C248A1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62" name="ZoneTexte 4461">
          <a:extLst>
            <a:ext uri="{FF2B5EF4-FFF2-40B4-BE49-F238E27FC236}">
              <a16:creationId xmlns:a16="http://schemas.microsoft.com/office/drawing/2014/main" id="{E5E60C19-7E39-422E-9616-58F5CE34CD7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63" name="ZoneTexte 4462">
          <a:extLst>
            <a:ext uri="{FF2B5EF4-FFF2-40B4-BE49-F238E27FC236}">
              <a16:creationId xmlns:a16="http://schemas.microsoft.com/office/drawing/2014/main" id="{83075981-951A-4B7D-8411-5652DF00B43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64" name="ZoneTexte 4463">
          <a:extLst>
            <a:ext uri="{FF2B5EF4-FFF2-40B4-BE49-F238E27FC236}">
              <a16:creationId xmlns:a16="http://schemas.microsoft.com/office/drawing/2014/main" id="{E7462D5F-04A9-4B41-8552-C67A6905DCC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65" name="ZoneTexte 4464">
          <a:extLst>
            <a:ext uri="{FF2B5EF4-FFF2-40B4-BE49-F238E27FC236}">
              <a16:creationId xmlns:a16="http://schemas.microsoft.com/office/drawing/2014/main" id="{34C513D0-6779-41D8-9A7B-7CE7C572C3B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66" name="ZoneTexte 4465">
          <a:extLst>
            <a:ext uri="{FF2B5EF4-FFF2-40B4-BE49-F238E27FC236}">
              <a16:creationId xmlns:a16="http://schemas.microsoft.com/office/drawing/2014/main" id="{390FD493-7C54-407B-9B81-1719CED5394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67" name="ZoneTexte 4466">
          <a:extLst>
            <a:ext uri="{FF2B5EF4-FFF2-40B4-BE49-F238E27FC236}">
              <a16:creationId xmlns:a16="http://schemas.microsoft.com/office/drawing/2014/main" id="{85FEC5D4-9CD5-4E46-9EED-C53EA53A11B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68" name="ZoneTexte 4467">
          <a:extLst>
            <a:ext uri="{FF2B5EF4-FFF2-40B4-BE49-F238E27FC236}">
              <a16:creationId xmlns:a16="http://schemas.microsoft.com/office/drawing/2014/main" id="{A01BE77A-5F40-4AD2-BE2B-5C0A81721C2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69" name="ZoneTexte 4468">
          <a:extLst>
            <a:ext uri="{FF2B5EF4-FFF2-40B4-BE49-F238E27FC236}">
              <a16:creationId xmlns:a16="http://schemas.microsoft.com/office/drawing/2014/main" id="{7F4FF865-9F47-4AAB-809F-F1C8A8601C3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70" name="ZoneTexte 4469">
          <a:extLst>
            <a:ext uri="{FF2B5EF4-FFF2-40B4-BE49-F238E27FC236}">
              <a16:creationId xmlns:a16="http://schemas.microsoft.com/office/drawing/2014/main" id="{BBD637C6-3730-4E13-8321-9C7005C06FE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71" name="ZoneTexte 4470">
          <a:extLst>
            <a:ext uri="{FF2B5EF4-FFF2-40B4-BE49-F238E27FC236}">
              <a16:creationId xmlns:a16="http://schemas.microsoft.com/office/drawing/2014/main" id="{3AC48709-906B-4D5D-B711-67212E01AA7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72" name="ZoneTexte 4471">
          <a:extLst>
            <a:ext uri="{FF2B5EF4-FFF2-40B4-BE49-F238E27FC236}">
              <a16:creationId xmlns:a16="http://schemas.microsoft.com/office/drawing/2014/main" id="{ADC43FF4-73D1-478E-834E-91A8D24E3DE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73" name="ZoneTexte 4472">
          <a:extLst>
            <a:ext uri="{FF2B5EF4-FFF2-40B4-BE49-F238E27FC236}">
              <a16:creationId xmlns:a16="http://schemas.microsoft.com/office/drawing/2014/main" id="{971FF0DC-B2AA-4B40-9F40-33C3ABA29DA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74" name="ZoneTexte 4473">
          <a:extLst>
            <a:ext uri="{FF2B5EF4-FFF2-40B4-BE49-F238E27FC236}">
              <a16:creationId xmlns:a16="http://schemas.microsoft.com/office/drawing/2014/main" id="{C91D8DEA-5409-48EB-8404-9E00E017DD0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75" name="ZoneTexte 4474">
          <a:extLst>
            <a:ext uri="{FF2B5EF4-FFF2-40B4-BE49-F238E27FC236}">
              <a16:creationId xmlns:a16="http://schemas.microsoft.com/office/drawing/2014/main" id="{4BF0DD4F-BA54-4166-99C8-75F2245EF65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76" name="ZoneTexte 4475">
          <a:extLst>
            <a:ext uri="{FF2B5EF4-FFF2-40B4-BE49-F238E27FC236}">
              <a16:creationId xmlns:a16="http://schemas.microsoft.com/office/drawing/2014/main" id="{FDD6E426-DCC6-4B20-A9DD-F436D573C26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77" name="ZoneTexte 4476">
          <a:extLst>
            <a:ext uri="{FF2B5EF4-FFF2-40B4-BE49-F238E27FC236}">
              <a16:creationId xmlns:a16="http://schemas.microsoft.com/office/drawing/2014/main" id="{AB4EDE25-83A3-4406-B0A8-E1F93DF799F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78" name="ZoneTexte 4477">
          <a:extLst>
            <a:ext uri="{FF2B5EF4-FFF2-40B4-BE49-F238E27FC236}">
              <a16:creationId xmlns:a16="http://schemas.microsoft.com/office/drawing/2014/main" id="{2635B9D2-3992-4A5C-B0E5-1E2C45E50E3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79" name="ZoneTexte 4478">
          <a:extLst>
            <a:ext uri="{FF2B5EF4-FFF2-40B4-BE49-F238E27FC236}">
              <a16:creationId xmlns:a16="http://schemas.microsoft.com/office/drawing/2014/main" id="{B5B68A1B-E72E-43E7-AF9A-F1278F7DE9C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80" name="ZoneTexte 4479">
          <a:extLst>
            <a:ext uri="{FF2B5EF4-FFF2-40B4-BE49-F238E27FC236}">
              <a16:creationId xmlns:a16="http://schemas.microsoft.com/office/drawing/2014/main" id="{068241A9-064C-4962-9B67-921F5EEFBAA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81" name="ZoneTexte 4480">
          <a:extLst>
            <a:ext uri="{FF2B5EF4-FFF2-40B4-BE49-F238E27FC236}">
              <a16:creationId xmlns:a16="http://schemas.microsoft.com/office/drawing/2014/main" id="{0216E098-4D5E-4773-8077-B4BFA6A4D0E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82" name="ZoneTexte 4481">
          <a:extLst>
            <a:ext uri="{FF2B5EF4-FFF2-40B4-BE49-F238E27FC236}">
              <a16:creationId xmlns:a16="http://schemas.microsoft.com/office/drawing/2014/main" id="{91CA1856-924E-424C-B1CB-4C90D9034C1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83" name="ZoneTexte 4482">
          <a:extLst>
            <a:ext uri="{FF2B5EF4-FFF2-40B4-BE49-F238E27FC236}">
              <a16:creationId xmlns:a16="http://schemas.microsoft.com/office/drawing/2014/main" id="{54D26E0D-2BBA-4FE7-B8A6-1E58AD4D94A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84" name="ZoneTexte 4483">
          <a:extLst>
            <a:ext uri="{FF2B5EF4-FFF2-40B4-BE49-F238E27FC236}">
              <a16:creationId xmlns:a16="http://schemas.microsoft.com/office/drawing/2014/main" id="{66BCF988-D290-4EDD-9685-F40FB67F837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85" name="ZoneTexte 4484">
          <a:extLst>
            <a:ext uri="{FF2B5EF4-FFF2-40B4-BE49-F238E27FC236}">
              <a16:creationId xmlns:a16="http://schemas.microsoft.com/office/drawing/2014/main" id="{6B25EC6B-2EFA-4385-AD60-196AE952387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86" name="ZoneTexte 4485">
          <a:extLst>
            <a:ext uri="{FF2B5EF4-FFF2-40B4-BE49-F238E27FC236}">
              <a16:creationId xmlns:a16="http://schemas.microsoft.com/office/drawing/2014/main" id="{C0B312E5-3A67-4D04-9F34-B5EF865288E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87" name="ZoneTexte 4486">
          <a:extLst>
            <a:ext uri="{FF2B5EF4-FFF2-40B4-BE49-F238E27FC236}">
              <a16:creationId xmlns:a16="http://schemas.microsoft.com/office/drawing/2014/main" id="{3D1B7CEF-EEDB-4840-8094-71CDE256BDD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88" name="ZoneTexte 4487">
          <a:extLst>
            <a:ext uri="{FF2B5EF4-FFF2-40B4-BE49-F238E27FC236}">
              <a16:creationId xmlns:a16="http://schemas.microsoft.com/office/drawing/2014/main" id="{8BF84926-1784-4F83-AB2E-7ABD90C5265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89" name="ZoneTexte 4488">
          <a:extLst>
            <a:ext uri="{FF2B5EF4-FFF2-40B4-BE49-F238E27FC236}">
              <a16:creationId xmlns:a16="http://schemas.microsoft.com/office/drawing/2014/main" id="{289AE12F-DB62-401A-A6E8-ECA3B89FBA9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90" name="ZoneTexte 4489">
          <a:extLst>
            <a:ext uri="{FF2B5EF4-FFF2-40B4-BE49-F238E27FC236}">
              <a16:creationId xmlns:a16="http://schemas.microsoft.com/office/drawing/2014/main" id="{59F50E4C-962B-4C12-89A7-91297EEB9EE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91" name="ZoneTexte 4490">
          <a:extLst>
            <a:ext uri="{FF2B5EF4-FFF2-40B4-BE49-F238E27FC236}">
              <a16:creationId xmlns:a16="http://schemas.microsoft.com/office/drawing/2014/main" id="{AC400A82-C4BB-4589-8C3E-D2B6C83B4D9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92" name="ZoneTexte 4491">
          <a:extLst>
            <a:ext uri="{FF2B5EF4-FFF2-40B4-BE49-F238E27FC236}">
              <a16:creationId xmlns:a16="http://schemas.microsoft.com/office/drawing/2014/main" id="{51FA568E-9CEF-4AF1-AF44-2EA3CB000E9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93" name="ZoneTexte 4492">
          <a:extLst>
            <a:ext uri="{FF2B5EF4-FFF2-40B4-BE49-F238E27FC236}">
              <a16:creationId xmlns:a16="http://schemas.microsoft.com/office/drawing/2014/main" id="{BDC0341A-8A53-40AA-B84B-4A1C26A1C8E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94" name="ZoneTexte 4493">
          <a:extLst>
            <a:ext uri="{FF2B5EF4-FFF2-40B4-BE49-F238E27FC236}">
              <a16:creationId xmlns:a16="http://schemas.microsoft.com/office/drawing/2014/main" id="{CC776A19-872B-4138-BAA9-F3DBD21F520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95" name="ZoneTexte 4494">
          <a:extLst>
            <a:ext uri="{FF2B5EF4-FFF2-40B4-BE49-F238E27FC236}">
              <a16:creationId xmlns:a16="http://schemas.microsoft.com/office/drawing/2014/main" id="{08E7A614-84BF-4C50-8DBC-E43F5D91F4D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96" name="ZoneTexte 4495">
          <a:extLst>
            <a:ext uri="{FF2B5EF4-FFF2-40B4-BE49-F238E27FC236}">
              <a16:creationId xmlns:a16="http://schemas.microsoft.com/office/drawing/2014/main" id="{84C608AF-2522-40BD-BD77-E02FEBCE63E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97" name="ZoneTexte 4496">
          <a:extLst>
            <a:ext uri="{FF2B5EF4-FFF2-40B4-BE49-F238E27FC236}">
              <a16:creationId xmlns:a16="http://schemas.microsoft.com/office/drawing/2014/main" id="{1BC3726C-67A0-4607-93D3-31CBA54DA77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98" name="ZoneTexte 4497">
          <a:extLst>
            <a:ext uri="{FF2B5EF4-FFF2-40B4-BE49-F238E27FC236}">
              <a16:creationId xmlns:a16="http://schemas.microsoft.com/office/drawing/2014/main" id="{7A60A597-07D3-4FED-9813-157B6A36E58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499" name="ZoneTexte 4498">
          <a:extLst>
            <a:ext uri="{FF2B5EF4-FFF2-40B4-BE49-F238E27FC236}">
              <a16:creationId xmlns:a16="http://schemas.microsoft.com/office/drawing/2014/main" id="{53636E25-F275-49D8-B3B9-ABA12D797D5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00" name="ZoneTexte 4499">
          <a:extLst>
            <a:ext uri="{FF2B5EF4-FFF2-40B4-BE49-F238E27FC236}">
              <a16:creationId xmlns:a16="http://schemas.microsoft.com/office/drawing/2014/main" id="{0D7E97AC-246F-4C68-A05D-0BDCC8F2CAB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01" name="ZoneTexte 4500">
          <a:extLst>
            <a:ext uri="{FF2B5EF4-FFF2-40B4-BE49-F238E27FC236}">
              <a16:creationId xmlns:a16="http://schemas.microsoft.com/office/drawing/2014/main" id="{8F7CCB94-B653-45CC-B1E1-09808F724E0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02" name="ZoneTexte 4501">
          <a:extLst>
            <a:ext uri="{FF2B5EF4-FFF2-40B4-BE49-F238E27FC236}">
              <a16:creationId xmlns:a16="http://schemas.microsoft.com/office/drawing/2014/main" id="{940E820C-64A4-4D07-A90B-055F840FD5F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03" name="ZoneTexte 4502">
          <a:extLst>
            <a:ext uri="{FF2B5EF4-FFF2-40B4-BE49-F238E27FC236}">
              <a16:creationId xmlns:a16="http://schemas.microsoft.com/office/drawing/2014/main" id="{2E94388A-72A3-4611-8CE3-2F19558981F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04" name="ZoneTexte 4503">
          <a:extLst>
            <a:ext uri="{FF2B5EF4-FFF2-40B4-BE49-F238E27FC236}">
              <a16:creationId xmlns:a16="http://schemas.microsoft.com/office/drawing/2014/main" id="{65AD7752-253B-48F5-95F5-BCB255FC076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05" name="ZoneTexte 4504">
          <a:extLst>
            <a:ext uri="{FF2B5EF4-FFF2-40B4-BE49-F238E27FC236}">
              <a16:creationId xmlns:a16="http://schemas.microsoft.com/office/drawing/2014/main" id="{2E981D9B-3932-45FD-AB7F-DD0DCDBE5C4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06" name="ZoneTexte 4505">
          <a:extLst>
            <a:ext uri="{FF2B5EF4-FFF2-40B4-BE49-F238E27FC236}">
              <a16:creationId xmlns:a16="http://schemas.microsoft.com/office/drawing/2014/main" id="{A2499CCA-5DE0-437D-AD99-FF6D48ADE27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07" name="ZoneTexte 4506">
          <a:extLst>
            <a:ext uri="{FF2B5EF4-FFF2-40B4-BE49-F238E27FC236}">
              <a16:creationId xmlns:a16="http://schemas.microsoft.com/office/drawing/2014/main" id="{3EB0EC60-AA02-4C7B-AEA1-4397F8D9868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08" name="ZoneTexte 4507">
          <a:extLst>
            <a:ext uri="{FF2B5EF4-FFF2-40B4-BE49-F238E27FC236}">
              <a16:creationId xmlns:a16="http://schemas.microsoft.com/office/drawing/2014/main" id="{DE52AA84-9387-49DD-8BEE-027FD2E1A79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09" name="ZoneTexte 4508">
          <a:extLst>
            <a:ext uri="{FF2B5EF4-FFF2-40B4-BE49-F238E27FC236}">
              <a16:creationId xmlns:a16="http://schemas.microsoft.com/office/drawing/2014/main" id="{1A99A255-FBEC-44EA-8FCF-D3E616F6CE3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10" name="ZoneTexte 4509">
          <a:extLst>
            <a:ext uri="{FF2B5EF4-FFF2-40B4-BE49-F238E27FC236}">
              <a16:creationId xmlns:a16="http://schemas.microsoft.com/office/drawing/2014/main" id="{6A935E40-6247-4607-BF39-51EBD96C987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11" name="ZoneTexte 4510">
          <a:extLst>
            <a:ext uri="{FF2B5EF4-FFF2-40B4-BE49-F238E27FC236}">
              <a16:creationId xmlns:a16="http://schemas.microsoft.com/office/drawing/2014/main" id="{49249724-9E6D-4268-9C6B-B5278246159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12" name="ZoneTexte 4511">
          <a:extLst>
            <a:ext uri="{FF2B5EF4-FFF2-40B4-BE49-F238E27FC236}">
              <a16:creationId xmlns:a16="http://schemas.microsoft.com/office/drawing/2014/main" id="{DE58A1CE-3137-4D67-8E7A-1C6AAD1B0DE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13" name="ZoneTexte 4512">
          <a:extLst>
            <a:ext uri="{FF2B5EF4-FFF2-40B4-BE49-F238E27FC236}">
              <a16:creationId xmlns:a16="http://schemas.microsoft.com/office/drawing/2014/main" id="{A4D893E9-48D0-45EE-8E45-4C4DC401F31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14" name="ZoneTexte 4513">
          <a:extLst>
            <a:ext uri="{FF2B5EF4-FFF2-40B4-BE49-F238E27FC236}">
              <a16:creationId xmlns:a16="http://schemas.microsoft.com/office/drawing/2014/main" id="{D7C6107D-1ACA-42CC-A71D-DF90D75370A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15" name="ZoneTexte 4514">
          <a:extLst>
            <a:ext uri="{FF2B5EF4-FFF2-40B4-BE49-F238E27FC236}">
              <a16:creationId xmlns:a16="http://schemas.microsoft.com/office/drawing/2014/main" id="{5A37E290-A892-4726-B6D3-0418B2BBFA2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16" name="ZoneTexte 4515">
          <a:extLst>
            <a:ext uri="{FF2B5EF4-FFF2-40B4-BE49-F238E27FC236}">
              <a16:creationId xmlns:a16="http://schemas.microsoft.com/office/drawing/2014/main" id="{D7A7C745-EB7E-4249-A584-F0B773FDD67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17" name="ZoneTexte 4516">
          <a:extLst>
            <a:ext uri="{FF2B5EF4-FFF2-40B4-BE49-F238E27FC236}">
              <a16:creationId xmlns:a16="http://schemas.microsoft.com/office/drawing/2014/main" id="{A92B2426-B2E6-44A5-925C-B81AD3791B6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18" name="ZoneTexte 4517">
          <a:extLst>
            <a:ext uri="{FF2B5EF4-FFF2-40B4-BE49-F238E27FC236}">
              <a16:creationId xmlns:a16="http://schemas.microsoft.com/office/drawing/2014/main" id="{A04E752E-3E95-408D-A777-4470570B106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19" name="ZoneTexte 4518">
          <a:extLst>
            <a:ext uri="{FF2B5EF4-FFF2-40B4-BE49-F238E27FC236}">
              <a16:creationId xmlns:a16="http://schemas.microsoft.com/office/drawing/2014/main" id="{76065953-E4DB-4B60-806B-8F43F7B547F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20" name="ZoneTexte 4519">
          <a:extLst>
            <a:ext uri="{FF2B5EF4-FFF2-40B4-BE49-F238E27FC236}">
              <a16:creationId xmlns:a16="http://schemas.microsoft.com/office/drawing/2014/main" id="{2CBFBD79-CBF1-4EEE-947D-1E60E15ED08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21" name="ZoneTexte 4520">
          <a:extLst>
            <a:ext uri="{FF2B5EF4-FFF2-40B4-BE49-F238E27FC236}">
              <a16:creationId xmlns:a16="http://schemas.microsoft.com/office/drawing/2014/main" id="{82884168-A21E-4C7D-A5D3-80B02791C06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22" name="ZoneTexte 4521">
          <a:extLst>
            <a:ext uri="{FF2B5EF4-FFF2-40B4-BE49-F238E27FC236}">
              <a16:creationId xmlns:a16="http://schemas.microsoft.com/office/drawing/2014/main" id="{6D21A4D1-CF09-463B-B0C8-9053EAF225A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23" name="ZoneTexte 4522">
          <a:extLst>
            <a:ext uri="{FF2B5EF4-FFF2-40B4-BE49-F238E27FC236}">
              <a16:creationId xmlns:a16="http://schemas.microsoft.com/office/drawing/2014/main" id="{5A3AC218-7F56-4DA0-ADFD-9C730A50A2C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24" name="ZoneTexte 4523">
          <a:extLst>
            <a:ext uri="{FF2B5EF4-FFF2-40B4-BE49-F238E27FC236}">
              <a16:creationId xmlns:a16="http://schemas.microsoft.com/office/drawing/2014/main" id="{8E50440A-5A42-46DC-AFB7-932977990E0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25" name="ZoneTexte 4524">
          <a:extLst>
            <a:ext uri="{FF2B5EF4-FFF2-40B4-BE49-F238E27FC236}">
              <a16:creationId xmlns:a16="http://schemas.microsoft.com/office/drawing/2014/main" id="{B5FD5CD7-4501-4344-9FD3-27062BEC30F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26" name="ZoneTexte 4525">
          <a:extLst>
            <a:ext uri="{FF2B5EF4-FFF2-40B4-BE49-F238E27FC236}">
              <a16:creationId xmlns:a16="http://schemas.microsoft.com/office/drawing/2014/main" id="{22EC6D9A-AF0E-4972-B336-EB949F9C8C3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27" name="ZoneTexte 4526">
          <a:extLst>
            <a:ext uri="{FF2B5EF4-FFF2-40B4-BE49-F238E27FC236}">
              <a16:creationId xmlns:a16="http://schemas.microsoft.com/office/drawing/2014/main" id="{B4184908-B6A3-44D4-97F7-B31A7A95B69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28" name="ZoneTexte 4527">
          <a:extLst>
            <a:ext uri="{FF2B5EF4-FFF2-40B4-BE49-F238E27FC236}">
              <a16:creationId xmlns:a16="http://schemas.microsoft.com/office/drawing/2014/main" id="{08385F67-EF54-438F-A2D2-8807FFAA9D2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29" name="ZoneTexte 4528">
          <a:extLst>
            <a:ext uri="{FF2B5EF4-FFF2-40B4-BE49-F238E27FC236}">
              <a16:creationId xmlns:a16="http://schemas.microsoft.com/office/drawing/2014/main" id="{7374E4C3-E1C3-441C-99EC-1E79D68CD31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30" name="ZoneTexte 4529">
          <a:extLst>
            <a:ext uri="{FF2B5EF4-FFF2-40B4-BE49-F238E27FC236}">
              <a16:creationId xmlns:a16="http://schemas.microsoft.com/office/drawing/2014/main" id="{96A2DC83-C2A1-4DBB-B6BD-F05CCFA222F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31" name="ZoneTexte 4530">
          <a:extLst>
            <a:ext uri="{FF2B5EF4-FFF2-40B4-BE49-F238E27FC236}">
              <a16:creationId xmlns:a16="http://schemas.microsoft.com/office/drawing/2014/main" id="{AB98643E-C9D7-44FC-8A7A-9ADDBDD2AE0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32" name="ZoneTexte 4531">
          <a:extLst>
            <a:ext uri="{FF2B5EF4-FFF2-40B4-BE49-F238E27FC236}">
              <a16:creationId xmlns:a16="http://schemas.microsoft.com/office/drawing/2014/main" id="{A058C611-3C65-4045-9BAC-6E07D1AF17C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33" name="ZoneTexte 4532">
          <a:extLst>
            <a:ext uri="{FF2B5EF4-FFF2-40B4-BE49-F238E27FC236}">
              <a16:creationId xmlns:a16="http://schemas.microsoft.com/office/drawing/2014/main" id="{9DF90399-C784-40C9-92BA-C3D2EBD2F05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34" name="ZoneTexte 4533">
          <a:extLst>
            <a:ext uri="{FF2B5EF4-FFF2-40B4-BE49-F238E27FC236}">
              <a16:creationId xmlns:a16="http://schemas.microsoft.com/office/drawing/2014/main" id="{BD54CDCB-0A28-47D1-A5B7-C779E763010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35" name="ZoneTexte 4534">
          <a:extLst>
            <a:ext uri="{FF2B5EF4-FFF2-40B4-BE49-F238E27FC236}">
              <a16:creationId xmlns:a16="http://schemas.microsoft.com/office/drawing/2014/main" id="{2D38CE64-F86B-4813-BA01-2F4681797A8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36" name="ZoneTexte 4535">
          <a:extLst>
            <a:ext uri="{FF2B5EF4-FFF2-40B4-BE49-F238E27FC236}">
              <a16:creationId xmlns:a16="http://schemas.microsoft.com/office/drawing/2014/main" id="{F0D20CEE-D7AF-4BC8-AE07-93E0B21D63F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37" name="ZoneTexte 4536">
          <a:extLst>
            <a:ext uri="{FF2B5EF4-FFF2-40B4-BE49-F238E27FC236}">
              <a16:creationId xmlns:a16="http://schemas.microsoft.com/office/drawing/2014/main" id="{4E64EDD7-4783-4992-A9E5-170832307CD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38" name="ZoneTexte 4537">
          <a:extLst>
            <a:ext uri="{FF2B5EF4-FFF2-40B4-BE49-F238E27FC236}">
              <a16:creationId xmlns:a16="http://schemas.microsoft.com/office/drawing/2014/main" id="{20E2A54B-5DF7-4EF7-96FB-9CBC0754A0C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39" name="ZoneTexte 4538">
          <a:extLst>
            <a:ext uri="{FF2B5EF4-FFF2-40B4-BE49-F238E27FC236}">
              <a16:creationId xmlns:a16="http://schemas.microsoft.com/office/drawing/2014/main" id="{1939C3D0-576A-4536-BADB-860C1A31191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40" name="ZoneTexte 4539">
          <a:extLst>
            <a:ext uri="{FF2B5EF4-FFF2-40B4-BE49-F238E27FC236}">
              <a16:creationId xmlns:a16="http://schemas.microsoft.com/office/drawing/2014/main" id="{4A964038-CCEB-4121-8E29-5525DFB2E52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41" name="ZoneTexte 4540">
          <a:extLst>
            <a:ext uri="{FF2B5EF4-FFF2-40B4-BE49-F238E27FC236}">
              <a16:creationId xmlns:a16="http://schemas.microsoft.com/office/drawing/2014/main" id="{50C3CF53-777B-4544-8BE8-84A107AFB65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42" name="ZoneTexte 4541">
          <a:extLst>
            <a:ext uri="{FF2B5EF4-FFF2-40B4-BE49-F238E27FC236}">
              <a16:creationId xmlns:a16="http://schemas.microsoft.com/office/drawing/2014/main" id="{81CED6AF-E829-48A5-A18C-2650FA68EB4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43" name="ZoneTexte 4542">
          <a:extLst>
            <a:ext uri="{FF2B5EF4-FFF2-40B4-BE49-F238E27FC236}">
              <a16:creationId xmlns:a16="http://schemas.microsoft.com/office/drawing/2014/main" id="{5C9D0C53-418A-4EC6-9668-F253112333D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44" name="ZoneTexte 4543">
          <a:extLst>
            <a:ext uri="{FF2B5EF4-FFF2-40B4-BE49-F238E27FC236}">
              <a16:creationId xmlns:a16="http://schemas.microsoft.com/office/drawing/2014/main" id="{7FAF646B-37A3-4AC5-AD26-F5829D6A5F5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45" name="ZoneTexte 4544">
          <a:extLst>
            <a:ext uri="{FF2B5EF4-FFF2-40B4-BE49-F238E27FC236}">
              <a16:creationId xmlns:a16="http://schemas.microsoft.com/office/drawing/2014/main" id="{C224C392-D3FC-4DB7-B265-46666B391AF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46" name="ZoneTexte 4545">
          <a:extLst>
            <a:ext uri="{FF2B5EF4-FFF2-40B4-BE49-F238E27FC236}">
              <a16:creationId xmlns:a16="http://schemas.microsoft.com/office/drawing/2014/main" id="{4921942C-0D0C-4E9B-8819-EDE6853E4E9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47" name="ZoneTexte 4546">
          <a:extLst>
            <a:ext uri="{FF2B5EF4-FFF2-40B4-BE49-F238E27FC236}">
              <a16:creationId xmlns:a16="http://schemas.microsoft.com/office/drawing/2014/main" id="{6F6B507C-C40F-482D-9F4F-236E4C7B2B9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48" name="ZoneTexte 4547">
          <a:extLst>
            <a:ext uri="{FF2B5EF4-FFF2-40B4-BE49-F238E27FC236}">
              <a16:creationId xmlns:a16="http://schemas.microsoft.com/office/drawing/2014/main" id="{23588A91-0C49-4C92-AC4F-80F7C0AADC8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49" name="ZoneTexte 4548">
          <a:extLst>
            <a:ext uri="{FF2B5EF4-FFF2-40B4-BE49-F238E27FC236}">
              <a16:creationId xmlns:a16="http://schemas.microsoft.com/office/drawing/2014/main" id="{EE16B30F-A5AD-48E7-9DBF-5BD4E71B623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50" name="ZoneTexte 4549">
          <a:extLst>
            <a:ext uri="{FF2B5EF4-FFF2-40B4-BE49-F238E27FC236}">
              <a16:creationId xmlns:a16="http://schemas.microsoft.com/office/drawing/2014/main" id="{D1270094-B258-4A34-9B7B-1791DF728DA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51" name="ZoneTexte 4550">
          <a:extLst>
            <a:ext uri="{FF2B5EF4-FFF2-40B4-BE49-F238E27FC236}">
              <a16:creationId xmlns:a16="http://schemas.microsoft.com/office/drawing/2014/main" id="{16051586-B7F3-403A-A13A-219836EF96D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52" name="ZoneTexte 4551">
          <a:extLst>
            <a:ext uri="{FF2B5EF4-FFF2-40B4-BE49-F238E27FC236}">
              <a16:creationId xmlns:a16="http://schemas.microsoft.com/office/drawing/2014/main" id="{68933FAA-ADFA-41C9-8E0C-9FD8F8657DF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53" name="ZoneTexte 4552">
          <a:extLst>
            <a:ext uri="{FF2B5EF4-FFF2-40B4-BE49-F238E27FC236}">
              <a16:creationId xmlns:a16="http://schemas.microsoft.com/office/drawing/2014/main" id="{5CB7A379-6130-4E2F-904E-FB281C49325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54" name="ZoneTexte 4553">
          <a:extLst>
            <a:ext uri="{FF2B5EF4-FFF2-40B4-BE49-F238E27FC236}">
              <a16:creationId xmlns:a16="http://schemas.microsoft.com/office/drawing/2014/main" id="{5855770C-E2EF-4519-91DF-5A24085407B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55" name="ZoneTexte 4554">
          <a:extLst>
            <a:ext uri="{FF2B5EF4-FFF2-40B4-BE49-F238E27FC236}">
              <a16:creationId xmlns:a16="http://schemas.microsoft.com/office/drawing/2014/main" id="{22D71559-4BF6-4B91-9803-D5F7853CCFF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56" name="ZoneTexte 4555">
          <a:extLst>
            <a:ext uri="{FF2B5EF4-FFF2-40B4-BE49-F238E27FC236}">
              <a16:creationId xmlns:a16="http://schemas.microsoft.com/office/drawing/2014/main" id="{72926C0F-A765-4697-8591-08294DD397B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57" name="ZoneTexte 4556">
          <a:extLst>
            <a:ext uri="{FF2B5EF4-FFF2-40B4-BE49-F238E27FC236}">
              <a16:creationId xmlns:a16="http://schemas.microsoft.com/office/drawing/2014/main" id="{3A771C76-CA78-434E-8FBC-493BEB92C87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58" name="ZoneTexte 4557">
          <a:extLst>
            <a:ext uri="{FF2B5EF4-FFF2-40B4-BE49-F238E27FC236}">
              <a16:creationId xmlns:a16="http://schemas.microsoft.com/office/drawing/2014/main" id="{03E622DE-E65E-4460-8734-27769F7556A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59" name="ZoneTexte 4558">
          <a:extLst>
            <a:ext uri="{FF2B5EF4-FFF2-40B4-BE49-F238E27FC236}">
              <a16:creationId xmlns:a16="http://schemas.microsoft.com/office/drawing/2014/main" id="{756E7095-DA3B-4FDC-8582-25272A83113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60" name="ZoneTexte 4559">
          <a:extLst>
            <a:ext uri="{FF2B5EF4-FFF2-40B4-BE49-F238E27FC236}">
              <a16:creationId xmlns:a16="http://schemas.microsoft.com/office/drawing/2014/main" id="{4A7FA311-D5D7-45C7-AFBB-4B2CA930523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61" name="ZoneTexte 4560">
          <a:extLst>
            <a:ext uri="{FF2B5EF4-FFF2-40B4-BE49-F238E27FC236}">
              <a16:creationId xmlns:a16="http://schemas.microsoft.com/office/drawing/2014/main" id="{ECE43577-AA5B-48EA-BE18-9795B329AB9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62" name="ZoneTexte 4561">
          <a:extLst>
            <a:ext uri="{FF2B5EF4-FFF2-40B4-BE49-F238E27FC236}">
              <a16:creationId xmlns:a16="http://schemas.microsoft.com/office/drawing/2014/main" id="{DE463E09-41F8-45B2-BAEC-18F88CDB107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63" name="ZoneTexte 4562">
          <a:extLst>
            <a:ext uri="{FF2B5EF4-FFF2-40B4-BE49-F238E27FC236}">
              <a16:creationId xmlns:a16="http://schemas.microsoft.com/office/drawing/2014/main" id="{4496A3DD-07AC-421D-9E81-4F9C108008D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64" name="ZoneTexte 4563">
          <a:extLst>
            <a:ext uri="{FF2B5EF4-FFF2-40B4-BE49-F238E27FC236}">
              <a16:creationId xmlns:a16="http://schemas.microsoft.com/office/drawing/2014/main" id="{FE5E35E6-C825-4D27-A037-AF2D2F1FAD5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65" name="ZoneTexte 4564">
          <a:extLst>
            <a:ext uri="{FF2B5EF4-FFF2-40B4-BE49-F238E27FC236}">
              <a16:creationId xmlns:a16="http://schemas.microsoft.com/office/drawing/2014/main" id="{6A636E64-679C-4EA9-BB88-BAE2E5EFDD4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66" name="ZoneTexte 4565">
          <a:extLst>
            <a:ext uri="{FF2B5EF4-FFF2-40B4-BE49-F238E27FC236}">
              <a16:creationId xmlns:a16="http://schemas.microsoft.com/office/drawing/2014/main" id="{40457EE1-BCD3-4CC4-9369-C14EB6F82A2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67" name="ZoneTexte 4566">
          <a:extLst>
            <a:ext uri="{FF2B5EF4-FFF2-40B4-BE49-F238E27FC236}">
              <a16:creationId xmlns:a16="http://schemas.microsoft.com/office/drawing/2014/main" id="{98D9A0DA-8012-4A1F-9C96-49A461CF8CB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68" name="ZoneTexte 4567">
          <a:extLst>
            <a:ext uri="{FF2B5EF4-FFF2-40B4-BE49-F238E27FC236}">
              <a16:creationId xmlns:a16="http://schemas.microsoft.com/office/drawing/2014/main" id="{D0B1E7F4-015D-4000-B28E-76EF8D3C636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69" name="ZoneTexte 4568">
          <a:extLst>
            <a:ext uri="{FF2B5EF4-FFF2-40B4-BE49-F238E27FC236}">
              <a16:creationId xmlns:a16="http://schemas.microsoft.com/office/drawing/2014/main" id="{F07F8A46-7D80-4B1C-844B-95D0BEED2BA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70" name="ZoneTexte 4569">
          <a:extLst>
            <a:ext uri="{FF2B5EF4-FFF2-40B4-BE49-F238E27FC236}">
              <a16:creationId xmlns:a16="http://schemas.microsoft.com/office/drawing/2014/main" id="{72EFA76B-64C4-4E61-9FF2-0FF10B21844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71" name="ZoneTexte 4570">
          <a:extLst>
            <a:ext uri="{FF2B5EF4-FFF2-40B4-BE49-F238E27FC236}">
              <a16:creationId xmlns:a16="http://schemas.microsoft.com/office/drawing/2014/main" id="{E2123877-BCB4-4E0A-96BB-863142F073C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72" name="ZoneTexte 4571">
          <a:extLst>
            <a:ext uri="{FF2B5EF4-FFF2-40B4-BE49-F238E27FC236}">
              <a16:creationId xmlns:a16="http://schemas.microsoft.com/office/drawing/2014/main" id="{BA2CF321-07EB-41AD-98A4-3825750DC04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73" name="ZoneTexte 4572">
          <a:extLst>
            <a:ext uri="{FF2B5EF4-FFF2-40B4-BE49-F238E27FC236}">
              <a16:creationId xmlns:a16="http://schemas.microsoft.com/office/drawing/2014/main" id="{749E22F0-DC6D-4067-81BB-7A37A508E12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74" name="ZoneTexte 4573">
          <a:extLst>
            <a:ext uri="{FF2B5EF4-FFF2-40B4-BE49-F238E27FC236}">
              <a16:creationId xmlns:a16="http://schemas.microsoft.com/office/drawing/2014/main" id="{9AA9C98E-0075-43F7-8F32-72EEA1A7535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75" name="ZoneTexte 4574">
          <a:extLst>
            <a:ext uri="{FF2B5EF4-FFF2-40B4-BE49-F238E27FC236}">
              <a16:creationId xmlns:a16="http://schemas.microsoft.com/office/drawing/2014/main" id="{1CC6614B-A180-4B97-9FBF-FCD281A06FD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76" name="ZoneTexte 4575">
          <a:extLst>
            <a:ext uri="{FF2B5EF4-FFF2-40B4-BE49-F238E27FC236}">
              <a16:creationId xmlns:a16="http://schemas.microsoft.com/office/drawing/2014/main" id="{9717DF73-117D-4524-9ED4-637F2E4FDFC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77" name="ZoneTexte 4576">
          <a:extLst>
            <a:ext uri="{FF2B5EF4-FFF2-40B4-BE49-F238E27FC236}">
              <a16:creationId xmlns:a16="http://schemas.microsoft.com/office/drawing/2014/main" id="{A84F2F90-AE5B-48E6-A8F8-AC60552E20B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78" name="ZoneTexte 4577">
          <a:extLst>
            <a:ext uri="{FF2B5EF4-FFF2-40B4-BE49-F238E27FC236}">
              <a16:creationId xmlns:a16="http://schemas.microsoft.com/office/drawing/2014/main" id="{FF59BAF3-2F82-499A-BAA2-DBB0EFD97E7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79" name="ZoneTexte 4578">
          <a:extLst>
            <a:ext uri="{FF2B5EF4-FFF2-40B4-BE49-F238E27FC236}">
              <a16:creationId xmlns:a16="http://schemas.microsoft.com/office/drawing/2014/main" id="{6A4C5F10-C3B8-4B6A-BA7D-84A38BC55E5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80" name="ZoneTexte 4579">
          <a:extLst>
            <a:ext uri="{FF2B5EF4-FFF2-40B4-BE49-F238E27FC236}">
              <a16:creationId xmlns:a16="http://schemas.microsoft.com/office/drawing/2014/main" id="{BB3CBB3C-492A-42E8-AE82-A3BDDBC319C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81" name="ZoneTexte 4580">
          <a:extLst>
            <a:ext uri="{FF2B5EF4-FFF2-40B4-BE49-F238E27FC236}">
              <a16:creationId xmlns:a16="http://schemas.microsoft.com/office/drawing/2014/main" id="{ECAD0FB1-6D29-449C-B95B-64CADAE3E13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82" name="ZoneTexte 4581">
          <a:extLst>
            <a:ext uri="{FF2B5EF4-FFF2-40B4-BE49-F238E27FC236}">
              <a16:creationId xmlns:a16="http://schemas.microsoft.com/office/drawing/2014/main" id="{C16FFD80-5A82-4A83-A915-065B5ED6120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83" name="ZoneTexte 4582">
          <a:extLst>
            <a:ext uri="{FF2B5EF4-FFF2-40B4-BE49-F238E27FC236}">
              <a16:creationId xmlns:a16="http://schemas.microsoft.com/office/drawing/2014/main" id="{9B384923-DE88-4636-A0B0-C8FFC4327AA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84" name="ZoneTexte 4583">
          <a:extLst>
            <a:ext uri="{FF2B5EF4-FFF2-40B4-BE49-F238E27FC236}">
              <a16:creationId xmlns:a16="http://schemas.microsoft.com/office/drawing/2014/main" id="{E7368F9F-FFA7-4318-9458-2753ABF777D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85" name="ZoneTexte 4584">
          <a:extLst>
            <a:ext uri="{FF2B5EF4-FFF2-40B4-BE49-F238E27FC236}">
              <a16:creationId xmlns:a16="http://schemas.microsoft.com/office/drawing/2014/main" id="{8A329980-7628-45D3-8521-070E7C1E69E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86" name="ZoneTexte 4585">
          <a:extLst>
            <a:ext uri="{FF2B5EF4-FFF2-40B4-BE49-F238E27FC236}">
              <a16:creationId xmlns:a16="http://schemas.microsoft.com/office/drawing/2014/main" id="{A5D26518-068C-45B7-A4EC-2952EFD8C0F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87" name="ZoneTexte 4586">
          <a:extLst>
            <a:ext uri="{FF2B5EF4-FFF2-40B4-BE49-F238E27FC236}">
              <a16:creationId xmlns:a16="http://schemas.microsoft.com/office/drawing/2014/main" id="{A6C0E830-5811-4937-8848-1412F6CA25C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88" name="ZoneTexte 4587">
          <a:extLst>
            <a:ext uri="{FF2B5EF4-FFF2-40B4-BE49-F238E27FC236}">
              <a16:creationId xmlns:a16="http://schemas.microsoft.com/office/drawing/2014/main" id="{4E8DBA93-7DE4-4E19-80F6-2A379F42989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89" name="ZoneTexte 4588">
          <a:extLst>
            <a:ext uri="{FF2B5EF4-FFF2-40B4-BE49-F238E27FC236}">
              <a16:creationId xmlns:a16="http://schemas.microsoft.com/office/drawing/2014/main" id="{FFE06544-19F3-42B7-ACBB-4DBE09D37DB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90" name="ZoneTexte 4589">
          <a:extLst>
            <a:ext uri="{FF2B5EF4-FFF2-40B4-BE49-F238E27FC236}">
              <a16:creationId xmlns:a16="http://schemas.microsoft.com/office/drawing/2014/main" id="{FB2871E8-EF94-4CA0-B9EF-DCFF0BC3B38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91" name="ZoneTexte 4590">
          <a:extLst>
            <a:ext uri="{FF2B5EF4-FFF2-40B4-BE49-F238E27FC236}">
              <a16:creationId xmlns:a16="http://schemas.microsoft.com/office/drawing/2014/main" id="{6DD6C544-E58E-4D7D-83EA-0A6FDE6965D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92" name="ZoneTexte 4591">
          <a:extLst>
            <a:ext uri="{FF2B5EF4-FFF2-40B4-BE49-F238E27FC236}">
              <a16:creationId xmlns:a16="http://schemas.microsoft.com/office/drawing/2014/main" id="{A7CBCF8B-C6BE-4083-822B-3FDC8C55C61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93" name="ZoneTexte 4592">
          <a:extLst>
            <a:ext uri="{FF2B5EF4-FFF2-40B4-BE49-F238E27FC236}">
              <a16:creationId xmlns:a16="http://schemas.microsoft.com/office/drawing/2014/main" id="{B8918935-436D-4DD4-8BB2-5D2C0980DCB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94" name="ZoneTexte 4593">
          <a:extLst>
            <a:ext uri="{FF2B5EF4-FFF2-40B4-BE49-F238E27FC236}">
              <a16:creationId xmlns:a16="http://schemas.microsoft.com/office/drawing/2014/main" id="{FD0FB65D-CFEB-4D47-8DE1-3F239275165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95" name="ZoneTexte 4594">
          <a:extLst>
            <a:ext uri="{FF2B5EF4-FFF2-40B4-BE49-F238E27FC236}">
              <a16:creationId xmlns:a16="http://schemas.microsoft.com/office/drawing/2014/main" id="{316ECDB6-5CF6-46B0-A84E-782FA90E495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96" name="ZoneTexte 4595">
          <a:extLst>
            <a:ext uri="{FF2B5EF4-FFF2-40B4-BE49-F238E27FC236}">
              <a16:creationId xmlns:a16="http://schemas.microsoft.com/office/drawing/2014/main" id="{0DA5AE16-AFC3-41BA-A5BE-D82AFC47B0C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97" name="ZoneTexte 4596">
          <a:extLst>
            <a:ext uri="{FF2B5EF4-FFF2-40B4-BE49-F238E27FC236}">
              <a16:creationId xmlns:a16="http://schemas.microsoft.com/office/drawing/2014/main" id="{59C43198-5298-4334-A89C-63BC73804F1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98" name="ZoneTexte 4597">
          <a:extLst>
            <a:ext uri="{FF2B5EF4-FFF2-40B4-BE49-F238E27FC236}">
              <a16:creationId xmlns:a16="http://schemas.microsoft.com/office/drawing/2014/main" id="{67DCC8DC-433B-4ACC-9F18-20A0244AD43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599" name="ZoneTexte 4598">
          <a:extLst>
            <a:ext uri="{FF2B5EF4-FFF2-40B4-BE49-F238E27FC236}">
              <a16:creationId xmlns:a16="http://schemas.microsoft.com/office/drawing/2014/main" id="{43AE37FC-464E-4E5A-96C8-7708A3DCBBF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00" name="ZoneTexte 4599">
          <a:extLst>
            <a:ext uri="{FF2B5EF4-FFF2-40B4-BE49-F238E27FC236}">
              <a16:creationId xmlns:a16="http://schemas.microsoft.com/office/drawing/2014/main" id="{4B01D492-75A2-44FB-BE0A-9267A245250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01" name="ZoneTexte 4600">
          <a:extLst>
            <a:ext uri="{FF2B5EF4-FFF2-40B4-BE49-F238E27FC236}">
              <a16:creationId xmlns:a16="http://schemas.microsoft.com/office/drawing/2014/main" id="{D8C213F7-C694-42E2-94A9-B542F41E68D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02" name="ZoneTexte 4601">
          <a:extLst>
            <a:ext uri="{FF2B5EF4-FFF2-40B4-BE49-F238E27FC236}">
              <a16:creationId xmlns:a16="http://schemas.microsoft.com/office/drawing/2014/main" id="{D7371C9F-3E61-462B-B633-72DA48F2F59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03" name="ZoneTexte 4602">
          <a:extLst>
            <a:ext uri="{FF2B5EF4-FFF2-40B4-BE49-F238E27FC236}">
              <a16:creationId xmlns:a16="http://schemas.microsoft.com/office/drawing/2014/main" id="{F803D449-ECEC-430A-8A15-1988F4A4BDA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04" name="ZoneTexte 4603">
          <a:extLst>
            <a:ext uri="{FF2B5EF4-FFF2-40B4-BE49-F238E27FC236}">
              <a16:creationId xmlns:a16="http://schemas.microsoft.com/office/drawing/2014/main" id="{93F03034-DC40-41EE-967F-00879967876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05" name="ZoneTexte 4604">
          <a:extLst>
            <a:ext uri="{FF2B5EF4-FFF2-40B4-BE49-F238E27FC236}">
              <a16:creationId xmlns:a16="http://schemas.microsoft.com/office/drawing/2014/main" id="{BEE80A36-F1F6-4BDC-90E2-181165E38E5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06" name="ZoneTexte 4605">
          <a:extLst>
            <a:ext uri="{FF2B5EF4-FFF2-40B4-BE49-F238E27FC236}">
              <a16:creationId xmlns:a16="http://schemas.microsoft.com/office/drawing/2014/main" id="{252AFFDF-81C2-4E1C-B5B6-14CFD501978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07" name="ZoneTexte 4606">
          <a:extLst>
            <a:ext uri="{FF2B5EF4-FFF2-40B4-BE49-F238E27FC236}">
              <a16:creationId xmlns:a16="http://schemas.microsoft.com/office/drawing/2014/main" id="{C12A8740-E149-455C-8DF7-C420905298A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08" name="ZoneTexte 4607">
          <a:extLst>
            <a:ext uri="{FF2B5EF4-FFF2-40B4-BE49-F238E27FC236}">
              <a16:creationId xmlns:a16="http://schemas.microsoft.com/office/drawing/2014/main" id="{83BF8674-C939-4B4E-BE71-271203E24DB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09" name="ZoneTexte 4608">
          <a:extLst>
            <a:ext uri="{FF2B5EF4-FFF2-40B4-BE49-F238E27FC236}">
              <a16:creationId xmlns:a16="http://schemas.microsoft.com/office/drawing/2014/main" id="{D94672C1-4861-4469-AF38-F3C1027BCA0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10" name="ZoneTexte 4609">
          <a:extLst>
            <a:ext uri="{FF2B5EF4-FFF2-40B4-BE49-F238E27FC236}">
              <a16:creationId xmlns:a16="http://schemas.microsoft.com/office/drawing/2014/main" id="{F9817F5F-4A56-467C-B2A2-2BA236F1F91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11" name="ZoneTexte 4610">
          <a:extLst>
            <a:ext uri="{FF2B5EF4-FFF2-40B4-BE49-F238E27FC236}">
              <a16:creationId xmlns:a16="http://schemas.microsoft.com/office/drawing/2014/main" id="{B18B2B2C-EF5E-417B-A5DB-A5AFB650252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12" name="ZoneTexte 4611">
          <a:extLst>
            <a:ext uri="{FF2B5EF4-FFF2-40B4-BE49-F238E27FC236}">
              <a16:creationId xmlns:a16="http://schemas.microsoft.com/office/drawing/2014/main" id="{BE79CAD9-FA25-4B13-84C6-5CBD54303E8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13" name="ZoneTexte 4612">
          <a:extLst>
            <a:ext uri="{FF2B5EF4-FFF2-40B4-BE49-F238E27FC236}">
              <a16:creationId xmlns:a16="http://schemas.microsoft.com/office/drawing/2014/main" id="{1AC52F76-843A-4750-855F-E8DB4711B7D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14" name="ZoneTexte 4613">
          <a:extLst>
            <a:ext uri="{FF2B5EF4-FFF2-40B4-BE49-F238E27FC236}">
              <a16:creationId xmlns:a16="http://schemas.microsoft.com/office/drawing/2014/main" id="{D0844E95-8716-45C9-BCA5-FB51939E5B7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15" name="ZoneTexte 4614">
          <a:extLst>
            <a:ext uri="{FF2B5EF4-FFF2-40B4-BE49-F238E27FC236}">
              <a16:creationId xmlns:a16="http://schemas.microsoft.com/office/drawing/2014/main" id="{6A81EAA1-CC62-4CA7-A515-9E1716B659F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16" name="ZoneTexte 4615">
          <a:extLst>
            <a:ext uri="{FF2B5EF4-FFF2-40B4-BE49-F238E27FC236}">
              <a16:creationId xmlns:a16="http://schemas.microsoft.com/office/drawing/2014/main" id="{735CDE71-85EA-4941-BABB-A41C13118FF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17" name="ZoneTexte 4616">
          <a:extLst>
            <a:ext uri="{FF2B5EF4-FFF2-40B4-BE49-F238E27FC236}">
              <a16:creationId xmlns:a16="http://schemas.microsoft.com/office/drawing/2014/main" id="{A2C86F8D-0A64-48D5-B532-36DC2356C5C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18" name="ZoneTexte 4617">
          <a:extLst>
            <a:ext uri="{FF2B5EF4-FFF2-40B4-BE49-F238E27FC236}">
              <a16:creationId xmlns:a16="http://schemas.microsoft.com/office/drawing/2014/main" id="{55F2F521-C6BA-46A3-9829-DDCF2641882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19" name="ZoneTexte 4618">
          <a:extLst>
            <a:ext uri="{FF2B5EF4-FFF2-40B4-BE49-F238E27FC236}">
              <a16:creationId xmlns:a16="http://schemas.microsoft.com/office/drawing/2014/main" id="{4ABEFFBB-275B-46A8-9554-5E0FCA0FF62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20" name="ZoneTexte 4619">
          <a:extLst>
            <a:ext uri="{FF2B5EF4-FFF2-40B4-BE49-F238E27FC236}">
              <a16:creationId xmlns:a16="http://schemas.microsoft.com/office/drawing/2014/main" id="{F8CA0DF9-610F-4990-BC95-359C69816C7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21" name="ZoneTexte 4620">
          <a:extLst>
            <a:ext uri="{FF2B5EF4-FFF2-40B4-BE49-F238E27FC236}">
              <a16:creationId xmlns:a16="http://schemas.microsoft.com/office/drawing/2014/main" id="{1132AD98-371B-4F8D-BED3-52DC71D98CB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22" name="ZoneTexte 4621">
          <a:extLst>
            <a:ext uri="{FF2B5EF4-FFF2-40B4-BE49-F238E27FC236}">
              <a16:creationId xmlns:a16="http://schemas.microsoft.com/office/drawing/2014/main" id="{06B2C495-429F-43F9-BD85-ECF9385FFCD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23" name="ZoneTexte 4622">
          <a:extLst>
            <a:ext uri="{FF2B5EF4-FFF2-40B4-BE49-F238E27FC236}">
              <a16:creationId xmlns:a16="http://schemas.microsoft.com/office/drawing/2014/main" id="{172A3B93-CAAA-45E9-AE3B-CE454AF1CC2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24" name="ZoneTexte 4623">
          <a:extLst>
            <a:ext uri="{FF2B5EF4-FFF2-40B4-BE49-F238E27FC236}">
              <a16:creationId xmlns:a16="http://schemas.microsoft.com/office/drawing/2014/main" id="{70A2C78F-1FE8-4E0F-A230-A9E1ADDBFE1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25" name="ZoneTexte 4624">
          <a:extLst>
            <a:ext uri="{FF2B5EF4-FFF2-40B4-BE49-F238E27FC236}">
              <a16:creationId xmlns:a16="http://schemas.microsoft.com/office/drawing/2014/main" id="{084B0E18-6447-47BB-B7F0-2FF5E45EDAE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26" name="ZoneTexte 4625">
          <a:extLst>
            <a:ext uri="{FF2B5EF4-FFF2-40B4-BE49-F238E27FC236}">
              <a16:creationId xmlns:a16="http://schemas.microsoft.com/office/drawing/2014/main" id="{8AF9AD94-5996-4707-8479-7D7AB99394F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27" name="ZoneTexte 4626">
          <a:extLst>
            <a:ext uri="{FF2B5EF4-FFF2-40B4-BE49-F238E27FC236}">
              <a16:creationId xmlns:a16="http://schemas.microsoft.com/office/drawing/2014/main" id="{86FA0A64-0C71-40E8-8BB0-DB04F29971A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28" name="ZoneTexte 4627">
          <a:extLst>
            <a:ext uri="{FF2B5EF4-FFF2-40B4-BE49-F238E27FC236}">
              <a16:creationId xmlns:a16="http://schemas.microsoft.com/office/drawing/2014/main" id="{C412B7B4-73C5-4093-BBDC-CE3A4CD5F14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29" name="ZoneTexte 4628">
          <a:extLst>
            <a:ext uri="{FF2B5EF4-FFF2-40B4-BE49-F238E27FC236}">
              <a16:creationId xmlns:a16="http://schemas.microsoft.com/office/drawing/2014/main" id="{A3237999-1B74-4170-A4FE-DE090D8D1C5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30" name="ZoneTexte 4629">
          <a:extLst>
            <a:ext uri="{FF2B5EF4-FFF2-40B4-BE49-F238E27FC236}">
              <a16:creationId xmlns:a16="http://schemas.microsoft.com/office/drawing/2014/main" id="{A9A1059E-72A9-436B-889C-D23EE0D70CB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31" name="ZoneTexte 4630">
          <a:extLst>
            <a:ext uri="{FF2B5EF4-FFF2-40B4-BE49-F238E27FC236}">
              <a16:creationId xmlns:a16="http://schemas.microsoft.com/office/drawing/2014/main" id="{04C0B9FF-4B6C-41D3-89C2-21BABED2CAF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32" name="ZoneTexte 4631">
          <a:extLst>
            <a:ext uri="{FF2B5EF4-FFF2-40B4-BE49-F238E27FC236}">
              <a16:creationId xmlns:a16="http://schemas.microsoft.com/office/drawing/2014/main" id="{1F6B3C77-BCBE-4A23-8E94-372C28CF0E1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33" name="ZoneTexte 4632">
          <a:extLst>
            <a:ext uri="{FF2B5EF4-FFF2-40B4-BE49-F238E27FC236}">
              <a16:creationId xmlns:a16="http://schemas.microsoft.com/office/drawing/2014/main" id="{02FE2C22-A331-4735-907C-3B21A0A5832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34" name="ZoneTexte 4633">
          <a:extLst>
            <a:ext uri="{FF2B5EF4-FFF2-40B4-BE49-F238E27FC236}">
              <a16:creationId xmlns:a16="http://schemas.microsoft.com/office/drawing/2014/main" id="{1F8EDB6C-2F74-446C-93B0-2C40F47B417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35" name="ZoneTexte 4634">
          <a:extLst>
            <a:ext uri="{FF2B5EF4-FFF2-40B4-BE49-F238E27FC236}">
              <a16:creationId xmlns:a16="http://schemas.microsoft.com/office/drawing/2014/main" id="{9D5F31BD-5791-4A33-A9BC-44CF169A83D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36" name="ZoneTexte 4635">
          <a:extLst>
            <a:ext uri="{FF2B5EF4-FFF2-40B4-BE49-F238E27FC236}">
              <a16:creationId xmlns:a16="http://schemas.microsoft.com/office/drawing/2014/main" id="{F3B161B3-6CED-4B7A-9436-CE2F2C00628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37" name="ZoneTexte 4636">
          <a:extLst>
            <a:ext uri="{FF2B5EF4-FFF2-40B4-BE49-F238E27FC236}">
              <a16:creationId xmlns:a16="http://schemas.microsoft.com/office/drawing/2014/main" id="{7FED90BE-E2C2-4070-9FCA-8C648095946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38" name="ZoneTexte 4637">
          <a:extLst>
            <a:ext uri="{FF2B5EF4-FFF2-40B4-BE49-F238E27FC236}">
              <a16:creationId xmlns:a16="http://schemas.microsoft.com/office/drawing/2014/main" id="{4C88DBAD-AB7C-46FE-A339-08CA3640A64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39" name="ZoneTexte 4638">
          <a:extLst>
            <a:ext uri="{FF2B5EF4-FFF2-40B4-BE49-F238E27FC236}">
              <a16:creationId xmlns:a16="http://schemas.microsoft.com/office/drawing/2014/main" id="{4D38731D-051E-4892-9F89-5CF6DE8A3C7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40" name="ZoneTexte 4639">
          <a:extLst>
            <a:ext uri="{FF2B5EF4-FFF2-40B4-BE49-F238E27FC236}">
              <a16:creationId xmlns:a16="http://schemas.microsoft.com/office/drawing/2014/main" id="{6E2EB027-22E8-40AC-BF67-AC8EF79A898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41" name="ZoneTexte 4640">
          <a:extLst>
            <a:ext uri="{FF2B5EF4-FFF2-40B4-BE49-F238E27FC236}">
              <a16:creationId xmlns:a16="http://schemas.microsoft.com/office/drawing/2014/main" id="{0EB7BBF8-5CFB-44B9-AF5D-FF5A2770CC9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42" name="ZoneTexte 4641">
          <a:extLst>
            <a:ext uri="{FF2B5EF4-FFF2-40B4-BE49-F238E27FC236}">
              <a16:creationId xmlns:a16="http://schemas.microsoft.com/office/drawing/2014/main" id="{036B7B98-3A68-44A7-8228-9B12D526AC8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43" name="ZoneTexte 4642">
          <a:extLst>
            <a:ext uri="{FF2B5EF4-FFF2-40B4-BE49-F238E27FC236}">
              <a16:creationId xmlns:a16="http://schemas.microsoft.com/office/drawing/2014/main" id="{93541E6F-CE5F-49BF-930A-A69A23A8827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44" name="ZoneTexte 4643">
          <a:extLst>
            <a:ext uri="{FF2B5EF4-FFF2-40B4-BE49-F238E27FC236}">
              <a16:creationId xmlns:a16="http://schemas.microsoft.com/office/drawing/2014/main" id="{FF3A5055-82F3-4083-8930-FAB67645CBA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45" name="ZoneTexte 4644">
          <a:extLst>
            <a:ext uri="{FF2B5EF4-FFF2-40B4-BE49-F238E27FC236}">
              <a16:creationId xmlns:a16="http://schemas.microsoft.com/office/drawing/2014/main" id="{0097BCC0-C2BB-4C36-896C-C0439F4F990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46" name="ZoneTexte 4645">
          <a:extLst>
            <a:ext uri="{FF2B5EF4-FFF2-40B4-BE49-F238E27FC236}">
              <a16:creationId xmlns:a16="http://schemas.microsoft.com/office/drawing/2014/main" id="{E3FB5CD6-81A5-4537-A18C-BF5A4BDFE38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47" name="ZoneTexte 4646">
          <a:extLst>
            <a:ext uri="{FF2B5EF4-FFF2-40B4-BE49-F238E27FC236}">
              <a16:creationId xmlns:a16="http://schemas.microsoft.com/office/drawing/2014/main" id="{4B2F7054-5752-441B-8322-19729ACF8C2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48" name="ZoneTexte 4647">
          <a:extLst>
            <a:ext uri="{FF2B5EF4-FFF2-40B4-BE49-F238E27FC236}">
              <a16:creationId xmlns:a16="http://schemas.microsoft.com/office/drawing/2014/main" id="{2FA949A1-4372-4069-8E1E-04142B0C3EA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49" name="ZoneTexte 4648">
          <a:extLst>
            <a:ext uri="{FF2B5EF4-FFF2-40B4-BE49-F238E27FC236}">
              <a16:creationId xmlns:a16="http://schemas.microsoft.com/office/drawing/2014/main" id="{60001117-EFFD-4EEE-A581-1D9936E68B4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50" name="ZoneTexte 4649">
          <a:extLst>
            <a:ext uri="{FF2B5EF4-FFF2-40B4-BE49-F238E27FC236}">
              <a16:creationId xmlns:a16="http://schemas.microsoft.com/office/drawing/2014/main" id="{C44EA877-C439-449F-958E-E4A168C4870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51" name="ZoneTexte 4650">
          <a:extLst>
            <a:ext uri="{FF2B5EF4-FFF2-40B4-BE49-F238E27FC236}">
              <a16:creationId xmlns:a16="http://schemas.microsoft.com/office/drawing/2014/main" id="{D6B9848A-E63B-45B9-92D2-6A57A49BDCB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52" name="ZoneTexte 4651">
          <a:extLst>
            <a:ext uri="{FF2B5EF4-FFF2-40B4-BE49-F238E27FC236}">
              <a16:creationId xmlns:a16="http://schemas.microsoft.com/office/drawing/2014/main" id="{E8488784-57D8-4B29-9F2A-025F5502DC2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53" name="ZoneTexte 4652">
          <a:extLst>
            <a:ext uri="{FF2B5EF4-FFF2-40B4-BE49-F238E27FC236}">
              <a16:creationId xmlns:a16="http://schemas.microsoft.com/office/drawing/2014/main" id="{11FDA7F6-8160-45BD-BE55-030E6FF48E2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54" name="ZoneTexte 4653">
          <a:extLst>
            <a:ext uri="{FF2B5EF4-FFF2-40B4-BE49-F238E27FC236}">
              <a16:creationId xmlns:a16="http://schemas.microsoft.com/office/drawing/2014/main" id="{84164A89-FCCC-4DCB-B8ED-E9BA08221CA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55" name="ZoneTexte 4654">
          <a:extLst>
            <a:ext uri="{FF2B5EF4-FFF2-40B4-BE49-F238E27FC236}">
              <a16:creationId xmlns:a16="http://schemas.microsoft.com/office/drawing/2014/main" id="{8C48CE33-6F52-41DF-B776-E1663F7713C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56" name="ZoneTexte 4655">
          <a:extLst>
            <a:ext uri="{FF2B5EF4-FFF2-40B4-BE49-F238E27FC236}">
              <a16:creationId xmlns:a16="http://schemas.microsoft.com/office/drawing/2014/main" id="{7697EB65-2F71-410B-8BEA-398A767973D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57" name="ZoneTexte 4656">
          <a:extLst>
            <a:ext uri="{FF2B5EF4-FFF2-40B4-BE49-F238E27FC236}">
              <a16:creationId xmlns:a16="http://schemas.microsoft.com/office/drawing/2014/main" id="{84B1840E-A4C2-4113-A4C5-5D34FED548B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58" name="ZoneTexte 4657">
          <a:extLst>
            <a:ext uri="{FF2B5EF4-FFF2-40B4-BE49-F238E27FC236}">
              <a16:creationId xmlns:a16="http://schemas.microsoft.com/office/drawing/2014/main" id="{7FFC81A4-1241-4C0C-9301-AFE1CAB82AB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59" name="ZoneTexte 4658">
          <a:extLst>
            <a:ext uri="{FF2B5EF4-FFF2-40B4-BE49-F238E27FC236}">
              <a16:creationId xmlns:a16="http://schemas.microsoft.com/office/drawing/2014/main" id="{16B2A636-511E-4A82-9C5B-93089C0C125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60" name="ZoneTexte 4659">
          <a:extLst>
            <a:ext uri="{FF2B5EF4-FFF2-40B4-BE49-F238E27FC236}">
              <a16:creationId xmlns:a16="http://schemas.microsoft.com/office/drawing/2014/main" id="{CA05B3CA-9D13-4B6E-A1F0-D86E80EF2B8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61" name="ZoneTexte 4660">
          <a:extLst>
            <a:ext uri="{FF2B5EF4-FFF2-40B4-BE49-F238E27FC236}">
              <a16:creationId xmlns:a16="http://schemas.microsoft.com/office/drawing/2014/main" id="{A2C2A974-D8FE-49FE-9414-A0CD6FFD884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62" name="ZoneTexte 4661">
          <a:extLst>
            <a:ext uri="{FF2B5EF4-FFF2-40B4-BE49-F238E27FC236}">
              <a16:creationId xmlns:a16="http://schemas.microsoft.com/office/drawing/2014/main" id="{B05531D5-FCF3-4789-81B5-F194AA7986B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63" name="ZoneTexte 4662">
          <a:extLst>
            <a:ext uri="{FF2B5EF4-FFF2-40B4-BE49-F238E27FC236}">
              <a16:creationId xmlns:a16="http://schemas.microsoft.com/office/drawing/2014/main" id="{B1597608-5A84-43C1-8CEE-136F314C59B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64" name="ZoneTexte 4663">
          <a:extLst>
            <a:ext uri="{FF2B5EF4-FFF2-40B4-BE49-F238E27FC236}">
              <a16:creationId xmlns:a16="http://schemas.microsoft.com/office/drawing/2014/main" id="{0F1D1534-A129-4ABC-BC80-5B728317A9A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65" name="ZoneTexte 4664">
          <a:extLst>
            <a:ext uri="{FF2B5EF4-FFF2-40B4-BE49-F238E27FC236}">
              <a16:creationId xmlns:a16="http://schemas.microsoft.com/office/drawing/2014/main" id="{82A8B071-B28F-4BA9-8808-7007CBDCA16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66" name="ZoneTexte 4665">
          <a:extLst>
            <a:ext uri="{FF2B5EF4-FFF2-40B4-BE49-F238E27FC236}">
              <a16:creationId xmlns:a16="http://schemas.microsoft.com/office/drawing/2014/main" id="{A06D3C14-E8B9-4083-921B-2B5323E1249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67" name="ZoneTexte 4666">
          <a:extLst>
            <a:ext uri="{FF2B5EF4-FFF2-40B4-BE49-F238E27FC236}">
              <a16:creationId xmlns:a16="http://schemas.microsoft.com/office/drawing/2014/main" id="{2A51857D-0CB4-472B-8303-4724F620FBC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68" name="ZoneTexte 4667">
          <a:extLst>
            <a:ext uri="{FF2B5EF4-FFF2-40B4-BE49-F238E27FC236}">
              <a16:creationId xmlns:a16="http://schemas.microsoft.com/office/drawing/2014/main" id="{E98FCE71-6BCF-46C1-898B-90913679232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69" name="ZoneTexte 4668">
          <a:extLst>
            <a:ext uri="{FF2B5EF4-FFF2-40B4-BE49-F238E27FC236}">
              <a16:creationId xmlns:a16="http://schemas.microsoft.com/office/drawing/2014/main" id="{799C5E91-CD03-4908-BF73-7AF991109F8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70" name="ZoneTexte 4669">
          <a:extLst>
            <a:ext uri="{FF2B5EF4-FFF2-40B4-BE49-F238E27FC236}">
              <a16:creationId xmlns:a16="http://schemas.microsoft.com/office/drawing/2014/main" id="{78217298-E431-4016-9445-78E9457C850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71" name="ZoneTexte 4670">
          <a:extLst>
            <a:ext uri="{FF2B5EF4-FFF2-40B4-BE49-F238E27FC236}">
              <a16:creationId xmlns:a16="http://schemas.microsoft.com/office/drawing/2014/main" id="{9C49E615-88BC-4473-B902-A2890082CEF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72" name="ZoneTexte 4671">
          <a:extLst>
            <a:ext uri="{FF2B5EF4-FFF2-40B4-BE49-F238E27FC236}">
              <a16:creationId xmlns:a16="http://schemas.microsoft.com/office/drawing/2014/main" id="{7A5D5C00-9DD6-4153-A5DC-3C0A1F2A572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73" name="ZoneTexte 4672">
          <a:extLst>
            <a:ext uri="{FF2B5EF4-FFF2-40B4-BE49-F238E27FC236}">
              <a16:creationId xmlns:a16="http://schemas.microsoft.com/office/drawing/2014/main" id="{C3C9948B-489A-443E-B146-BA30C3CE8F1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74" name="ZoneTexte 4673">
          <a:extLst>
            <a:ext uri="{FF2B5EF4-FFF2-40B4-BE49-F238E27FC236}">
              <a16:creationId xmlns:a16="http://schemas.microsoft.com/office/drawing/2014/main" id="{D9E9BFD5-A9B4-4C67-AE19-2AF88B1D8F3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75" name="ZoneTexte 4674">
          <a:extLst>
            <a:ext uri="{FF2B5EF4-FFF2-40B4-BE49-F238E27FC236}">
              <a16:creationId xmlns:a16="http://schemas.microsoft.com/office/drawing/2014/main" id="{9DB01A46-7058-42D1-9DD3-269B777E39B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76" name="ZoneTexte 4675">
          <a:extLst>
            <a:ext uri="{FF2B5EF4-FFF2-40B4-BE49-F238E27FC236}">
              <a16:creationId xmlns:a16="http://schemas.microsoft.com/office/drawing/2014/main" id="{FB30DE80-65EC-4DDD-AEDA-85A8CEC5FB7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77" name="ZoneTexte 4676">
          <a:extLst>
            <a:ext uri="{FF2B5EF4-FFF2-40B4-BE49-F238E27FC236}">
              <a16:creationId xmlns:a16="http://schemas.microsoft.com/office/drawing/2014/main" id="{F41301BC-B4E3-4455-AC91-F080478E446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78" name="ZoneTexte 4677">
          <a:extLst>
            <a:ext uri="{FF2B5EF4-FFF2-40B4-BE49-F238E27FC236}">
              <a16:creationId xmlns:a16="http://schemas.microsoft.com/office/drawing/2014/main" id="{15095EFF-7666-4397-A219-BE3A643D421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79" name="ZoneTexte 4678">
          <a:extLst>
            <a:ext uri="{FF2B5EF4-FFF2-40B4-BE49-F238E27FC236}">
              <a16:creationId xmlns:a16="http://schemas.microsoft.com/office/drawing/2014/main" id="{BE16A10A-8C94-4D25-A0C9-D1298578D3A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80" name="ZoneTexte 4679">
          <a:extLst>
            <a:ext uri="{FF2B5EF4-FFF2-40B4-BE49-F238E27FC236}">
              <a16:creationId xmlns:a16="http://schemas.microsoft.com/office/drawing/2014/main" id="{3CD20F29-C668-42D0-BF9C-1FA5F2EEE8B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81" name="ZoneTexte 4680">
          <a:extLst>
            <a:ext uri="{FF2B5EF4-FFF2-40B4-BE49-F238E27FC236}">
              <a16:creationId xmlns:a16="http://schemas.microsoft.com/office/drawing/2014/main" id="{87E9642C-92A6-4B7B-9C22-B1B0CA7D339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82" name="ZoneTexte 4681">
          <a:extLst>
            <a:ext uri="{FF2B5EF4-FFF2-40B4-BE49-F238E27FC236}">
              <a16:creationId xmlns:a16="http://schemas.microsoft.com/office/drawing/2014/main" id="{5F63F3C6-DA65-45F2-A300-449B5D3B362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83" name="ZoneTexte 4682">
          <a:extLst>
            <a:ext uri="{FF2B5EF4-FFF2-40B4-BE49-F238E27FC236}">
              <a16:creationId xmlns:a16="http://schemas.microsoft.com/office/drawing/2014/main" id="{05B92E2F-7537-421B-83F6-E15C4A9D574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84" name="ZoneTexte 4683">
          <a:extLst>
            <a:ext uri="{FF2B5EF4-FFF2-40B4-BE49-F238E27FC236}">
              <a16:creationId xmlns:a16="http://schemas.microsoft.com/office/drawing/2014/main" id="{19AB5952-1DF7-4CC9-8841-7FA97090FF5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85" name="ZoneTexte 4684">
          <a:extLst>
            <a:ext uri="{FF2B5EF4-FFF2-40B4-BE49-F238E27FC236}">
              <a16:creationId xmlns:a16="http://schemas.microsoft.com/office/drawing/2014/main" id="{447A41C5-FDAE-4676-B38A-3764C773A0B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86" name="ZoneTexte 4685">
          <a:extLst>
            <a:ext uri="{FF2B5EF4-FFF2-40B4-BE49-F238E27FC236}">
              <a16:creationId xmlns:a16="http://schemas.microsoft.com/office/drawing/2014/main" id="{88BC3CFC-FA9D-4ED0-B7AF-7937ED9B2CB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87" name="ZoneTexte 4686">
          <a:extLst>
            <a:ext uri="{FF2B5EF4-FFF2-40B4-BE49-F238E27FC236}">
              <a16:creationId xmlns:a16="http://schemas.microsoft.com/office/drawing/2014/main" id="{C9416B92-637B-4925-8B4B-677D59D7048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88" name="ZoneTexte 4687">
          <a:extLst>
            <a:ext uri="{FF2B5EF4-FFF2-40B4-BE49-F238E27FC236}">
              <a16:creationId xmlns:a16="http://schemas.microsoft.com/office/drawing/2014/main" id="{BE377FC6-F2FE-4616-B8EA-D1D398ECF33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89" name="ZoneTexte 4688">
          <a:extLst>
            <a:ext uri="{FF2B5EF4-FFF2-40B4-BE49-F238E27FC236}">
              <a16:creationId xmlns:a16="http://schemas.microsoft.com/office/drawing/2014/main" id="{F0A5DB72-0FB8-4CED-B263-930C1DB4AFB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90" name="ZoneTexte 4689">
          <a:extLst>
            <a:ext uri="{FF2B5EF4-FFF2-40B4-BE49-F238E27FC236}">
              <a16:creationId xmlns:a16="http://schemas.microsoft.com/office/drawing/2014/main" id="{12AD4F03-CEEA-4B08-B114-690277D6007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91" name="ZoneTexte 4690">
          <a:extLst>
            <a:ext uri="{FF2B5EF4-FFF2-40B4-BE49-F238E27FC236}">
              <a16:creationId xmlns:a16="http://schemas.microsoft.com/office/drawing/2014/main" id="{90029621-E3CC-4387-9907-210CC68BFAC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92" name="ZoneTexte 4691">
          <a:extLst>
            <a:ext uri="{FF2B5EF4-FFF2-40B4-BE49-F238E27FC236}">
              <a16:creationId xmlns:a16="http://schemas.microsoft.com/office/drawing/2014/main" id="{54C58F56-6A7B-4F70-9921-69FBF91C498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93" name="ZoneTexte 4692">
          <a:extLst>
            <a:ext uri="{FF2B5EF4-FFF2-40B4-BE49-F238E27FC236}">
              <a16:creationId xmlns:a16="http://schemas.microsoft.com/office/drawing/2014/main" id="{ECC344EB-42C5-4C7D-A1C7-0729098B4B7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94" name="ZoneTexte 4693">
          <a:extLst>
            <a:ext uri="{FF2B5EF4-FFF2-40B4-BE49-F238E27FC236}">
              <a16:creationId xmlns:a16="http://schemas.microsoft.com/office/drawing/2014/main" id="{EAC1518E-5B13-4C52-8C42-000A4354EB2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95" name="ZoneTexte 4694">
          <a:extLst>
            <a:ext uri="{FF2B5EF4-FFF2-40B4-BE49-F238E27FC236}">
              <a16:creationId xmlns:a16="http://schemas.microsoft.com/office/drawing/2014/main" id="{3D42ABD1-BC51-4274-95BB-5C8AAD1481C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96" name="ZoneTexte 4695">
          <a:extLst>
            <a:ext uri="{FF2B5EF4-FFF2-40B4-BE49-F238E27FC236}">
              <a16:creationId xmlns:a16="http://schemas.microsoft.com/office/drawing/2014/main" id="{94BC4522-6659-4BEA-9770-2E3148F57AE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97" name="ZoneTexte 4696">
          <a:extLst>
            <a:ext uri="{FF2B5EF4-FFF2-40B4-BE49-F238E27FC236}">
              <a16:creationId xmlns:a16="http://schemas.microsoft.com/office/drawing/2014/main" id="{B77743AE-20B7-46B6-822B-CEF2CEC4908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98" name="ZoneTexte 4697">
          <a:extLst>
            <a:ext uri="{FF2B5EF4-FFF2-40B4-BE49-F238E27FC236}">
              <a16:creationId xmlns:a16="http://schemas.microsoft.com/office/drawing/2014/main" id="{F03339AA-1BD4-4988-A15D-8AE649EE2DA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699" name="ZoneTexte 4698">
          <a:extLst>
            <a:ext uri="{FF2B5EF4-FFF2-40B4-BE49-F238E27FC236}">
              <a16:creationId xmlns:a16="http://schemas.microsoft.com/office/drawing/2014/main" id="{E4141DA0-2E4F-4B69-B3E2-FF086894A61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00" name="ZoneTexte 4699">
          <a:extLst>
            <a:ext uri="{FF2B5EF4-FFF2-40B4-BE49-F238E27FC236}">
              <a16:creationId xmlns:a16="http://schemas.microsoft.com/office/drawing/2014/main" id="{F6DC6A1F-B0E7-4AC5-B257-D509F5008E2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01" name="ZoneTexte 4700">
          <a:extLst>
            <a:ext uri="{FF2B5EF4-FFF2-40B4-BE49-F238E27FC236}">
              <a16:creationId xmlns:a16="http://schemas.microsoft.com/office/drawing/2014/main" id="{A3429EDB-1B9E-40AC-8DCB-A1A3EE2365F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02" name="ZoneTexte 4701">
          <a:extLst>
            <a:ext uri="{FF2B5EF4-FFF2-40B4-BE49-F238E27FC236}">
              <a16:creationId xmlns:a16="http://schemas.microsoft.com/office/drawing/2014/main" id="{251BD667-68D9-4862-BB56-51A07889601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03" name="ZoneTexte 4702">
          <a:extLst>
            <a:ext uri="{FF2B5EF4-FFF2-40B4-BE49-F238E27FC236}">
              <a16:creationId xmlns:a16="http://schemas.microsoft.com/office/drawing/2014/main" id="{6295E3EE-457D-4AA9-8B66-9B5D6A048E2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04" name="ZoneTexte 4703">
          <a:extLst>
            <a:ext uri="{FF2B5EF4-FFF2-40B4-BE49-F238E27FC236}">
              <a16:creationId xmlns:a16="http://schemas.microsoft.com/office/drawing/2014/main" id="{8BA2036D-564A-4641-BF83-B825B7A575E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05" name="ZoneTexte 4704">
          <a:extLst>
            <a:ext uri="{FF2B5EF4-FFF2-40B4-BE49-F238E27FC236}">
              <a16:creationId xmlns:a16="http://schemas.microsoft.com/office/drawing/2014/main" id="{BCC8C3D8-9BB4-48C2-8C2C-0864C6E19A1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06" name="ZoneTexte 4705">
          <a:extLst>
            <a:ext uri="{FF2B5EF4-FFF2-40B4-BE49-F238E27FC236}">
              <a16:creationId xmlns:a16="http://schemas.microsoft.com/office/drawing/2014/main" id="{31C0E9D0-56D6-4748-8545-A98DA30809F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07" name="ZoneTexte 4706">
          <a:extLst>
            <a:ext uri="{FF2B5EF4-FFF2-40B4-BE49-F238E27FC236}">
              <a16:creationId xmlns:a16="http://schemas.microsoft.com/office/drawing/2014/main" id="{7CA9B96E-7C99-419B-9073-578D95521AF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08" name="ZoneTexte 4707">
          <a:extLst>
            <a:ext uri="{FF2B5EF4-FFF2-40B4-BE49-F238E27FC236}">
              <a16:creationId xmlns:a16="http://schemas.microsoft.com/office/drawing/2014/main" id="{3339C1C1-841B-4E9B-B7CE-B4C3654C270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09" name="ZoneTexte 4708">
          <a:extLst>
            <a:ext uri="{FF2B5EF4-FFF2-40B4-BE49-F238E27FC236}">
              <a16:creationId xmlns:a16="http://schemas.microsoft.com/office/drawing/2014/main" id="{4DB3D5A4-A1DB-441F-91F9-16513541E92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10" name="ZoneTexte 4709">
          <a:extLst>
            <a:ext uri="{FF2B5EF4-FFF2-40B4-BE49-F238E27FC236}">
              <a16:creationId xmlns:a16="http://schemas.microsoft.com/office/drawing/2014/main" id="{CBDF0E4A-0C0F-433D-ACE0-67EBB7D9B02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11" name="ZoneTexte 4710">
          <a:extLst>
            <a:ext uri="{FF2B5EF4-FFF2-40B4-BE49-F238E27FC236}">
              <a16:creationId xmlns:a16="http://schemas.microsoft.com/office/drawing/2014/main" id="{BCAC701E-E1B2-4B1C-B317-562F33D2374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12" name="ZoneTexte 4711">
          <a:extLst>
            <a:ext uri="{FF2B5EF4-FFF2-40B4-BE49-F238E27FC236}">
              <a16:creationId xmlns:a16="http://schemas.microsoft.com/office/drawing/2014/main" id="{3C143F02-9C33-4197-8E25-80938B873D0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13" name="ZoneTexte 4712">
          <a:extLst>
            <a:ext uri="{FF2B5EF4-FFF2-40B4-BE49-F238E27FC236}">
              <a16:creationId xmlns:a16="http://schemas.microsoft.com/office/drawing/2014/main" id="{66DDBDD9-AD93-440C-8F93-84946C2D225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14" name="ZoneTexte 4713">
          <a:extLst>
            <a:ext uri="{FF2B5EF4-FFF2-40B4-BE49-F238E27FC236}">
              <a16:creationId xmlns:a16="http://schemas.microsoft.com/office/drawing/2014/main" id="{81D0001D-92DB-4F86-B850-E104887D205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15" name="ZoneTexte 4714">
          <a:extLst>
            <a:ext uri="{FF2B5EF4-FFF2-40B4-BE49-F238E27FC236}">
              <a16:creationId xmlns:a16="http://schemas.microsoft.com/office/drawing/2014/main" id="{7E9EC22A-A4E0-4CA7-9286-DE6BE32DAE5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16" name="ZoneTexte 4715">
          <a:extLst>
            <a:ext uri="{FF2B5EF4-FFF2-40B4-BE49-F238E27FC236}">
              <a16:creationId xmlns:a16="http://schemas.microsoft.com/office/drawing/2014/main" id="{590577F1-B7A6-4CAB-84D3-A21DB139394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17" name="ZoneTexte 4716">
          <a:extLst>
            <a:ext uri="{FF2B5EF4-FFF2-40B4-BE49-F238E27FC236}">
              <a16:creationId xmlns:a16="http://schemas.microsoft.com/office/drawing/2014/main" id="{3B130128-BB8D-4421-AEFF-074E11AE28B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18" name="ZoneTexte 4717">
          <a:extLst>
            <a:ext uri="{FF2B5EF4-FFF2-40B4-BE49-F238E27FC236}">
              <a16:creationId xmlns:a16="http://schemas.microsoft.com/office/drawing/2014/main" id="{87A60D50-0E2D-4E20-A331-A5CE3A459AA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19" name="ZoneTexte 4718">
          <a:extLst>
            <a:ext uri="{FF2B5EF4-FFF2-40B4-BE49-F238E27FC236}">
              <a16:creationId xmlns:a16="http://schemas.microsoft.com/office/drawing/2014/main" id="{DACA7727-B61E-4A54-A86D-CC1FBD720D2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20" name="ZoneTexte 4719">
          <a:extLst>
            <a:ext uri="{FF2B5EF4-FFF2-40B4-BE49-F238E27FC236}">
              <a16:creationId xmlns:a16="http://schemas.microsoft.com/office/drawing/2014/main" id="{2680A61A-5333-4737-A518-22D1A902853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21" name="ZoneTexte 4720">
          <a:extLst>
            <a:ext uri="{FF2B5EF4-FFF2-40B4-BE49-F238E27FC236}">
              <a16:creationId xmlns:a16="http://schemas.microsoft.com/office/drawing/2014/main" id="{D270BD6F-B0BE-43E4-8DE7-2A6845BB240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22" name="ZoneTexte 4721">
          <a:extLst>
            <a:ext uri="{FF2B5EF4-FFF2-40B4-BE49-F238E27FC236}">
              <a16:creationId xmlns:a16="http://schemas.microsoft.com/office/drawing/2014/main" id="{31D292BC-D4E9-48DE-A74F-78290F352EC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23" name="ZoneTexte 4722">
          <a:extLst>
            <a:ext uri="{FF2B5EF4-FFF2-40B4-BE49-F238E27FC236}">
              <a16:creationId xmlns:a16="http://schemas.microsoft.com/office/drawing/2014/main" id="{67901EA3-84E6-4D0C-B8CE-ED411D801CA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24" name="ZoneTexte 4723">
          <a:extLst>
            <a:ext uri="{FF2B5EF4-FFF2-40B4-BE49-F238E27FC236}">
              <a16:creationId xmlns:a16="http://schemas.microsoft.com/office/drawing/2014/main" id="{C0B0B000-4A59-4771-92CC-48707CCACDD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25" name="ZoneTexte 4724">
          <a:extLst>
            <a:ext uri="{FF2B5EF4-FFF2-40B4-BE49-F238E27FC236}">
              <a16:creationId xmlns:a16="http://schemas.microsoft.com/office/drawing/2014/main" id="{70C67139-C2C3-4A31-A0E2-6C0EBD4EE65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26" name="ZoneTexte 4725">
          <a:extLst>
            <a:ext uri="{FF2B5EF4-FFF2-40B4-BE49-F238E27FC236}">
              <a16:creationId xmlns:a16="http://schemas.microsoft.com/office/drawing/2014/main" id="{D526D011-56FF-4698-97D4-DEEF99D75E9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27" name="ZoneTexte 4726">
          <a:extLst>
            <a:ext uri="{FF2B5EF4-FFF2-40B4-BE49-F238E27FC236}">
              <a16:creationId xmlns:a16="http://schemas.microsoft.com/office/drawing/2014/main" id="{9FBE4EDC-EF75-4A35-AE27-8EB740F6A07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28" name="ZoneTexte 4727">
          <a:extLst>
            <a:ext uri="{FF2B5EF4-FFF2-40B4-BE49-F238E27FC236}">
              <a16:creationId xmlns:a16="http://schemas.microsoft.com/office/drawing/2014/main" id="{74E5D696-1B0D-438A-BDE6-3BAD8C44446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29" name="ZoneTexte 4728">
          <a:extLst>
            <a:ext uri="{FF2B5EF4-FFF2-40B4-BE49-F238E27FC236}">
              <a16:creationId xmlns:a16="http://schemas.microsoft.com/office/drawing/2014/main" id="{4EDDCFC7-A71F-4988-B6EA-386E7C14E87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30" name="ZoneTexte 4729">
          <a:extLst>
            <a:ext uri="{FF2B5EF4-FFF2-40B4-BE49-F238E27FC236}">
              <a16:creationId xmlns:a16="http://schemas.microsoft.com/office/drawing/2014/main" id="{57183FC9-25F6-45BE-A8F2-58B4846B8DC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31" name="ZoneTexte 4730">
          <a:extLst>
            <a:ext uri="{FF2B5EF4-FFF2-40B4-BE49-F238E27FC236}">
              <a16:creationId xmlns:a16="http://schemas.microsoft.com/office/drawing/2014/main" id="{26C77E33-7C76-4EAE-B4E0-90AE9E08727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32" name="ZoneTexte 4731">
          <a:extLst>
            <a:ext uri="{FF2B5EF4-FFF2-40B4-BE49-F238E27FC236}">
              <a16:creationId xmlns:a16="http://schemas.microsoft.com/office/drawing/2014/main" id="{931CEFB3-AFC3-400C-8F0E-5AD4D4F6562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33" name="ZoneTexte 4732">
          <a:extLst>
            <a:ext uri="{FF2B5EF4-FFF2-40B4-BE49-F238E27FC236}">
              <a16:creationId xmlns:a16="http://schemas.microsoft.com/office/drawing/2014/main" id="{65370BED-CAA9-4D97-BE1D-2D78E99F7C4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34" name="ZoneTexte 4733">
          <a:extLst>
            <a:ext uri="{FF2B5EF4-FFF2-40B4-BE49-F238E27FC236}">
              <a16:creationId xmlns:a16="http://schemas.microsoft.com/office/drawing/2014/main" id="{2AE5D6FD-0884-4BA2-9894-AC7AA80E3E2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35" name="ZoneTexte 4734">
          <a:extLst>
            <a:ext uri="{FF2B5EF4-FFF2-40B4-BE49-F238E27FC236}">
              <a16:creationId xmlns:a16="http://schemas.microsoft.com/office/drawing/2014/main" id="{6423B6C2-7495-46DC-8A62-BBED24A9791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36" name="ZoneTexte 4735">
          <a:extLst>
            <a:ext uri="{FF2B5EF4-FFF2-40B4-BE49-F238E27FC236}">
              <a16:creationId xmlns:a16="http://schemas.microsoft.com/office/drawing/2014/main" id="{4E4F320D-EDD5-42F9-8A81-13535D91E70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37" name="ZoneTexte 4736">
          <a:extLst>
            <a:ext uri="{FF2B5EF4-FFF2-40B4-BE49-F238E27FC236}">
              <a16:creationId xmlns:a16="http://schemas.microsoft.com/office/drawing/2014/main" id="{114168DB-4882-4D0B-BAAB-11A7A8F6C6F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38" name="ZoneTexte 4737">
          <a:extLst>
            <a:ext uri="{FF2B5EF4-FFF2-40B4-BE49-F238E27FC236}">
              <a16:creationId xmlns:a16="http://schemas.microsoft.com/office/drawing/2014/main" id="{229CE240-0F7F-4973-A9CA-A17E620BCBE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39" name="ZoneTexte 4738">
          <a:extLst>
            <a:ext uri="{FF2B5EF4-FFF2-40B4-BE49-F238E27FC236}">
              <a16:creationId xmlns:a16="http://schemas.microsoft.com/office/drawing/2014/main" id="{40EEEAF2-9367-4F7D-87E7-290D8BC6E8F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40" name="ZoneTexte 4739">
          <a:extLst>
            <a:ext uri="{FF2B5EF4-FFF2-40B4-BE49-F238E27FC236}">
              <a16:creationId xmlns:a16="http://schemas.microsoft.com/office/drawing/2014/main" id="{B30A9D86-45C3-4A1D-8372-0851B5824CD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41" name="ZoneTexte 4740">
          <a:extLst>
            <a:ext uri="{FF2B5EF4-FFF2-40B4-BE49-F238E27FC236}">
              <a16:creationId xmlns:a16="http://schemas.microsoft.com/office/drawing/2014/main" id="{A902ABC8-A845-4F35-B0E8-738DAF9152B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42" name="ZoneTexte 4741">
          <a:extLst>
            <a:ext uri="{FF2B5EF4-FFF2-40B4-BE49-F238E27FC236}">
              <a16:creationId xmlns:a16="http://schemas.microsoft.com/office/drawing/2014/main" id="{4CE9E163-1B88-45F0-A02D-C3E25679C980}"/>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43" name="ZoneTexte 4742">
          <a:extLst>
            <a:ext uri="{FF2B5EF4-FFF2-40B4-BE49-F238E27FC236}">
              <a16:creationId xmlns:a16="http://schemas.microsoft.com/office/drawing/2014/main" id="{7E286EB3-0168-435D-80FF-C1555953D32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44" name="ZoneTexte 4743">
          <a:extLst>
            <a:ext uri="{FF2B5EF4-FFF2-40B4-BE49-F238E27FC236}">
              <a16:creationId xmlns:a16="http://schemas.microsoft.com/office/drawing/2014/main" id="{01C51D67-2939-4FE0-8B45-9BB897BB9D1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45" name="ZoneTexte 4744">
          <a:extLst>
            <a:ext uri="{FF2B5EF4-FFF2-40B4-BE49-F238E27FC236}">
              <a16:creationId xmlns:a16="http://schemas.microsoft.com/office/drawing/2014/main" id="{6023571D-4BD2-4D41-9C01-476D23310BF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46" name="ZoneTexte 4745">
          <a:extLst>
            <a:ext uri="{FF2B5EF4-FFF2-40B4-BE49-F238E27FC236}">
              <a16:creationId xmlns:a16="http://schemas.microsoft.com/office/drawing/2014/main" id="{3BD0BFD4-5DC9-45C6-9AFD-E3DE832B9C6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47" name="ZoneTexte 4746">
          <a:extLst>
            <a:ext uri="{FF2B5EF4-FFF2-40B4-BE49-F238E27FC236}">
              <a16:creationId xmlns:a16="http://schemas.microsoft.com/office/drawing/2014/main" id="{3721AFBF-D9A4-49F3-A8B9-2344343785C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48" name="ZoneTexte 4747">
          <a:extLst>
            <a:ext uri="{FF2B5EF4-FFF2-40B4-BE49-F238E27FC236}">
              <a16:creationId xmlns:a16="http://schemas.microsoft.com/office/drawing/2014/main" id="{9663008E-A9E7-4902-9557-9677580C6B0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49" name="ZoneTexte 4748">
          <a:extLst>
            <a:ext uri="{FF2B5EF4-FFF2-40B4-BE49-F238E27FC236}">
              <a16:creationId xmlns:a16="http://schemas.microsoft.com/office/drawing/2014/main" id="{7A21AD8D-3CEF-48A4-9965-5140043C7F4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50" name="ZoneTexte 4749">
          <a:extLst>
            <a:ext uri="{FF2B5EF4-FFF2-40B4-BE49-F238E27FC236}">
              <a16:creationId xmlns:a16="http://schemas.microsoft.com/office/drawing/2014/main" id="{6166B181-3A26-4FB2-B8CE-987C85B0277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51" name="ZoneTexte 4750">
          <a:extLst>
            <a:ext uri="{FF2B5EF4-FFF2-40B4-BE49-F238E27FC236}">
              <a16:creationId xmlns:a16="http://schemas.microsoft.com/office/drawing/2014/main" id="{1839B257-912D-403F-8BBA-D7B94A1A23B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52" name="ZoneTexte 4751">
          <a:extLst>
            <a:ext uri="{FF2B5EF4-FFF2-40B4-BE49-F238E27FC236}">
              <a16:creationId xmlns:a16="http://schemas.microsoft.com/office/drawing/2014/main" id="{C3187789-D3EA-42B3-9CD3-492FF6CC84B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53" name="ZoneTexte 4752">
          <a:extLst>
            <a:ext uri="{FF2B5EF4-FFF2-40B4-BE49-F238E27FC236}">
              <a16:creationId xmlns:a16="http://schemas.microsoft.com/office/drawing/2014/main" id="{ABF91C42-E709-4048-BC21-FDB59BE49FE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54" name="ZoneTexte 4753">
          <a:extLst>
            <a:ext uri="{FF2B5EF4-FFF2-40B4-BE49-F238E27FC236}">
              <a16:creationId xmlns:a16="http://schemas.microsoft.com/office/drawing/2014/main" id="{5C0CC9F3-8229-403D-8171-23CCDDF34CE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55" name="ZoneTexte 4754">
          <a:extLst>
            <a:ext uri="{FF2B5EF4-FFF2-40B4-BE49-F238E27FC236}">
              <a16:creationId xmlns:a16="http://schemas.microsoft.com/office/drawing/2014/main" id="{F23A1BF7-68B7-4AED-8A27-CFEB6B3D236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56" name="ZoneTexte 4755">
          <a:extLst>
            <a:ext uri="{FF2B5EF4-FFF2-40B4-BE49-F238E27FC236}">
              <a16:creationId xmlns:a16="http://schemas.microsoft.com/office/drawing/2014/main" id="{E47AADED-2B54-458C-86CA-8F1380E1408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57" name="ZoneTexte 4756">
          <a:extLst>
            <a:ext uri="{FF2B5EF4-FFF2-40B4-BE49-F238E27FC236}">
              <a16:creationId xmlns:a16="http://schemas.microsoft.com/office/drawing/2014/main" id="{60435C83-F87C-4D09-A934-40FC4AD617F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58" name="ZoneTexte 4757">
          <a:extLst>
            <a:ext uri="{FF2B5EF4-FFF2-40B4-BE49-F238E27FC236}">
              <a16:creationId xmlns:a16="http://schemas.microsoft.com/office/drawing/2014/main" id="{6A516FA1-3F7E-4D8B-AACD-16961C61217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59" name="ZoneTexte 4758">
          <a:extLst>
            <a:ext uri="{FF2B5EF4-FFF2-40B4-BE49-F238E27FC236}">
              <a16:creationId xmlns:a16="http://schemas.microsoft.com/office/drawing/2014/main" id="{733E9F9A-F907-4F95-9BC9-853E5C64CAF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60" name="ZoneTexte 4759">
          <a:extLst>
            <a:ext uri="{FF2B5EF4-FFF2-40B4-BE49-F238E27FC236}">
              <a16:creationId xmlns:a16="http://schemas.microsoft.com/office/drawing/2014/main" id="{FBF31974-A3A5-4757-8637-F0617AB1FD0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61" name="ZoneTexte 4760">
          <a:extLst>
            <a:ext uri="{FF2B5EF4-FFF2-40B4-BE49-F238E27FC236}">
              <a16:creationId xmlns:a16="http://schemas.microsoft.com/office/drawing/2014/main" id="{E60560C5-9F00-44E7-9631-12F2B6926F9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62" name="ZoneTexte 4761">
          <a:extLst>
            <a:ext uri="{FF2B5EF4-FFF2-40B4-BE49-F238E27FC236}">
              <a16:creationId xmlns:a16="http://schemas.microsoft.com/office/drawing/2014/main" id="{E7E72513-3383-4D75-B3A6-98DD6B28BBF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63" name="ZoneTexte 4762">
          <a:extLst>
            <a:ext uri="{FF2B5EF4-FFF2-40B4-BE49-F238E27FC236}">
              <a16:creationId xmlns:a16="http://schemas.microsoft.com/office/drawing/2014/main" id="{4C26999F-3709-4095-8162-9FFA80B13D5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64" name="ZoneTexte 4763">
          <a:extLst>
            <a:ext uri="{FF2B5EF4-FFF2-40B4-BE49-F238E27FC236}">
              <a16:creationId xmlns:a16="http://schemas.microsoft.com/office/drawing/2014/main" id="{2E01DF3B-AFFB-48E6-A8D1-04967EB0008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65" name="ZoneTexte 4764">
          <a:extLst>
            <a:ext uri="{FF2B5EF4-FFF2-40B4-BE49-F238E27FC236}">
              <a16:creationId xmlns:a16="http://schemas.microsoft.com/office/drawing/2014/main" id="{0DA03D1B-B15C-4915-8582-98CC6C53746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66" name="ZoneTexte 4765">
          <a:extLst>
            <a:ext uri="{FF2B5EF4-FFF2-40B4-BE49-F238E27FC236}">
              <a16:creationId xmlns:a16="http://schemas.microsoft.com/office/drawing/2014/main" id="{05C420A7-F089-463D-A242-A19B4CC195D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67" name="ZoneTexte 4766">
          <a:extLst>
            <a:ext uri="{FF2B5EF4-FFF2-40B4-BE49-F238E27FC236}">
              <a16:creationId xmlns:a16="http://schemas.microsoft.com/office/drawing/2014/main" id="{9E14FE8F-0EBB-4E8B-B78D-AEDEBDE4167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68" name="ZoneTexte 4767">
          <a:extLst>
            <a:ext uri="{FF2B5EF4-FFF2-40B4-BE49-F238E27FC236}">
              <a16:creationId xmlns:a16="http://schemas.microsoft.com/office/drawing/2014/main" id="{6C6DAD22-470A-4E5B-9DEB-100E2B5605A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69" name="ZoneTexte 4768">
          <a:extLst>
            <a:ext uri="{FF2B5EF4-FFF2-40B4-BE49-F238E27FC236}">
              <a16:creationId xmlns:a16="http://schemas.microsoft.com/office/drawing/2014/main" id="{F3524CE4-E75D-48E1-970A-886EE1B7BEC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70" name="ZoneTexte 4769">
          <a:extLst>
            <a:ext uri="{FF2B5EF4-FFF2-40B4-BE49-F238E27FC236}">
              <a16:creationId xmlns:a16="http://schemas.microsoft.com/office/drawing/2014/main" id="{4F5EDEA6-FE43-4A5B-8ED2-151D41E13C5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71" name="ZoneTexte 4770">
          <a:extLst>
            <a:ext uri="{FF2B5EF4-FFF2-40B4-BE49-F238E27FC236}">
              <a16:creationId xmlns:a16="http://schemas.microsoft.com/office/drawing/2014/main" id="{774BF910-C162-4294-92A9-90E14450A88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72" name="ZoneTexte 4771">
          <a:extLst>
            <a:ext uri="{FF2B5EF4-FFF2-40B4-BE49-F238E27FC236}">
              <a16:creationId xmlns:a16="http://schemas.microsoft.com/office/drawing/2014/main" id="{34EC0AF3-915E-49C2-AA23-E80CA60BA8D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73" name="ZoneTexte 4772">
          <a:extLst>
            <a:ext uri="{FF2B5EF4-FFF2-40B4-BE49-F238E27FC236}">
              <a16:creationId xmlns:a16="http://schemas.microsoft.com/office/drawing/2014/main" id="{80C968D6-7D15-4E42-80C7-CB1834440AB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74" name="ZoneTexte 4773">
          <a:extLst>
            <a:ext uri="{FF2B5EF4-FFF2-40B4-BE49-F238E27FC236}">
              <a16:creationId xmlns:a16="http://schemas.microsoft.com/office/drawing/2014/main" id="{C23F6E25-2FE9-41BC-9470-7065FD6120E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75" name="ZoneTexte 4774">
          <a:extLst>
            <a:ext uri="{FF2B5EF4-FFF2-40B4-BE49-F238E27FC236}">
              <a16:creationId xmlns:a16="http://schemas.microsoft.com/office/drawing/2014/main" id="{61D917AF-0E3C-4D5F-B66D-8FA8AF99C39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76" name="ZoneTexte 4775">
          <a:extLst>
            <a:ext uri="{FF2B5EF4-FFF2-40B4-BE49-F238E27FC236}">
              <a16:creationId xmlns:a16="http://schemas.microsoft.com/office/drawing/2014/main" id="{5862DFC7-732F-4745-BAED-B687B4D6404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77" name="ZoneTexte 4776">
          <a:extLst>
            <a:ext uri="{FF2B5EF4-FFF2-40B4-BE49-F238E27FC236}">
              <a16:creationId xmlns:a16="http://schemas.microsoft.com/office/drawing/2014/main" id="{901E9EA3-A9BB-4400-8A71-A58546B7162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78" name="ZoneTexte 4777">
          <a:extLst>
            <a:ext uri="{FF2B5EF4-FFF2-40B4-BE49-F238E27FC236}">
              <a16:creationId xmlns:a16="http://schemas.microsoft.com/office/drawing/2014/main" id="{567311C7-CC8B-4213-A8BC-CA451FFF109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79" name="ZoneTexte 4778">
          <a:extLst>
            <a:ext uri="{FF2B5EF4-FFF2-40B4-BE49-F238E27FC236}">
              <a16:creationId xmlns:a16="http://schemas.microsoft.com/office/drawing/2014/main" id="{8573E984-1200-43D7-9C7C-FF084BCF722A}"/>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80" name="ZoneTexte 4779">
          <a:extLst>
            <a:ext uri="{FF2B5EF4-FFF2-40B4-BE49-F238E27FC236}">
              <a16:creationId xmlns:a16="http://schemas.microsoft.com/office/drawing/2014/main" id="{D8FA7646-D548-46E8-9CCE-16F00637700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81" name="ZoneTexte 4780">
          <a:extLst>
            <a:ext uri="{FF2B5EF4-FFF2-40B4-BE49-F238E27FC236}">
              <a16:creationId xmlns:a16="http://schemas.microsoft.com/office/drawing/2014/main" id="{56032731-0EAC-4E6F-A003-7EA0468D266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82" name="ZoneTexte 4781">
          <a:extLst>
            <a:ext uri="{FF2B5EF4-FFF2-40B4-BE49-F238E27FC236}">
              <a16:creationId xmlns:a16="http://schemas.microsoft.com/office/drawing/2014/main" id="{96B63D62-058C-42A5-8653-8E048087275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83" name="ZoneTexte 4782">
          <a:extLst>
            <a:ext uri="{FF2B5EF4-FFF2-40B4-BE49-F238E27FC236}">
              <a16:creationId xmlns:a16="http://schemas.microsoft.com/office/drawing/2014/main" id="{9F87289C-24A6-4D7A-82C2-01E0864F66B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84" name="ZoneTexte 4783">
          <a:extLst>
            <a:ext uri="{FF2B5EF4-FFF2-40B4-BE49-F238E27FC236}">
              <a16:creationId xmlns:a16="http://schemas.microsoft.com/office/drawing/2014/main" id="{750D19C6-5D69-4065-9972-40376412178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85" name="ZoneTexte 4784">
          <a:extLst>
            <a:ext uri="{FF2B5EF4-FFF2-40B4-BE49-F238E27FC236}">
              <a16:creationId xmlns:a16="http://schemas.microsoft.com/office/drawing/2014/main" id="{F2B2F024-1A9D-44F0-965A-E03C2255C1A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86" name="ZoneTexte 4785">
          <a:extLst>
            <a:ext uri="{FF2B5EF4-FFF2-40B4-BE49-F238E27FC236}">
              <a16:creationId xmlns:a16="http://schemas.microsoft.com/office/drawing/2014/main" id="{BA6429DC-6EF7-4002-BCAC-FFC2F5CEB4C9}"/>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87" name="ZoneTexte 4786">
          <a:extLst>
            <a:ext uri="{FF2B5EF4-FFF2-40B4-BE49-F238E27FC236}">
              <a16:creationId xmlns:a16="http://schemas.microsoft.com/office/drawing/2014/main" id="{A13AA9A9-83F7-4D3F-9F81-7FC7E6D2516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88" name="ZoneTexte 4787">
          <a:extLst>
            <a:ext uri="{FF2B5EF4-FFF2-40B4-BE49-F238E27FC236}">
              <a16:creationId xmlns:a16="http://schemas.microsoft.com/office/drawing/2014/main" id="{C69F6592-66FD-4F3A-9E82-8C8BE5999C0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89" name="ZoneTexte 4788">
          <a:extLst>
            <a:ext uri="{FF2B5EF4-FFF2-40B4-BE49-F238E27FC236}">
              <a16:creationId xmlns:a16="http://schemas.microsoft.com/office/drawing/2014/main" id="{28CFAD43-808E-4A6C-A184-099F152D58E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90" name="ZoneTexte 4789">
          <a:extLst>
            <a:ext uri="{FF2B5EF4-FFF2-40B4-BE49-F238E27FC236}">
              <a16:creationId xmlns:a16="http://schemas.microsoft.com/office/drawing/2014/main" id="{5807F0E3-C5F1-426A-8A8C-496D55E7083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91" name="ZoneTexte 4790">
          <a:extLst>
            <a:ext uri="{FF2B5EF4-FFF2-40B4-BE49-F238E27FC236}">
              <a16:creationId xmlns:a16="http://schemas.microsoft.com/office/drawing/2014/main" id="{3110B66F-673C-4714-A6CB-39528A0C956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92" name="ZoneTexte 4791">
          <a:extLst>
            <a:ext uri="{FF2B5EF4-FFF2-40B4-BE49-F238E27FC236}">
              <a16:creationId xmlns:a16="http://schemas.microsoft.com/office/drawing/2014/main" id="{0CDA2CEC-D99F-4566-8CDE-92AA629990E1}"/>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93" name="ZoneTexte 4792">
          <a:extLst>
            <a:ext uri="{FF2B5EF4-FFF2-40B4-BE49-F238E27FC236}">
              <a16:creationId xmlns:a16="http://schemas.microsoft.com/office/drawing/2014/main" id="{0C178413-6458-4626-A720-58FB97A7DA0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94" name="ZoneTexte 4793">
          <a:extLst>
            <a:ext uri="{FF2B5EF4-FFF2-40B4-BE49-F238E27FC236}">
              <a16:creationId xmlns:a16="http://schemas.microsoft.com/office/drawing/2014/main" id="{71562051-30E4-4AD1-9176-45804E7B428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95" name="ZoneTexte 4794">
          <a:extLst>
            <a:ext uri="{FF2B5EF4-FFF2-40B4-BE49-F238E27FC236}">
              <a16:creationId xmlns:a16="http://schemas.microsoft.com/office/drawing/2014/main" id="{006B4C2A-F32C-4F23-A34E-20A870E74CA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96" name="ZoneTexte 4795">
          <a:extLst>
            <a:ext uri="{FF2B5EF4-FFF2-40B4-BE49-F238E27FC236}">
              <a16:creationId xmlns:a16="http://schemas.microsoft.com/office/drawing/2014/main" id="{F73240F5-4240-4FE0-B2F9-0FD0965A0AE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97" name="ZoneTexte 4796">
          <a:extLst>
            <a:ext uri="{FF2B5EF4-FFF2-40B4-BE49-F238E27FC236}">
              <a16:creationId xmlns:a16="http://schemas.microsoft.com/office/drawing/2014/main" id="{65781F3F-F822-4BB5-88AA-E312F7E64C9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98" name="ZoneTexte 4797">
          <a:extLst>
            <a:ext uri="{FF2B5EF4-FFF2-40B4-BE49-F238E27FC236}">
              <a16:creationId xmlns:a16="http://schemas.microsoft.com/office/drawing/2014/main" id="{BE3D991F-5C06-4796-A2BC-D68CD0E2596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799" name="ZoneTexte 4798">
          <a:extLst>
            <a:ext uri="{FF2B5EF4-FFF2-40B4-BE49-F238E27FC236}">
              <a16:creationId xmlns:a16="http://schemas.microsoft.com/office/drawing/2014/main" id="{1D212DAB-A9E7-4D07-8754-5674184F7C3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00" name="ZoneTexte 4799">
          <a:extLst>
            <a:ext uri="{FF2B5EF4-FFF2-40B4-BE49-F238E27FC236}">
              <a16:creationId xmlns:a16="http://schemas.microsoft.com/office/drawing/2014/main" id="{41E05515-398F-4CE5-94C9-4977D97E6F5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01" name="ZoneTexte 4800">
          <a:extLst>
            <a:ext uri="{FF2B5EF4-FFF2-40B4-BE49-F238E27FC236}">
              <a16:creationId xmlns:a16="http://schemas.microsoft.com/office/drawing/2014/main" id="{4019E311-50FC-4717-A423-CA32F4FDE5B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02" name="ZoneTexte 4801">
          <a:extLst>
            <a:ext uri="{FF2B5EF4-FFF2-40B4-BE49-F238E27FC236}">
              <a16:creationId xmlns:a16="http://schemas.microsoft.com/office/drawing/2014/main" id="{8F7A59CB-6477-44E4-AE80-335E1167943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03" name="ZoneTexte 4802">
          <a:extLst>
            <a:ext uri="{FF2B5EF4-FFF2-40B4-BE49-F238E27FC236}">
              <a16:creationId xmlns:a16="http://schemas.microsoft.com/office/drawing/2014/main" id="{0490E0C6-F51A-4F2B-B398-D7D3DF3233EE}"/>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04" name="ZoneTexte 4803">
          <a:extLst>
            <a:ext uri="{FF2B5EF4-FFF2-40B4-BE49-F238E27FC236}">
              <a16:creationId xmlns:a16="http://schemas.microsoft.com/office/drawing/2014/main" id="{5B496405-CB5E-4B6C-96DA-F378C3ACFCF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05" name="ZoneTexte 4804">
          <a:extLst>
            <a:ext uri="{FF2B5EF4-FFF2-40B4-BE49-F238E27FC236}">
              <a16:creationId xmlns:a16="http://schemas.microsoft.com/office/drawing/2014/main" id="{85FE60A5-DD9B-4090-984F-9737B037163C}"/>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06" name="ZoneTexte 4805">
          <a:extLst>
            <a:ext uri="{FF2B5EF4-FFF2-40B4-BE49-F238E27FC236}">
              <a16:creationId xmlns:a16="http://schemas.microsoft.com/office/drawing/2014/main" id="{53D6C41D-2E2A-480F-A34E-7645E0A7858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07" name="ZoneTexte 4806">
          <a:extLst>
            <a:ext uri="{FF2B5EF4-FFF2-40B4-BE49-F238E27FC236}">
              <a16:creationId xmlns:a16="http://schemas.microsoft.com/office/drawing/2014/main" id="{29B054DE-F195-4418-80C4-B28BC7F0707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08" name="ZoneTexte 4807">
          <a:extLst>
            <a:ext uri="{FF2B5EF4-FFF2-40B4-BE49-F238E27FC236}">
              <a16:creationId xmlns:a16="http://schemas.microsoft.com/office/drawing/2014/main" id="{5489999E-185E-4C6E-B606-08BE2400FD4B}"/>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09" name="ZoneTexte 4808">
          <a:extLst>
            <a:ext uri="{FF2B5EF4-FFF2-40B4-BE49-F238E27FC236}">
              <a16:creationId xmlns:a16="http://schemas.microsoft.com/office/drawing/2014/main" id="{87D3745B-A39E-4F0B-B257-6468DC8B24A5}"/>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10" name="ZoneTexte 4809">
          <a:extLst>
            <a:ext uri="{FF2B5EF4-FFF2-40B4-BE49-F238E27FC236}">
              <a16:creationId xmlns:a16="http://schemas.microsoft.com/office/drawing/2014/main" id="{DE89A235-87FB-46EF-ADF8-40BCA9C85F37}"/>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11" name="ZoneTexte 4810">
          <a:extLst>
            <a:ext uri="{FF2B5EF4-FFF2-40B4-BE49-F238E27FC236}">
              <a16:creationId xmlns:a16="http://schemas.microsoft.com/office/drawing/2014/main" id="{B20A769B-6D18-4706-B6BB-26D818DC4BE6}"/>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12" name="ZoneTexte 4811">
          <a:extLst>
            <a:ext uri="{FF2B5EF4-FFF2-40B4-BE49-F238E27FC236}">
              <a16:creationId xmlns:a16="http://schemas.microsoft.com/office/drawing/2014/main" id="{4D93A1AC-C9FD-4E7D-9AFA-55C691F929E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13" name="ZoneTexte 4812">
          <a:extLst>
            <a:ext uri="{FF2B5EF4-FFF2-40B4-BE49-F238E27FC236}">
              <a16:creationId xmlns:a16="http://schemas.microsoft.com/office/drawing/2014/main" id="{41BDD249-C027-4479-B0E5-D69CDF687F52}"/>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14" name="ZoneTexte 4813">
          <a:extLst>
            <a:ext uri="{FF2B5EF4-FFF2-40B4-BE49-F238E27FC236}">
              <a16:creationId xmlns:a16="http://schemas.microsoft.com/office/drawing/2014/main" id="{75015AA0-16FC-4D34-983D-C59A8F160CC3}"/>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15" name="ZoneTexte 4814">
          <a:extLst>
            <a:ext uri="{FF2B5EF4-FFF2-40B4-BE49-F238E27FC236}">
              <a16:creationId xmlns:a16="http://schemas.microsoft.com/office/drawing/2014/main" id="{D254A26A-487E-45F0-A487-150C3F07512F}"/>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16" name="ZoneTexte 4815">
          <a:extLst>
            <a:ext uri="{FF2B5EF4-FFF2-40B4-BE49-F238E27FC236}">
              <a16:creationId xmlns:a16="http://schemas.microsoft.com/office/drawing/2014/main" id="{1187D228-F35A-4798-9140-5DBE13C85704}"/>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17" name="ZoneTexte 4816">
          <a:extLst>
            <a:ext uri="{FF2B5EF4-FFF2-40B4-BE49-F238E27FC236}">
              <a16:creationId xmlns:a16="http://schemas.microsoft.com/office/drawing/2014/main" id="{3CC6ED2F-13F2-462E-B9BB-0D6015DF7C58}"/>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121</xdr:col>
      <xdr:colOff>0</xdr:colOff>
      <xdr:row>23</xdr:row>
      <xdr:rowOff>0</xdr:rowOff>
    </xdr:from>
    <xdr:ext cx="65" cy="172227"/>
    <xdr:sp macro="" textlink="">
      <xdr:nvSpPr>
        <xdr:cNvPr id="4818" name="ZoneTexte 4817">
          <a:extLst>
            <a:ext uri="{FF2B5EF4-FFF2-40B4-BE49-F238E27FC236}">
              <a16:creationId xmlns:a16="http://schemas.microsoft.com/office/drawing/2014/main" id="{D5218B49-AFE5-429B-A6D6-CBC32E73D5ED}"/>
            </a:ext>
          </a:extLst>
        </xdr:cNvPr>
        <xdr:cNvSpPr txBox="1"/>
      </xdr:nvSpPr>
      <xdr:spPr>
        <a:xfrm>
          <a:off x="63436500" y="622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19" name="ZoneTexte 4818">
          <a:extLst>
            <a:ext uri="{FF2B5EF4-FFF2-40B4-BE49-F238E27FC236}">
              <a16:creationId xmlns:a16="http://schemas.microsoft.com/office/drawing/2014/main" id="{F87D5110-7EBA-4587-B802-8D8DB185023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20" name="ZoneTexte 4819">
          <a:extLst>
            <a:ext uri="{FF2B5EF4-FFF2-40B4-BE49-F238E27FC236}">
              <a16:creationId xmlns:a16="http://schemas.microsoft.com/office/drawing/2014/main" id="{E1B64A31-7B04-4E01-BE5D-C6684304857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21" name="ZoneTexte 4820">
          <a:extLst>
            <a:ext uri="{FF2B5EF4-FFF2-40B4-BE49-F238E27FC236}">
              <a16:creationId xmlns:a16="http://schemas.microsoft.com/office/drawing/2014/main" id="{FB47A2D2-EBC7-4832-8CF1-DC8A63B5859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22" name="ZoneTexte 4821">
          <a:extLst>
            <a:ext uri="{FF2B5EF4-FFF2-40B4-BE49-F238E27FC236}">
              <a16:creationId xmlns:a16="http://schemas.microsoft.com/office/drawing/2014/main" id="{0CF4B1EC-A8CD-43EC-9C43-11F94618CA7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23" name="ZoneTexte 4822">
          <a:extLst>
            <a:ext uri="{FF2B5EF4-FFF2-40B4-BE49-F238E27FC236}">
              <a16:creationId xmlns:a16="http://schemas.microsoft.com/office/drawing/2014/main" id="{C9F7AAB4-12FC-4F40-A8EE-15AE6A10216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24" name="ZoneTexte 4823">
          <a:extLst>
            <a:ext uri="{FF2B5EF4-FFF2-40B4-BE49-F238E27FC236}">
              <a16:creationId xmlns:a16="http://schemas.microsoft.com/office/drawing/2014/main" id="{DADDD786-5247-4102-9805-ADB11253C4D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25" name="ZoneTexte 4824">
          <a:extLst>
            <a:ext uri="{FF2B5EF4-FFF2-40B4-BE49-F238E27FC236}">
              <a16:creationId xmlns:a16="http://schemas.microsoft.com/office/drawing/2014/main" id="{9FDD3C32-53B8-4545-955C-CDECCC8A65F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26" name="ZoneTexte 4825">
          <a:extLst>
            <a:ext uri="{FF2B5EF4-FFF2-40B4-BE49-F238E27FC236}">
              <a16:creationId xmlns:a16="http://schemas.microsoft.com/office/drawing/2014/main" id="{D5C91251-31ED-4FCC-A7EB-242C5237BC4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27" name="ZoneTexte 4826">
          <a:extLst>
            <a:ext uri="{FF2B5EF4-FFF2-40B4-BE49-F238E27FC236}">
              <a16:creationId xmlns:a16="http://schemas.microsoft.com/office/drawing/2014/main" id="{7EFBB8DF-3864-4FD4-B756-7566DC5336C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28" name="ZoneTexte 4827">
          <a:extLst>
            <a:ext uri="{FF2B5EF4-FFF2-40B4-BE49-F238E27FC236}">
              <a16:creationId xmlns:a16="http://schemas.microsoft.com/office/drawing/2014/main" id="{4CAE1326-189A-42AB-9B12-EAC836323DC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29" name="ZoneTexte 4828">
          <a:extLst>
            <a:ext uri="{FF2B5EF4-FFF2-40B4-BE49-F238E27FC236}">
              <a16:creationId xmlns:a16="http://schemas.microsoft.com/office/drawing/2014/main" id="{E186EB53-27D3-49FC-B9E4-C5B5BD8B214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30" name="ZoneTexte 4829">
          <a:extLst>
            <a:ext uri="{FF2B5EF4-FFF2-40B4-BE49-F238E27FC236}">
              <a16:creationId xmlns:a16="http://schemas.microsoft.com/office/drawing/2014/main" id="{9CAE31BD-189D-4F65-A32B-C314FA3DA4B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31" name="ZoneTexte 4830">
          <a:extLst>
            <a:ext uri="{FF2B5EF4-FFF2-40B4-BE49-F238E27FC236}">
              <a16:creationId xmlns:a16="http://schemas.microsoft.com/office/drawing/2014/main" id="{EDF74A90-5990-487B-A1BD-44FD680B54D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32" name="ZoneTexte 4831">
          <a:extLst>
            <a:ext uri="{FF2B5EF4-FFF2-40B4-BE49-F238E27FC236}">
              <a16:creationId xmlns:a16="http://schemas.microsoft.com/office/drawing/2014/main" id="{839859CB-324A-48F2-AFDD-49BC4364126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33" name="ZoneTexte 4832">
          <a:extLst>
            <a:ext uri="{FF2B5EF4-FFF2-40B4-BE49-F238E27FC236}">
              <a16:creationId xmlns:a16="http://schemas.microsoft.com/office/drawing/2014/main" id="{750E90D0-7225-47A0-8581-E264B3266EA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34" name="ZoneTexte 4833">
          <a:extLst>
            <a:ext uri="{FF2B5EF4-FFF2-40B4-BE49-F238E27FC236}">
              <a16:creationId xmlns:a16="http://schemas.microsoft.com/office/drawing/2014/main" id="{1C807E02-43BF-4A87-9CCE-293C92508A5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35" name="ZoneTexte 4834">
          <a:extLst>
            <a:ext uri="{FF2B5EF4-FFF2-40B4-BE49-F238E27FC236}">
              <a16:creationId xmlns:a16="http://schemas.microsoft.com/office/drawing/2014/main" id="{6A49A49D-AE91-4F1F-AB3E-C87BBCCE4B2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36" name="ZoneTexte 4835">
          <a:extLst>
            <a:ext uri="{FF2B5EF4-FFF2-40B4-BE49-F238E27FC236}">
              <a16:creationId xmlns:a16="http://schemas.microsoft.com/office/drawing/2014/main" id="{93E88080-B060-466C-A04A-704F599EAB6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37" name="ZoneTexte 4836">
          <a:extLst>
            <a:ext uri="{FF2B5EF4-FFF2-40B4-BE49-F238E27FC236}">
              <a16:creationId xmlns:a16="http://schemas.microsoft.com/office/drawing/2014/main" id="{9669FAA1-AC6C-4FFE-9FD0-E766A1FA412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38" name="ZoneTexte 4837">
          <a:extLst>
            <a:ext uri="{FF2B5EF4-FFF2-40B4-BE49-F238E27FC236}">
              <a16:creationId xmlns:a16="http://schemas.microsoft.com/office/drawing/2014/main" id="{C4C33EE9-C4AF-4DB0-8428-676FD84781E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39" name="ZoneTexte 4838">
          <a:extLst>
            <a:ext uri="{FF2B5EF4-FFF2-40B4-BE49-F238E27FC236}">
              <a16:creationId xmlns:a16="http://schemas.microsoft.com/office/drawing/2014/main" id="{080F1FD9-62FE-49F9-8B52-BBE8DFE5921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40" name="ZoneTexte 4839">
          <a:extLst>
            <a:ext uri="{FF2B5EF4-FFF2-40B4-BE49-F238E27FC236}">
              <a16:creationId xmlns:a16="http://schemas.microsoft.com/office/drawing/2014/main" id="{53A51EFE-8EAB-4AB0-AB2D-080FDCCA6BB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41" name="ZoneTexte 4840">
          <a:extLst>
            <a:ext uri="{FF2B5EF4-FFF2-40B4-BE49-F238E27FC236}">
              <a16:creationId xmlns:a16="http://schemas.microsoft.com/office/drawing/2014/main" id="{AB40C44D-0BBD-459F-BCE7-E89F5159100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42" name="ZoneTexte 4841">
          <a:extLst>
            <a:ext uri="{FF2B5EF4-FFF2-40B4-BE49-F238E27FC236}">
              <a16:creationId xmlns:a16="http://schemas.microsoft.com/office/drawing/2014/main" id="{E4B75AC8-AE9E-4E71-A648-E7920F3ABFC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43" name="ZoneTexte 4842">
          <a:extLst>
            <a:ext uri="{FF2B5EF4-FFF2-40B4-BE49-F238E27FC236}">
              <a16:creationId xmlns:a16="http://schemas.microsoft.com/office/drawing/2014/main" id="{F55B1B21-4456-43AB-A289-DE513355FED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44" name="ZoneTexte 4843">
          <a:extLst>
            <a:ext uri="{FF2B5EF4-FFF2-40B4-BE49-F238E27FC236}">
              <a16:creationId xmlns:a16="http://schemas.microsoft.com/office/drawing/2014/main" id="{40555965-116B-4045-936F-F4C863E59A7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45" name="ZoneTexte 4844">
          <a:extLst>
            <a:ext uri="{FF2B5EF4-FFF2-40B4-BE49-F238E27FC236}">
              <a16:creationId xmlns:a16="http://schemas.microsoft.com/office/drawing/2014/main" id="{64BAFEEC-DC96-4453-85A1-BACF0D4269F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46" name="ZoneTexte 4845">
          <a:extLst>
            <a:ext uri="{FF2B5EF4-FFF2-40B4-BE49-F238E27FC236}">
              <a16:creationId xmlns:a16="http://schemas.microsoft.com/office/drawing/2014/main" id="{385F3A28-B3B0-4FB3-B23F-BD49F13C2E8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47" name="ZoneTexte 4846">
          <a:extLst>
            <a:ext uri="{FF2B5EF4-FFF2-40B4-BE49-F238E27FC236}">
              <a16:creationId xmlns:a16="http://schemas.microsoft.com/office/drawing/2014/main" id="{F4997FFD-B929-495F-A683-BE0AAE3A2E3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48" name="ZoneTexte 4847">
          <a:extLst>
            <a:ext uri="{FF2B5EF4-FFF2-40B4-BE49-F238E27FC236}">
              <a16:creationId xmlns:a16="http://schemas.microsoft.com/office/drawing/2014/main" id="{998A87FF-85DF-4DCB-B2E0-CA9F757C7D3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49" name="ZoneTexte 4848">
          <a:extLst>
            <a:ext uri="{FF2B5EF4-FFF2-40B4-BE49-F238E27FC236}">
              <a16:creationId xmlns:a16="http://schemas.microsoft.com/office/drawing/2014/main" id="{3FE1830E-8871-4F2E-9F04-A11DE3169BC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50" name="ZoneTexte 4849">
          <a:extLst>
            <a:ext uri="{FF2B5EF4-FFF2-40B4-BE49-F238E27FC236}">
              <a16:creationId xmlns:a16="http://schemas.microsoft.com/office/drawing/2014/main" id="{574894C2-9656-4229-B1E2-C5B11157714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51" name="ZoneTexte 4850">
          <a:extLst>
            <a:ext uri="{FF2B5EF4-FFF2-40B4-BE49-F238E27FC236}">
              <a16:creationId xmlns:a16="http://schemas.microsoft.com/office/drawing/2014/main" id="{86865280-08D2-4504-A483-B348B30C3AF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52" name="ZoneTexte 4851">
          <a:extLst>
            <a:ext uri="{FF2B5EF4-FFF2-40B4-BE49-F238E27FC236}">
              <a16:creationId xmlns:a16="http://schemas.microsoft.com/office/drawing/2014/main" id="{0E42251B-6CC5-4F88-AF02-31015384346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53" name="ZoneTexte 4852">
          <a:extLst>
            <a:ext uri="{FF2B5EF4-FFF2-40B4-BE49-F238E27FC236}">
              <a16:creationId xmlns:a16="http://schemas.microsoft.com/office/drawing/2014/main" id="{F725034E-6CFC-4037-BA2A-1B281E47CDA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54" name="ZoneTexte 4853">
          <a:extLst>
            <a:ext uri="{FF2B5EF4-FFF2-40B4-BE49-F238E27FC236}">
              <a16:creationId xmlns:a16="http://schemas.microsoft.com/office/drawing/2014/main" id="{2FBB3449-9577-4DB0-BE73-0EFC5F41148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55" name="ZoneTexte 4854">
          <a:extLst>
            <a:ext uri="{FF2B5EF4-FFF2-40B4-BE49-F238E27FC236}">
              <a16:creationId xmlns:a16="http://schemas.microsoft.com/office/drawing/2014/main" id="{F97D6232-6094-41B8-90D0-CF19FE5846F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56" name="ZoneTexte 4855">
          <a:extLst>
            <a:ext uri="{FF2B5EF4-FFF2-40B4-BE49-F238E27FC236}">
              <a16:creationId xmlns:a16="http://schemas.microsoft.com/office/drawing/2014/main" id="{87A65D1B-1BB6-4364-970A-916C803E6AF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57" name="ZoneTexte 4856">
          <a:extLst>
            <a:ext uri="{FF2B5EF4-FFF2-40B4-BE49-F238E27FC236}">
              <a16:creationId xmlns:a16="http://schemas.microsoft.com/office/drawing/2014/main" id="{5A9D2028-DE1D-46A4-8C81-8303480C383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58" name="ZoneTexte 4857">
          <a:extLst>
            <a:ext uri="{FF2B5EF4-FFF2-40B4-BE49-F238E27FC236}">
              <a16:creationId xmlns:a16="http://schemas.microsoft.com/office/drawing/2014/main" id="{52B7E193-E009-4108-8C01-74334A609DC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59" name="ZoneTexte 4858">
          <a:extLst>
            <a:ext uri="{FF2B5EF4-FFF2-40B4-BE49-F238E27FC236}">
              <a16:creationId xmlns:a16="http://schemas.microsoft.com/office/drawing/2014/main" id="{557F928B-CF25-4A0C-BE46-2B1CEFE7791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60" name="ZoneTexte 4859">
          <a:extLst>
            <a:ext uri="{FF2B5EF4-FFF2-40B4-BE49-F238E27FC236}">
              <a16:creationId xmlns:a16="http://schemas.microsoft.com/office/drawing/2014/main" id="{17441B3E-D096-496F-A7C6-15A10657843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61" name="ZoneTexte 4860">
          <a:extLst>
            <a:ext uri="{FF2B5EF4-FFF2-40B4-BE49-F238E27FC236}">
              <a16:creationId xmlns:a16="http://schemas.microsoft.com/office/drawing/2014/main" id="{47689189-CFEC-4CAF-A2F5-ED1E5BCCA24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62" name="ZoneTexte 4861">
          <a:extLst>
            <a:ext uri="{FF2B5EF4-FFF2-40B4-BE49-F238E27FC236}">
              <a16:creationId xmlns:a16="http://schemas.microsoft.com/office/drawing/2014/main" id="{3CE6597F-A609-4145-BC81-8F7B3685A49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63" name="ZoneTexte 4862">
          <a:extLst>
            <a:ext uri="{FF2B5EF4-FFF2-40B4-BE49-F238E27FC236}">
              <a16:creationId xmlns:a16="http://schemas.microsoft.com/office/drawing/2014/main" id="{4D1F6136-B9EA-400F-864F-5B396484F42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64" name="ZoneTexte 4863">
          <a:extLst>
            <a:ext uri="{FF2B5EF4-FFF2-40B4-BE49-F238E27FC236}">
              <a16:creationId xmlns:a16="http://schemas.microsoft.com/office/drawing/2014/main" id="{55A22211-79EB-48BA-ADAE-1003BFD3B66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65" name="ZoneTexte 4864">
          <a:extLst>
            <a:ext uri="{FF2B5EF4-FFF2-40B4-BE49-F238E27FC236}">
              <a16:creationId xmlns:a16="http://schemas.microsoft.com/office/drawing/2014/main" id="{A1AE350D-C217-433A-822C-346DBAD8346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66" name="ZoneTexte 4865">
          <a:extLst>
            <a:ext uri="{FF2B5EF4-FFF2-40B4-BE49-F238E27FC236}">
              <a16:creationId xmlns:a16="http://schemas.microsoft.com/office/drawing/2014/main" id="{4A394322-B7B2-455F-855E-39075DEEE44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67" name="ZoneTexte 4866">
          <a:extLst>
            <a:ext uri="{FF2B5EF4-FFF2-40B4-BE49-F238E27FC236}">
              <a16:creationId xmlns:a16="http://schemas.microsoft.com/office/drawing/2014/main" id="{506DC529-9027-4AE0-B41D-6609D15192E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68" name="ZoneTexte 4867">
          <a:extLst>
            <a:ext uri="{FF2B5EF4-FFF2-40B4-BE49-F238E27FC236}">
              <a16:creationId xmlns:a16="http://schemas.microsoft.com/office/drawing/2014/main" id="{ED609C92-3124-46CB-9B84-CD3EFB3B36D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69" name="ZoneTexte 4868">
          <a:extLst>
            <a:ext uri="{FF2B5EF4-FFF2-40B4-BE49-F238E27FC236}">
              <a16:creationId xmlns:a16="http://schemas.microsoft.com/office/drawing/2014/main" id="{6FCE34F8-38F8-49DC-B6B7-4F02043B1C4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70" name="ZoneTexte 4869">
          <a:extLst>
            <a:ext uri="{FF2B5EF4-FFF2-40B4-BE49-F238E27FC236}">
              <a16:creationId xmlns:a16="http://schemas.microsoft.com/office/drawing/2014/main" id="{60399039-3156-4EC1-BAB9-4ADD80126C4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71" name="ZoneTexte 4870">
          <a:extLst>
            <a:ext uri="{FF2B5EF4-FFF2-40B4-BE49-F238E27FC236}">
              <a16:creationId xmlns:a16="http://schemas.microsoft.com/office/drawing/2014/main" id="{0AFAE4CF-C442-4201-9FD2-67D94EF2964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72" name="ZoneTexte 4871">
          <a:extLst>
            <a:ext uri="{FF2B5EF4-FFF2-40B4-BE49-F238E27FC236}">
              <a16:creationId xmlns:a16="http://schemas.microsoft.com/office/drawing/2014/main" id="{068E2A7D-BA87-4E32-9356-CC9D2EDA689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73" name="ZoneTexte 4872">
          <a:extLst>
            <a:ext uri="{FF2B5EF4-FFF2-40B4-BE49-F238E27FC236}">
              <a16:creationId xmlns:a16="http://schemas.microsoft.com/office/drawing/2014/main" id="{FAF8271B-2638-432D-A898-A54CA8C5C1E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74" name="ZoneTexte 4873">
          <a:extLst>
            <a:ext uri="{FF2B5EF4-FFF2-40B4-BE49-F238E27FC236}">
              <a16:creationId xmlns:a16="http://schemas.microsoft.com/office/drawing/2014/main" id="{964AA822-AEEC-433F-9870-411F347E38B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75" name="ZoneTexte 4874">
          <a:extLst>
            <a:ext uri="{FF2B5EF4-FFF2-40B4-BE49-F238E27FC236}">
              <a16:creationId xmlns:a16="http://schemas.microsoft.com/office/drawing/2014/main" id="{A22E73DE-8BF9-4E01-ADCC-398AB9A5192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76" name="ZoneTexte 4875">
          <a:extLst>
            <a:ext uri="{FF2B5EF4-FFF2-40B4-BE49-F238E27FC236}">
              <a16:creationId xmlns:a16="http://schemas.microsoft.com/office/drawing/2014/main" id="{590911AB-4B3E-4637-A556-D9AFD60CCE5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77" name="ZoneTexte 4876">
          <a:extLst>
            <a:ext uri="{FF2B5EF4-FFF2-40B4-BE49-F238E27FC236}">
              <a16:creationId xmlns:a16="http://schemas.microsoft.com/office/drawing/2014/main" id="{38ACB317-B016-4453-8789-65FF9BA1032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78" name="ZoneTexte 4877">
          <a:extLst>
            <a:ext uri="{FF2B5EF4-FFF2-40B4-BE49-F238E27FC236}">
              <a16:creationId xmlns:a16="http://schemas.microsoft.com/office/drawing/2014/main" id="{54D6315F-1948-4E21-BB7E-93CF742ED44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79" name="ZoneTexte 4878">
          <a:extLst>
            <a:ext uri="{FF2B5EF4-FFF2-40B4-BE49-F238E27FC236}">
              <a16:creationId xmlns:a16="http://schemas.microsoft.com/office/drawing/2014/main" id="{D20834FF-A8AB-4F79-94D9-77965897275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80" name="ZoneTexte 4879">
          <a:extLst>
            <a:ext uri="{FF2B5EF4-FFF2-40B4-BE49-F238E27FC236}">
              <a16:creationId xmlns:a16="http://schemas.microsoft.com/office/drawing/2014/main" id="{B84B29EE-E319-4C1A-B7BA-44BD91375F5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81" name="ZoneTexte 4880">
          <a:extLst>
            <a:ext uri="{FF2B5EF4-FFF2-40B4-BE49-F238E27FC236}">
              <a16:creationId xmlns:a16="http://schemas.microsoft.com/office/drawing/2014/main" id="{61295EBF-FC95-4F13-85F2-5B74FB59777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82" name="ZoneTexte 4881">
          <a:extLst>
            <a:ext uri="{FF2B5EF4-FFF2-40B4-BE49-F238E27FC236}">
              <a16:creationId xmlns:a16="http://schemas.microsoft.com/office/drawing/2014/main" id="{BB237657-F186-40B2-A71B-D5AA747B3C6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83" name="ZoneTexte 4882">
          <a:extLst>
            <a:ext uri="{FF2B5EF4-FFF2-40B4-BE49-F238E27FC236}">
              <a16:creationId xmlns:a16="http://schemas.microsoft.com/office/drawing/2014/main" id="{DA06114A-8B1B-4F55-8E7A-A3FF6D52CE1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84" name="ZoneTexte 4883">
          <a:extLst>
            <a:ext uri="{FF2B5EF4-FFF2-40B4-BE49-F238E27FC236}">
              <a16:creationId xmlns:a16="http://schemas.microsoft.com/office/drawing/2014/main" id="{8C91A4BC-B652-44B2-A1C7-02D43DF1CC3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85" name="ZoneTexte 4884">
          <a:extLst>
            <a:ext uri="{FF2B5EF4-FFF2-40B4-BE49-F238E27FC236}">
              <a16:creationId xmlns:a16="http://schemas.microsoft.com/office/drawing/2014/main" id="{7F52B6A0-CC3C-4A11-9760-DF685F9B083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86" name="ZoneTexte 4885">
          <a:extLst>
            <a:ext uri="{FF2B5EF4-FFF2-40B4-BE49-F238E27FC236}">
              <a16:creationId xmlns:a16="http://schemas.microsoft.com/office/drawing/2014/main" id="{7D6DDD63-3FE2-41BC-A384-96CFAB1DF0F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87" name="ZoneTexte 4886">
          <a:extLst>
            <a:ext uri="{FF2B5EF4-FFF2-40B4-BE49-F238E27FC236}">
              <a16:creationId xmlns:a16="http://schemas.microsoft.com/office/drawing/2014/main" id="{D49C5D1D-EB27-4622-993B-846F288C917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88" name="ZoneTexte 4887">
          <a:extLst>
            <a:ext uri="{FF2B5EF4-FFF2-40B4-BE49-F238E27FC236}">
              <a16:creationId xmlns:a16="http://schemas.microsoft.com/office/drawing/2014/main" id="{A92BB054-80DA-4AF3-9D92-74B612B56E4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89" name="ZoneTexte 4888">
          <a:extLst>
            <a:ext uri="{FF2B5EF4-FFF2-40B4-BE49-F238E27FC236}">
              <a16:creationId xmlns:a16="http://schemas.microsoft.com/office/drawing/2014/main" id="{A9C1F467-CC56-427D-B72B-55BA401F477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90" name="ZoneTexte 4889">
          <a:extLst>
            <a:ext uri="{FF2B5EF4-FFF2-40B4-BE49-F238E27FC236}">
              <a16:creationId xmlns:a16="http://schemas.microsoft.com/office/drawing/2014/main" id="{51857853-C113-41E4-8CAF-A8309F7AD5C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91" name="ZoneTexte 4890">
          <a:extLst>
            <a:ext uri="{FF2B5EF4-FFF2-40B4-BE49-F238E27FC236}">
              <a16:creationId xmlns:a16="http://schemas.microsoft.com/office/drawing/2014/main" id="{5127E243-1D35-4CEE-AF41-702AF56464A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92" name="ZoneTexte 4891">
          <a:extLst>
            <a:ext uri="{FF2B5EF4-FFF2-40B4-BE49-F238E27FC236}">
              <a16:creationId xmlns:a16="http://schemas.microsoft.com/office/drawing/2014/main" id="{C49E668D-5315-407D-81FF-18462CB8BD4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93" name="ZoneTexte 4892">
          <a:extLst>
            <a:ext uri="{FF2B5EF4-FFF2-40B4-BE49-F238E27FC236}">
              <a16:creationId xmlns:a16="http://schemas.microsoft.com/office/drawing/2014/main" id="{3AED595C-B118-480D-8AC4-245382C223F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94" name="ZoneTexte 4893">
          <a:extLst>
            <a:ext uri="{FF2B5EF4-FFF2-40B4-BE49-F238E27FC236}">
              <a16:creationId xmlns:a16="http://schemas.microsoft.com/office/drawing/2014/main" id="{EE3D6F19-A303-498A-BF8B-FDE848BA9D6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95" name="ZoneTexte 4894">
          <a:extLst>
            <a:ext uri="{FF2B5EF4-FFF2-40B4-BE49-F238E27FC236}">
              <a16:creationId xmlns:a16="http://schemas.microsoft.com/office/drawing/2014/main" id="{96ADEDC2-3BFD-40C5-B0BE-9791A2513FF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96" name="ZoneTexte 4895">
          <a:extLst>
            <a:ext uri="{FF2B5EF4-FFF2-40B4-BE49-F238E27FC236}">
              <a16:creationId xmlns:a16="http://schemas.microsoft.com/office/drawing/2014/main" id="{9BB4C2FB-5F61-4ED4-A949-F6A7AD291F6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97" name="ZoneTexte 4896">
          <a:extLst>
            <a:ext uri="{FF2B5EF4-FFF2-40B4-BE49-F238E27FC236}">
              <a16:creationId xmlns:a16="http://schemas.microsoft.com/office/drawing/2014/main" id="{24B51CDA-EAC4-478C-B391-C1E7A8B610E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98" name="ZoneTexte 4897">
          <a:extLst>
            <a:ext uri="{FF2B5EF4-FFF2-40B4-BE49-F238E27FC236}">
              <a16:creationId xmlns:a16="http://schemas.microsoft.com/office/drawing/2014/main" id="{41DB6162-B186-4072-A927-1E82B51D1B2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899" name="ZoneTexte 4898">
          <a:extLst>
            <a:ext uri="{FF2B5EF4-FFF2-40B4-BE49-F238E27FC236}">
              <a16:creationId xmlns:a16="http://schemas.microsoft.com/office/drawing/2014/main" id="{1B436732-B3E9-45C4-B700-C50CF9F97B0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00" name="ZoneTexte 4899">
          <a:extLst>
            <a:ext uri="{FF2B5EF4-FFF2-40B4-BE49-F238E27FC236}">
              <a16:creationId xmlns:a16="http://schemas.microsoft.com/office/drawing/2014/main" id="{E7FD2FEA-A49B-4D08-9642-4590BD07DB9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01" name="ZoneTexte 4900">
          <a:extLst>
            <a:ext uri="{FF2B5EF4-FFF2-40B4-BE49-F238E27FC236}">
              <a16:creationId xmlns:a16="http://schemas.microsoft.com/office/drawing/2014/main" id="{3942B2C4-0328-4B01-8CE3-1C6649DC941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02" name="ZoneTexte 4901">
          <a:extLst>
            <a:ext uri="{FF2B5EF4-FFF2-40B4-BE49-F238E27FC236}">
              <a16:creationId xmlns:a16="http://schemas.microsoft.com/office/drawing/2014/main" id="{FA744DA8-1F1D-4950-8BF8-DA0A971F3F8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03" name="ZoneTexte 4902">
          <a:extLst>
            <a:ext uri="{FF2B5EF4-FFF2-40B4-BE49-F238E27FC236}">
              <a16:creationId xmlns:a16="http://schemas.microsoft.com/office/drawing/2014/main" id="{91D9A933-1CA7-409A-BCCF-73CC1A64A17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04" name="ZoneTexte 4903">
          <a:extLst>
            <a:ext uri="{FF2B5EF4-FFF2-40B4-BE49-F238E27FC236}">
              <a16:creationId xmlns:a16="http://schemas.microsoft.com/office/drawing/2014/main" id="{E059ABDF-CDC0-465F-8A0E-046BB8D2705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05" name="ZoneTexte 4904">
          <a:extLst>
            <a:ext uri="{FF2B5EF4-FFF2-40B4-BE49-F238E27FC236}">
              <a16:creationId xmlns:a16="http://schemas.microsoft.com/office/drawing/2014/main" id="{1E35E50C-A9B9-47EC-9B32-AD3BA2837A7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06" name="ZoneTexte 4905">
          <a:extLst>
            <a:ext uri="{FF2B5EF4-FFF2-40B4-BE49-F238E27FC236}">
              <a16:creationId xmlns:a16="http://schemas.microsoft.com/office/drawing/2014/main" id="{71D64969-33EF-4D3D-9F32-5F9E70BE936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07" name="ZoneTexte 4906">
          <a:extLst>
            <a:ext uri="{FF2B5EF4-FFF2-40B4-BE49-F238E27FC236}">
              <a16:creationId xmlns:a16="http://schemas.microsoft.com/office/drawing/2014/main" id="{1E53AA8A-8D1B-4AAA-9AEA-FF657117419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08" name="ZoneTexte 4907">
          <a:extLst>
            <a:ext uri="{FF2B5EF4-FFF2-40B4-BE49-F238E27FC236}">
              <a16:creationId xmlns:a16="http://schemas.microsoft.com/office/drawing/2014/main" id="{AD914B0E-7AFE-4344-90E0-F8906DAC3A4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09" name="ZoneTexte 4908">
          <a:extLst>
            <a:ext uri="{FF2B5EF4-FFF2-40B4-BE49-F238E27FC236}">
              <a16:creationId xmlns:a16="http://schemas.microsoft.com/office/drawing/2014/main" id="{ACFB6A1B-8AE9-4FD4-A1DB-514A28BBF91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10" name="ZoneTexte 4909">
          <a:extLst>
            <a:ext uri="{FF2B5EF4-FFF2-40B4-BE49-F238E27FC236}">
              <a16:creationId xmlns:a16="http://schemas.microsoft.com/office/drawing/2014/main" id="{CCDA31CF-199A-48C2-B9CE-894AA8E2653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11" name="ZoneTexte 4910">
          <a:extLst>
            <a:ext uri="{FF2B5EF4-FFF2-40B4-BE49-F238E27FC236}">
              <a16:creationId xmlns:a16="http://schemas.microsoft.com/office/drawing/2014/main" id="{8A8ECE60-B4B1-4F03-81D1-C8BCC210B9A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12" name="ZoneTexte 4911">
          <a:extLst>
            <a:ext uri="{FF2B5EF4-FFF2-40B4-BE49-F238E27FC236}">
              <a16:creationId xmlns:a16="http://schemas.microsoft.com/office/drawing/2014/main" id="{616FE0CE-772E-483B-B0AF-1A520011C6C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13" name="ZoneTexte 4912">
          <a:extLst>
            <a:ext uri="{FF2B5EF4-FFF2-40B4-BE49-F238E27FC236}">
              <a16:creationId xmlns:a16="http://schemas.microsoft.com/office/drawing/2014/main" id="{6DFAC66C-6091-4F81-9572-62CB9511B18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14" name="ZoneTexte 4913">
          <a:extLst>
            <a:ext uri="{FF2B5EF4-FFF2-40B4-BE49-F238E27FC236}">
              <a16:creationId xmlns:a16="http://schemas.microsoft.com/office/drawing/2014/main" id="{387EBC86-9A01-457C-86C9-7CE9421CB22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15" name="ZoneTexte 4914">
          <a:extLst>
            <a:ext uri="{FF2B5EF4-FFF2-40B4-BE49-F238E27FC236}">
              <a16:creationId xmlns:a16="http://schemas.microsoft.com/office/drawing/2014/main" id="{AD717DCE-F473-4679-A910-DA815AD475A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16" name="ZoneTexte 4915">
          <a:extLst>
            <a:ext uri="{FF2B5EF4-FFF2-40B4-BE49-F238E27FC236}">
              <a16:creationId xmlns:a16="http://schemas.microsoft.com/office/drawing/2014/main" id="{D6303868-C652-4872-8E35-7EAC6F19FE8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17" name="ZoneTexte 4916">
          <a:extLst>
            <a:ext uri="{FF2B5EF4-FFF2-40B4-BE49-F238E27FC236}">
              <a16:creationId xmlns:a16="http://schemas.microsoft.com/office/drawing/2014/main" id="{0299176B-80FA-47DC-A298-96CFAF609BC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18" name="ZoneTexte 4917">
          <a:extLst>
            <a:ext uri="{FF2B5EF4-FFF2-40B4-BE49-F238E27FC236}">
              <a16:creationId xmlns:a16="http://schemas.microsoft.com/office/drawing/2014/main" id="{E8A9C57A-BD64-4722-ABD7-DF3BA90FBFD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19" name="ZoneTexte 4918">
          <a:extLst>
            <a:ext uri="{FF2B5EF4-FFF2-40B4-BE49-F238E27FC236}">
              <a16:creationId xmlns:a16="http://schemas.microsoft.com/office/drawing/2014/main" id="{BBB5106A-E7B4-4D41-BB83-DE77C7D40B5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20" name="ZoneTexte 4919">
          <a:extLst>
            <a:ext uri="{FF2B5EF4-FFF2-40B4-BE49-F238E27FC236}">
              <a16:creationId xmlns:a16="http://schemas.microsoft.com/office/drawing/2014/main" id="{7197D1E9-E329-4E3A-A5DB-37225AE39F4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21" name="ZoneTexte 4920">
          <a:extLst>
            <a:ext uri="{FF2B5EF4-FFF2-40B4-BE49-F238E27FC236}">
              <a16:creationId xmlns:a16="http://schemas.microsoft.com/office/drawing/2014/main" id="{8C12684F-4CBE-4384-ABCD-0DB0CE248FD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22" name="ZoneTexte 4921">
          <a:extLst>
            <a:ext uri="{FF2B5EF4-FFF2-40B4-BE49-F238E27FC236}">
              <a16:creationId xmlns:a16="http://schemas.microsoft.com/office/drawing/2014/main" id="{1CA0BCA8-9E98-470A-8C0D-4AB97924DDE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23" name="ZoneTexte 4922">
          <a:extLst>
            <a:ext uri="{FF2B5EF4-FFF2-40B4-BE49-F238E27FC236}">
              <a16:creationId xmlns:a16="http://schemas.microsoft.com/office/drawing/2014/main" id="{33631A94-1DF9-44C0-ABEA-DA4944F685F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24" name="ZoneTexte 4923">
          <a:extLst>
            <a:ext uri="{FF2B5EF4-FFF2-40B4-BE49-F238E27FC236}">
              <a16:creationId xmlns:a16="http://schemas.microsoft.com/office/drawing/2014/main" id="{EC9C648C-450C-4ACA-A17B-C8F608D0E66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25" name="ZoneTexte 4924">
          <a:extLst>
            <a:ext uri="{FF2B5EF4-FFF2-40B4-BE49-F238E27FC236}">
              <a16:creationId xmlns:a16="http://schemas.microsoft.com/office/drawing/2014/main" id="{85A34193-0B0C-43A1-B943-47BC50283D4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26" name="ZoneTexte 4925">
          <a:extLst>
            <a:ext uri="{FF2B5EF4-FFF2-40B4-BE49-F238E27FC236}">
              <a16:creationId xmlns:a16="http://schemas.microsoft.com/office/drawing/2014/main" id="{699A522E-61D7-47CD-87AD-EAD80841057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27" name="ZoneTexte 4926">
          <a:extLst>
            <a:ext uri="{FF2B5EF4-FFF2-40B4-BE49-F238E27FC236}">
              <a16:creationId xmlns:a16="http://schemas.microsoft.com/office/drawing/2014/main" id="{269FD723-0431-4729-AFDF-191ED858B46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28" name="ZoneTexte 4927">
          <a:extLst>
            <a:ext uri="{FF2B5EF4-FFF2-40B4-BE49-F238E27FC236}">
              <a16:creationId xmlns:a16="http://schemas.microsoft.com/office/drawing/2014/main" id="{E2FB65E8-14CB-4D98-8A03-865979153BE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29" name="ZoneTexte 4928">
          <a:extLst>
            <a:ext uri="{FF2B5EF4-FFF2-40B4-BE49-F238E27FC236}">
              <a16:creationId xmlns:a16="http://schemas.microsoft.com/office/drawing/2014/main" id="{CC64F30E-9D28-42A5-A991-59374FA52A4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30" name="ZoneTexte 4929">
          <a:extLst>
            <a:ext uri="{FF2B5EF4-FFF2-40B4-BE49-F238E27FC236}">
              <a16:creationId xmlns:a16="http://schemas.microsoft.com/office/drawing/2014/main" id="{7E4AA2AE-0B75-4D5E-9488-0DFC5E135A1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31" name="ZoneTexte 4930">
          <a:extLst>
            <a:ext uri="{FF2B5EF4-FFF2-40B4-BE49-F238E27FC236}">
              <a16:creationId xmlns:a16="http://schemas.microsoft.com/office/drawing/2014/main" id="{6CE02F66-4B93-40EE-A70D-A3B31113C69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32" name="ZoneTexte 4931">
          <a:extLst>
            <a:ext uri="{FF2B5EF4-FFF2-40B4-BE49-F238E27FC236}">
              <a16:creationId xmlns:a16="http://schemas.microsoft.com/office/drawing/2014/main" id="{15530BA6-DA2E-49EA-9789-26579CBCF27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33" name="ZoneTexte 4932">
          <a:extLst>
            <a:ext uri="{FF2B5EF4-FFF2-40B4-BE49-F238E27FC236}">
              <a16:creationId xmlns:a16="http://schemas.microsoft.com/office/drawing/2014/main" id="{C285A317-C80E-46DC-BF5E-C2E34F05BEE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34" name="ZoneTexte 4933">
          <a:extLst>
            <a:ext uri="{FF2B5EF4-FFF2-40B4-BE49-F238E27FC236}">
              <a16:creationId xmlns:a16="http://schemas.microsoft.com/office/drawing/2014/main" id="{3C2057ED-4766-43E8-8D8F-A8DB325E7AC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35" name="ZoneTexte 4934">
          <a:extLst>
            <a:ext uri="{FF2B5EF4-FFF2-40B4-BE49-F238E27FC236}">
              <a16:creationId xmlns:a16="http://schemas.microsoft.com/office/drawing/2014/main" id="{3B18BFA4-0A62-4F6A-B0EF-86C683A2B83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36" name="ZoneTexte 4935">
          <a:extLst>
            <a:ext uri="{FF2B5EF4-FFF2-40B4-BE49-F238E27FC236}">
              <a16:creationId xmlns:a16="http://schemas.microsoft.com/office/drawing/2014/main" id="{F69F98FD-40F4-4001-8602-F009A7BF4FD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37" name="ZoneTexte 4936">
          <a:extLst>
            <a:ext uri="{FF2B5EF4-FFF2-40B4-BE49-F238E27FC236}">
              <a16:creationId xmlns:a16="http://schemas.microsoft.com/office/drawing/2014/main" id="{E6A14BA9-CFA5-4F48-A9B0-55B8F39EAFF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38" name="ZoneTexte 4937">
          <a:extLst>
            <a:ext uri="{FF2B5EF4-FFF2-40B4-BE49-F238E27FC236}">
              <a16:creationId xmlns:a16="http://schemas.microsoft.com/office/drawing/2014/main" id="{5912F7C5-3CA9-4E40-A287-5264CDEE34F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39" name="ZoneTexte 4938">
          <a:extLst>
            <a:ext uri="{FF2B5EF4-FFF2-40B4-BE49-F238E27FC236}">
              <a16:creationId xmlns:a16="http://schemas.microsoft.com/office/drawing/2014/main" id="{FBAB60AC-51F3-4CCD-9913-F378DB5F782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40" name="ZoneTexte 4939">
          <a:extLst>
            <a:ext uri="{FF2B5EF4-FFF2-40B4-BE49-F238E27FC236}">
              <a16:creationId xmlns:a16="http://schemas.microsoft.com/office/drawing/2014/main" id="{129CFD9A-8FBF-433A-9044-3EDD3BF81AF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41" name="ZoneTexte 4940">
          <a:extLst>
            <a:ext uri="{FF2B5EF4-FFF2-40B4-BE49-F238E27FC236}">
              <a16:creationId xmlns:a16="http://schemas.microsoft.com/office/drawing/2014/main" id="{5ABC21B9-4215-4766-AD96-9AFCC5D70D5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42" name="ZoneTexte 4941">
          <a:extLst>
            <a:ext uri="{FF2B5EF4-FFF2-40B4-BE49-F238E27FC236}">
              <a16:creationId xmlns:a16="http://schemas.microsoft.com/office/drawing/2014/main" id="{60959D87-E6E4-4897-9179-E0336C2BAEE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43" name="ZoneTexte 4942">
          <a:extLst>
            <a:ext uri="{FF2B5EF4-FFF2-40B4-BE49-F238E27FC236}">
              <a16:creationId xmlns:a16="http://schemas.microsoft.com/office/drawing/2014/main" id="{5C95E421-37F6-4165-B62A-1501D61DF18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44" name="ZoneTexte 4943">
          <a:extLst>
            <a:ext uri="{FF2B5EF4-FFF2-40B4-BE49-F238E27FC236}">
              <a16:creationId xmlns:a16="http://schemas.microsoft.com/office/drawing/2014/main" id="{9EEF86A1-8A0E-4872-8797-39684EB1AF9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45" name="ZoneTexte 4944">
          <a:extLst>
            <a:ext uri="{FF2B5EF4-FFF2-40B4-BE49-F238E27FC236}">
              <a16:creationId xmlns:a16="http://schemas.microsoft.com/office/drawing/2014/main" id="{E713021A-680D-430A-94E0-5544313B490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46" name="ZoneTexte 4945">
          <a:extLst>
            <a:ext uri="{FF2B5EF4-FFF2-40B4-BE49-F238E27FC236}">
              <a16:creationId xmlns:a16="http://schemas.microsoft.com/office/drawing/2014/main" id="{D92A86D5-F278-49D9-8C6F-183A4445494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47" name="ZoneTexte 4946">
          <a:extLst>
            <a:ext uri="{FF2B5EF4-FFF2-40B4-BE49-F238E27FC236}">
              <a16:creationId xmlns:a16="http://schemas.microsoft.com/office/drawing/2014/main" id="{B71B9400-4F85-4542-9A19-C3889577EF6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48" name="ZoneTexte 4947">
          <a:extLst>
            <a:ext uri="{FF2B5EF4-FFF2-40B4-BE49-F238E27FC236}">
              <a16:creationId xmlns:a16="http://schemas.microsoft.com/office/drawing/2014/main" id="{E1CC1E2A-AE38-434A-BED9-077860704D3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49" name="ZoneTexte 4948">
          <a:extLst>
            <a:ext uri="{FF2B5EF4-FFF2-40B4-BE49-F238E27FC236}">
              <a16:creationId xmlns:a16="http://schemas.microsoft.com/office/drawing/2014/main" id="{585ECD59-4D60-4468-83E6-BC37B7DC772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50" name="ZoneTexte 4949">
          <a:extLst>
            <a:ext uri="{FF2B5EF4-FFF2-40B4-BE49-F238E27FC236}">
              <a16:creationId xmlns:a16="http://schemas.microsoft.com/office/drawing/2014/main" id="{3E13A40A-7987-404A-9C64-D6A020BBA79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51" name="ZoneTexte 4950">
          <a:extLst>
            <a:ext uri="{FF2B5EF4-FFF2-40B4-BE49-F238E27FC236}">
              <a16:creationId xmlns:a16="http://schemas.microsoft.com/office/drawing/2014/main" id="{9283BEFC-3BCE-42BC-9131-40E4B578713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52" name="ZoneTexte 4951">
          <a:extLst>
            <a:ext uri="{FF2B5EF4-FFF2-40B4-BE49-F238E27FC236}">
              <a16:creationId xmlns:a16="http://schemas.microsoft.com/office/drawing/2014/main" id="{A16A5C52-F758-4CD1-9CD0-B4EEB2325BB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53" name="ZoneTexte 4952">
          <a:extLst>
            <a:ext uri="{FF2B5EF4-FFF2-40B4-BE49-F238E27FC236}">
              <a16:creationId xmlns:a16="http://schemas.microsoft.com/office/drawing/2014/main" id="{3262F6FA-1DC7-4498-B4CD-9BABCEE9AD2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54" name="ZoneTexte 4953">
          <a:extLst>
            <a:ext uri="{FF2B5EF4-FFF2-40B4-BE49-F238E27FC236}">
              <a16:creationId xmlns:a16="http://schemas.microsoft.com/office/drawing/2014/main" id="{982B70AE-3B83-48BD-B1F6-DD3E2D95F24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55" name="ZoneTexte 4954">
          <a:extLst>
            <a:ext uri="{FF2B5EF4-FFF2-40B4-BE49-F238E27FC236}">
              <a16:creationId xmlns:a16="http://schemas.microsoft.com/office/drawing/2014/main" id="{87D85C16-5F32-4388-B33C-5C65E82116B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56" name="ZoneTexte 4955">
          <a:extLst>
            <a:ext uri="{FF2B5EF4-FFF2-40B4-BE49-F238E27FC236}">
              <a16:creationId xmlns:a16="http://schemas.microsoft.com/office/drawing/2014/main" id="{76375633-643B-45BB-92DC-5876A55D175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57" name="ZoneTexte 4956">
          <a:extLst>
            <a:ext uri="{FF2B5EF4-FFF2-40B4-BE49-F238E27FC236}">
              <a16:creationId xmlns:a16="http://schemas.microsoft.com/office/drawing/2014/main" id="{0D88A25B-00E8-418B-996E-F69B3CEC028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58" name="ZoneTexte 4957">
          <a:extLst>
            <a:ext uri="{FF2B5EF4-FFF2-40B4-BE49-F238E27FC236}">
              <a16:creationId xmlns:a16="http://schemas.microsoft.com/office/drawing/2014/main" id="{4E277051-4B64-497E-9D59-B4730601B1F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59" name="ZoneTexte 4958">
          <a:extLst>
            <a:ext uri="{FF2B5EF4-FFF2-40B4-BE49-F238E27FC236}">
              <a16:creationId xmlns:a16="http://schemas.microsoft.com/office/drawing/2014/main" id="{F6827FF5-D1DE-4799-919A-FFEF7C33546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60" name="ZoneTexte 4959">
          <a:extLst>
            <a:ext uri="{FF2B5EF4-FFF2-40B4-BE49-F238E27FC236}">
              <a16:creationId xmlns:a16="http://schemas.microsoft.com/office/drawing/2014/main" id="{2578181A-F203-4629-81C1-1EAEDF7C399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61" name="ZoneTexte 4960">
          <a:extLst>
            <a:ext uri="{FF2B5EF4-FFF2-40B4-BE49-F238E27FC236}">
              <a16:creationId xmlns:a16="http://schemas.microsoft.com/office/drawing/2014/main" id="{6559C024-B6D0-448E-9B16-267CF480ABE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62" name="ZoneTexte 4961">
          <a:extLst>
            <a:ext uri="{FF2B5EF4-FFF2-40B4-BE49-F238E27FC236}">
              <a16:creationId xmlns:a16="http://schemas.microsoft.com/office/drawing/2014/main" id="{D42F2FFC-AFCA-4D3F-A1D4-A180DBDB72F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63" name="ZoneTexte 4962">
          <a:extLst>
            <a:ext uri="{FF2B5EF4-FFF2-40B4-BE49-F238E27FC236}">
              <a16:creationId xmlns:a16="http://schemas.microsoft.com/office/drawing/2014/main" id="{66C01EF7-48AA-4C87-9B85-DA6C2F6EA61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64" name="ZoneTexte 4963">
          <a:extLst>
            <a:ext uri="{FF2B5EF4-FFF2-40B4-BE49-F238E27FC236}">
              <a16:creationId xmlns:a16="http://schemas.microsoft.com/office/drawing/2014/main" id="{D47C15DA-EE43-4735-B014-E7CE6F3886F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65" name="ZoneTexte 4964">
          <a:extLst>
            <a:ext uri="{FF2B5EF4-FFF2-40B4-BE49-F238E27FC236}">
              <a16:creationId xmlns:a16="http://schemas.microsoft.com/office/drawing/2014/main" id="{FBA54BDB-C48B-4D9A-8ABD-CEA5412D130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66" name="ZoneTexte 4965">
          <a:extLst>
            <a:ext uri="{FF2B5EF4-FFF2-40B4-BE49-F238E27FC236}">
              <a16:creationId xmlns:a16="http://schemas.microsoft.com/office/drawing/2014/main" id="{8E4263A7-EC76-4708-ABB3-5C236DEE89A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67" name="ZoneTexte 4966">
          <a:extLst>
            <a:ext uri="{FF2B5EF4-FFF2-40B4-BE49-F238E27FC236}">
              <a16:creationId xmlns:a16="http://schemas.microsoft.com/office/drawing/2014/main" id="{78C55BE4-ABE8-4C3E-82B8-8198638B4D5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68" name="ZoneTexte 4967">
          <a:extLst>
            <a:ext uri="{FF2B5EF4-FFF2-40B4-BE49-F238E27FC236}">
              <a16:creationId xmlns:a16="http://schemas.microsoft.com/office/drawing/2014/main" id="{DB1F7210-5AD0-4082-9388-A447AAEA5DC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69" name="ZoneTexte 4968">
          <a:extLst>
            <a:ext uri="{FF2B5EF4-FFF2-40B4-BE49-F238E27FC236}">
              <a16:creationId xmlns:a16="http://schemas.microsoft.com/office/drawing/2014/main" id="{46CD5D56-F4BC-4776-93A4-358B5589A4E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70" name="ZoneTexte 4969">
          <a:extLst>
            <a:ext uri="{FF2B5EF4-FFF2-40B4-BE49-F238E27FC236}">
              <a16:creationId xmlns:a16="http://schemas.microsoft.com/office/drawing/2014/main" id="{9436B890-6EC6-4FC5-A3BB-6ECC3246BB2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71" name="ZoneTexte 4970">
          <a:extLst>
            <a:ext uri="{FF2B5EF4-FFF2-40B4-BE49-F238E27FC236}">
              <a16:creationId xmlns:a16="http://schemas.microsoft.com/office/drawing/2014/main" id="{8B2E9F16-28BB-439E-846E-7542C257205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72" name="ZoneTexte 4971">
          <a:extLst>
            <a:ext uri="{FF2B5EF4-FFF2-40B4-BE49-F238E27FC236}">
              <a16:creationId xmlns:a16="http://schemas.microsoft.com/office/drawing/2014/main" id="{9A9A34F3-2BCD-4460-A2D0-DDDA3D745D7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73" name="ZoneTexte 4972">
          <a:extLst>
            <a:ext uri="{FF2B5EF4-FFF2-40B4-BE49-F238E27FC236}">
              <a16:creationId xmlns:a16="http://schemas.microsoft.com/office/drawing/2014/main" id="{56ACE274-AACB-4994-B45B-CF0890E10C3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74" name="ZoneTexte 4973">
          <a:extLst>
            <a:ext uri="{FF2B5EF4-FFF2-40B4-BE49-F238E27FC236}">
              <a16:creationId xmlns:a16="http://schemas.microsoft.com/office/drawing/2014/main" id="{97D72DDF-F23E-4809-AAC8-360D3EC46BB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75" name="ZoneTexte 4974">
          <a:extLst>
            <a:ext uri="{FF2B5EF4-FFF2-40B4-BE49-F238E27FC236}">
              <a16:creationId xmlns:a16="http://schemas.microsoft.com/office/drawing/2014/main" id="{0E856883-8C1D-44D2-A525-F2E9F8A0267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76" name="ZoneTexte 4975">
          <a:extLst>
            <a:ext uri="{FF2B5EF4-FFF2-40B4-BE49-F238E27FC236}">
              <a16:creationId xmlns:a16="http://schemas.microsoft.com/office/drawing/2014/main" id="{6684C885-7782-4B36-B71E-DBDA34334BC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77" name="ZoneTexte 4976">
          <a:extLst>
            <a:ext uri="{FF2B5EF4-FFF2-40B4-BE49-F238E27FC236}">
              <a16:creationId xmlns:a16="http://schemas.microsoft.com/office/drawing/2014/main" id="{EF087274-DBF5-4588-A1B4-9DCD1B8D5C2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78" name="ZoneTexte 4977">
          <a:extLst>
            <a:ext uri="{FF2B5EF4-FFF2-40B4-BE49-F238E27FC236}">
              <a16:creationId xmlns:a16="http://schemas.microsoft.com/office/drawing/2014/main" id="{DC73CAC8-A1E4-4733-A015-5E78CE70174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79" name="ZoneTexte 4978">
          <a:extLst>
            <a:ext uri="{FF2B5EF4-FFF2-40B4-BE49-F238E27FC236}">
              <a16:creationId xmlns:a16="http://schemas.microsoft.com/office/drawing/2014/main" id="{80DE1B3B-3056-4A68-BC0F-EDED84A5466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80" name="ZoneTexte 4979">
          <a:extLst>
            <a:ext uri="{FF2B5EF4-FFF2-40B4-BE49-F238E27FC236}">
              <a16:creationId xmlns:a16="http://schemas.microsoft.com/office/drawing/2014/main" id="{033C6886-A1E0-48A4-BB0C-FD0FFB047BB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81" name="ZoneTexte 4980">
          <a:extLst>
            <a:ext uri="{FF2B5EF4-FFF2-40B4-BE49-F238E27FC236}">
              <a16:creationId xmlns:a16="http://schemas.microsoft.com/office/drawing/2014/main" id="{4E551CA8-FB37-48F3-8039-CC649B9177A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82" name="ZoneTexte 4981">
          <a:extLst>
            <a:ext uri="{FF2B5EF4-FFF2-40B4-BE49-F238E27FC236}">
              <a16:creationId xmlns:a16="http://schemas.microsoft.com/office/drawing/2014/main" id="{A279BB71-519D-4806-AF1A-04FE8AE2429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83" name="ZoneTexte 4982">
          <a:extLst>
            <a:ext uri="{FF2B5EF4-FFF2-40B4-BE49-F238E27FC236}">
              <a16:creationId xmlns:a16="http://schemas.microsoft.com/office/drawing/2014/main" id="{9E8206BB-5D38-47D1-99B4-5E6F6EBCF8C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84" name="ZoneTexte 4983">
          <a:extLst>
            <a:ext uri="{FF2B5EF4-FFF2-40B4-BE49-F238E27FC236}">
              <a16:creationId xmlns:a16="http://schemas.microsoft.com/office/drawing/2014/main" id="{5372746B-FEF4-4571-9F03-29854C81ACE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85" name="ZoneTexte 4984">
          <a:extLst>
            <a:ext uri="{FF2B5EF4-FFF2-40B4-BE49-F238E27FC236}">
              <a16:creationId xmlns:a16="http://schemas.microsoft.com/office/drawing/2014/main" id="{1EAA3442-5941-4382-8A9E-B13DBDD89BE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86" name="ZoneTexte 4985">
          <a:extLst>
            <a:ext uri="{FF2B5EF4-FFF2-40B4-BE49-F238E27FC236}">
              <a16:creationId xmlns:a16="http://schemas.microsoft.com/office/drawing/2014/main" id="{2FD6BE60-E3F3-4409-8453-8C021E505DD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87" name="ZoneTexte 4986">
          <a:extLst>
            <a:ext uri="{FF2B5EF4-FFF2-40B4-BE49-F238E27FC236}">
              <a16:creationId xmlns:a16="http://schemas.microsoft.com/office/drawing/2014/main" id="{1DC0E0F6-29C3-4F68-86B3-153A94BBFD7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88" name="ZoneTexte 4987">
          <a:extLst>
            <a:ext uri="{FF2B5EF4-FFF2-40B4-BE49-F238E27FC236}">
              <a16:creationId xmlns:a16="http://schemas.microsoft.com/office/drawing/2014/main" id="{B70D63D3-F319-4378-91B1-E9E27E1484E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89" name="ZoneTexte 4988">
          <a:extLst>
            <a:ext uri="{FF2B5EF4-FFF2-40B4-BE49-F238E27FC236}">
              <a16:creationId xmlns:a16="http://schemas.microsoft.com/office/drawing/2014/main" id="{84034699-459E-4CD4-943A-DC27CB0E951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90" name="ZoneTexte 4989">
          <a:extLst>
            <a:ext uri="{FF2B5EF4-FFF2-40B4-BE49-F238E27FC236}">
              <a16:creationId xmlns:a16="http://schemas.microsoft.com/office/drawing/2014/main" id="{6ABBFE05-EF85-4071-8E24-B77544BB8CB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91" name="ZoneTexte 4990">
          <a:extLst>
            <a:ext uri="{FF2B5EF4-FFF2-40B4-BE49-F238E27FC236}">
              <a16:creationId xmlns:a16="http://schemas.microsoft.com/office/drawing/2014/main" id="{E03A9259-EBF2-469F-A301-A8C7DA31CE6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92" name="ZoneTexte 4991">
          <a:extLst>
            <a:ext uri="{FF2B5EF4-FFF2-40B4-BE49-F238E27FC236}">
              <a16:creationId xmlns:a16="http://schemas.microsoft.com/office/drawing/2014/main" id="{E945714A-613D-467E-AA65-5295E2D2710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93" name="ZoneTexte 4992">
          <a:extLst>
            <a:ext uri="{FF2B5EF4-FFF2-40B4-BE49-F238E27FC236}">
              <a16:creationId xmlns:a16="http://schemas.microsoft.com/office/drawing/2014/main" id="{B610416C-2486-4837-BFA1-6E48FDE88C3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94" name="ZoneTexte 4993">
          <a:extLst>
            <a:ext uri="{FF2B5EF4-FFF2-40B4-BE49-F238E27FC236}">
              <a16:creationId xmlns:a16="http://schemas.microsoft.com/office/drawing/2014/main" id="{D3063618-40A5-4B09-A4E2-C5E92246165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95" name="ZoneTexte 4994">
          <a:extLst>
            <a:ext uri="{FF2B5EF4-FFF2-40B4-BE49-F238E27FC236}">
              <a16:creationId xmlns:a16="http://schemas.microsoft.com/office/drawing/2014/main" id="{B8F328D2-5BD4-4EF3-8657-A47D0BDA783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96" name="ZoneTexte 4995">
          <a:extLst>
            <a:ext uri="{FF2B5EF4-FFF2-40B4-BE49-F238E27FC236}">
              <a16:creationId xmlns:a16="http://schemas.microsoft.com/office/drawing/2014/main" id="{98372A11-5411-410D-922F-AE174B8DFC0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97" name="ZoneTexte 4996">
          <a:extLst>
            <a:ext uri="{FF2B5EF4-FFF2-40B4-BE49-F238E27FC236}">
              <a16:creationId xmlns:a16="http://schemas.microsoft.com/office/drawing/2014/main" id="{E9EBBC36-DE4F-4649-89B0-E456D9CDD6D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98" name="ZoneTexte 4997">
          <a:extLst>
            <a:ext uri="{FF2B5EF4-FFF2-40B4-BE49-F238E27FC236}">
              <a16:creationId xmlns:a16="http://schemas.microsoft.com/office/drawing/2014/main" id="{5FDB9AE0-87C8-49E7-82D8-CB632DAC575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4999" name="ZoneTexte 4998">
          <a:extLst>
            <a:ext uri="{FF2B5EF4-FFF2-40B4-BE49-F238E27FC236}">
              <a16:creationId xmlns:a16="http://schemas.microsoft.com/office/drawing/2014/main" id="{14D593F3-BB9B-44DC-8ACE-2213214F917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00" name="ZoneTexte 4999">
          <a:extLst>
            <a:ext uri="{FF2B5EF4-FFF2-40B4-BE49-F238E27FC236}">
              <a16:creationId xmlns:a16="http://schemas.microsoft.com/office/drawing/2014/main" id="{5169F901-7B1C-4CF5-A5F0-F645B11BF79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01" name="ZoneTexte 5000">
          <a:extLst>
            <a:ext uri="{FF2B5EF4-FFF2-40B4-BE49-F238E27FC236}">
              <a16:creationId xmlns:a16="http://schemas.microsoft.com/office/drawing/2014/main" id="{26313189-D1D0-47F6-A87C-19BC0B1C3F1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02" name="ZoneTexte 5001">
          <a:extLst>
            <a:ext uri="{FF2B5EF4-FFF2-40B4-BE49-F238E27FC236}">
              <a16:creationId xmlns:a16="http://schemas.microsoft.com/office/drawing/2014/main" id="{8B6FBE7D-1E7E-4623-B837-C366B2E66E9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03" name="ZoneTexte 5002">
          <a:extLst>
            <a:ext uri="{FF2B5EF4-FFF2-40B4-BE49-F238E27FC236}">
              <a16:creationId xmlns:a16="http://schemas.microsoft.com/office/drawing/2014/main" id="{401010F8-5A37-425E-9EA1-1228841E9B3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04" name="ZoneTexte 5003">
          <a:extLst>
            <a:ext uri="{FF2B5EF4-FFF2-40B4-BE49-F238E27FC236}">
              <a16:creationId xmlns:a16="http://schemas.microsoft.com/office/drawing/2014/main" id="{2651E406-8204-44EE-BDBF-6BDA5EE804D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05" name="ZoneTexte 5004">
          <a:extLst>
            <a:ext uri="{FF2B5EF4-FFF2-40B4-BE49-F238E27FC236}">
              <a16:creationId xmlns:a16="http://schemas.microsoft.com/office/drawing/2014/main" id="{F6541525-B6D4-49A9-8B22-4D7ABC705A3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06" name="ZoneTexte 5005">
          <a:extLst>
            <a:ext uri="{FF2B5EF4-FFF2-40B4-BE49-F238E27FC236}">
              <a16:creationId xmlns:a16="http://schemas.microsoft.com/office/drawing/2014/main" id="{63251CE6-B6A3-494F-ABFE-BB311FE850D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07" name="ZoneTexte 5006">
          <a:extLst>
            <a:ext uri="{FF2B5EF4-FFF2-40B4-BE49-F238E27FC236}">
              <a16:creationId xmlns:a16="http://schemas.microsoft.com/office/drawing/2014/main" id="{CA4DE8E4-A412-415B-8CA9-566308ED05D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08" name="ZoneTexte 5007">
          <a:extLst>
            <a:ext uri="{FF2B5EF4-FFF2-40B4-BE49-F238E27FC236}">
              <a16:creationId xmlns:a16="http://schemas.microsoft.com/office/drawing/2014/main" id="{F5244B35-E05B-4151-A8B6-9E9798CD968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09" name="ZoneTexte 5008">
          <a:extLst>
            <a:ext uri="{FF2B5EF4-FFF2-40B4-BE49-F238E27FC236}">
              <a16:creationId xmlns:a16="http://schemas.microsoft.com/office/drawing/2014/main" id="{26557FB9-24D1-413F-86EE-5246B298F47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10" name="ZoneTexte 5009">
          <a:extLst>
            <a:ext uri="{FF2B5EF4-FFF2-40B4-BE49-F238E27FC236}">
              <a16:creationId xmlns:a16="http://schemas.microsoft.com/office/drawing/2014/main" id="{67E19663-9C36-4C3E-B328-4765BD8D565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11" name="ZoneTexte 5010">
          <a:extLst>
            <a:ext uri="{FF2B5EF4-FFF2-40B4-BE49-F238E27FC236}">
              <a16:creationId xmlns:a16="http://schemas.microsoft.com/office/drawing/2014/main" id="{A1708806-C958-4C7C-9BAA-DC9EE5A4711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12" name="ZoneTexte 5011">
          <a:extLst>
            <a:ext uri="{FF2B5EF4-FFF2-40B4-BE49-F238E27FC236}">
              <a16:creationId xmlns:a16="http://schemas.microsoft.com/office/drawing/2014/main" id="{F79BDB57-D0C8-498F-A5C5-F09DD91C36D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13" name="ZoneTexte 5012">
          <a:extLst>
            <a:ext uri="{FF2B5EF4-FFF2-40B4-BE49-F238E27FC236}">
              <a16:creationId xmlns:a16="http://schemas.microsoft.com/office/drawing/2014/main" id="{C8957D34-8622-4B17-A651-22741E95218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14" name="ZoneTexte 5013">
          <a:extLst>
            <a:ext uri="{FF2B5EF4-FFF2-40B4-BE49-F238E27FC236}">
              <a16:creationId xmlns:a16="http://schemas.microsoft.com/office/drawing/2014/main" id="{AD83CAFA-2D02-4E3A-8450-65ADDD04D2D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15" name="ZoneTexte 5014">
          <a:extLst>
            <a:ext uri="{FF2B5EF4-FFF2-40B4-BE49-F238E27FC236}">
              <a16:creationId xmlns:a16="http://schemas.microsoft.com/office/drawing/2014/main" id="{8C320FB9-A2EA-4522-A9C1-B0FD46C734C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16" name="ZoneTexte 5015">
          <a:extLst>
            <a:ext uri="{FF2B5EF4-FFF2-40B4-BE49-F238E27FC236}">
              <a16:creationId xmlns:a16="http://schemas.microsoft.com/office/drawing/2014/main" id="{87512756-AA6A-4BEF-AA90-B74A9263CD8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17" name="ZoneTexte 5016">
          <a:extLst>
            <a:ext uri="{FF2B5EF4-FFF2-40B4-BE49-F238E27FC236}">
              <a16:creationId xmlns:a16="http://schemas.microsoft.com/office/drawing/2014/main" id="{1B83DBD7-EE16-4F9B-B481-52C19BD2A7B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18" name="ZoneTexte 5017">
          <a:extLst>
            <a:ext uri="{FF2B5EF4-FFF2-40B4-BE49-F238E27FC236}">
              <a16:creationId xmlns:a16="http://schemas.microsoft.com/office/drawing/2014/main" id="{1F3730E1-43D5-42B2-AFE0-83329A4B9A1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19" name="ZoneTexte 5018">
          <a:extLst>
            <a:ext uri="{FF2B5EF4-FFF2-40B4-BE49-F238E27FC236}">
              <a16:creationId xmlns:a16="http://schemas.microsoft.com/office/drawing/2014/main" id="{FCA5A3F4-5E87-412F-86A8-B76C1F5D849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20" name="ZoneTexte 5019">
          <a:extLst>
            <a:ext uri="{FF2B5EF4-FFF2-40B4-BE49-F238E27FC236}">
              <a16:creationId xmlns:a16="http://schemas.microsoft.com/office/drawing/2014/main" id="{482E61DB-8D66-49D1-8543-0A7B2A6E5A4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21" name="ZoneTexte 5020">
          <a:extLst>
            <a:ext uri="{FF2B5EF4-FFF2-40B4-BE49-F238E27FC236}">
              <a16:creationId xmlns:a16="http://schemas.microsoft.com/office/drawing/2014/main" id="{6FAED95A-6CB3-4DA2-BC70-5F390CDBF3B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22" name="ZoneTexte 5021">
          <a:extLst>
            <a:ext uri="{FF2B5EF4-FFF2-40B4-BE49-F238E27FC236}">
              <a16:creationId xmlns:a16="http://schemas.microsoft.com/office/drawing/2014/main" id="{E568C98A-A4CA-417A-B156-399FC641710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23" name="ZoneTexte 5022">
          <a:extLst>
            <a:ext uri="{FF2B5EF4-FFF2-40B4-BE49-F238E27FC236}">
              <a16:creationId xmlns:a16="http://schemas.microsoft.com/office/drawing/2014/main" id="{D3512385-E9FE-42BA-8ACB-1180430C808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24" name="ZoneTexte 5023">
          <a:extLst>
            <a:ext uri="{FF2B5EF4-FFF2-40B4-BE49-F238E27FC236}">
              <a16:creationId xmlns:a16="http://schemas.microsoft.com/office/drawing/2014/main" id="{A1361CC6-2E83-4924-9C6C-9F669758E4A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25" name="ZoneTexte 5024">
          <a:extLst>
            <a:ext uri="{FF2B5EF4-FFF2-40B4-BE49-F238E27FC236}">
              <a16:creationId xmlns:a16="http://schemas.microsoft.com/office/drawing/2014/main" id="{1EE656A1-3DAA-435B-BBE8-FE0FB77616E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26" name="ZoneTexte 5025">
          <a:extLst>
            <a:ext uri="{FF2B5EF4-FFF2-40B4-BE49-F238E27FC236}">
              <a16:creationId xmlns:a16="http://schemas.microsoft.com/office/drawing/2014/main" id="{BEB3933A-9D57-4C37-A571-8ACAA850850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27" name="ZoneTexte 5026">
          <a:extLst>
            <a:ext uri="{FF2B5EF4-FFF2-40B4-BE49-F238E27FC236}">
              <a16:creationId xmlns:a16="http://schemas.microsoft.com/office/drawing/2014/main" id="{9D9DB855-8900-4A72-A134-4586321B913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28" name="ZoneTexte 5027">
          <a:extLst>
            <a:ext uri="{FF2B5EF4-FFF2-40B4-BE49-F238E27FC236}">
              <a16:creationId xmlns:a16="http://schemas.microsoft.com/office/drawing/2014/main" id="{87A0E6EA-1EB9-491E-8DC3-5A72AF342DF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29" name="ZoneTexte 5028">
          <a:extLst>
            <a:ext uri="{FF2B5EF4-FFF2-40B4-BE49-F238E27FC236}">
              <a16:creationId xmlns:a16="http://schemas.microsoft.com/office/drawing/2014/main" id="{F5724DB6-8D38-4A7E-B33B-71277347117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30" name="ZoneTexte 5029">
          <a:extLst>
            <a:ext uri="{FF2B5EF4-FFF2-40B4-BE49-F238E27FC236}">
              <a16:creationId xmlns:a16="http://schemas.microsoft.com/office/drawing/2014/main" id="{6E617F5F-08B5-4F8B-AD56-59C0B0ABFB0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31" name="ZoneTexte 5030">
          <a:extLst>
            <a:ext uri="{FF2B5EF4-FFF2-40B4-BE49-F238E27FC236}">
              <a16:creationId xmlns:a16="http://schemas.microsoft.com/office/drawing/2014/main" id="{02EA768B-DA41-4C49-B9B1-1AE7DD8383D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32" name="ZoneTexte 5031">
          <a:extLst>
            <a:ext uri="{FF2B5EF4-FFF2-40B4-BE49-F238E27FC236}">
              <a16:creationId xmlns:a16="http://schemas.microsoft.com/office/drawing/2014/main" id="{F0EF55F3-73CC-4F11-A374-7308EA0C207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33" name="ZoneTexte 5032">
          <a:extLst>
            <a:ext uri="{FF2B5EF4-FFF2-40B4-BE49-F238E27FC236}">
              <a16:creationId xmlns:a16="http://schemas.microsoft.com/office/drawing/2014/main" id="{5AFB5057-E89F-4B33-9CC5-1A1F58BDC90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34" name="ZoneTexte 5033">
          <a:extLst>
            <a:ext uri="{FF2B5EF4-FFF2-40B4-BE49-F238E27FC236}">
              <a16:creationId xmlns:a16="http://schemas.microsoft.com/office/drawing/2014/main" id="{D9957921-F195-49B4-8DA8-CF6199DC678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35" name="ZoneTexte 5034">
          <a:extLst>
            <a:ext uri="{FF2B5EF4-FFF2-40B4-BE49-F238E27FC236}">
              <a16:creationId xmlns:a16="http://schemas.microsoft.com/office/drawing/2014/main" id="{A668F677-1246-49A0-9A06-3D6C4D00A5E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36" name="ZoneTexte 5035">
          <a:extLst>
            <a:ext uri="{FF2B5EF4-FFF2-40B4-BE49-F238E27FC236}">
              <a16:creationId xmlns:a16="http://schemas.microsoft.com/office/drawing/2014/main" id="{577067B5-B673-49F2-AB3A-87266A1C4CD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37" name="ZoneTexte 5036">
          <a:extLst>
            <a:ext uri="{FF2B5EF4-FFF2-40B4-BE49-F238E27FC236}">
              <a16:creationId xmlns:a16="http://schemas.microsoft.com/office/drawing/2014/main" id="{5992DD94-932D-4678-9488-6C852756A1F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38" name="ZoneTexte 5037">
          <a:extLst>
            <a:ext uri="{FF2B5EF4-FFF2-40B4-BE49-F238E27FC236}">
              <a16:creationId xmlns:a16="http://schemas.microsoft.com/office/drawing/2014/main" id="{BC5F21C1-341C-4293-8B7B-7260970970D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39" name="ZoneTexte 5038">
          <a:extLst>
            <a:ext uri="{FF2B5EF4-FFF2-40B4-BE49-F238E27FC236}">
              <a16:creationId xmlns:a16="http://schemas.microsoft.com/office/drawing/2014/main" id="{8C4D27A3-C8F5-4B00-9EBA-721B029A786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40" name="ZoneTexte 5039">
          <a:extLst>
            <a:ext uri="{FF2B5EF4-FFF2-40B4-BE49-F238E27FC236}">
              <a16:creationId xmlns:a16="http://schemas.microsoft.com/office/drawing/2014/main" id="{EC289112-3909-4175-B5D7-4A81F828F5B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41" name="ZoneTexte 5040">
          <a:extLst>
            <a:ext uri="{FF2B5EF4-FFF2-40B4-BE49-F238E27FC236}">
              <a16:creationId xmlns:a16="http://schemas.microsoft.com/office/drawing/2014/main" id="{D8DF0DBF-0A06-4C4C-8892-0859121663E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42" name="ZoneTexte 5041">
          <a:extLst>
            <a:ext uri="{FF2B5EF4-FFF2-40B4-BE49-F238E27FC236}">
              <a16:creationId xmlns:a16="http://schemas.microsoft.com/office/drawing/2014/main" id="{F123773C-22EF-49C5-842E-4557DEE95D6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43" name="ZoneTexte 5042">
          <a:extLst>
            <a:ext uri="{FF2B5EF4-FFF2-40B4-BE49-F238E27FC236}">
              <a16:creationId xmlns:a16="http://schemas.microsoft.com/office/drawing/2014/main" id="{4D3A7EC7-6621-4CC3-8C56-EED8586776A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44" name="ZoneTexte 5043">
          <a:extLst>
            <a:ext uri="{FF2B5EF4-FFF2-40B4-BE49-F238E27FC236}">
              <a16:creationId xmlns:a16="http://schemas.microsoft.com/office/drawing/2014/main" id="{FA2B309C-5BAD-48E8-861D-547281AD577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45" name="ZoneTexte 5044">
          <a:extLst>
            <a:ext uri="{FF2B5EF4-FFF2-40B4-BE49-F238E27FC236}">
              <a16:creationId xmlns:a16="http://schemas.microsoft.com/office/drawing/2014/main" id="{81772DDB-9E60-4850-B00D-F340DA31B87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46" name="ZoneTexte 5045">
          <a:extLst>
            <a:ext uri="{FF2B5EF4-FFF2-40B4-BE49-F238E27FC236}">
              <a16:creationId xmlns:a16="http://schemas.microsoft.com/office/drawing/2014/main" id="{9744DD80-1844-45B6-A599-701D3055E00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47" name="ZoneTexte 5046">
          <a:extLst>
            <a:ext uri="{FF2B5EF4-FFF2-40B4-BE49-F238E27FC236}">
              <a16:creationId xmlns:a16="http://schemas.microsoft.com/office/drawing/2014/main" id="{6EB647A2-DA0F-4731-B959-9C2B39DF3CF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48" name="ZoneTexte 5047">
          <a:extLst>
            <a:ext uri="{FF2B5EF4-FFF2-40B4-BE49-F238E27FC236}">
              <a16:creationId xmlns:a16="http://schemas.microsoft.com/office/drawing/2014/main" id="{6630E466-1B2B-40AC-B16D-8A97D4FB604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49" name="ZoneTexte 5048">
          <a:extLst>
            <a:ext uri="{FF2B5EF4-FFF2-40B4-BE49-F238E27FC236}">
              <a16:creationId xmlns:a16="http://schemas.microsoft.com/office/drawing/2014/main" id="{BF798B8B-20C6-47F5-9FA0-3F8C039D9B9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50" name="ZoneTexte 5049">
          <a:extLst>
            <a:ext uri="{FF2B5EF4-FFF2-40B4-BE49-F238E27FC236}">
              <a16:creationId xmlns:a16="http://schemas.microsoft.com/office/drawing/2014/main" id="{268CFC37-FC6F-4EE5-BEDD-035C798A390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51" name="ZoneTexte 5050">
          <a:extLst>
            <a:ext uri="{FF2B5EF4-FFF2-40B4-BE49-F238E27FC236}">
              <a16:creationId xmlns:a16="http://schemas.microsoft.com/office/drawing/2014/main" id="{A4FC6F31-A95A-4378-A20E-A74533BF1E3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52" name="ZoneTexte 5051">
          <a:extLst>
            <a:ext uri="{FF2B5EF4-FFF2-40B4-BE49-F238E27FC236}">
              <a16:creationId xmlns:a16="http://schemas.microsoft.com/office/drawing/2014/main" id="{AB396C1A-366C-4236-9E3C-F34AFC9166E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53" name="ZoneTexte 5052">
          <a:extLst>
            <a:ext uri="{FF2B5EF4-FFF2-40B4-BE49-F238E27FC236}">
              <a16:creationId xmlns:a16="http://schemas.microsoft.com/office/drawing/2014/main" id="{A4A9B7E1-4630-41BD-A718-418A20BBB4A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54" name="ZoneTexte 5053">
          <a:extLst>
            <a:ext uri="{FF2B5EF4-FFF2-40B4-BE49-F238E27FC236}">
              <a16:creationId xmlns:a16="http://schemas.microsoft.com/office/drawing/2014/main" id="{B10C8F8A-3A0E-4A2F-88F4-FF1C674419C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55" name="ZoneTexte 5054">
          <a:extLst>
            <a:ext uri="{FF2B5EF4-FFF2-40B4-BE49-F238E27FC236}">
              <a16:creationId xmlns:a16="http://schemas.microsoft.com/office/drawing/2014/main" id="{B6441A89-A73E-4D47-8FA7-2138DE8F70B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56" name="ZoneTexte 5055">
          <a:extLst>
            <a:ext uri="{FF2B5EF4-FFF2-40B4-BE49-F238E27FC236}">
              <a16:creationId xmlns:a16="http://schemas.microsoft.com/office/drawing/2014/main" id="{DB40BD56-12F8-4A20-8731-A6C648B7E0A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57" name="ZoneTexte 5056">
          <a:extLst>
            <a:ext uri="{FF2B5EF4-FFF2-40B4-BE49-F238E27FC236}">
              <a16:creationId xmlns:a16="http://schemas.microsoft.com/office/drawing/2014/main" id="{B6B5497A-FD10-4FB9-977B-A354016119E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58" name="ZoneTexte 5057">
          <a:extLst>
            <a:ext uri="{FF2B5EF4-FFF2-40B4-BE49-F238E27FC236}">
              <a16:creationId xmlns:a16="http://schemas.microsoft.com/office/drawing/2014/main" id="{A419EE2E-F300-4D80-80BB-AA50CFDACD2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59" name="ZoneTexte 5058">
          <a:extLst>
            <a:ext uri="{FF2B5EF4-FFF2-40B4-BE49-F238E27FC236}">
              <a16:creationId xmlns:a16="http://schemas.microsoft.com/office/drawing/2014/main" id="{9B23EC5B-AE7D-43A2-893D-40F41020BA8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60" name="ZoneTexte 5059">
          <a:extLst>
            <a:ext uri="{FF2B5EF4-FFF2-40B4-BE49-F238E27FC236}">
              <a16:creationId xmlns:a16="http://schemas.microsoft.com/office/drawing/2014/main" id="{EDCAC505-3FE6-4779-AA4F-B79EE79083D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61" name="ZoneTexte 5060">
          <a:extLst>
            <a:ext uri="{FF2B5EF4-FFF2-40B4-BE49-F238E27FC236}">
              <a16:creationId xmlns:a16="http://schemas.microsoft.com/office/drawing/2014/main" id="{13F3B840-ABB6-4766-83B6-3F4EC4A4C77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62" name="ZoneTexte 5061">
          <a:extLst>
            <a:ext uri="{FF2B5EF4-FFF2-40B4-BE49-F238E27FC236}">
              <a16:creationId xmlns:a16="http://schemas.microsoft.com/office/drawing/2014/main" id="{64BE250D-4E22-43B0-87CB-3BFAE18285A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63" name="ZoneTexte 5062">
          <a:extLst>
            <a:ext uri="{FF2B5EF4-FFF2-40B4-BE49-F238E27FC236}">
              <a16:creationId xmlns:a16="http://schemas.microsoft.com/office/drawing/2014/main" id="{6BE74EA8-D219-4EB1-9F44-6DDFC7DF702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64" name="ZoneTexte 5063">
          <a:extLst>
            <a:ext uri="{FF2B5EF4-FFF2-40B4-BE49-F238E27FC236}">
              <a16:creationId xmlns:a16="http://schemas.microsoft.com/office/drawing/2014/main" id="{2B5EE1B1-6F84-4A88-B6E5-80CDDFA6ECA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65" name="ZoneTexte 5064">
          <a:extLst>
            <a:ext uri="{FF2B5EF4-FFF2-40B4-BE49-F238E27FC236}">
              <a16:creationId xmlns:a16="http://schemas.microsoft.com/office/drawing/2014/main" id="{0DDCC56F-4026-4B95-ADEE-273C41C4878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66" name="ZoneTexte 5065">
          <a:extLst>
            <a:ext uri="{FF2B5EF4-FFF2-40B4-BE49-F238E27FC236}">
              <a16:creationId xmlns:a16="http://schemas.microsoft.com/office/drawing/2014/main" id="{17091B07-B579-4A97-A16B-809AE3AD093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67" name="ZoneTexte 5066">
          <a:extLst>
            <a:ext uri="{FF2B5EF4-FFF2-40B4-BE49-F238E27FC236}">
              <a16:creationId xmlns:a16="http://schemas.microsoft.com/office/drawing/2014/main" id="{F3C6B155-4701-40FB-B2CD-AA261B37005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68" name="ZoneTexte 5067">
          <a:extLst>
            <a:ext uri="{FF2B5EF4-FFF2-40B4-BE49-F238E27FC236}">
              <a16:creationId xmlns:a16="http://schemas.microsoft.com/office/drawing/2014/main" id="{51E5563D-6DE2-43E8-AD51-AFF51E7800F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69" name="ZoneTexte 5068">
          <a:extLst>
            <a:ext uri="{FF2B5EF4-FFF2-40B4-BE49-F238E27FC236}">
              <a16:creationId xmlns:a16="http://schemas.microsoft.com/office/drawing/2014/main" id="{FFEA964C-8398-424E-A6CA-75C35E0F7CF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70" name="ZoneTexte 5069">
          <a:extLst>
            <a:ext uri="{FF2B5EF4-FFF2-40B4-BE49-F238E27FC236}">
              <a16:creationId xmlns:a16="http://schemas.microsoft.com/office/drawing/2014/main" id="{C039C8EA-3E17-46BE-B2B0-42B2041CD35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71" name="ZoneTexte 5070">
          <a:extLst>
            <a:ext uri="{FF2B5EF4-FFF2-40B4-BE49-F238E27FC236}">
              <a16:creationId xmlns:a16="http://schemas.microsoft.com/office/drawing/2014/main" id="{2DB09FE0-D651-4365-BFF5-A8562003858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72" name="ZoneTexte 5071">
          <a:extLst>
            <a:ext uri="{FF2B5EF4-FFF2-40B4-BE49-F238E27FC236}">
              <a16:creationId xmlns:a16="http://schemas.microsoft.com/office/drawing/2014/main" id="{441ABD3E-B58A-4241-B5DF-A88439D482C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73" name="ZoneTexte 5072">
          <a:extLst>
            <a:ext uri="{FF2B5EF4-FFF2-40B4-BE49-F238E27FC236}">
              <a16:creationId xmlns:a16="http://schemas.microsoft.com/office/drawing/2014/main" id="{4A09EE57-8BF4-48DC-86AB-2F165D48816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74" name="ZoneTexte 5073">
          <a:extLst>
            <a:ext uri="{FF2B5EF4-FFF2-40B4-BE49-F238E27FC236}">
              <a16:creationId xmlns:a16="http://schemas.microsoft.com/office/drawing/2014/main" id="{FF722A02-F514-4730-90AC-51BA3110E2D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75" name="ZoneTexte 5074">
          <a:extLst>
            <a:ext uri="{FF2B5EF4-FFF2-40B4-BE49-F238E27FC236}">
              <a16:creationId xmlns:a16="http://schemas.microsoft.com/office/drawing/2014/main" id="{4BE77587-5E59-4456-98F2-70D181ECB9B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76" name="ZoneTexte 5075">
          <a:extLst>
            <a:ext uri="{FF2B5EF4-FFF2-40B4-BE49-F238E27FC236}">
              <a16:creationId xmlns:a16="http://schemas.microsoft.com/office/drawing/2014/main" id="{55E39E76-6EDD-43C7-89D8-39F07181968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77" name="ZoneTexte 5076">
          <a:extLst>
            <a:ext uri="{FF2B5EF4-FFF2-40B4-BE49-F238E27FC236}">
              <a16:creationId xmlns:a16="http://schemas.microsoft.com/office/drawing/2014/main" id="{C7108075-A5F1-44F5-9956-C9627077604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78" name="ZoneTexte 5077">
          <a:extLst>
            <a:ext uri="{FF2B5EF4-FFF2-40B4-BE49-F238E27FC236}">
              <a16:creationId xmlns:a16="http://schemas.microsoft.com/office/drawing/2014/main" id="{49A4ACE6-5D39-4795-A613-6E06B4F85B6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79" name="ZoneTexte 5078">
          <a:extLst>
            <a:ext uri="{FF2B5EF4-FFF2-40B4-BE49-F238E27FC236}">
              <a16:creationId xmlns:a16="http://schemas.microsoft.com/office/drawing/2014/main" id="{F911045D-6E13-4D8C-BB44-B0A7F268534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80" name="ZoneTexte 5079">
          <a:extLst>
            <a:ext uri="{FF2B5EF4-FFF2-40B4-BE49-F238E27FC236}">
              <a16:creationId xmlns:a16="http://schemas.microsoft.com/office/drawing/2014/main" id="{DCE7DF5B-94AB-4EF2-BE51-6ED284DDC98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81" name="ZoneTexte 5080">
          <a:extLst>
            <a:ext uri="{FF2B5EF4-FFF2-40B4-BE49-F238E27FC236}">
              <a16:creationId xmlns:a16="http://schemas.microsoft.com/office/drawing/2014/main" id="{A50E88C1-11E5-4273-BC52-52A5E16B70F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82" name="ZoneTexte 5081">
          <a:extLst>
            <a:ext uri="{FF2B5EF4-FFF2-40B4-BE49-F238E27FC236}">
              <a16:creationId xmlns:a16="http://schemas.microsoft.com/office/drawing/2014/main" id="{A7D18167-A2A5-42E4-A0A7-C2DBE835979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83" name="ZoneTexte 5082">
          <a:extLst>
            <a:ext uri="{FF2B5EF4-FFF2-40B4-BE49-F238E27FC236}">
              <a16:creationId xmlns:a16="http://schemas.microsoft.com/office/drawing/2014/main" id="{D4D81DBA-DC84-41ED-84B7-DDEE3C75F17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84" name="ZoneTexte 5083">
          <a:extLst>
            <a:ext uri="{FF2B5EF4-FFF2-40B4-BE49-F238E27FC236}">
              <a16:creationId xmlns:a16="http://schemas.microsoft.com/office/drawing/2014/main" id="{C177B575-CF01-4A48-B1A3-B8BB92EA08E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85" name="ZoneTexte 5084">
          <a:extLst>
            <a:ext uri="{FF2B5EF4-FFF2-40B4-BE49-F238E27FC236}">
              <a16:creationId xmlns:a16="http://schemas.microsoft.com/office/drawing/2014/main" id="{FACF001C-77E6-4C7A-9DFA-5CB62CB49CF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86" name="ZoneTexte 5085">
          <a:extLst>
            <a:ext uri="{FF2B5EF4-FFF2-40B4-BE49-F238E27FC236}">
              <a16:creationId xmlns:a16="http://schemas.microsoft.com/office/drawing/2014/main" id="{498E59BA-E6DE-493D-89BC-07A53B6F743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87" name="ZoneTexte 5086">
          <a:extLst>
            <a:ext uri="{FF2B5EF4-FFF2-40B4-BE49-F238E27FC236}">
              <a16:creationId xmlns:a16="http://schemas.microsoft.com/office/drawing/2014/main" id="{B5ABB71A-BACA-41EA-95EC-CE6917C5ED4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88" name="ZoneTexte 5087">
          <a:extLst>
            <a:ext uri="{FF2B5EF4-FFF2-40B4-BE49-F238E27FC236}">
              <a16:creationId xmlns:a16="http://schemas.microsoft.com/office/drawing/2014/main" id="{C5379165-1BC3-4834-9353-6B091F5629E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89" name="ZoneTexte 5088">
          <a:extLst>
            <a:ext uri="{FF2B5EF4-FFF2-40B4-BE49-F238E27FC236}">
              <a16:creationId xmlns:a16="http://schemas.microsoft.com/office/drawing/2014/main" id="{C77E3426-87E2-49BE-A5FC-AB9A8B3059A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90" name="ZoneTexte 5089">
          <a:extLst>
            <a:ext uri="{FF2B5EF4-FFF2-40B4-BE49-F238E27FC236}">
              <a16:creationId xmlns:a16="http://schemas.microsoft.com/office/drawing/2014/main" id="{B3BE7C4F-899B-43EF-985D-5E46C0C9B6E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91" name="ZoneTexte 5090">
          <a:extLst>
            <a:ext uri="{FF2B5EF4-FFF2-40B4-BE49-F238E27FC236}">
              <a16:creationId xmlns:a16="http://schemas.microsoft.com/office/drawing/2014/main" id="{67344D48-9A10-46A8-8502-5BA2A1EF836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92" name="ZoneTexte 5091">
          <a:extLst>
            <a:ext uri="{FF2B5EF4-FFF2-40B4-BE49-F238E27FC236}">
              <a16:creationId xmlns:a16="http://schemas.microsoft.com/office/drawing/2014/main" id="{0D15140B-7879-4667-9B29-B3B95F817A3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93" name="ZoneTexte 5092">
          <a:extLst>
            <a:ext uri="{FF2B5EF4-FFF2-40B4-BE49-F238E27FC236}">
              <a16:creationId xmlns:a16="http://schemas.microsoft.com/office/drawing/2014/main" id="{7D4EE0DB-2FD1-4588-BF0F-9163FC6C3A4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94" name="ZoneTexte 5093">
          <a:extLst>
            <a:ext uri="{FF2B5EF4-FFF2-40B4-BE49-F238E27FC236}">
              <a16:creationId xmlns:a16="http://schemas.microsoft.com/office/drawing/2014/main" id="{E600F96C-9289-40E8-893D-DEDA7A58D3A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95" name="ZoneTexte 5094">
          <a:extLst>
            <a:ext uri="{FF2B5EF4-FFF2-40B4-BE49-F238E27FC236}">
              <a16:creationId xmlns:a16="http://schemas.microsoft.com/office/drawing/2014/main" id="{5E5B5471-B3D0-4699-9493-C274EE89EE1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96" name="ZoneTexte 5095">
          <a:extLst>
            <a:ext uri="{FF2B5EF4-FFF2-40B4-BE49-F238E27FC236}">
              <a16:creationId xmlns:a16="http://schemas.microsoft.com/office/drawing/2014/main" id="{20777E85-5DA2-4CDA-BF8B-9A94E93B41E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97" name="ZoneTexte 5096">
          <a:extLst>
            <a:ext uri="{FF2B5EF4-FFF2-40B4-BE49-F238E27FC236}">
              <a16:creationId xmlns:a16="http://schemas.microsoft.com/office/drawing/2014/main" id="{59DF930F-371D-4E6F-80A2-DF9C17A9498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98" name="ZoneTexte 5097">
          <a:extLst>
            <a:ext uri="{FF2B5EF4-FFF2-40B4-BE49-F238E27FC236}">
              <a16:creationId xmlns:a16="http://schemas.microsoft.com/office/drawing/2014/main" id="{C0311D67-5414-49CF-A73D-519D8D03DE9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099" name="ZoneTexte 5098">
          <a:extLst>
            <a:ext uri="{FF2B5EF4-FFF2-40B4-BE49-F238E27FC236}">
              <a16:creationId xmlns:a16="http://schemas.microsoft.com/office/drawing/2014/main" id="{B0309310-BA1C-4317-923A-0FF22E042A9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00" name="ZoneTexte 5099">
          <a:extLst>
            <a:ext uri="{FF2B5EF4-FFF2-40B4-BE49-F238E27FC236}">
              <a16:creationId xmlns:a16="http://schemas.microsoft.com/office/drawing/2014/main" id="{A2963082-9D34-40FF-A1D3-5C637F2F01C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01" name="ZoneTexte 5100">
          <a:extLst>
            <a:ext uri="{FF2B5EF4-FFF2-40B4-BE49-F238E27FC236}">
              <a16:creationId xmlns:a16="http://schemas.microsoft.com/office/drawing/2014/main" id="{6C97A3E6-C600-4803-B0C5-9890C8FD24C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02" name="ZoneTexte 5101">
          <a:extLst>
            <a:ext uri="{FF2B5EF4-FFF2-40B4-BE49-F238E27FC236}">
              <a16:creationId xmlns:a16="http://schemas.microsoft.com/office/drawing/2014/main" id="{CE3F2744-8CFB-4CD8-9469-7C3967DA40A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03" name="ZoneTexte 5102">
          <a:extLst>
            <a:ext uri="{FF2B5EF4-FFF2-40B4-BE49-F238E27FC236}">
              <a16:creationId xmlns:a16="http://schemas.microsoft.com/office/drawing/2014/main" id="{4B1523E6-F17C-4A62-BFE9-D7BD01049C3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04" name="ZoneTexte 5103">
          <a:extLst>
            <a:ext uri="{FF2B5EF4-FFF2-40B4-BE49-F238E27FC236}">
              <a16:creationId xmlns:a16="http://schemas.microsoft.com/office/drawing/2014/main" id="{49BF998A-2FD7-4595-B3C5-C61AEFBD18E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05" name="ZoneTexte 5104">
          <a:extLst>
            <a:ext uri="{FF2B5EF4-FFF2-40B4-BE49-F238E27FC236}">
              <a16:creationId xmlns:a16="http://schemas.microsoft.com/office/drawing/2014/main" id="{1698FEB6-373E-4D72-92E3-D9185E5047E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06" name="ZoneTexte 5105">
          <a:extLst>
            <a:ext uri="{FF2B5EF4-FFF2-40B4-BE49-F238E27FC236}">
              <a16:creationId xmlns:a16="http://schemas.microsoft.com/office/drawing/2014/main" id="{7E4001BF-7187-421E-B5E3-6CBEAD419F2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07" name="ZoneTexte 5106">
          <a:extLst>
            <a:ext uri="{FF2B5EF4-FFF2-40B4-BE49-F238E27FC236}">
              <a16:creationId xmlns:a16="http://schemas.microsoft.com/office/drawing/2014/main" id="{8E3D2533-CDFA-4D13-9EDA-CFCF6F03989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08" name="ZoneTexte 5107">
          <a:extLst>
            <a:ext uri="{FF2B5EF4-FFF2-40B4-BE49-F238E27FC236}">
              <a16:creationId xmlns:a16="http://schemas.microsoft.com/office/drawing/2014/main" id="{8AD0859E-76F4-43A7-85CF-1BFA33B137E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09" name="ZoneTexte 5108">
          <a:extLst>
            <a:ext uri="{FF2B5EF4-FFF2-40B4-BE49-F238E27FC236}">
              <a16:creationId xmlns:a16="http://schemas.microsoft.com/office/drawing/2014/main" id="{60C443EE-C091-468D-A2D8-F97C24FFB85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10" name="ZoneTexte 5109">
          <a:extLst>
            <a:ext uri="{FF2B5EF4-FFF2-40B4-BE49-F238E27FC236}">
              <a16:creationId xmlns:a16="http://schemas.microsoft.com/office/drawing/2014/main" id="{1E9046F2-A7AC-4B99-B434-271DB8FA81B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11" name="ZoneTexte 5110">
          <a:extLst>
            <a:ext uri="{FF2B5EF4-FFF2-40B4-BE49-F238E27FC236}">
              <a16:creationId xmlns:a16="http://schemas.microsoft.com/office/drawing/2014/main" id="{655C7E73-22CE-4F0D-8AA4-9AE4769288F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12" name="ZoneTexte 5111">
          <a:extLst>
            <a:ext uri="{FF2B5EF4-FFF2-40B4-BE49-F238E27FC236}">
              <a16:creationId xmlns:a16="http://schemas.microsoft.com/office/drawing/2014/main" id="{B561058A-ACA2-469A-8112-3616038E5B7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13" name="ZoneTexte 5112">
          <a:extLst>
            <a:ext uri="{FF2B5EF4-FFF2-40B4-BE49-F238E27FC236}">
              <a16:creationId xmlns:a16="http://schemas.microsoft.com/office/drawing/2014/main" id="{AD89ECA3-CD9C-41CC-BE89-A44048013B3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14" name="ZoneTexte 5113">
          <a:extLst>
            <a:ext uri="{FF2B5EF4-FFF2-40B4-BE49-F238E27FC236}">
              <a16:creationId xmlns:a16="http://schemas.microsoft.com/office/drawing/2014/main" id="{FF395DC2-1EF3-471E-B70A-BB039D86F1C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15" name="ZoneTexte 5114">
          <a:extLst>
            <a:ext uri="{FF2B5EF4-FFF2-40B4-BE49-F238E27FC236}">
              <a16:creationId xmlns:a16="http://schemas.microsoft.com/office/drawing/2014/main" id="{09141B82-2566-478E-91F6-36C6318498A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16" name="ZoneTexte 5115">
          <a:extLst>
            <a:ext uri="{FF2B5EF4-FFF2-40B4-BE49-F238E27FC236}">
              <a16:creationId xmlns:a16="http://schemas.microsoft.com/office/drawing/2014/main" id="{8CD28167-856E-448B-A5D6-9956137BAEC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17" name="ZoneTexte 5116">
          <a:extLst>
            <a:ext uri="{FF2B5EF4-FFF2-40B4-BE49-F238E27FC236}">
              <a16:creationId xmlns:a16="http://schemas.microsoft.com/office/drawing/2014/main" id="{567A0825-B3C3-4243-967E-6D5EDCE669D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18" name="ZoneTexte 5117">
          <a:extLst>
            <a:ext uri="{FF2B5EF4-FFF2-40B4-BE49-F238E27FC236}">
              <a16:creationId xmlns:a16="http://schemas.microsoft.com/office/drawing/2014/main" id="{CBF64D87-737A-4B95-9413-58C59407431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19" name="ZoneTexte 5118">
          <a:extLst>
            <a:ext uri="{FF2B5EF4-FFF2-40B4-BE49-F238E27FC236}">
              <a16:creationId xmlns:a16="http://schemas.microsoft.com/office/drawing/2014/main" id="{5714D339-5AB0-46B2-8512-D573173F943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20" name="ZoneTexte 5119">
          <a:extLst>
            <a:ext uri="{FF2B5EF4-FFF2-40B4-BE49-F238E27FC236}">
              <a16:creationId xmlns:a16="http://schemas.microsoft.com/office/drawing/2014/main" id="{BBFD71E1-B2DC-4D25-BAC4-DC0E4BB8815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21" name="ZoneTexte 5120">
          <a:extLst>
            <a:ext uri="{FF2B5EF4-FFF2-40B4-BE49-F238E27FC236}">
              <a16:creationId xmlns:a16="http://schemas.microsoft.com/office/drawing/2014/main" id="{1EE66907-6EED-4028-A051-3550F7D2A1F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22" name="ZoneTexte 5121">
          <a:extLst>
            <a:ext uri="{FF2B5EF4-FFF2-40B4-BE49-F238E27FC236}">
              <a16:creationId xmlns:a16="http://schemas.microsoft.com/office/drawing/2014/main" id="{D2546AC8-4D5B-49D5-B973-9A4377B4DA3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23" name="ZoneTexte 5122">
          <a:extLst>
            <a:ext uri="{FF2B5EF4-FFF2-40B4-BE49-F238E27FC236}">
              <a16:creationId xmlns:a16="http://schemas.microsoft.com/office/drawing/2014/main" id="{808CF99F-3ECC-42FA-981B-DCECF26C357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24" name="ZoneTexte 5123">
          <a:extLst>
            <a:ext uri="{FF2B5EF4-FFF2-40B4-BE49-F238E27FC236}">
              <a16:creationId xmlns:a16="http://schemas.microsoft.com/office/drawing/2014/main" id="{460FE939-72B3-48AE-A7B1-F3A41AD0B56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25" name="ZoneTexte 5124">
          <a:extLst>
            <a:ext uri="{FF2B5EF4-FFF2-40B4-BE49-F238E27FC236}">
              <a16:creationId xmlns:a16="http://schemas.microsoft.com/office/drawing/2014/main" id="{745DB5EC-2ACF-4125-A6BC-194973F0890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26" name="ZoneTexte 5125">
          <a:extLst>
            <a:ext uri="{FF2B5EF4-FFF2-40B4-BE49-F238E27FC236}">
              <a16:creationId xmlns:a16="http://schemas.microsoft.com/office/drawing/2014/main" id="{81FB209F-1250-407C-B075-D91E4D3F30B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27" name="ZoneTexte 5126">
          <a:extLst>
            <a:ext uri="{FF2B5EF4-FFF2-40B4-BE49-F238E27FC236}">
              <a16:creationId xmlns:a16="http://schemas.microsoft.com/office/drawing/2014/main" id="{9337696A-982E-4DD3-9F5B-EF7F7883EE8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28" name="ZoneTexte 5127">
          <a:extLst>
            <a:ext uri="{FF2B5EF4-FFF2-40B4-BE49-F238E27FC236}">
              <a16:creationId xmlns:a16="http://schemas.microsoft.com/office/drawing/2014/main" id="{09EFE725-9BFF-4EE4-AB74-5CDB3156701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29" name="ZoneTexte 5128">
          <a:extLst>
            <a:ext uri="{FF2B5EF4-FFF2-40B4-BE49-F238E27FC236}">
              <a16:creationId xmlns:a16="http://schemas.microsoft.com/office/drawing/2014/main" id="{36CB6FB5-A86A-407E-A8D4-1B1DAFE8BDC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30" name="ZoneTexte 5129">
          <a:extLst>
            <a:ext uri="{FF2B5EF4-FFF2-40B4-BE49-F238E27FC236}">
              <a16:creationId xmlns:a16="http://schemas.microsoft.com/office/drawing/2014/main" id="{9C9A602F-BAF0-49E2-A67C-F80C6336CC5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31" name="ZoneTexte 5130">
          <a:extLst>
            <a:ext uri="{FF2B5EF4-FFF2-40B4-BE49-F238E27FC236}">
              <a16:creationId xmlns:a16="http://schemas.microsoft.com/office/drawing/2014/main" id="{1827108E-BA5C-4D2F-829B-A665D2B5D31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32" name="ZoneTexte 5131">
          <a:extLst>
            <a:ext uri="{FF2B5EF4-FFF2-40B4-BE49-F238E27FC236}">
              <a16:creationId xmlns:a16="http://schemas.microsoft.com/office/drawing/2014/main" id="{188565DA-25BC-490E-B1C2-DACF4A50823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33" name="ZoneTexte 5132">
          <a:extLst>
            <a:ext uri="{FF2B5EF4-FFF2-40B4-BE49-F238E27FC236}">
              <a16:creationId xmlns:a16="http://schemas.microsoft.com/office/drawing/2014/main" id="{F5F10888-04AB-4601-81D1-17F74F06366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34" name="ZoneTexte 5133">
          <a:extLst>
            <a:ext uri="{FF2B5EF4-FFF2-40B4-BE49-F238E27FC236}">
              <a16:creationId xmlns:a16="http://schemas.microsoft.com/office/drawing/2014/main" id="{E7DF0863-28A5-4B3A-A41E-E7E66097FD4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35" name="ZoneTexte 5134">
          <a:extLst>
            <a:ext uri="{FF2B5EF4-FFF2-40B4-BE49-F238E27FC236}">
              <a16:creationId xmlns:a16="http://schemas.microsoft.com/office/drawing/2014/main" id="{9B5201E9-FC96-48D4-87D7-403F98C53CB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36" name="ZoneTexte 5135">
          <a:extLst>
            <a:ext uri="{FF2B5EF4-FFF2-40B4-BE49-F238E27FC236}">
              <a16:creationId xmlns:a16="http://schemas.microsoft.com/office/drawing/2014/main" id="{9C1ED688-B5D1-4C41-A8D9-6A7C9E2B292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37" name="ZoneTexte 5136">
          <a:extLst>
            <a:ext uri="{FF2B5EF4-FFF2-40B4-BE49-F238E27FC236}">
              <a16:creationId xmlns:a16="http://schemas.microsoft.com/office/drawing/2014/main" id="{FDF800AF-92A4-489F-951E-7176359387E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38" name="ZoneTexte 5137">
          <a:extLst>
            <a:ext uri="{FF2B5EF4-FFF2-40B4-BE49-F238E27FC236}">
              <a16:creationId xmlns:a16="http://schemas.microsoft.com/office/drawing/2014/main" id="{1241676E-6485-4649-BD73-C21A757C757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39" name="ZoneTexte 5138">
          <a:extLst>
            <a:ext uri="{FF2B5EF4-FFF2-40B4-BE49-F238E27FC236}">
              <a16:creationId xmlns:a16="http://schemas.microsoft.com/office/drawing/2014/main" id="{9D47123F-7A97-4471-90A1-410437C0D6E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40" name="ZoneTexte 5139">
          <a:extLst>
            <a:ext uri="{FF2B5EF4-FFF2-40B4-BE49-F238E27FC236}">
              <a16:creationId xmlns:a16="http://schemas.microsoft.com/office/drawing/2014/main" id="{B6FBF559-326C-4885-A96B-7749778A2AA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41" name="ZoneTexte 5140">
          <a:extLst>
            <a:ext uri="{FF2B5EF4-FFF2-40B4-BE49-F238E27FC236}">
              <a16:creationId xmlns:a16="http://schemas.microsoft.com/office/drawing/2014/main" id="{2FF79C97-0682-4DA7-BB00-6EEAACF62FF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42" name="ZoneTexte 5141">
          <a:extLst>
            <a:ext uri="{FF2B5EF4-FFF2-40B4-BE49-F238E27FC236}">
              <a16:creationId xmlns:a16="http://schemas.microsoft.com/office/drawing/2014/main" id="{4C984040-6F51-4609-869C-308AD0D45A9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43" name="ZoneTexte 5142">
          <a:extLst>
            <a:ext uri="{FF2B5EF4-FFF2-40B4-BE49-F238E27FC236}">
              <a16:creationId xmlns:a16="http://schemas.microsoft.com/office/drawing/2014/main" id="{7823384E-E54D-40A8-A9C9-9A920DDF168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44" name="ZoneTexte 5143">
          <a:extLst>
            <a:ext uri="{FF2B5EF4-FFF2-40B4-BE49-F238E27FC236}">
              <a16:creationId xmlns:a16="http://schemas.microsoft.com/office/drawing/2014/main" id="{245E547E-AD15-49C3-BEEF-092C729F4CA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45" name="ZoneTexte 5144">
          <a:extLst>
            <a:ext uri="{FF2B5EF4-FFF2-40B4-BE49-F238E27FC236}">
              <a16:creationId xmlns:a16="http://schemas.microsoft.com/office/drawing/2014/main" id="{43F1330A-2929-4A02-9059-069D44794F8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46" name="ZoneTexte 5145">
          <a:extLst>
            <a:ext uri="{FF2B5EF4-FFF2-40B4-BE49-F238E27FC236}">
              <a16:creationId xmlns:a16="http://schemas.microsoft.com/office/drawing/2014/main" id="{D12933EA-4076-4A02-9C00-CDE072ECE70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47" name="ZoneTexte 5146">
          <a:extLst>
            <a:ext uri="{FF2B5EF4-FFF2-40B4-BE49-F238E27FC236}">
              <a16:creationId xmlns:a16="http://schemas.microsoft.com/office/drawing/2014/main" id="{2D3F1360-F30D-4344-B1B6-F5FD0FC3E4F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48" name="ZoneTexte 5147">
          <a:extLst>
            <a:ext uri="{FF2B5EF4-FFF2-40B4-BE49-F238E27FC236}">
              <a16:creationId xmlns:a16="http://schemas.microsoft.com/office/drawing/2014/main" id="{2B55761F-4C20-4ECD-A572-F89B75C0416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49" name="ZoneTexte 5148">
          <a:extLst>
            <a:ext uri="{FF2B5EF4-FFF2-40B4-BE49-F238E27FC236}">
              <a16:creationId xmlns:a16="http://schemas.microsoft.com/office/drawing/2014/main" id="{917CAF52-AA81-43B4-AAB3-A4D46EEAD97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50" name="ZoneTexte 5149">
          <a:extLst>
            <a:ext uri="{FF2B5EF4-FFF2-40B4-BE49-F238E27FC236}">
              <a16:creationId xmlns:a16="http://schemas.microsoft.com/office/drawing/2014/main" id="{A3A5964B-2A13-4071-B870-1F78A50439B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51" name="ZoneTexte 5150">
          <a:extLst>
            <a:ext uri="{FF2B5EF4-FFF2-40B4-BE49-F238E27FC236}">
              <a16:creationId xmlns:a16="http://schemas.microsoft.com/office/drawing/2014/main" id="{D0AFE064-A05B-4938-BC11-6D6BB404165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52" name="ZoneTexte 5151">
          <a:extLst>
            <a:ext uri="{FF2B5EF4-FFF2-40B4-BE49-F238E27FC236}">
              <a16:creationId xmlns:a16="http://schemas.microsoft.com/office/drawing/2014/main" id="{FC035958-C93F-4D6C-8AA0-610D87A8C10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53" name="ZoneTexte 5152">
          <a:extLst>
            <a:ext uri="{FF2B5EF4-FFF2-40B4-BE49-F238E27FC236}">
              <a16:creationId xmlns:a16="http://schemas.microsoft.com/office/drawing/2014/main" id="{F4EA3817-20B0-4230-8E3D-B1B1E0F1534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54" name="ZoneTexte 5153">
          <a:extLst>
            <a:ext uri="{FF2B5EF4-FFF2-40B4-BE49-F238E27FC236}">
              <a16:creationId xmlns:a16="http://schemas.microsoft.com/office/drawing/2014/main" id="{DEFCA97D-A8A9-4F5D-A6AD-D8D2B8E1EB7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55" name="ZoneTexte 5154">
          <a:extLst>
            <a:ext uri="{FF2B5EF4-FFF2-40B4-BE49-F238E27FC236}">
              <a16:creationId xmlns:a16="http://schemas.microsoft.com/office/drawing/2014/main" id="{741AF685-4F5F-42E3-BF70-BE93797ABF0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56" name="ZoneTexte 5155">
          <a:extLst>
            <a:ext uri="{FF2B5EF4-FFF2-40B4-BE49-F238E27FC236}">
              <a16:creationId xmlns:a16="http://schemas.microsoft.com/office/drawing/2014/main" id="{055BDA88-3256-4686-8784-25104101CC8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57" name="ZoneTexte 5156">
          <a:extLst>
            <a:ext uri="{FF2B5EF4-FFF2-40B4-BE49-F238E27FC236}">
              <a16:creationId xmlns:a16="http://schemas.microsoft.com/office/drawing/2014/main" id="{F994F85A-6327-4147-AE8A-38AF1F2538F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58" name="ZoneTexte 5157">
          <a:extLst>
            <a:ext uri="{FF2B5EF4-FFF2-40B4-BE49-F238E27FC236}">
              <a16:creationId xmlns:a16="http://schemas.microsoft.com/office/drawing/2014/main" id="{C353F933-D786-42BD-885D-9508BD727AF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59" name="ZoneTexte 5158">
          <a:extLst>
            <a:ext uri="{FF2B5EF4-FFF2-40B4-BE49-F238E27FC236}">
              <a16:creationId xmlns:a16="http://schemas.microsoft.com/office/drawing/2014/main" id="{29B6F37D-5E5F-4BB1-AED8-6CFDC953776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60" name="ZoneTexte 5159">
          <a:extLst>
            <a:ext uri="{FF2B5EF4-FFF2-40B4-BE49-F238E27FC236}">
              <a16:creationId xmlns:a16="http://schemas.microsoft.com/office/drawing/2014/main" id="{7572DA4C-1039-4D04-9590-C3829B15879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61" name="ZoneTexte 5160">
          <a:extLst>
            <a:ext uri="{FF2B5EF4-FFF2-40B4-BE49-F238E27FC236}">
              <a16:creationId xmlns:a16="http://schemas.microsoft.com/office/drawing/2014/main" id="{E955FB42-6CC1-4686-948C-E97A0AFE966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62" name="ZoneTexte 5161">
          <a:extLst>
            <a:ext uri="{FF2B5EF4-FFF2-40B4-BE49-F238E27FC236}">
              <a16:creationId xmlns:a16="http://schemas.microsoft.com/office/drawing/2014/main" id="{C8B6DF94-0542-494C-9C2E-6BA9C16C7E2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63" name="ZoneTexte 5162">
          <a:extLst>
            <a:ext uri="{FF2B5EF4-FFF2-40B4-BE49-F238E27FC236}">
              <a16:creationId xmlns:a16="http://schemas.microsoft.com/office/drawing/2014/main" id="{A083A864-177F-4C6B-AF06-E112181409F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64" name="ZoneTexte 5163">
          <a:extLst>
            <a:ext uri="{FF2B5EF4-FFF2-40B4-BE49-F238E27FC236}">
              <a16:creationId xmlns:a16="http://schemas.microsoft.com/office/drawing/2014/main" id="{E8FEEA54-03F2-4736-9993-0AA2FF54ECF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65" name="ZoneTexte 5164">
          <a:extLst>
            <a:ext uri="{FF2B5EF4-FFF2-40B4-BE49-F238E27FC236}">
              <a16:creationId xmlns:a16="http://schemas.microsoft.com/office/drawing/2014/main" id="{22A69D13-E17C-4248-8EDB-D3ECDB153E6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66" name="ZoneTexte 5165">
          <a:extLst>
            <a:ext uri="{FF2B5EF4-FFF2-40B4-BE49-F238E27FC236}">
              <a16:creationId xmlns:a16="http://schemas.microsoft.com/office/drawing/2014/main" id="{E948F764-7B44-4882-A9C5-C56813F119E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67" name="ZoneTexte 5166">
          <a:extLst>
            <a:ext uri="{FF2B5EF4-FFF2-40B4-BE49-F238E27FC236}">
              <a16:creationId xmlns:a16="http://schemas.microsoft.com/office/drawing/2014/main" id="{4241344E-6EED-4167-8A43-C206D8178FF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68" name="ZoneTexte 5167">
          <a:extLst>
            <a:ext uri="{FF2B5EF4-FFF2-40B4-BE49-F238E27FC236}">
              <a16:creationId xmlns:a16="http://schemas.microsoft.com/office/drawing/2014/main" id="{638C49F4-0FEF-4BC0-88BB-C1E43C554F8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69" name="ZoneTexte 5168">
          <a:extLst>
            <a:ext uri="{FF2B5EF4-FFF2-40B4-BE49-F238E27FC236}">
              <a16:creationId xmlns:a16="http://schemas.microsoft.com/office/drawing/2014/main" id="{687384E5-4584-480F-B691-7CD9FE7EA6D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70" name="ZoneTexte 5169">
          <a:extLst>
            <a:ext uri="{FF2B5EF4-FFF2-40B4-BE49-F238E27FC236}">
              <a16:creationId xmlns:a16="http://schemas.microsoft.com/office/drawing/2014/main" id="{9CBD2C70-B587-434F-9693-96B72757EC3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71" name="ZoneTexte 5170">
          <a:extLst>
            <a:ext uri="{FF2B5EF4-FFF2-40B4-BE49-F238E27FC236}">
              <a16:creationId xmlns:a16="http://schemas.microsoft.com/office/drawing/2014/main" id="{84492682-1D21-410C-A5FA-FBC391FE77A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72" name="ZoneTexte 5171">
          <a:extLst>
            <a:ext uri="{FF2B5EF4-FFF2-40B4-BE49-F238E27FC236}">
              <a16:creationId xmlns:a16="http://schemas.microsoft.com/office/drawing/2014/main" id="{13341DA6-FF4F-416F-B3AE-72752BD2659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73" name="ZoneTexte 5172">
          <a:extLst>
            <a:ext uri="{FF2B5EF4-FFF2-40B4-BE49-F238E27FC236}">
              <a16:creationId xmlns:a16="http://schemas.microsoft.com/office/drawing/2014/main" id="{BBA827A7-BF7D-4728-B8D0-1B763D052FF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74" name="ZoneTexte 5173">
          <a:extLst>
            <a:ext uri="{FF2B5EF4-FFF2-40B4-BE49-F238E27FC236}">
              <a16:creationId xmlns:a16="http://schemas.microsoft.com/office/drawing/2014/main" id="{496E285A-1588-4CDE-8B0F-D71D5AB581C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75" name="ZoneTexte 5174">
          <a:extLst>
            <a:ext uri="{FF2B5EF4-FFF2-40B4-BE49-F238E27FC236}">
              <a16:creationId xmlns:a16="http://schemas.microsoft.com/office/drawing/2014/main" id="{E44D9E8A-474B-482E-9CB4-1F4418E57DB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76" name="ZoneTexte 5175">
          <a:extLst>
            <a:ext uri="{FF2B5EF4-FFF2-40B4-BE49-F238E27FC236}">
              <a16:creationId xmlns:a16="http://schemas.microsoft.com/office/drawing/2014/main" id="{C8DDADF7-1678-4B16-AB30-B248AC3935D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77" name="ZoneTexte 5176">
          <a:extLst>
            <a:ext uri="{FF2B5EF4-FFF2-40B4-BE49-F238E27FC236}">
              <a16:creationId xmlns:a16="http://schemas.microsoft.com/office/drawing/2014/main" id="{0455BDFA-F735-4871-A5DA-7222071E58A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78" name="ZoneTexte 5177">
          <a:extLst>
            <a:ext uri="{FF2B5EF4-FFF2-40B4-BE49-F238E27FC236}">
              <a16:creationId xmlns:a16="http://schemas.microsoft.com/office/drawing/2014/main" id="{4DF7E4BD-68AB-423C-A360-2B4DF752351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79" name="ZoneTexte 5178">
          <a:extLst>
            <a:ext uri="{FF2B5EF4-FFF2-40B4-BE49-F238E27FC236}">
              <a16:creationId xmlns:a16="http://schemas.microsoft.com/office/drawing/2014/main" id="{532CF2B2-5FD6-418E-B282-02E179F30FB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80" name="ZoneTexte 5179">
          <a:extLst>
            <a:ext uri="{FF2B5EF4-FFF2-40B4-BE49-F238E27FC236}">
              <a16:creationId xmlns:a16="http://schemas.microsoft.com/office/drawing/2014/main" id="{B9E6B1B4-EE14-48A8-9E25-7143BE03C82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81" name="ZoneTexte 5180">
          <a:extLst>
            <a:ext uri="{FF2B5EF4-FFF2-40B4-BE49-F238E27FC236}">
              <a16:creationId xmlns:a16="http://schemas.microsoft.com/office/drawing/2014/main" id="{3A8A4353-26D9-4FD9-9ADD-0BAF299589A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82" name="ZoneTexte 5181">
          <a:extLst>
            <a:ext uri="{FF2B5EF4-FFF2-40B4-BE49-F238E27FC236}">
              <a16:creationId xmlns:a16="http://schemas.microsoft.com/office/drawing/2014/main" id="{3776BEF5-A03B-4643-8036-5E4088BC7AB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83" name="ZoneTexte 5182">
          <a:extLst>
            <a:ext uri="{FF2B5EF4-FFF2-40B4-BE49-F238E27FC236}">
              <a16:creationId xmlns:a16="http://schemas.microsoft.com/office/drawing/2014/main" id="{CFA77BB1-1404-47AB-A19E-86464DFDAC7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84" name="ZoneTexte 5183">
          <a:extLst>
            <a:ext uri="{FF2B5EF4-FFF2-40B4-BE49-F238E27FC236}">
              <a16:creationId xmlns:a16="http://schemas.microsoft.com/office/drawing/2014/main" id="{54B5EB76-1041-4DEC-8B1E-C59DCCF4A71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85" name="ZoneTexte 5184">
          <a:extLst>
            <a:ext uri="{FF2B5EF4-FFF2-40B4-BE49-F238E27FC236}">
              <a16:creationId xmlns:a16="http://schemas.microsoft.com/office/drawing/2014/main" id="{DC5AD828-AB4E-4DC6-A356-773F2767086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86" name="ZoneTexte 5185">
          <a:extLst>
            <a:ext uri="{FF2B5EF4-FFF2-40B4-BE49-F238E27FC236}">
              <a16:creationId xmlns:a16="http://schemas.microsoft.com/office/drawing/2014/main" id="{BD8AE0DC-4906-4808-A15D-EA76E6DE8D1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87" name="ZoneTexte 5186">
          <a:extLst>
            <a:ext uri="{FF2B5EF4-FFF2-40B4-BE49-F238E27FC236}">
              <a16:creationId xmlns:a16="http://schemas.microsoft.com/office/drawing/2014/main" id="{9DF15FF9-1B1D-481B-AD04-746695EDBA9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88" name="ZoneTexte 5187">
          <a:extLst>
            <a:ext uri="{FF2B5EF4-FFF2-40B4-BE49-F238E27FC236}">
              <a16:creationId xmlns:a16="http://schemas.microsoft.com/office/drawing/2014/main" id="{2ADCDBA7-7E88-4E44-8326-8C50D6AB6C9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89" name="ZoneTexte 5188">
          <a:extLst>
            <a:ext uri="{FF2B5EF4-FFF2-40B4-BE49-F238E27FC236}">
              <a16:creationId xmlns:a16="http://schemas.microsoft.com/office/drawing/2014/main" id="{81381740-14A8-4BE1-8D1D-E4B5D7B244F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90" name="ZoneTexte 5189">
          <a:extLst>
            <a:ext uri="{FF2B5EF4-FFF2-40B4-BE49-F238E27FC236}">
              <a16:creationId xmlns:a16="http://schemas.microsoft.com/office/drawing/2014/main" id="{CE2DA1A0-7B56-4C4D-A91C-25F484FA6A0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91" name="ZoneTexte 5190">
          <a:extLst>
            <a:ext uri="{FF2B5EF4-FFF2-40B4-BE49-F238E27FC236}">
              <a16:creationId xmlns:a16="http://schemas.microsoft.com/office/drawing/2014/main" id="{0D010726-20FD-429F-B07E-02314FD610B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92" name="ZoneTexte 5191">
          <a:extLst>
            <a:ext uri="{FF2B5EF4-FFF2-40B4-BE49-F238E27FC236}">
              <a16:creationId xmlns:a16="http://schemas.microsoft.com/office/drawing/2014/main" id="{74B226DF-F06D-4F4F-BCC4-8F45695733B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93" name="ZoneTexte 5192">
          <a:extLst>
            <a:ext uri="{FF2B5EF4-FFF2-40B4-BE49-F238E27FC236}">
              <a16:creationId xmlns:a16="http://schemas.microsoft.com/office/drawing/2014/main" id="{09623D21-4E6B-4114-94C8-32A76F26FD9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94" name="ZoneTexte 5193">
          <a:extLst>
            <a:ext uri="{FF2B5EF4-FFF2-40B4-BE49-F238E27FC236}">
              <a16:creationId xmlns:a16="http://schemas.microsoft.com/office/drawing/2014/main" id="{D9E8305D-B279-45FB-8C14-E19E3CC6230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95" name="ZoneTexte 5194">
          <a:extLst>
            <a:ext uri="{FF2B5EF4-FFF2-40B4-BE49-F238E27FC236}">
              <a16:creationId xmlns:a16="http://schemas.microsoft.com/office/drawing/2014/main" id="{62471DC2-D3F8-499A-A630-0AD371A9431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96" name="ZoneTexte 5195">
          <a:extLst>
            <a:ext uri="{FF2B5EF4-FFF2-40B4-BE49-F238E27FC236}">
              <a16:creationId xmlns:a16="http://schemas.microsoft.com/office/drawing/2014/main" id="{EA1EC23F-3C3B-4B81-A9A3-C9E38B76881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97" name="ZoneTexte 5196">
          <a:extLst>
            <a:ext uri="{FF2B5EF4-FFF2-40B4-BE49-F238E27FC236}">
              <a16:creationId xmlns:a16="http://schemas.microsoft.com/office/drawing/2014/main" id="{47F16915-98E0-423F-80C0-4222606C0D7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98" name="ZoneTexte 5197">
          <a:extLst>
            <a:ext uri="{FF2B5EF4-FFF2-40B4-BE49-F238E27FC236}">
              <a16:creationId xmlns:a16="http://schemas.microsoft.com/office/drawing/2014/main" id="{BDB6D748-CFC3-4E27-9936-1043F99A571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199" name="ZoneTexte 5198">
          <a:extLst>
            <a:ext uri="{FF2B5EF4-FFF2-40B4-BE49-F238E27FC236}">
              <a16:creationId xmlns:a16="http://schemas.microsoft.com/office/drawing/2014/main" id="{B8DE4F5C-CD94-4A96-ADC3-C57FDB4F243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00" name="ZoneTexte 5199">
          <a:extLst>
            <a:ext uri="{FF2B5EF4-FFF2-40B4-BE49-F238E27FC236}">
              <a16:creationId xmlns:a16="http://schemas.microsoft.com/office/drawing/2014/main" id="{17BA974D-4A88-4D3B-8BEC-2722BDFD629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01" name="ZoneTexte 5200">
          <a:extLst>
            <a:ext uri="{FF2B5EF4-FFF2-40B4-BE49-F238E27FC236}">
              <a16:creationId xmlns:a16="http://schemas.microsoft.com/office/drawing/2014/main" id="{0952DABF-B184-45DD-AFE7-AAFE310CF2B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02" name="ZoneTexte 5201">
          <a:extLst>
            <a:ext uri="{FF2B5EF4-FFF2-40B4-BE49-F238E27FC236}">
              <a16:creationId xmlns:a16="http://schemas.microsoft.com/office/drawing/2014/main" id="{8BB360EA-D17A-4A36-A4A5-C3CF29E4671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03" name="ZoneTexte 5202">
          <a:extLst>
            <a:ext uri="{FF2B5EF4-FFF2-40B4-BE49-F238E27FC236}">
              <a16:creationId xmlns:a16="http://schemas.microsoft.com/office/drawing/2014/main" id="{70597D0F-26C5-43C9-9A00-3E04442EB23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04" name="ZoneTexte 5203">
          <a:extLst>
            <a:ext uri="{FF2B5EF4-FFF2-40B4-BE49-F238E27FC236}">
              <a16:creationId xmlns:a16="http://schemas.microsoft.com/office/drawing/2014/main" id="{24DB7040-AB57-4CE3-8D4D-C09D0B9853B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05" name="ZoneTexte 5204">
          <a:extLst>
            <a:ext uri="{FF2B5EF4-FFF2-40B4-BE49-F238E27FC236}">
              <a16:creationId xmlns:a16="http://schemas.microsoft.com/office/drawing/2014/main" id="{806E5F24-7092-4AE5-BBEE-444CA0EDE2C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06" name="ZoneTexte 5205">
          <a:extLst>
            <a:ext uri="{FF2B5EF4-FFF2-40B4-BE49-F238E27FC236}">
              <a16:creationId xmlns:a16="http://schemas.microsoft.com/office/drawing/2014/main" id="{1BD77B18-57D8-4EB2-9856-C1BD6523B83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07" name="ZoneTexte 5206">
          <a:extLst>
            <a:ext uri="{FF2B5EF4-FFF2-40B4-BE49-F238E27FC236}">
              <a16:creationId xmlns:a16="http://schemas.microsoft.com/office/drawing/2014/main" id="{9FD67399-47E2-478C-A661-BEC41FC243E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08" name="ZoneTexte 5207">
          <a:extLst>
            <a:ext uri="{FF2B5EF4-FFF2-40B4-BE49-F238E27FC236}">
              <a16:creationId xmlns:a16="http://schemas.microsoft.com/office/drawing/2014/main" id="{55B0DEC8-A10E-4810-9DC6-1346276B22C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09" name="ZoneTexte 5208">
          <a:extLst>
            <a:ext uri="{FF2B5EF4-FFF2-40B4-BE49-F238E27FC236}">
              <a16:creationId xmlns:a16="http://schemas.microsoft.com/office/drawing/2014/main" id="{A1CBC73B-CB33-418C-9C37-691B48F10C5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10" name="ZoneTexte 5209">
          <a:extLst>
            <a:ext uri="{FF2B5EF4-FFF2-40B4-BE49-F238E27FC236}">
              <a16:creationId xmlns:a16="http://schemas.microsoft.com/office/drawing/2014/main" id="{89A2410B-62BB-44FB-AF94-2733AB7EF1C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11" name="ZoneTexte 5210">
          <a:extLst>
            <a:ext uri="{FF2B5EF4-FFF2-40B4-BE49-F238E27FC236}">
              <a16:creationId xmlns:a16="http://schemas.microsoft.com/office/drawing/2014/main" id="{7486EE26-D6C3-4F05-99B7-564FD4265A0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12" name="ZoneTexte 5211">
          <a:extLst>
            <a:ext uri="{FF2B5EF4-FFF2-40B4-BE49-F238E27FC236}">
              <a16:creationId xmlns:a16="http://schemas.microsoft.com/office/drawing/2014/main" id="{251B2C2A-C5AE-47B9-BE8A-8D221017C3E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13" name="ZoneTexte 5212">
          <a:extLst>
            <a:ext uri="{FF2B5EF4-FFF2-40B4-BE49-F238E27FC236}">
              <a16:creationId xmlns:a16="http://schemas.microsoft.com/office/drawing/2014/main" id="{D19E48D2-05AB-4A25-9EFD-5E3B92E7E61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14" name="ZoneTexte 5213">
          <a:extLst>
            <a:ext uri="{FF2B5EF4-FFF2-40B4-BE49-F238E27FC236}">
              <a16:creationId xmlns:a16="http://schemas.microsoft.com/office/drawing/2014/main" id="{2CEBC604-0336-4FCC-89A4-8C1B042D1B1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15" name="ZoneTexte 5214">
          <a:extLst>
            <a:ext uri="{FF2B5EF4-FFF2-40B4-BE49-F238E27FC236}">
              <a16:creationId xmlns:a16="http://schemas.microsoft.com/office/drawing/2014/main" id="{22BA78F8-FC43-4386-8330-982041F1FC1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16" name="ZoneTexte 5215">
          <a:extLst>
            <a:ext uri="{FF2B5EF4-FFF2-40B4-BE49-F238E27FC236}">
              <a16:creationId xmlns:a16="http://schemas.microsoft.com/office/drawing/2014/main" id="{F7C1C27C-AD12-4359-B303-D0F960B4D83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17" name="ZoneTexte 5216">
          <a:extLst>
            <a:ext uri="{FF2B5EF4-FFF2-40B4-BE49-F238E27FC236}">
              <a16:creationId xmlns:a16="http://schemas.microsoft.com/office/drawing/2014/main" id="{BB031D31-FF9E-4481-9535-73D55B6D54F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18" name="ZoneTexte 5217">
          <a:extLst>
            <a:ext uri="{FF2B5EF4-FFF2-40B4-BE49-F238E27FC236}">
              <a16:creationId xmlns:a16="http://schemas.microsoft.com/office/drawing/2014/main" id="{5695A4FD-7D2A-46E9-BAAD-81A3388CBF1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19" name="ZoneTexte 5218">
          <a:extLst>
            <a:ext uri="{FF2B5EF4-FFF2-40B4-BE49-F238E27FC236}">
              <a16:creationId xmlns:a16="http://schemas.microsoft.com/office/drawing/2014/main" id="{7F49479D-0777-4DB4-961B-AF2E54837B0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20" name="ZoneTexte 5219">
          <a:extLst>
            <a:ext uri="{FF2B5EF4-FFF2-40B4-BE49-F238E27FC236}">
              <a16:creationId xmlns:a16="http://schemas.microsoft.com/office/drawing/2014/main" id="{9408E108-42AE-4304-B259-F7E4A1CBD7E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21" name="ZoneTexte 5220">
          <a:extLst>
            <a:ext uri="{FF2B5EF4-FFF2-40B4-BE49-F238E27FC236}">
              <a16:creationId xmlns:a16="http://schemas.microsoft.com/office/drawing/2014/main" id="{B1CA3276-1C85-4454-9054-2669EC11CCA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22" name="ZoneTexte 5221">
          <a:extLst>
            <a:ext uri="{FF2B5EF4-FFF2-40B4-BE49-F238E27FC236}">
              <a16:creationId xmlns:a16="http://schemas.microsoft.com/office/drawing/2014/main" id="{77D1D8C7-A634-4682-8E37-119C2DA5BCF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23" name="ZoneTexte 5222">
          <a:extLst>
            <a:ext uri="{FF2B5EF4-FFF2-40B4-BE49-F238E27FC236}">
              <a16:creationId xmlns:a16="http://schemas.microsoft.com/office/drawing/2014/main" id="{22E2B3CA-4268-4D1F-900F-83B53DBA883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24" name="ZoneTexte 5223">
          <a:extLst>
            <a:ext uri="{FF2B5EF4-FFF2-40B4-BE49-F238E27FC236}">
              <a16:creationId xmlns:a16="http://schemas.microsoft.com/office/drawing/2014/main" id="{E0055CCF-1642-4D52-92DD-F018476E661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25" name="ZoneTexte 5224">
          <a:extLst>
            <a:ext uri="{FF2B5EF4-FFF2-40B4-BE49-F238E27FC236}">
              <a16:creationId xmlns:a16="http://schemas.microsoft.com/office/drawing/2014/main" id="{04E851C2-DCAB-4056-9924-8C2762A4FF7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26" name="ZoneTexte 5225">
          <a:extLst>
            <a:ext uri="{FF2B5EF4-FFF2-40B4-BE49-F238E27FC236}">
              <a16:creationId xmlns:a16="http://schemas.microsoft.com/office/drawing/2014/main" id="{53C41CEC-4696-4477-8CAF-FB19A4C1F3D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27" name="ZoneTexte 5226">
          <a:extLst>
            <a:ext uri="{FF2B5EF4-FFF2-40B4-BE49-F238E27FC236}">
              <a16:creationId xmlns:a16="http://schemas.microsoft.com/office/drawing/2014/main" id="{764ACBD6-3626-494D-935E-9110993213B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28" name="ZoneTexte 5227">
          <a:extLst>
            <a:ext uri="{FF2B5EF4-FFF2-40B4-BE49-F238E27FC236}">
              <a16:creationId xmlns:a16="http://schemas.microsoft.com/office/drawing/2014/main" id="{424C90F4-DF7D-449B-9686-7DC1500EAF2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29" name="ZoneTexte 5228">
          <a:extLst>
            <a:ext uri="{FF2B5EF4-FFF2-40B4-BE49-F238E27FC236}">
              <a16:creationId xmlns:a16="http://schemas.microsoft.com/office/drawing/2014/main" id="{0C5AC174-DC15-4462-A636-7589044A68F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30" name="ZoneTexte 5229">
          <a:extLst>
            <a:ext uri="{FF2B5EF4-FFF2-40B4-BE49-F238E27FC236}">
              <a16:creationId xmlns:a16="http://schemas.microsoft.com/office/drawing/2014/main" id="{5790BCE0-E279-4B0E-B9EF-17E11B191F4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31" name="ZoneTexte 5230">
          <a:extLst>
            <a:ext uri="{FF2B5EF4-FFF2-40B4-BE49-F238E27FC236}">
              <a16:creationId xmlns:a16="http://schemas.microsoft.com/office/drawing/2014/main" id="{96B4C06C-036A-4E42-8231-9CE5341FF91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32" name="ZoneTexte 5231">
          <a:extLst>
            <a:ext uri="{FF2B5EF4-FFF2-40B4-BE49-F238E27FC236}">
              <a16:creationId xmlns:a16="http://schemas.microsoft.com/office/drawing/2014/main" id="{7CFD7338-868C-44DA-B297-47CC332476E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33" name="ZoneTexte 5232">
          <a:extLst>
            <a:ext uri="{FF2B5EF4-FFF2-40B4-BE49-F238E27FC236}">
              <a16:creationId xmlns:a16="http://schemas.microsoft.com/office/drawing/2014/main" id="{AB5083BF-99AA-45E2-83F5-CB4D5517D4B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34" name="ZoneTexte 5233">
          <a:extLst>
            <a:ext uri="{FF2B5EF4-FFF2-40B4-BE49-F238E27FC236}">
              <a16:creationId xmlns:a16="http://schemas.microsoft.com/office/drawing/2014/main" id="{EC188D47-62AF-4E40-945D-3F32C1527B8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35" name="ZoneTexte 5234">
          <a:extLst>
            <a:ext uri="{FF2B5EF4-FFF2-40B4-BE49-F238E27FC236}">
              <a16:creationId xmlns:a16="http://schemas.microsoft.com/office/drawing/2014/main" id="{1DC77BAE-4B85-4046-AEE2-6F526F45218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36" name="ZoneTexte 5235">
          <a:extLst>
            <a:ext uri="{FF2B5EF4-FFF2-40B4-BE49-F238E27FC236}">
              <a16:creationId xmlns:a16="http://schemas.microsoft.com/office/drawing/2014/main" id="{F707990C-1F49-42D8-9A7D-14C4C7A70DF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37" name="ZoneTexte 5236">
          <a:extLst>
            <a:ext uri="{FF2B5EF4-FFF2-40B4-BE49-F238E27FC236}">
              <a16:creationId xmlns:a16="http://schemas.microsoft.com/office/drawing/2014/main" id="{6C96C871-C2CD-4CD6-AB41-360FCDA15DF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38" name="ZoneTexte 5237">
          <a:extLst>
            <a:ext uri="{FF2B5EF4-FFF2-40B4-BE49-F238E27FC236}">
              <a16:creationId xmlns:a16="http://schemas.microsoft.com/office/drawing/2014/main" id="{4B80B3F1-40C3-47B3-A375-02BADED0AC2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39" name="ZoneTexte 5238">
          <a:extLst>
            <a:ext uri="{FF2B5EF4-FFF2-40B4-BE49-F238E27FC236}">
              <a16:creationId xmlns:a16="http://schemas.microsoft.com/office/drawing/2014/main" id="{7646E91D-0BEE-4447-9A9E-C4D453AAA40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40" name="ZoneTexte 5239">
          <a:extLst>
            <a:ext uri="{FF2B5EF4-FFF2-40B4-BE49-F238E27FC236}">
              <a16:creationId xmlns:a16="http://schemas.microsoft.com/office/drawing/2014/main" id="{3462D7AB-4A61-4C21-BD4D-C5012DFA781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41" name="ZoneTexte 5240">
          <a:extLst>
            <a:ext uri="{FF2B5EF4-FFF2-40B4-BE49-F238E27FC236}">
              <a16:creationId xmlns:a16="http://schemas.microsoft.com/office/drawing/2014/main" id="{C164C56F-80E3-49A3-8C96-2DEA9BD2F5F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42" name="ZoneTexte 5241">
          <a:extLst>
            <a:ext uri="{FF2B5EF4-FFF2-40B4-BE49-F238E27FC236}">
              <a16:creationId xmlns:a16="http://schemas.microsoft.com/office/drawing/2014/main" id="{0ED3DF93-2420-4812-9E39-83E645E8EAF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43" name="ZoneTexte 5242">
          <a:extLst>
            <a:ext uri="{FF2B5EF4-FFF2-40B4-BE49-F238E27FC236}">
              <a16:creationId xmlns:a16="http://schemas.microsoft.com/office/drawing/2014/main" id="{0091A7C2-9FBC-4C03-81D5-143809A2B11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44" name="ZoneTexte 5243">
          <a:extLst>
            <a:ext uri="{FF2B5EF4-FFF2-40B4-BE49-F238E27FC236}">
              <a16:creationId xmlns:a16="http://schemas.microsoft.com/office/drawing/2014/main" id="{94CA4A3A-CD51-46B8-AF06-BF4B3426D41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45" name="ZoneTexte 5244">
          <a:extLst>
            <a:ext uri="{FF2B5EF4-FFF2-40B4-BE49-F238E27FC236}">
              <a16:creationId xmlns:a16="http://schemas.microsoft.com/office/drawing/2014/main" id="{02C93675-C309-4BED-9904-8DAB305D1E1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46" name="ZoneTexte 5245">
          <a:extLst>
            <a:ext uri="{FF2B5EF4-FFF2-40B4-BE49-F238E27FC236}">
              <a16:creationId xmlns:a16="http://schemas.microsoft.com/office/drawing/2014/main" id="{4334817D-DFE8-498C-AA89-D7B65A5F22A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47" name="ZoneTexte 5246">
          <a:extLst>
            <a:ext uri="{FF2B5EF4-FFF2-40B4-BE49-F238E27FC236}">
              <a16:creationId xmlns:a16="http://schemas.microsoft.com/office/drawing/2014/main" id="{A189CBAE-6E86-49C8-96F6-00B50C671B8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48" name="ZoneTexte 5247">
          <a:extLst>
            <a:ext uri="{FF2B5EF4-FFF2-40B4-BE49-F238E27FC236}">
              <a16:creationId xmlns:a16="http://schemas.microsoft.com/office/drawing/2014/main" id="{7BB8A938-FB7A-41D6-9C2F-28DFC03D7F0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49" name="ZoneTexte 5248">
          <a:extLst>
            <a:ext uri="{FF2B5EF4-FFF2-40B4-BE49-F238E27FC236}">
              <a16:creationId xmlns:a16="http://schemas.microsoft.com/office/drawing/2014/main" id="{1A8E9F31-12CB-453E-B1AF-637D8DD8422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50" name="ZoneTexte 5249">
          <a:extLst>
            <a:ext uri="{FF2B5EF4-FFF2-40B4-BE49-F238E27FC236}">
              <a16:creationId xmlns:a16="http://schemas.microsoft.com/office/drawing/2014/main" id="{04856B4B-1032-4854-9E74-D97CF6DE609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51" name="ZoneTexte 5250">
          <a:extLst>
            <a:ext uri="{FF2B5EF4-FFF2-40B4-BE49-F238E27FC236}">
              <a16:creationId xmlns:a16="http://schemas.microsoft.com/office/drawing/2014/main" id="{11F1AFB9-1E72-428A-8DF8-35BA2D78BF7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52" name="ZoneTexte 5251">
          <a:extLst>
            <a:ext uri="{FF2B5EF4-FFF2-40B4-BE49-F238E27FC236}">
              <a16:creationId xmlns:a16="http://schemas.microsoft.com/office/drawing/2014/main" id="{6A9F6FA4-40FC-4161-995B-8AE4A0A52AC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53" name="ZoneTexte 5252">
          <a:extLst>
            <a:ext uri="{FF2B5EF4-FFF2-40B4-BE49-F238E27FC236}">
              <a16:creationId xmlns:a16="http://schemas.microsoft.com/office/drawing/2014/main" id="{D9DDD009-0CE1-4CA1-8092-120F44263A9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54" name="ZoneTexte 5253">
          <a:extLst>
            <a:ext uri="{FF2B5EF4-FFF2-40B4-BE49-F238E27FC236}">
              <a16:creationId xmlns:a16="http://schemas.microsoft.com/office/drawing/2014/main" id="{E312A6FD-E732-4418-80E5-AC79B0A0743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55" name="ZoneTexte 5254">
          <a:extLst>
            <a:ext uri="{FF2B5EF4-FFF2-40B4-BE49-F238E27FC236}">
              <a16:creationId xmlns:a16="http://schemas.microsoft.com/office/drawing/2014/main" id="{CF7617B1-40B0-4683-B741-9E9F87EE529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56" name="ZoneTexte 5255">
          <a:extLst>
            <a:ext uri="{FF2B5EF4-FFF2-40B4-BE49-F238E27FC236}">
              <a16:creationId xmlns:a16="http://schemas.microsoft.com/office/drawing/2014/main" id="{9CF55AE9-0B9C-4E8C-AA12-011A1E8D7DE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57" name="ZoneTexte 5256">
          <a:extLst>
            <a:ext uri="{FF2B5EF4-FFF2-40B4-BE49-F238E27FC236}">
              <a16:creationId xmlns:a16="http://schemas.microsoft.com/office/drawing/2014/main" id="{109783FB-3199-4C94-B803-7D6FCA87378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58" name="ZoneTexte 5257">
          <a:extLst>
            <a:ext uri="{FF2B5EF4-FFF2-40B4-BE49-F238E27FC236}">
              <a16:creationId xmlns:a16="http://schemas.microsoft.com/office/drawing/2014/main" id="{0A885AAB-70E1-442B-9FC4-82FCFF8F426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59" name="ZoneTexte 5258">
          <a:extLst>
            <a:ext uri="{FF2B5EF4-FFF2-40B4-BE49-F238E27FC236}">
              <a16:creationId xmlns:a16="http://schemas.microsoft.com/office/drawing/2014/main" id="{4513FC04-8573-4450-B7DD-8FADA8F20CB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60" name="ZoneTexte 5259">
          <a:extLst>
            <a:ext uri="{FF2B5EF4-FFF2-40B4-BE49-F238E27FC236}">
              <a16:creationId xmlns:a16="http://schemas.microsoft.com/office/drawing/2014/main" id="{787FC114-0028-49A1-9942-58E08165219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61" name="ZoneTexte 5260">
          <a:extLst>
            <a:ext uri="{FF2B5EF4-FFF2-40B4-BE49-F238E27FC236}">
              <a16:creationId xmlns:a16="http://schemas.microsoft.com/office/drawing/2014/main" id="{7321131E-0FAE-48A7-9224-8F7FC685D21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62" name="ZoneTexte 5261">
          <a:extLst>
            <a:ext uri="{FF2B5EF4-FFF2-40B4-BE49-F238E27FC236}">
              <a16:creationId xmlns:a16="http://schemas.microsoft.com/office/drawing/2014/main" id="{79DA2990-6FC2-4D2B-B81F-129925A4743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63" name="ZoneTexte 5262">
          <a:extLst>
            <a:ext uri="{FF2B5EF4-FFF2-40B4-BE49-F238E27FC236}">
              <a16:creationId xmlns:a16="http://schemas.microsoft.com/office/drawing/2014/main" id="{BA8E25F0-E4FC-42DE-95A3-868E3CDC58A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64" name="ZoneTexte 5263">
          <a:extLst>
            <a:ext uri="{FF2B5EF4-FFF2-40B4-BE49-F238E27FC236}">
              <a16:creationId xmlns:a16="http://schemas.microsoft.com/office/drawing/2014/main" id="{3C4BC231-8A33-4890-97B3-0DEECB54EE5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65" name="ZoneTexte 5264">
          <a:extLst>
            <a:ext uri="{FF2B5EF4-FFF2-40B4-BE49-F238E27FC236}">
              <a16:creationId xmlns:a16="http://schemas.microsoft.com/office/drawing/2014/main" id="{A220CC28-755D-4B7C-9531-7D92DBF94ED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66" name="ZoneTexte 5265">
          <a:extLst>
            <a:ext uri="{FF2B5EF4-FFF2-40B4-BE49-F238E27FC236}">
              <a16:creationId xmlns:a16="http://schemas.microsoft.com/office/drawing/2014/main" id="{4CB364AC-C9F4-4F50-AAEB-86F7DAB177F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67" name="ZoneTexte 5266">
          <a:extLst>
            <a:ext uri="{FF2B5EF4-FFF2-40B4-BE49-F238E27FC236}">
              <a16:creationId xmlns:a16="http://schemas.microsoft.com/office/drawing/2014/main" id="{A2600F9E-890F-451B-941E-06FAFD87A0A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68" name="ZoneTexte 5267">
          <a:extLst>
            <a:ext uri="{FF2B5EF4-FFF2-40B4-BE49-F238E27FC236}">
              <a16:creationId xmlns:a16="http://schemas.microsoft.com/office/drawing/2014/main" id="{40C88AEA-BAF3-4E1E-9422-8C4563E9C20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69" name="ZoneTexte 5268">
          <a:extLst>
            <a:ext uri="{FF2B5EF4-FFF2-40B4-BE49-F238E27FC236}">
              <a16:creationId xmlns:a16="http://schemas.microsoft.com/office/drawing/2014/main" id="{9C8832AE-7C86-4DDE-A636-7C00412E5CA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70" name="ZoneTexte 5269">
          <a:extLst>
            <a:ext uri="{FF2B5EF4-FFF2-40B4-BE49-F238E27FC236}">
              <a16:creationId xmlns:a16="http://schemas.microsoft.com/office/drawing/2014/main" id="{9A7DB7FA-FB6F-445A-89F8-4AE65B6CAB7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71" name="ZoneTexte 5270">
          <a:extLst>
            <a:ext uri="{FF2B5EF4-FFF2-40B4-BE49-F238E27FC236}">
              <a16:creationId xmlns:a16="http://schemas.microsoft.com/office/drawing/2014/main" id="{6C9E823B-C621-4A25-8B3D-D6838AE4DFC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72" name="ZoneTexte 5271">
          <a:extLst>
            <a:ext uri="{FF2B5EF4-FFF2-40B4-BE49-F238E27FC236}">
              <a16:creationId xmlns:a16="http://schemas.microsoft.com/office/drawing/2014/main" id="{41778479-4672-4EA1-9459-80E45DBAE7C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73" name="ZoneTexte 5272">
          <a:extLst>
            <a:ext uri="{FF2B5EF4-FFF2-40B4-BE49-F238E27FC236}">
              <a16:creationId xmlns:a16="http://schemas.microsoft.com/office/drawing/2014/main" id="{614F990F-9BC8-4302-B88D-3C06881F933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74" name="ZoneTexte 5273">
          <a:extLst>
            <a:ext uri="{FF2B5EF4-FFF2-40B4-BE49-F238E27FC236}">
              <a16:creationId xmlns:a16="http://schemas.microsoft.com/office/drawing/2014/main" id="{9FE764A2-0EBA-4055-A7CA-BFB6ABF4B57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75" name="ZoneTexte 5274">
          <a:extLst>
            <a:ext uri="{FF2B5EF4-FFF2-40B4-BE49-F238E27FC236}">
              <a16:creationId xmlns:a16="http://schemas.microsoft.com/office/drawing/2014/main" id="{A7D7C1D3-CBBF-4660-95BC-5785F164C88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76" name="ZoneTexte 5275">
          <a:extLst>
            <a:ext uri="{FF2B5EF4-FFF2-40B4-BE49-F238E27FC236}">
              <a16:creationId xmlns:a16="http://schemas.microsoft.com/office/drawing/2014/main" id="{B2F84707-3321-4625-9980-FCCCFA42218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77" name="ZoneTexte 5276">
          <a:extLst>
            <a:ext uri="{FF2B5EF4-FFF2-40B4-BE49-F238E27FC236}">
              <a16:creationId xmlns:a16="http://schemas.microsoft.com/office/drawing/2014/main" id="{4F299C84-F335-483D-9C9B-74365FEDECD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78" name="ZoneTexte 5277">
          <a:extLst>
            <a:ext uri="{FF2B5EF4-FFF2-40B4-BE49-F238E27FC236}">
              <a16:creationId xmlns:a16="http://schemas.microsoft.com/office/drawing/2014/main" id="{1B79FF89-3C8F-482C-80D4-DB905551F13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79" name="ZoneTexte 5278">
          <a:extLst>
            <a:ext uri="{FF2B5EF4-FFF2-40B4-BE49-F238E27FC236}">
              <a16:creationId xmlns:a16="http://schemas.microsoft.com/office/drawing/2014/main" id="{01D86DEC-F0D9-425B-8849-D64EBE15A6A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80" name="ZoneTexte 5279">
          <a:extLst>
            <a:ext uri="{FF2B5EF4-FFF2-40B4-BE49-F238E27FC236}">
              <a16:creationId xmlns:a16="http://schemas.microsoft.com/office/drawing/2014/main" id="{7EE12136-0BAE-4A19-A8B5-F598F66039D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81" name="ZoneTexte 5280">
          <a:extLst>
            <a:ext uri="{FF2B5EF4-FFF2-40B4-BE49-F238E27FC236}">
              <a16:creationId xmlns:a16="http://schemas.microsoft.com/office/drawing/2014/main" id="{4C232598-9FFF-4DC7-81B0-379877BF3B3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82" name="ZoneTexte 5281">
          <a:extLst>
            <a:ext uri="{FF2B5EF4-FFF2-40B4-BE49-F238E27FC236}">
              <a16:creationId xmlns:a16="http://schemas.microsoft.com/office/drawing/2014/main" id="{7D8842EA-6309-4DB5-A87F-B08CBD11AB1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83" name="ZoneTexte 5282">
          <a:extLst>
            <a:ext uri="{FF2B5EF4-FFF2-40B4-BE49-F238E27FC236}">
              <a16:creationId xmlns:a16="http://schemas.microsoft.com/office/drawing/2014/main" id="{77DBF3B2-F92E-48D1-8EA8-EF0ACD01D36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84" name="ZoneTexte 5283">
          <a:extLst>
            <a:ext uri="{FF2B5EF4-FFF2-40B4-BE49-F238E27FC236}">
              <a16:creationId xmlns:a16="http://schemas.microsoft.com/office/drawing/2014/main" id="{CB860C65-F04D-4798-BF06-57DA93F51D2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85" name="ZoneTexte 5284">
          <a:extLst>
            <a:ext uri="{FF2B5EF4-FFF2-40B4-BE49-F238E27FC236}">
              <a16:creationId xmlns:a16="http://schemas.microsoft.com/office/drawing/2014/main" id="{66D20D21-73E9-4698-B0C1-A2F2CE5C13A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86" name="ZoneTexte 5285">
          <a:extLst>
            <a:ext uri="{FF2B5EF4-FFF2-40B4-BE49-F238E27FC236}">
              <a16:creationId xmlns:a16="http://schemas.microsoft.com/office/drawing/2014/main" id="{82F9B1CE-6A33-43E0-83FD-C774F535BFB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87" name="ZoneTexte 5286">
          <a:extLst>
            <a:ext uri="{FF2B5EF4-FFF2-40B4-BE49-F238E27FC236}">
              <a16:creationId xmlns:a16="http://schemas.microsoft.com/office/drawing/2014/main" id="{563A7793-17C2-4E9E-9E54-BC7B02C49B2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88" name="ZoneTexte 5287">
          <a:extLst>
            <a:ext uri="{FF2B5EF4-FFF2-40B4-BE49-F238E27FC236}">
              <a16:creationId xmlns:a16="http://schemas.microsoft.com/office/drawing/2014/main" id="{2C5DCF89-352D-482C-9589-EF191045CA8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89" name="ZoneTexte 5288">
          <a:extLst>
            <a:ext uri="{FF2B5EF4-FFF2-40B4-BE49-F238E27FC236}">
              <a16:creationId xmlns:a16="http://schemas.microsoft.com/office/drawing/2014/main" id="{03AAFF19-156A-43F0-AC95-D5E241D0A2C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90" name="ZoneTexte 5289">
          <a:extLst>
            <a:ext uri="{FF2B5EF4-FFF2-40B4-BE49-F238E27FC236}">
              <a16:creationId xmlns:a16="http://schemas.microsoft.com/office/drawing/2014/main" id="{58659229-C190-4C7B-A480-43741514F73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91" name="ZoneTexte 5290">
          <a:extLst>
            <a:ext uri="{FF2B5EF4-FFF2-40B4-BE49-F238E27FC236}">
              <a16:creationId xmlns:a16="http://schemas.microsoft.com/office/drawing/2014/main" id="{C4DBC5C3-7889-4DB2-B645-D8E4886F209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92" name="ZoneTexte 5291">
          <a:extLst>
            <a:ext uri="{FF2B5EF4-FFF2-40B4-BE49-F238E27FC236}">
              <a16:creationId xmlns:a16="http://schemas.microsoft.com/office/drawing/2014/main" id="{6B02940C-7775-4199-A912-D2AA4F8184A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93" name="ZoneTexte 5292">
          <a:extLst>
            <a:ext uri="{FF2B5EF4-FFF2-40B4-BE49-F238E27FC236}">
              <a16:creationId xmlns:a16="http://schemas.microsoft.com/office/drawing/2014/main" id="{1B9278C6-03C8-4EF3-BFA4-869EBEB2632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94" name="ZoneTexte 5293">
          <a:extLst>
            <a:ext uri="{FF2B5EF4-FFF2-40B4-BE49-F238E27FC236}">
              <a16:creationId xmlns:a16="http://schemas.microsoft.com/office/drawing/2014/main" id="{CA77BA67-A7BD-42F2-B445-32E6939B6EC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95" name="ZoneTexte 5294">
          <a:extLst>
            <a:ext uri="{FF2B5EF4-FFF2-40B4-BE49-F238E27FC236}">
              <a16:creationId xmlns:a16="http://schemas.microsoft.com/office/drawing/2014/main" id="{1D26304C-7B9F-4D5F-9ECA-4577BE107B8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96" name="ZoneTexte 5295">
          <a:extLst>
            <a:ext uri="{FF2B5EF4-FFF2-40B4-BE49-F238E27FC236}">
              <a16:creationId xmlns:a16="http://schemas.microsoft.com/office/drawing/2014/main" id="{F997518C-1785-430F-A82D-199361C01A2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97" name="ZoneTexte 5296">
          <a:extLst>
            <a:ext uri="{FF2B5EF4-FFF2-40B4-BE49-F238E27FC236}">
              <a16:creationId xmlns:a16="http://schemas.microsoft.com/office/drawing/2014/main" id="{EEFDFE48-DBA0-4434-8AED-86E6AAF0579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98" name="ZoneTexte 5297">
          <a:extLst>
            <a:ext uri="{FF2B5EF4-FFF2-40B4-BE49-F238E27FC236}">
              <a16:creationId xmlns:a16="http://schemas.microsoft.com/office/drawing/2014/main" id="{FDC47052-C56F-49C1-A0B1-261BFE13107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299" name="ZoneTexte 5298">
          <a:extLst>
            <a:ext uri="{FF2B5EF4-FFF2-40B4-BE49-F238E27FC236}">
              <a16:creationId xmlns:a16="http://schemas.microsoft.com/office/drawing/2014/main" id="{A8DA50D7-491B-4837-9939-BA9A6BB053B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00" name="ZoneTexte 5299">
          <a:extLst>
            <a:ext uri="{FF2B5EF4-FFF2-40B4-BE49-F238E27FC236}">
              <a16:creationId xmlns:a16="http://schemas.microsoft.com/office/drawing/2014/main" id="{0B9365E8-102E-4C58-BE7A-8267F9C4453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01" name="ZoneTexte 5300">
          <a:extLst>
            <a:ext uri="{FF2B5EF4-FFF2-40B4-BE49-F238E27FC236}">
              <a16:creationId xmlns:a16="http://schemas.microsoft.com/office/drawing/2014/main" id="{D69CAFA6-5342-41D8-B16F-170F4A4CF6C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02" name="ZoneTexte 5301">
          <a:extLst>
            <a:ext uri="{FF2B5EF4-FFF2-40B4-BE49-F238E27FC236}">
              <a16:creationId xmlns:a16="http://schemas.microsoft.com/office/drawing/2014/main" id="{445E80CA-502C-4EAF-ADE9-D7D9A16E58C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03" name="ZoneTexte 5302">
          <a:extLst>
            <a:ext uri="{FF2B5EF4-FFF2-40B4-BE49-F238E27FC236}">
              <a16:creationId xmlns:a16="http://schemas.microsoft.com/office/drawing/2014/main" id="{30CE14AC-6356-4B2D-BBF5-CBAB32989A0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04" name="ZoneTexte 5303">
          <a:extLst>
            <a:ext uri="{FF2B5EF4-FFF2-40B4-BE49-F238E27FC236}">
              <a16:creationId xmlns:a16="http://schemas.microsoft.com/office/drawing/2014/main" id="{FE07E5F8-E23B-4D9E-90AF-109CE54D6AA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05" name="ZoneTexte 5304">
          <a:extLst>
            <a:ext uri="{FF2B5EF4-FFF2-40B4-BE49-F238E27FC236}">
              <a16:creationId xmlns:a16="http://schemas.microsoft.com/office/drawing/2014/main" id="{7CA7F02E-97FE-49CD-A5B2-83E96F5377C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06" name="ZoneTexte 5305">
          <a:extLst>
            <a:ext uri="{FF2B5EF4-FFF2-40B4-BE49-F238E27FC236}">
              <a16:creationId xmlns:a16="http://schemas.microsoft.com/office/drawing/2014/main" id="{0B42D546-C5CB-4B46-BB8F-5B1C7A56C8B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07" name="ZoneTexte 5306">
          <a:extLst>
            <a:ext uri="{FF2B5EF4-FFF2-40B4-BE49-F238E27FC236}">
              <a16:creationId xmlns:a16="http://schemas.microsoft.com/office/drawing/2014/main" id="{47502225-31CC-4373-B9D4-FD23DFE9DC0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08" name="ZoneTexte 5307">
          <a:extLst>
            <a:ext uri="{FF2B5EF4-FFF2-40B4-BE49-F238E27FC236}">
              <a16:creationId xmlns:a16="http://schemas.microsoft.com/office/drawing/2014/main" id="{521A5354-04E6-486F-B7F0-9459BEB10E3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09" name="ZoneTexte 5308">
          <a:extLst>
            <a:ext uri="{FF2B5EF4-FFF2-40B4-BE49-F238E27FC236}">
              <a16:creationId xmlns:a16="http://schemas.microsoft.com/office/drawing/2014/main" id="{F8B70DAA-1EB1-4A58-BBEF-28F4A065042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10" name="ZoneTexte 5309">
          <a:extLst>
            <a:ext uri="{FF2B5EF4-FFF2-40B4-BE49-F238E27FC236}">
              <a16:creationId xmlns:a16="http://schemas.microsoft.com/office/drawing/2014/main" id="{DE3CE81F-33DE-45CA-9D12-5534125E61B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11" name="ZoneTexte 5310">
          <a:extLst>
            <a:ext uri="{FF2B5EF4-FFF2-40B4-BE49-F238E27FC236}">
              <a16:creationId xmlns:a16="http://schemas.microsoft.com/office/drawing/2014/main" id="{68660E32-2878-461C-8B0B-31A44AE25D2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12" name="ZoneTexte 5311">
          <a:extLst>
            <a:ext uri="{FF2B5EF4-FFF2-40B4-BE49-F238E27FC236}">
              <a16:creationId xmlns:a16="http://schemas.microsoft.com/office/drawing/2014/main" id="{EA1FC23A-F392-40DE-9B58-1721C66384A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13" name="ZoneTexte 5312">
          <a:extLst>
            <a:ext uri="{FF2B5EF4-FFF2-40B4-BE49-F238E27FC236}">
              <a16:creationId xmlns:a16="http://schemas.microsoft.com/office/drawing/2014/main" id="{8D0E8120-6025-4A84-ACB1-F9701AD836E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14" name="ZoneTexte 5313">
          <a:extLst>
            <a:ext uri="{FF2B5EF4-FFF2-40B4-BE49-F238E27FC236}">
              <a16:creationId xmlns:a16="http://schemas.microsoft.com/office/drawing/2014/main" id="{3808E464-C8C5-4AAF-8D6E-9E2C0480176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15" name="ZoneTexte 5314">
          <a:extLst>
            <a:ext uri="{FF2B5EF4-FFF2-40B4-BE49-F238E27FC236}">
              <a16:creationId xmlns:a16="http://schemas.microsoft.com/office/drawing/2014/main" id="{445C3867-B72C-43E7-9F87-A17C21E74D9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16" name="ZoneTexte 5315">
          <a:extLst>
            <a:ext uri="{FF2B5EF4-FFF2-40B4-BE49-F238E27FC236}">
              <a16:creationId xmlns:a16="http://schemas.microsoft.com/office/drawing/2014/main" id="{10EB5FA5-A4EC-4C30-8DB5-885274D5849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17" name="ZoneTexte 5316">
          <a:extLst>
            <a:ext uri="{FF2B5EF4-FFF2-40B4-BE49-F238E27FC236}">
              <a16:creationId xmlns:a16="http://schemas.microsoft.com/office/drawing/2014/main" id="{95EC1C3D-3802-4BB5-919C-5F51F530EEE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18" name="ZoneTexte 5317">
          <a:extLst>
            <a:ext uri="{FF2B5EF4-FFF2-40B4-BE49-F238E27FC236}">
              <a16:creationId xmlns:a16="http://schemas.microsoft.com/office/drawing/2014/main" id="{E5AA359F-7143-4795-A06C-2586A341DB9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19" name="ZoneTexte 5318">
          <a:extLst>
            <a:ext uri="{FF2B5EF4-FFF2-40B4-BE49-F238E27FC236}">
              <a16:creationId xmlns:a16="http://schemas.microsoft.com/office/drawing/2014/main" id="{915A87B4-3EBA-4361-B7F1-87008F180E6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20" name="ZoneTexte 5319">
          <a:extLst>
            <a:ext uri="{FF2B5EF4-FFF2-40B4-BE49-F238E27FC236}">
              <a16:creationId xmlns:a16="http://schemas.microsoft.com/office/drawing/2014/main" id="{AF2D9A29-8F71-4AB1-B7A8-1AA753EB3CE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21" name="ZoneTexte 5320">
          <a:extLst>
            <a:ext uri="{FF2B5EF4-FFF2-40B4-BE49-F238E27FC236}">
              <a16:creationId xmlns:a16="http://schemas.microsoft.com/office/drawing/2014/main" id="{42374FA6-9995-42BE-B6D5-E90E16D7080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22" name="ZoneTexte 5321">
          <a:extLst>
            <a:ext uri="{FF2B5EF4-FFF2-40B4-BE49-F238E27FC236}">
              <a16:creationId xmlns:a16="http://schemas.microsoft.com/office/drawing/2014/main" id="{2706AB29-FB98-4066-9601-D7CE706FF3E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23" name="ZoneTexte 5322">
          <a:extLst>
            <a:ext uri="{FF2B5EF4-FFF2-40B4-BE49-F238E27FC236}">
              <a16:creationId xmlns:a16="http://schemas.microsoft.com/office/drawing/2014/main" id="{E2BECC98-6631-4C7A-8CB5-FB9CB016995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24" name="ZoneTexte 5323">
          <a:extLst>
            <a:ext uri="{FF2B5EF4-FFF2-40B4-BE49-F238E27FC236}">
              <a16:creationId xmlns:a16="http://schemas.microsoft.com/office/drawing/2014/main" id="{33A719F3-A947-4419-B7D2-C80D3C04B63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25" name="ZoneTexte 5324">
          <a:extLst>
            <a:ext uri="{FF2B5EF4-FFF2-40B4-BE49-F238E27FC236}">
              <a16:creationId xmlns:a16="http://schemas.microsoft.com/office/drawing/2014/main" id="{878429BD-9CB1-4CD9-92A0-C5AA5C2DB3D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26" name="ZoneTexte 5325">
          <a:extLst>
            <a:ext uri="{FF2B5EF4-FFF2-40B4-BE49-F238E27FC236}">
              <a16:creationId xmlns:a16="http://schemas.microsoft.com/office/drawing/2014/main" id="{7AF91ED4-8347-407C-9097-9A690058652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27" name="ZoneTexte 5326">
          <a:extLst>
            <a:ext uri="{FF2B5EF4-FFF2-40B4-BE49-F238E27FC236}">
              <a16:creationId xmlns:a16="http://schemas.microsoft.com/office/drawing/2014/main" id="{35EF9B4D-C4D4-4D18-A6BF-9EFA9E82DE9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28" name="ZoneTexte 5327">
          <a:extLst>
            <a:ext uri="{FF2B5EF4-FFF2-40B4-BE49-F238E27FC236}">
              <a16:creationId xmlns:a16="http://schemas.microsoft.com/office/drawing/2014/main" id="{B22012A5-58A9-4754-8BD7-FF3A3FFFEA6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29" name="ZoneTexte 5328">
          <a:extLst>
            <a:ext uri="{FF2B5EF4-FFF2-40B4-BE49-F238E27FC236}">
              <a16:creationId xmlns:a16="http://schemas.microsoft.com/office/drawing/2014/main" id="{99E52D1A-7DDA-4C67-A2A6-172FCC60560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30" name="ZoneTexte 5329">
          <a:extLst>
            <a:ext uri="{FF2B5EF4-FFF2-40B4-BE49-F238E27FC236}">
              <a16:creationId xmlns:a16="http://schemas.microsoft.com/office/drawing/2014/main" id="{A8D86F86-863E-48B8-96E3-75EB38F68F2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31" name="ZoneTexte 5330">
          <a:extLst>
            <a:ext uri="{FF2B5EF4-FFF2-40B4-BE49-F238E27FC236}">
              <a16:creationId xmlns:a16="http://schemas.microsoft.com/office/drawing/2014/main" id="{969B616F-DF09-4488-A7AD-0C58A4FC43C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32" name="ZoneTexte 5331">
          <a:extLst>
            <a:ext uri="{FF2B5EF4-FFF2-40B4-BE49-F238E27FC236}">
              <a16:creationId xmlns:a16="http://schemas.microsoft.com/office/drawing/2014/main" id="{5605D693-2511-4564-9392-381AF6F7803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33" name="ZoneTexte 5332">
          <a:extLst>
            <a:ext uri="{FF2B5EF4-FFF2-40B4-BE49-F238E27FC236}">
              <a16:creationId xmlns:a16="http://schemas.microsoft.com/office/drawing/2014/main" id="{586B7F19-CDDE-450B-8E26-85D117DCD9E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34" name="ZoneTexte 5333">
          <a:extLst>
            <a:ext uri="{FF2B5EF4-FFF2-40B4-BE49-F238E27FC236}">
              <a16:creationId xmlns:a16="http://schemas.microsoft.com/office/drawing/2014/main" id="{4E124BD0-DDA5-4280-99B4-71BD7235013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35" name="ZoneTexte 5334">
          <a:extLst>
            <a:ext uri="{FF2B5EF4-FFF2-40B4-BE49-F238E27FC236}">
              <a16:creationId xmlns:a16="http://schemas.microsoft.com/office/drawing/2014/main" id="{8607E763-087A-4D74-8E91-978EF3AA2CD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36" name="ZoneTexte 5335">
          <a:extLst>
            <a:ext uri="{FF2B5EF4-FFF2-40B4-BE49-F238E27FC236}">
              <a16:creationId xmlns:a16="http://schemas.microsoft.com/office/drawing/2014/main" id="{37A43008-251F-48F6-BBFB-E806556CC77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37" name="ZoneTexte 5336">
          <a:extLst>
            <a:ext uri="{FF2B5EF4-FFF2-40B4-BE49-F238E27FC236}">
              <a16:creationId xmlns:a16="http://schemas.microsoft.com/office/drawing/2014/main" id="{1F45EDB1-C7DD-48BF-BCB2-B5CD2EA1434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38" name="ZoneTexte 5337">
          <a:extLst>
            <a:ext uri="{FF2B5EF4-FFF2-40B4-BE49-F238E27FC236}">
              <a16:creationId xmlns:a16="http://schemas.microsoft.com/office/drawing/2014/main" id="{BC3B9F22-E5FD-46F6-9952-49FA96AC581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39" name="ZoneTexte 5338">
          <a:extLst>
            <a:ext uri="{FF2B5EF4-FFF2-40B4-BE49-F238E27FC236}">
              <a16:creationId xmlns:a16="http://schemas.microsoft.com/office/drawing/2014/main" id="{15D84C91-5F07-4FC8-A495-265E66B62CE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40" name="ZoneTexte 5339">
          <a:extLst>
            <a:ext uri="{FF2B5EF4-FFF2-40B4-BE49-F238E27FC236}">
              <a16:creationId xmlns:a16="http://schemas.microsoft.com/office/drawing/2014/main" id="{21F3024E-962B-47A7-A463-1B949224423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41" name="ZoneTexte 5340">
          <a:extLst>
            <a:ext uri="{FF2B5EF4-FFF2-40B4-BE49-F238E27FC236}">
              <a16:creationId xmlns:a16="http://schemas.microsoft.com/office/drawing/2014/main" id="{2BBF4D5C-187C-4677-9937-39B8B09507A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42" name="ZoneTexte 5341">
          <a:extLst>
            <a:ext uri="{FF2B5EF4-FFF2-40B4-BE49-F238E27FC236}">
              <a16:creationId xmlns:a16="http://schemas.microsoft.com/office/drawing/2014/main" id="{376399E6-09F2-4D51-8C5D-4C825446A429}"/>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43" name="ZoneTexte 5342">
          <a:extLst>
            <a:ext uri="{FF2B5EF4-FFF2-40B4-BE49-F238E27FC236}">
              <a16:creationId xmlns:a16="http://schemas.microsoft.com/office/drawing/2014/main" id="{190414E6-82A9-40D8-9BD3-CB2715C1EB2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44" name="ZoneTexte 5343">
          <a:extLst>
            <a:ext uri="{FF2B5EF4-FFF2-40B4-BE49-F238E27FC236}">
              <a16:creationId xmlns:a16="http://schemas.microsoft.com/office/drawing/2014/main" id="{5B317B89-4F06-425E-A8E4-543B27C4A97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45" name="ZoneTexte 5344">
          <a:extLst>
            <a:ext uri="{FF2B5EF4-FFF2-40B4-BE49-F238E27FC236}">
              <a16:creationId xmlns:a16="http://schemas.microsoft.com/office/drawing/2014/main" id="{C6DF9561-FE56-48E4-BF70-4B27F9EB124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46" name="ZoneTexte 5345">
          <a:extLst>
            <a:ext uri="{FF2B5EF4-FFF2-40B4-BE49-F238E27FC236}">
              <a16:creationId xmlns:a16="http://schemas.microsoft.com/office/drawing/2014/main" id="{2CFF368C-7404-4D1B-AC66-34263307ED7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47" name="ZoneTexte 5346">
          <a:extLst>
            <a:ext uri="{FF2B5EF4-FFF2-40B4-BE49-F238E27FC236}">
              <a16:creationId xmlns:a16="http://schemas.microsoft.com/office/drawing/2014/main" id="{68B93BFD-3504-452C-8029-8313B55DD8A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48" name="ZoneTexte 5347">
          <a:extLst>
            <a:ext uri="{FF2B5EF4-FFF2-40B4-BE49-F238E27FC236}">
              <a16:creationId xmlns:a16="http://schemas.microsoft.com/office/drawing/2014/main" id="{465E9E0D-E619-41F2-8BAD-E5DDF2D71444}"/>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49" name="ZoneTexte 5348">
          <a:extLst>
            <a:ext uri="{FF2B5EF4-FFF2-40B4-BE49-F238E27FC236}">
              <a16:creationId xmlns:a16="http://schemas.microsoft.com/office/drawing/2014/main" id="{BB290F94-8D51-4843-88E3-D99744132BC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50" name="ZoneTexte 5349">
          <a:extLst>
            <a:ext uri="{FF2B5EF4-FFF2-40B4-BE49-F238E27FC236}">
              <a16:creationId xmlns:a16="http://schemas.microsoft.com/office/drawing/2014/main" id="{A85837B7-BF52-43B2-89EC-4A5855812A6A}"/>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51" name="ZoneTexte 5350">
          <a:extLst>
            <a:ext uri="{FF2B5EF4-FFF2-40B4-BE49-F238E27FC236}">
              <a16:creationId xmlns:a16="http://schemas.microsoft.com/office/drawing/2014/main" id="{70209498-5134-42F1-BE8E-25E1D4A1D6E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52" name="ZoneTexte 5351">
          <a:extLst>
            <a:ext uri="{FF2B5EF4-FFF2-40B4-BE49-F238E27FC236}">
              <a16:creationId xmlns:a16="http://schemas.microsoft.com/office/drawing/2014/main" id="{59A624EE-B508-4C35-9E3B-8FE470F0A70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53" name="ZoneTexte 5352">
          <a:extLst>
            <a:ext uri="{FF2B5EF4-FFF2-40B4-BE49-F238E27FC236}">
              <a16:creationId xmlns:a16="http://schemas.microsoft.com/office/drawing/2014/main" id="{2CE70661-E77E-4DC2-BD0B-132A65E6CC7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54" name="ZoneTexte 5353">
          <a:extLst>
            <a:ext uri="{FF2B5EF4-FFF2-40B4-BE49-F238E27FC236}">
              <a16:creationId xmlns:a16="http://schemas.microsoft.com/office/drawing/2014/main" id="{9CE8F397-4EE9-4CB3-8C11-18DE32FD446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55" name="ZoneTexte 5354">
          <a:extLst>
            <a:ext uri="{FF2B5EF4-FFF2-40B4-BE49-F238E27FC236}">
              <a16:creationId xmlns:a16="http://schemas.microsoft.com/office/drawing/2014/main" id="{AF79B484-96DA-4F18-AC29-FB9FC9737716}"/>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56" name="ZoneTexte 5355">
          <a:extLst>
            <a:ext uri="{FF2B5EF4-FFF2-40B4-BE49-F238E27FC236}">
              <a16:creationId xmlns:a16="http://schemas.microsoft.com/office/drawing/2014/main" id="{C4725D3B-CA50-4B81-90F3-E88D2802E16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57" name="ZoneTexte 5356">
          <a:extLst>
            <a:ext uri="{FF2B5EF4-FFF2-40B4-BE49-F238E27FC236}">
              <a16:creationId xmlns:a16="http://schemas.microsoft.com/office/drawing/2014/main" id="{92F4598B-0F0E-4279-9540-20A5DEF3F8F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58" name="ZoneTexte 5357">
          <a:extLst>
            <a:ext uri="{FF2B5EF4-FFF2-40B4-BE49-F238E27FC236}">
              <a16:creationId xmlns:a16="http://schemas.microsoft.com/office/drawing/2014/main" id="{263B015B-1548-4C40-B955-AD718F324F6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59" name="ZoneTexte 5358">
          <a:extLst>
            <a:ext uri="{FF2B5EF4-FFF2-40B4-BE49-F238E27FC236}">
              <a16:creationId xmlns:a16="http://schemas.microsoft.com/office/drawing/2014/main" id="{7348F86B-55BB-429E-A805-63E31C95614E}"/>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60" name="ZoneTexte 5359">
          <a:extLst>
            <a:ext uri="{FF2B5EF4-FFF2-40B4-BE49-F238E27FC236}">
              <a16:creationId xmlns:a16="http://schemas.microsoft.com/office/drawing/2014/main" id="{1C8A2427-D00C-495D-BF2A-0996FE2EF85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61" name="ZoneTexte 5360">
          <a:extLst>
            <a:ext uri="{FF2B5EF4-FFF2-40B4-BE49-F238E27FC236}">
              <a16:creationId xmlns:a16="http://schemas.microsoft.com/office/drawing/2014/main" id="{1CEF9A36-06D5-410A-978E-032552A4A88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62" name="ZoneTexte 5361">
          <a:extLst>
            <a:ext uri="{FF2B5EF4-FFF2-40B4-BE49-F238E27FC236}">
              <a16:creationId xmlns:a16="http://schemas.microsoft.com/office/drawing/2014/main" id="{1C3CA1D4-19D2-4755-ACE4-4FD3FB8B9062}"/>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63" name="ZoneTexte 5362">
          <a:extLst>
            <a:ext uri="{FF2B5EF4-FFF2-40B4-BE49-F238E27FC236}">
              <a16:creationId xmlns:a16="http://schemas.microsoft.com/office/drawing/2014/main" id="{A2864A6A-95FF-4103-BDC3-A4D455922CC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64" name="ZoneTexte 5363">
          <a:extLst>
            <a:ext uri="{FF2B5EF4-FFF2-40B4-BE49-F238E27FC236}">
              <a16:creationId xmlns:a16="http://schemas.microsoft.com/office/drawing/2014/main" id="{2911E8BB-FD70-4F36-9FAC-F1A8EAAD6560}"/>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65" name="ZoneTexte 5364">
          <a:extLst>
            <a:ext uri="{FF2B5EF4-FFF2-40B4-BE49-F238E27FC236}">
              <a16:creationId xmlns:a16="http://schemas.microsoft.com/office/drawing/2014/main" id="{BE3093B5-6E9E-4E52-BDF7-08D7B425D40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66" name="ZoneTexte 5365">
          <a:extLst>
            <a:ext uri="{FF2B5EF4-FFF2-40B4-BE49-F238E27FC236}">
              <a16:creationId xmlns:a16="http://schemas.microsoft.com/office/drawing/2014/main" id="{13D865D0-6F2F-4F50-A6A2-63BDD79DBCA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67" name="ZoneTexte 5366">
          <a:extLst>
            <a:ext uri="{FF2B5EF4-FFF2-40B4-BE49-F238E27FC236}">
              <a16:creationId xmlns:a16="http://schemas.microsoft.com/office/drawing/2014/main" id="{9642ECB2-9E32-41E5-AAB8-DFF381A80AAB}"/>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68" name="ZoneTexte 5367">
          <a:extLst>
            <a:ext uri="{FF2B5EF4-FFF2-40B4-BE49-F238E27FC236}">
              <a16:creationId xmlns:a16="http://schemas.microsoft.com/office/drawing/2014/main" id="{B4928527-1C80-4063-B367-8CFFAD3EAAAF}"/>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69" name="ZoneTexte 5368">
          <a:extLst>
            <a:ext uri="{FF2B5EF4-FFF2-40B4-BE49-F238E27FC236}">
              <a16:creationId xmlns:a16="http://schemas.microsoft.com/office/drawing/2014/main" id="{DBF05FE1-24C9-49DC-ADFA-C341FDD8FDA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70" name="ZoneTexte 5369">
          <a:extLst>
            <a:ext uri="{FF2B5EF4-FFF2-40B4-BE49-F238E27FC236}">
              <a16:creationId xmlns:a16="http://schemas.microsoft.com/office/drawing/2014/main" id="{54B4E761-A5FD-490B-B7FD-94E692A1E96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71" name="ZoneTexte 5370">
          <a:extLst>
            <a:ext uri="{FF2B5EF4-FFF2-40B4-BE49-F238E27FC236}">
              <a16:creationId xmlns:a16="http://schemas.microsoft.com/office/drawing/2014/main" id="{566A755E-11DB-4D8B-A0C8-3AA53EC4BAFD}"/>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72" name="ZoneTexte 5371">
          <a:extLst>
            <a:ext uri="{FF2B5EF4-FFF2-40B4-BE49-F238E27FC236}">
              <a16:creationId xmlns:a16="http://schemas.microsoft.com/office/drawing/2014/main" id="{C9F33BF6-7BD2-48B2-A900-91DBCCB27F95}"/>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73" name="ZoneTexte 5372">
          <a:extLst>
            <a:ext uri="{FF2B5EF4-FFF2-40B4-BE49-F238E27FC236}">
              <a16:creationId xmlns:a16="http://schemas.microsoft.com/office/drawing/2014/main" id="{0602A84C-4B0A-4F58-97E4-0A0D673CC3B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74" name="ZoneTexte 5373">
          <a:extLst>
            <a:ext uri="{FF2B5EF4-FFF2-40B4-BE49-F238E27FC236}">
              <a16:creationId xmlns:a16="http://schemas.microsoft.com/office/drawing/2014/main" id="{84A61954-7351-4C74-A33C-7CF7CB2321B8}"/>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75" name="ZoneTexte 5374">
          <a:extLst>
            <a:ext uri="{FF2B5EF4-FFF2-40B4-BE49-F238E27FC236}">
              <a16:creationId xmlns:a16="http://schemas.microsoft.com/office/drawing/2014/main" id="{05ED80EB-A72E-4117-B0F5-DAA225FE3ED7}"/>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76" name="ZoneTexte 5375">
          <a:extLst>
            <a:ext uri="{FF2B5EF4-FFF2-40B4-BE49-F238E27FC236}">
              <a16:creationId xmlns:a16="http://schemas.microsoft.com/office/drawing/2014/main" id="{A4F12613-1EE4-41C1-84EA-BE978FFC66E3}"/>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77" name="ZoneTexte 5376">
          <a:extLst>
            <a:ext uri="{FF2B5EF4-FFF2-40B4-BE49-F238E27FC236}">
              <a16:creationId xmlns:a16="http://schemas.microsoft.com/office/drawing/2014/main" id="{258C17C8-4F3F-4C10-862E-2668B5E0760C}"/>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143</xdr:col>
      <xdr:colOff>0</xdr:colOff>
      <xdr:row>36</xdr:row>
      <xdr:rowOff>0</xdr:rowOff>
    </xdr:from>
    <xdr:ext cx="65" cy="172227"/>
    <xdr:sp macro="" textlink="">
      <xdr:nvSpPr>
        <xdr:cNvPr id="5378" name="ZoneTexte 5377">
          <a:extLst>
            <a:ext uri="{FF2B5EF4-FFF2-40B4-BE49-F238E27FC236}">
              <a16:creationId xmlns:a16="http://schemas.microsoft.com/office/drawing/2014/main" id="{CE581182-C4E8-464D-91E4-519FEB7FD4E1}"/>
            </a:ext>
          </a:extLst>
        </xdr:cNvPr>
        <xdr:cNvSpPr txBox="1"/>
      </xdr:nvSpPr>
      <xdr:spPr>
        <a:xfrm>
          <a:off x="75237975"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79" name="ZoneTexte 5378">
          <a:extLst>
            <a:ext uri="{FF2B5EF4-FFF2-40B4-BE49-F238E27FC236}">
              <a16:creationId xmlns:a16="http://schemas.microsoft.com/office/drawing/2014/main" id="{A34EF09B-821F-48D0-9345-A045356B9D94}"/>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80" name="ZoneTexte 5379">
          <a:extLst>
            <a:ext uri="{FF2B5EF4-FFF2-40B4-BE49-F238E27FC236}">
              <a16:creationId xmlns:a16="http://schemas.microsoft.com/office/drawing/2014/main" id="{2BAACCBB-0A78-4A15-A87B-110700D11BBD}"/>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81" name="ZoneTexte 5380">
          <a:extLst>
            <a:ext uri="{FF2B5EF4-FFF2-40B4-BE49-F238E27FC236}">
              <a16:creationId xmlns:a16="http://schemas.microsoft.com/office/drawing/2014/main" id="{99923CB8-B5BB-4671-848D-D837C3C529D9}"/>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82" name="ZoneTexte 5381">
          <a:extLst>
            <a:ext uri="{FF2B5EF4-FFF2-40B4-BE49-F238E27FC236}">
              <a16:creationId xmlns:a16="http://schemas.microsoft.com/office/drawing/2014/main" id="{EEDA3BF7-D90F-4957-8886-4001D11A8A84}"/>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83" name="ZoneTexte 5382">
          <a:extLst>
            <a:ext uri="{FF2B5EF4-FFF2-40B4-BE49-F238E27FC236}">
              <a16:creationId xmlns:a16="http://schemas.microsoft.com/office/drawing/2014/main" id="{00ABFE2A-8F8C-4D02-88F7-31ED0D92966B}"/>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84" name="ZoneTexte 5383">
          <a:extLst>
            <a:ext uri="{FF2B5EF4-FFF2-40B4-BE49-F238E27FC236}">
              <a16:creationId xmlns:a16="http://schemas.microsoft.com/office/drawing/2014/main" id="{B83CC729-236F-48F6-B694-06B2074A3A4B}"/>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85" name="ZoneTexte 5384">
          <a:extLst>
            <a:ext uri="{FF2B5EF4-FFF2-40B4-BE49-F238E27FC236}">
              <a16:creationId xmlns:a16="http://schemas.microsoft.com/office/drawing/2014/main" id="{992BD02E-AE4E-4C89-BBDA-5E4EC31731F5}"/>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86" name="ZoneTexte 5385">
          <a:extLst>
            <a:ext uri="{FF2B5EF4-FFF2-40B4-BE49-F238E27FC236}">
              <a16:creationId xmlns:a16="http://schemas.microsoft.com/office/drawing/2014/main" id="{ABD28535-6B9A-4C55-BA43-0CAB3D2A52D7}"/>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87" name="ZoneTexte 5386">
          <a:extLst>
            <a:ext uri="{FF2B5EF4-FFF2-40B4-BE49-F238E27FC236}">
              <a16:creationId xmlns:a16="http://schemas.microsoft.com/office/drawing/2014/main" id="{C26797D0-D19E-43AE-8C8A-4C0851912F76}"/>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88" name="ZoneTexte 5387">
          <a:extLst>
            <a:ext uri="{FF2B5EF4-FFF2-40B4-BE49-F238E27FC236}">
              <a16:creationId xmlns:a16="http://schemas.microsoft.com/office/drawing/2014/main" id="{AF06A602-C4B7-4450-A32B-C3C4C5A7676D}"/>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89" name="ZoneTexte 5388">
          <a:extLst>
            <a:ext uri="{FF2B5EF4-FFF2-40B4-BE49-F238E27FC236}">
              <a16:creationId xmlns:a16="http://schemas.microsoft.com/office/drawing/2014/main" id="{13947CB6-A1ED-4B9A-9A24-EB5A63BF9C7C}"/>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90" name="ZoneTexte 5389">
          <a:extLst>
            <a:ext uri="{FF2B5EF4-FFF2-40B4-BE49-F238E27FC236}">
              <a16:creationId xmlns:a16="http://schemas.microsoft.com/office/drawing/2014/main" id="{C898D41A-FC1D-4F79-9A1B-C2523EF25199}"/>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91" name="ZoneTexte 5390">
          <a:extLst>
            <a:ext uri="{FF2B5EF4-FFF2-40B4-BE49-F238E27FC236}">
              <a16:creationId xmlns:a16="http://schemas.microsoft.com/office/drawing/2014/main" id="{C007B1D9-F659-48D2-B949-4B2A5328D344}"/>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92" name="ZoneTexte 5391">
          <a:extLst>
            <a:ext uri="{FF2B5EF4-FFF2-40B4-BE49-F238E27FC236}">
              <a16:creationId xmlns:a16="http://schemas.microsoft.com/office/drawing/2014/main" id="{70165F3A-0BFA-4A8E-9830-EBEB71F783A6}"/>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93" name="ZoneTexte 5392">
          <a:extLst>
            <a:ext uri="{FF2B5EF4-FFF2-40B4-BE49-F238E27FC236}">
              <a16:creationId xmlns:a16="http://schemas.microsoft.com/office/drawing/2014/main" id="{DF6F1039-7B3F-4E50-A0B0-3E035703BEEE}"/>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94" name="ZoneTexte 5393">
          <a:extLst>
            <a:ext uri="{FF2B5EF4-FFF2-40B4-BE49-F238E27FC236}">
              <a16:creationId xmlns:a16="http://schemas.microsoft.com/office/drawing/2014/main" id="{9461E54C-5C10-4E32-A6F8-74DB1EFD1870}"/>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95" name="ZoneTexte 5394">
          <a:extLst>
            <a:ext uri="{FF2B5EF4-FFF2-40B4-BE49-F238E27FC236}">
              <a16:creationId xmlns:a16="http://schemas.microsoft.com/office/drawing/2014/main" id="{81D2B583-EDE1-49C3-882F-B2FC569E324E}"/>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96" name="ZoneTexte 5395">
          <a:extLst>
            <a:ext uri="{FF2B5EF4-FFF2-40B4-BE49-F238E27FC236}">
              <a16:creationId xmlns:a16="http://schemas.microsoft.com/office/drawing/2014/main" id="{39FE30ED-F647-4C91-97B1-B325A4D5C319}"/>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97" name="ZoneTexte 5396">
          <a:extLst>
            <a:ext uri="{FF2B5EF4-FFF2-40B4-BE49-F238E27FC236}">
              <a16:creationId xmlns:a16="http://schemas.microsoft.com/office/drawing/2014/main" id="{7A87CA0D-8F81-4010-B301-77878D09513A}"/>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98" name="ZoneTexte 5397">
          <a:extLst>
            <a:ext uri="{FF2B5EF4-FFF2-40B4-BE49-F238E27FC236}">
              <a16:creationId xmlns:a16="http://schemas.microsoft.com/office/drawing/2014/main" id="{E40847A6-ED3B-43FC-82FF-148C92E0B241}"/>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399" name="ZoneTexte 5398">
          <a:extLst>
            <a:ext uri="{FF2B5EF4-FFF2-40B4-BE49-F238E27FC236}">
              <a16:creationId xmlns:a16="http://schemas.microsoft.com/office/drawing/2014/main" id="{5D5C92A7-F336-42B9-8013-C7797ACACF4E}"/>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00" name="ZoneTexte 5399">
          <a:extLst>
            <a:ext uri="{FF2B5EF4-FFF2-40B4-BE49-F238E27FC236}">
              <a16:creationId xmlns:a16="http://schemas.microsoft.com/office/drawing/2014/main" id="{5B210087-F085-4AFB-94CF-87238A81D516}"/>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01" name="ZoneTexte 5400">
          <a:extLst>
            <a:ext uri="{FF2B5EF4-FFF2-40B4-BE49-F238E27FC236}">
              <a16:creationId xmlns:a16="http://schemas.microsoft.com/office/drawing/2014/main" id="{CFBA8FF8-0A79-448E-94D0-CA2BBF43F25F}"/>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02" name="ZoneTexte 5401">
          <a:extLst>
            <a:ext uri="{FF2B5EF4-FFF2-40B4-BE49-F238E27FC236}">
              <a16:creationId xmlns:a16="http://schemas.microsoft.com/office/drawing/2014/main" id="{6B517B53-E572-4258-BB5C-548B76E90F28}"/>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03" name="ZoneTexte 5402">
          <a:extLst>
            <a:ext uri="{FF2B5EF4-FFF2-40B4-BE49-F238E27FC236}">
              <a16:creationId xmlns:a16="http://schemas.microsoft.com/office/drawing/2014/main" id="{864F202E-18BB-4BE2-AFB5-7E981CC53C67}"/>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04" name="ZoneTexte 5403">
          <a:extLst>
            <a:ext uri="{FF2B5EF4-FFF2-40B4-BE49-F238E27FC236}">
              <a16:creationId xmlns:a16="http://schemas.microsoft.com/office/drawing/2014/main" id="{34D4AED1-B6D3-467D-9FED-AC850D2957DD}"/>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05" name="ZoneTexte 5404">
          <a:extLst>
            <a:ext uri="{FF2B5EF4-FFF2-40B4-BE49-F238E27FC236}">
              <a16:creationId xmlns:a16="http://schemas.microsoft.com/office/drawing/2014/main" id="{2BCC7F8E-A689-43DC-8792-CE2068D4864D}"/>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06" name="ZoneTexte 5405">
          <a:extLst>
            <a:ext uri="{FF2B5EF4-FFF2-40B4-BE49-F238E27FC236}">
              <a16:creationId xmlns:a16="http://schemas.microsoft.com/office/drawing/2014/main" id="{32382371-A181-470E-934A-C2FC141D7AB2}"/>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07" name="ZoneTexte 5406">
          <a:extLst>
            <a:ext uri="{FF2B5EF4-FFF2-40B4-BE49-F238E27FC236}">
              <a16:creationId xmlns:a16="http://schemas.microsoft.com/office/drawing/2014/main" id="{6897D540-B359-443D-BB74-3B05B58D160E}"/>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08" name="ZoneTexte 5407">
          <a:extLst>
            <a:ext uri="{FF2B5EF4-FFF2-40B4-BE49-F238E27FC236}">
              <a16:creationId xmlns:a16="http://schemas.microsoft.com/office/drawing/2014/main" id="{47A13568-AAC5-463A-ABED-4520E9EF210E}"/>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09" name="ZoneTexte 5408">
          <a:extLst>
            <a:ext uri="{FF2B5EF4-FFF2-40B4-BE49-F238E27FC236}">
              <a16:creationId xmlns:a16="http://schemas.microsoft.com/office/drawing/2014/main" id="{716B9E03-2F6B-44AA-9E9C-5ADD794779E9}"/>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10" name="ZoneTexte 5409">
          <a:extLst>
            <a:ext uri="{FF2B5EF4-FFF2-40B4-BE49-F238E27FC236}">
              <a16:creationId xmlns:a16="http://schemas.microsoft.com/office/drawing/2014/main" id="{B0B70581-9B8A-4E5A-AAAE-22432D288217}"/>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11" name="ZoneTexte 5410">
          <a:extLst>
            <a:ext uri="{FF2B5EF4-FFF2-40B4-BE49-F238E27FC236}">
              <a16:creationId xmlns:a16="http://schemas.microsoft.com/office/drawing/2014/main" id="{5592DD32-D220-4AA1-90BF-9DD83FC317D7}"/>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12" name="ZoneTexte 5411">
          <a:extLst>
            <a:ext uri="{FF2B5EF4-FFF2-40B4-BE49-F238E27FC236}">
              <a16:creationId xmlns:a16="http://schemas.microsoft.com/office/drawing/2014/main" id="{037BD666-40BE-4EC6-9B48-4A61EBC53F7D}"/>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13" name="ZoneTexte 5412">
          <a:extLst>
            <a:ext uri="{FF2B5EF4-FFF2-40B4-BE49-F238E27FC236}">
              <a16:creationId xmlns:a16="http://schemas.microsoft.com/office/drawing/2014/main" id="{F13146D7-B408-4DDE-8BBF-5BD24BD2AF27}"/>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14" name="ZoneTexte 5413">
          <a:extLst>
            <a:ext uri="{FF2B5EF4-FFF2-40B4-BE49-F238E27FC236}">
              <a16:creationId xmlns:a16="http://schemas.microsoft.com/office/drawing/2014/main" id="{52F1CD52-8368-4530-A654-C69094484253}"/>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15" name="ZoneTexte 5414">
          <a:extLst>
            <a:ext uri="{FF2B5EF4-FFF2-40B4-BE49-F238E27FC236}">
              <a16:creationId xmlns:a16="http://schemas.microsoft.com/office/drawing/2014/main" id="{BE5F9C98-2ABA-4F8C-BC4F-E7CC5981EC41}"/>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16" name="ZoneTexte 5415">
          <a:extLst>
            <a:ext uri="{FF2B5EF4-FFF2-40B4-BE49-F238E27FC236}">
              <a16:creationId xmlns:a16="http://schemas.microsoft.com/office/drawing/2014/main" id="{8641333F-58D2-4F57-8463-03D3E2170FCD}"/>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17" name="ZoneTexte 5416">
          <a:extLst>
            <a:ext uri="{FF2B5EF4-FFF2-40B4-BE49-F238E27FC236}">
              <a16:creationId xmlns:a16="http://schemas.microsoft.com/office/drawing/2014/main" id="{9A5A3FF2-9412-492C-8DA6-13F08C6D2B6C}"/>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18" name="ZoneTexte 5417">
          <a:extLst>
            <a:ext uri="{FF2B5EF4-FFF2-40B4-BE49-F238E27FC236}">
              <a16:creationId xmlns:a16="http://schemas.microsoft.com/office/drawing/2014/main" id="{40B3A5F1-B1C4-4D1F-8267-F1B591565D1D}"/>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19" name="ZoneTexte 5418">
          <a:extLst>
            <a:ext uri="{FF2B5EF4-FFF2-40B4-BE49-F238E27FC236}">
              <a16:creationId xmlns:a16="http://schemas.microsoft.com/office/drawing/2014/main" id="{10CE657A-5F8C-4D4F-B92B-62D1D81A9F79}"/>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20" name="ZoneTexte 5419">
          <a:extLst>
            <a:ext uri="{FF2B5EF4-FFF2-40B4-BE49-F238E27FC236}">
              <a16:creationId xmlns:a16="http://schemas.microsoft.com/office/drawing/2014/main" id="{6B058994-2F3F-4BB5-BCFD-4B8604041460}"/>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21" name="ZoneTexte 5420">
          <a:extLst>
            <a:ext uri="{FF2B5EF4-FFF2-40B4-BE49-F238E27FC236}">
              <a16:creationId xmlns:a16="http://schemas.microsoft.com/office/drawing/2014/main" id="{CFCA82EB-9CE6-4BEF-B54C-0CDAD9A1EFBF}"/>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22" name="ZoneTexte 5421">
          <a:extLst>
            <a:ext uri="{FF2B5EF4-FFF2-40B4-BE49-F238E27FC236}">
              <a16:creationId xmlns:a16="http://schemas.microsoft.com/office/drawing/2014/main" id="{681375A6-29D6-4805-BBD0-D5F9B0320144}"/>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23" name="ZoneTexte 5422">
          <a:extLst>
            <a:ext uri="{FF2B5EF4-FFF2-40B4-BE49-F238E27FC236}">
              <a16:creationId xmlns:a16="http://schemas.microsoft.com/office/drawing/2014/main" id="{B147F4BC-6AB1-4063-B258-1DDD2B10D28A}"/>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24" name="ZoneTexte 5423">
          <a:extLst>
            <a:ext uri="{FF2B5EF4-FFF2-40B4-BE49-F238E27FC236}">
              <a16:creationId xmlns:a16="http://schemas.microsoft.com/office/drawing/2014/main" id="{26927842-4FBB-4B30-9E97-A94FCE9B3E5C}"/>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25" name="ZoneTexte 5424">
          <a:extLst>
            <a:ext uri="{FF2B5EF4-FFF2-40B4-BE49-F238E27FC236}">
              <a16:creationId xmlns:a16="http://schemas.microsoft.com/office/drawing/2014/main" id="{341AAFB3-43C9-4E47-AA68-671020EF960B}"/>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26" name="ZoneTexte 5425">
          <a:extLst>
            <a:ext uri="{FF2B5EF4-FFF2-40B4-BE49-F238E27FC236}">
              <a16:creationId xmlns:a16="http://schemas.microsoft.com/office/drawing/2014/main" id="{96CC862F-E6AB-4628-915B-B8718A490F94}"/>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27" name="ZoneTexte 5426">
          <a:extLst>
            <a:ext uri="{FF2B5EF4-FFF2-40B4-BE49-F238E27FC236}">
              <a16:creationId xmlns:a16="http://schemas.microsoft.com/office/drawing/2014/main" id="{22DA756A-0414-4113-A5DC-91DBF31B71C6}"/>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28" name="ZoneTexte 5427">
          <a:extLst>
            <a:ext uri="{FF2B5EF4-FFF2-40B4-BE49-F238E27FC236}">
              <a16:creationId xmlns:a16="http://schemas.microsoft.com/office/drawing/2014/main" id="{5F0A0D2F-9CEF-45C3-8F05-49600F93C24D}"/>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29" name="ZoneTexte 5428">
          <a:extLst>
            <a:ext uri="{FF2B5EF4-FFF2-40B4-BE49-F238E27FC236}">
              <a16:creationId xmlns:a16="http://schemas.microsoft.com/office/drawing/2014/main" id="{DD276AA0-A50D-47A8-995C-70F2DDE7C404}"/>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30" name="ZoneTexte 5429">
          <a:extLst>
            <a:ext uri="{FF2B5EF4-FFF2-40B4-BE49-F238E27FC236}">
              <a16:creationId xmlns:a16="http://schemas.microsoft.com/office/drawing/2014/main" id="{B07C4820-63FD-4547-A983-735C8B557035}"/>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31" name="ZoneTexte 5430">
          <a:extLst>
            <a:ext uri="{FF2B5EF4-FFF2-40B4-BE49-F238E27FC236}">
              <a16:creationId xmlns:a16="http://schemas.microsoft.com/office/drawing/2014/main" id="{08421E54-4727-483F-8359-66CFD9B8E13D}"/>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32" name="ZoneTexte 5431">
          <a:extLst>
            <a:ext uri="{FF2B5EF4-FFF2-40B4-BE49-F238E27FC236}">
              <a16:creationId xmlns:a16="http://schemas.microsoft.com/office/drawing/2014/main" id="{38CA13D4-93E0-495D-B427-17B3AC0FFA03}"/>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33" name="ZoneTexte 5432">
          <a:extLst>
            <a:ext uri="{FF2B5EF4-FFF2-40B4-BE49-F238E27FC236}">
              <a16:creationId xmlns:a16="http://schemas.microsoft.com/office/drawing/2014/main" id="{524E5F9E-7B2E-442F-8F09-EAC2E728AADC}"/>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34" name="ZoneTexte 5433">
          <a:extLst>
            <a:ext uri="{FF2B5EF4-FFF2-40B4-BE49-F238E27FC236}">
              <a16:creationId xmlns:a16="http://schemas.microsoft.com/office/drawing/2014/main" id="{9FDF2BAA-26B0-45D7-844E-8F256CD7BCC2}"/>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35" name="ZoneTexte 5434">
          <a:extLst>
            <a:ext uri="{FF2B5EF4-FFF2-40B4-BE49-F238E27FC236}">
              <a16:creationId xmlns:a16="http://schemas.microsoft.com/office/drawing/2014/main" id="{6A733AE6-479C-4E66-BDE9-487258CFF7F3}"/>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36" name="ZoneTexte 5435">
          <a:extLst>
            <a:ext uri="{FF2B5EF4-FFF2-40B4-BE49-F238E27FC236}">
              <a16:creationId xmlns:a16="http://schemas.microsoft.com/office/drawing/2014/main" id="{5D46CD09-7919-4624-BBC9-8EE41A1BC56E}"/>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37" name="ZoneTexte 5436">
          <a:extLst>
            <a:ext uri="{FF2B5EF4-FFF2-40B4-BE49-F238E27FC236}">
              <a16:creationId xmlns:a16="http://schemas.microsoft.com/office/drawing/2014/main" id="{D77A39EE-ECE8-421E-8A07-BB814D98E95F}"/>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38" name="ZoneTexte 5437">
          <a:extLst>
            <a:ext uri="{FF2B5EF4-FFF2-40B4-BE49-F238E27FC236}">
              <a16:creationId xmlns:a16="http://schemas.microsoft.com/office/drawing/2014/main" id="{165A7F3B-6E4D-4B07-9A44-6110544214BC}"/>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39" name="ZoneTexte 5438">
          <a:extLst>
            <a:ext uri="{FF2B5EF4-FFF2-40B4-BE49-F238E27FC236}">
              <a16:creationId xmlns:a16="http://schemas.microsoft.com/office/drawing/2014/main" id="{40E7907E-8C2E-428A-A9E8-7C7CBD5FFCD2}"/>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40" name="ZoneTexte 5439">
          <a:extLst>
            <a:ext uri="{FF2B5EF4-FFF2-40B4-BE49-F238E27FC236}">
              <a16:creationId xmlns:a16="http://schemas.microsoft.com/office/drawing/2014/main" id="{8E2CE13F-9BB0-4C1A-A7A5-D778CCDB3918}"/>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41" name="ZoneTexte 5440">
          <a:extLst>
            <a:ext uri="{FF2B5EF4-FFF2-40B4-BE49-F238E27FC236}">
              <a16:creationId xmlns:a16="http://schemas.microsoft.com/office/drawing/2014/main" id="{4F445F26-202B-4609-86C3-50339518CE11}"/>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42" name="ZoneTexte 5441">
          <a:extLst>
            <a:ext uri="{FF2B5EF4-FFF2-40B4-BE49-F238E27FC236}">
              <a16:creationId xmlns:a16="http://schemas.microsoft.com/office/drawing/2014/main" id="{83B4AB6C-171C-45A9-9097-DCBE74F4B69C}"/>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43" name="ZoneTexte 5442">
          <a:extLst>
            <a:ext uri="{FF2B5EF4-FFF2-40B4-BE49-F238E27FC236}">
              <a16:creationId xmlns:a16="http://schemas.microsoft.com/office/drawing/2014/main" id="{4435BC03-CD53-4AFA-9F16-9D49A8F7D63A}"/>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44" name="ZoneTexte 5443">
          <a:extLst>
            <a:ext uri="{FF2B5EF4-FFF2-40B4-BE49-F238E27FC236}">
              <a16:creationId xmlns:a16="http://schemas.microsoft.com/office/drawing/2014/main" id="{DF0E856C-4620-49F3-8FF9-F8638238C522}"/>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45" name="ZoneTexte 5444">
          <a:extLst>
            <a:ext uri="{FF2B5EF4-FFF2-40B4-BE49-F238E27FC236}">
              <a16:creationId xmlns:a16="http://schemas.microsoft.com/office/drawing/2014/main" id="{D4F9FD53-0F69-4D01-838D-5D3B63B0E973}"/>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46" name="ZoneTexte 5445">
          <a:extLst>
            <a:ext uri="{FF2B5EF4-FFF2-40B4-BE49-F238E27FC236}">
              <a16:creationId xmlns:a16="http://schemas.microsoft.com/office/drawing/2014/main" id="{190007C3-AC90-4482-B8ED-09912847EBDC}"/>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47" name="ZoneTexte 5446">
          <a:extLst>
            <a:ext uri="{FF2B5EF4-FFF2-40B4-BE49-F238E27FC236}">
              <a16:creationId xmlns:a16="http://schemas.microsoft.com/office/drawing/2014/main" id="{12AFCBDC-1FFA-4CE8-B906-DAAB06CDF072}"/>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48" name="ZoneTexte 5447">
          <a:extLst>
            <a:ext uri="{FF2B5EF4-FFF2-40B4-BE49-F238E27FC236}">
              <a16:creationId xmlns:a16="http://schemas.microsoft.com/office/drawing/2014/main" id="{F5E42488-DAC6-493D-952E-C89C2DDC6F52}"/>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49" name="ZoneTexte 5448">
          <a:extLst>
            <a:ext uri="{FF2B5EF4-FFF2-40B4-BE49-F238E27FC236}">
              <a16:creationId xmlns:a16="http://schemas.microsoft.com/office/drawing/2014/main" id="{BA521A4D-EC25-4077-9605-1AEA0FD58757}"/>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50" name="ZoneTexte 5449">
          <a:extLst>
            <a:ext uri="{FF2B5EF4-FFF2-40B4-BE49-F238E27FC236}">
              <a16:creationId xmlns:a16="http://schemas.microsoft.com/office/drawing/2014/main" id="{17BB056E-6082-4461-ABBF-AC0A51FE7A34}"/>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51" name="ZoneTexte 5450">
          <a:extLst>
            <a:ext uri="{FF2B5EF4-FFF2-40B4-BE49-F238E27FC236}">
              <a16:creationId xmlns:a16="http://schemas.microsoft.com/office/drawing/2014/main" id="{CCF378CB-5B69-4B0F-88E4-9CA69881F330}"/>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52" name="ZoneTexte 5451">
          <a:extLst>
            <a:ext uri="{FF2B5EF4-FFF2-40B4-BE49-F238E27FC236}">
              <a16:creationId xmlns:a16="http://schemas.microsoft.com/office/drawing/2014/main" id="{6E17120D-95EA-43C5-BE25-2208316E40B3}"/>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53" name="ZoneTexte 5452">
          <a:extLst>
            <a:ext uri="{FF2B5EF4-FFF2-40B4-BE49-F238E27FC236}">
              <a16:creationId xmlns:a16="http://schemas.microsoft.com/office/drawing/2014/main" id="{DBEEC789-60C3-44DB-A64B-991D45E6FBB2}"/>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54" name="ZoneTexte 5453">
          <a:extLst>
            <a:ext uri="{FF2B5EF4-FFF2-40B4-BE49-F238E27FC236}">
              <a16:creationId xmlns:a16="http://schemas.microsoft.com/office/drawing/2014/main" id="{98760840-AA19-4634-BBED-E77A20CF56D0}"/>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55" name="ZoneTexte 5454">
          <a:extLst>
            <a:ext uri="{FF2B5EF4-FFF2-40B4-BE49-F238E27FC236}">
              <a16:creationId xmlns:a16="http://schemas.microsoft.com/office/drawing/2014/main" id="{A77312BD-1A2E-4774-901E-3820458F3DC5}"/>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56" name="ZoneTexte 5455">
          <a:extLst>
            <a:ext uri="{FF2B5EF4-FFF2-40B4-BE49-F238E27FC236}">
              <a16:creationId xmlns:a16="http://schemas.microsoft.com/office/drawing/2014/main" id="{4F82F882-EA70-4189-BB35-4FF2AEF02171}"/>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57" name="ZoneTexte 5456">
          <a:extLst>
            <a:ext uri="{FF2B5EF4-FFF2-40B4-BE49-F238E27FC236}">
              <a16:creationId xmlns:a16="http://schemas.microsoft.com/office/drawing/2014/main" id="{96DFA67C-C887-452F-9622-BD23483A2441}"/>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58" name="ZoneTexte 5457">
          <a:extLst>
            <a:ext uri="{FF2B5EF4-FFF2-40B4-BE49-F238E27FC236}">
              <a16:creationId xmlns:a16="http://schemas.microsoft.com/office/drawing/2014/main" id="{BD6F8E56-98C8-4931-903F-D8510C6E7C60}"/>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59" name="ZoneTexte 5458">
          <a:extLst>
            <a:ext uri="{FF2B5EF4-FFF2-40B4-BE49-F238E27FC236}">
              <a16:creationId xmlns:a16="http://schemas.microsoft.com/office/drawing/2014/main" id="{F5339CCD-9D18-45F3-A220-FDAF344F219B}"/>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60" name="ZoneTexte 5459">
          <a:extLst>
            <a:ext uri="{FF2B5EF4-FFF2-40B4-BE49-F238E27FC236}">
              <a16:creationId xmlns:a16="http://schemas.microsoft.com/office/drawing/2014/main" id="{75E68BCD-0373-420E-85E0-6E8F5C47B175}"/>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61" name="ZoneTexte 5460">
          <a:extLst>
            <a:ext uri="{FF2B5EF4-FFF2-40B4-BE49-F238E27FC236}">
              <a16:creationId xmlns:a16="http://schemas.microsoft.com/office/drawing/2014/main" id="{E9CFE257-BFC6-49E9-8171-F12C47199D77}"/>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62" name="ZoneTexte 5461">
          <a:extLst>
            <a:ext uri="{FF2B5EF4-FFF2-40B4-BE49-F238E27FC236}">
              <a16:creationId xmlns:a16="http://schemas.microsoft.com/office/drawing/2014/main" id="{F1F2A59F-5AE9-4F13-B4EB-F5BCC2750B49}"/>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63" name="ZoneTexte 5462">
          <a:extLst>
            <a:ext uri="{FF2B5EF4-FFF2-40B4-BE49-F238E27FC236}">
              <a16:creationId xmlns:a16="http://schemas.microsoft.com/office/drawing/2014/main" id="{36E32958-BC07-4781-B2A6-3F0390948FAA}"/>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64" name="ZoneTexte 5463">
          <a:extLst>
            <a:ext uri="{FF2B5EF4-FFF2-40B4-BE49-F238E27FC236}">
              <a16:creationId xmlns:a16="http://schemas.microsoft.com/office/drawing/2014/main" id="{C4A90D13-8C3D-4C23-A1E3-5956FDFA504B}"/>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65" name="ZoneTexte 5464">
          <a:extLst>
            <a:ext uri="{FF2B5EF4-FFF2-40B4-BE49-F238E27FC236}">
              <a16:creationId xmlns:a16="http://schemas.microsoft.com/office/drawing/2014/main" id="{D3D87A24-4303-461E-8B91-1A0379E937BC}"/>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66" name="ZoneTexte 5465">
          <a:extLst>
            <a:ext uri="{FF2B5EF4-FFF2-40B4-BE49-F238E27FC236}">
              <a16:creationId xmlns:a16="http://schemas.microsoft.com/office/drawing/2014/main" id="{710CC0CA-9F62-4990-8928-7197693F74BF}"/>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67" name="ZoneTexte 5466">
          <a:extLst>
            <a:ext uri="{FF2B5EF4-FFF2-40B4-BE49-F238E27FC236}">
              <a16:creationId xmlns:a16="http://schemas.microsoft.com/office/drawing/2014/main" id="{07E080FC-2BCF-47EF-8CF8-C6A79F50EE43}"/>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68" name="ZoneTexte 5467">
          <a:extLst>
            <a:ext uri="{FF2B5EF4-FFF2-40B4-BE49-F238E27FC236}">
              <a16:creationId xmlns:a16="http://schemas.microsoft.com/office/drawing/2014/main" id="{2644DD37-0E6F-42A0-9E7F-26BAFFAA806E}"/>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69" name="ZoneTexte 5468">
          <a:extLst>
            <a:ext uri="{FF2B5EF4-FFF2-40B4-BE49-F238E27FC236}">
              <a16:creationId xmlns:a16="http://schemas.microsoft.com/office/drawing/2014/main" id="{07710E0A-2E81-4622-AF04-269DB6FB8E83}"/>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70" name="ZoneTexte 5469">
          <a:extLst>
            <a:ext uri="{FF2B5EF4-FFF2-40B4-BE49-F238E27FC236}">
              <a16:creationId xmlns:a16="http://schemas.microsoft.com/office/drawing/2014/main" id="{3AB59FD1-D6D2-4134-8FD6-79DC4E80F991}"/>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71" name="ZoneTexte 5470">
          <a:extLst>
            <a:ext uri="{FF2B5EF4-FFF2-40B4-BE49-F238E27FC236}">
              <a16:creationId xmlns:a16="http://schemas.microsoft.com/office/drawing/2014/main" id="{01848E17-B820-4804-85E3-7E138F69F765}"/>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72" name="ZoneTexte 5471">
          <a:extLst>
            <a:ext uri="{FF2B5EF4-FFF2-40B4-BE49-F238E27FC236}">
              <a16:creationId xmlns:a16="http://schemas.microsoft.com/office/drawing/2014/main" id="{4D959559-4CB3-4360-8114-DC20203DDD95}"/>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73" name="ZoneTexte 5472">
          <a:extLst>
            <a:ext uri="{FF2B5EF4-FFF2-40B4-BE49-F238E27FC236}">
              <a16:creationId xmlns:a16="http://schemas.microsoft.com/office/drawing/2014/main" id="{BABF3C07-FB59-4299-829F-7C42DC952C6D}"/>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74" name="ZoneTexte 5473">
          <a:extLst>
            <a:ext uri="{FF2B5EF4-FFF2-40B4-BE49-F238E27FC236}">
              <a16:creationId xmlns:a16="http://schemas.microsoft.com/office/drawing/2014/main" id="{824E8085-EB0C-4C7B-94BD-D0A7B503AC1C}"/>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75" name="ZoneTexte 5474">
          <a:extLst>
            <a:ext uri="{FF2B5EF4-FFF2-40B4-BE49-F238E27FC236}">
              <a16:creationId xmlns:a16="http://schemas.microsoft.com/office/drawing/2014/main" id="{5DE4513B-DAC4-459F-83E8-3E0634DAB6BB}"/>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76" name="ZoneTexte 5475">
          <a:extLst>
            <a:ext uri="{FF2B5EF4-FFF2-40B4-BE49-F238E27FC236}">
              <a16:creationId xmlns:a16="http://schemas.microsoft.com/office/drawing/2014/main" id="{3E36BF3D-1348-44D5-B137-AA2514A38023}"/>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77" name="ZoneTexte 5476">
          <a:extLst>
            <a:ext uri="{FF2B5EF4-FFF2-40B4-BE49-F238E27FC236}">
              <a16:creationId xmlns:a16="http://schemas.microsoft.com/office/drawing/2014/main" id="{A435CD7F-24A4-46CA-AFE9-0627221D9617}"/>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78" name="ZoneTexte 5477">
          <a:extLst>
            <a:ext uri="{FF2B5EF4-FFF2-40B4-BE49-F238E27FC236}">
              <a16:creationId xmlns:a16="http://schemas.microsoft.com/office/drawing/2014/main" id="{3CBC405B-3ACF-4EF1-87C8-8EF550631603}"/>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79" name="ZoneTexte 5478">
          <a:extLst>
            <a:ext uri="{FF2B5EF4-FFF2-40B4-BE49-F238E27FC236}">
              <a16:creationId xmlns:a16="http://schemas.microsoft.com/office/drawing/2014/main" id="{F842DDAC-9029-4A92-BC42-898B04B32639}"/>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80" name="ZoneTexte 5479">
          <a:extLst>
            <a:ext uri="{FF2B5EF4-FFF2-40B4-BE49-F238E27FC236}">
              <a16:creationId xmlns:a16="http://schemas.microsoft.com/office/drawing/2014/main" id="{CD195C4B-7E60-47EC-A674-6AB84C9F2549}"/>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81" name="ZoneTexte 5480">
          <a:extLst>
            <a:ext uri="{FF2B5EF4-FFF2-40B4-BE49-F238E27FC236}">
              <a16:creationId xmlns:a16="http://schemas.microsoft.com/office/drawing/2014/main" id="{BB176497-B634-4FFF-8CB4-174A9C0E2EF9}"/>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82" name="ZoneTexte 5481">
          <a:extLst>
            <a:ext uri="{FF2B5EF4-FFF2-40B4-BE49-F238E27FC236}">
              <a16:creationId xmlns:a16="http://schemas.microsoft.com/office/drawing/2014/main" id="{307A2FF5-AB25-4AC4-A549-C447E0F96C71}"/>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83" name="ZoneTexte 5482">
          <a:extLst>
            <a:ext uri="{FF2B5EF4-FFF2-40B4-BE49-F238E27FC236}">
              <a16:creationId xmlns:a16="http://schemas.microsoft.com/office/drawing/2014/main" id="{702B8FA4-BE72-4EED-B1FC-84EE9A0F254E}"/>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84" name="ZoneTexte 5483">
          <a:extLst>
            <a:ext uri="{FF2B5EF4-FFF2-40B4-BE49-F238E27FC236}">
              <a16:creationId xmlns:a16="http://schemas.microsoft.com/office/drawing/2014/main" id="{C78D829D-972D-44A6-9611-A225C6D130D4}"/>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85" name="ZoneTexte 5484">
          <a:extLst>
            <a:ext uri="{FF2B5EF4-FFF2-40B4-BE49-F238E27FC236}">
              <a16:creationId xmlns:a16="http://schemas.microsoft.com/office/drawing/2014/main" id="{26EA4CCD-F88D-45AB-B325-CC05B672D7F0}"/>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86" name="ZoneTexte 5485">
          <a:extLst>
            <a:ext uri="{FF2B5EF4-FFF2-40B4-BE49-F238E27FC236}">
              <a16:creationId xmlns:a16="http://schemas.microsoft.com/office/drawing/2014/main" id="{7B1CF76E-3FC1-44D4-8918-7708C724A02A}"/>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87" name="ZoneTexte 5486">
          <a:extLst>
            <a:ext uri="{FF2B5EF4-FFF2-40B4-BE49-F238E27FC236}">
              <a16:creationId xmlns:a16="http://schemas.microsoft.com/office/drawing/2014/main" id="{6DA62F79-531E-44B8-A59E-2ABA5136AB84}"/>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88" name="ZoneTexte 5487">
          <a:extLst>
            <a:ext uri="{FF2B5EF4-FFF2-40B4-BE49-F238E27FC236}">
              <a16:creationId xmlns:a16="http://schemas.microsoft.com/office/drawing/2014/main" id="{B397A329-0DFE-4CC3-AED8-C9319C7D22BF}"/>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89" name="ZoneTexte 5488">
          <a:extLst>
            <a:ext uri="{FF2B5EF4-FFF2-40B4-BE49-F238E27FC236}">
              <a16:creationId xmlns:a16="http://schemas.microsoft.com/office/drawing/2014/main" id="{9815EA60-8DA0-4CF6-B08B-1914C6C7BD80}"/>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144</xdr:col>
      <xdr:colOff>0</xdr:colOff>
      <xdr:row>36</xdr:row>
      <xdr:rowOff>0</xdr:rowOff>
    </xdr:from>
    <xdr:ext cx="65" cy="172227"/>
    <xdr:sp macro="" textlink="">
      <xdr:nvSpPr>
        <xdr:cNvPr id="5490" name="ZoneTexte 5489">
          <a:extLst>
            <a:ext uri="{FF2B5EF4-FFF2-40B4-BE49-F238E27FC236}">
              <a16:creationId xmlns:a16="http://schemas.microsoft.com/office/drawing/2014/main" id="{C83913FD-3517-4467-AF44-F9A93CE5DA6D}"/>
            </a:ext>
          </a:extLst>
        </xdr:cNvPr>
        <xdr:cNvSpPr txBox="1"/>
      </xdr:nvSpPr>
      <xdr:spPr>
        <a:xfrm>
          <a:off x="76085700" y="922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491" name="ZoneTexte 5490">
          <a:extLst>
            <a:ext uri="{FF2B5EF4-FFF2-40B4-BE49-F238E27FC236}">
              <a16:creationId xmlns:a16="http://schemas.microsoft.com/office/drawing/2014/main" id="{1DB585EA-C4A6-4B5C-9251-DAA17F9A8DA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492" name="ZoneTexte 5491">
          <a:extLst>
            <a:ext uri="{FF2B5EF4-FFF2-40B4-BE49-F238E27FC236}">
              <a16:creationId xmlns:a16="http://schemas.microsoft.com/office/drawing/2014/main" id="{7EA1A4DB-23AF-4CE9-85E2-7CCD6C54E9D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493" name="ZoneTexte 5492">
          <a:extLst>
            <a:ext uri="{FF2B5EF4-FFF2-40B4-BE49-F238E27FC236}">
              <a16:creationId xmlns:a16="http://schemas.microsoft.com/office/drawing/2014/main" id="{587521B8-253A-4BE9-92B6-F5C26EAA4A5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494" name="ZoneTexte 5493">
          <a:extLst>
            <a:ext uri="{FF2B5EF4-FFF2-40B4-BE49-F238E27FC236}">
              <a16:creationId xmlns:a16="http://schemas.microsoft.com/office/drawing/2014/main" id="{EB99046C-3C01-4B43-8239-D44B634AECE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495" name="ZoneTexte 5494">
          <a:extLst>
            <a:ext uri="{FF2B5EF4-FFF2-40B4-BE49-F238E27FC236}">
              <a16:creationId xmlns:a16="http://schemas.microsoft.com/office/drawing/2014/main" id="{25F74D32-31FA-499C-BF1B-3E8ED39D199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496" name="ZoneTexte 5495">
          <a:extLst>
            <a:ext uri="{FF2B5EF4-FFF2-40B4-BE49-F238E27FC236}">
              <a16:creationId xmlns:a16="http://schemas.microsoft.com/office/drawing/2014/main" id="{6EA9DB89-7E65-4F68-9084-AEF379EE716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497" name="ZoneTexte 5496">
          <a:extLst>
            <a:ext uri="{FF2B5EF4-FFF2-40B4-BE49-F238E27FC236}">
              <a16:creationId xmlns:a16="http://schemas.microsoft.com/office/drawing/2014/main" id="{C26CCCC2-5BA7-451E-BBE2-0A3972C3A7C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498" name="ZoneTexte 5497">
          <a:extLst>
            <a:ext uri="{FF2B5EF4-FFF2-40B4-BE49-F238E27FC236}">
              <a16:creationId xmlns:a16="http://schemas.microsoft.com/office/drawing/2014/main" id="{4F61198F-08C3-4C6C-BDE5-DFE20EA7116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499" name="ZoneTexte 5498">
          <a:extLst>
            <a:ext uri="{FF2B5EF4-FFF2-40B4-BE49-F238E27FC236}">
              <a16:creationId xmlns:a16="http://schemas.microsoft.com/office/drawing/2014/main" id="{B4DF8B12-ED51-4CB7-A105-09D4DBF520B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00" name="ZoneTexte 5499">
          <a:extLst>
            <a:ext uri="{FF2B5EF4-FFF2-40B4-BE49-F238E27FC236}">
              <a16:creationId xmlns:a16="http://schemas.microsoft.com/office/drawing/2014/main" id="{978E12D5-C43B-4467-A671-55BD4440AFB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01" name="ZoneTexte 5500">
          <a:extLst>
            <a:ext uri="{FF2B5EF4-FFF2-40B4-BE49-F238E27FC236}">
              <a16:creationId xmlns:a16="http://schemas.microsoft.com/office/drawing/2014/main" id="{F086916D-A531-4363-8467-D7BB6D2CF4F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02" name="ZoneTexte 5501">
          <a:extLst>
            <a:ext uri="{FF2B5EF4-FFF2-40B4-BE49-F238E27FC236}">
              <a16:creationId xmlns:a16="http://schemas.microsoft.com/office/drawing/2014/main" id="{626D00C7-BC1A-46A0-80CA-41905437A96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03" name="ZoneTexte 5502">
          <a:extLst>
            <a:ext uri="{FF2B5EF4-FFF2-40B4-BE49-F238E27FC236}">
              <a16:creationId xmlns:a16="http://schemas.microsoft.com/office/drawing/2014/main" id="{4BED43A6-4428-4684-B829-8F164F77AC5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04" name="ZoneTexte 5503">
          <a:extLst>
            <a:ext uri="{FF2B5EF4-FFF2-40B4-BE49-F238E27FC236}">
              <a16:creationId xmlns:a16="http://schemas.microsoft.com/office/drawing/2014/main" id="{3C83F696-AAC7-47AA-9BE8-6542AC47AD7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05" name="ZoneTexte 5504">
          <a:extLst>
            <a:ext uri="{FF2B5EF4-FFF2-40B4-BE49-F238E27FC236}">
              <a16:creationId xmlns:a16="http://schemas.microsoft.com/office/drawing/2014/main" id="{BE0B9129-18F4-4D95-A736-0DBF175A465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06" name="ZoneTexte 5505">
          <a:extLst>
            <a:ext uri="{FF2B5EF4-FFF2-40B4-BE49-F238E27FC236}">
              <a16:creationId xmlns:a16="http://schemas.microsoft.com/office/drawing/2014/main" id="{10CBB7B0-4993-48F8-B5BC-B9BFD65D774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07" name="ZoneTexte 5506">
          <a:extLst>
            <a:ext uri="{FF2B5EF4-FFF2-40B4-BE49-F238E27FC236}">
              <a16:creationId xmlns:a16="http://schemas.microsoft.com/office/drawing/2014/main" id="{0C135F6D-4A9A-4F58-940B-7E1D93AF080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08" name="ZoneTexte 5507">
          <a:extLst>
            <a:ext uri="{FF2B5EF4-FFF2-40B4-BE49-F238E27FC236}">
              <a16:creationId xmlns:a16="http://schemas.microsoft.com/office/drawing/2014/main" id="{1F10DFFC-3B75-4262-ADB5-B7C1C34DA0F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09" name="ZoneTexte 5508">
          <a:extLst>
            <a:ext uri="{FF2B5EF4-FFF2-40B4-BE49-F238E27FC236}">
              <a16:creationId xmlns:a16="http://schemas.microsoft.com/office/drawing/2014/main" id="{9078BED8-D15A-48A3-8390-FFCD0BC0FD4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10" name="ZoneTexte 5509">
          <a:extLst>
            <a:ext uri="{FF2B5EF4-FFF2-40B4-BE49-F238E27FC236}">
              <a16:creationId xmlns:a16="http://schemas.microsoft.com/office/drawing/2014/main" id="{4F0765AF-1C31-423B-8729-2FED7CE3CCB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11" name="ZoneTexte 5510">
          <a:extLst>
            <a:ext uri="{FF2B5EF4-FFF2-40B4-BE49-F238E27FC236}">
              <a16:creationId xmlns:a16="http://schemas.microsoft.com/office/drawing/2014/main" id="{63A71859-589A-413A-84DE-CFB6F723061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12" name="ZoneTexte 5511">
          <a:extLst>
            <a:ext uri="{FF2B5EF4-FFF2-40B4-BE49-F238E27FC236}">
              <a16:creationId xmlns:a16="http://schemas.microsoft.com/office/drawing/2014/main" id="{6C0CF43A-47FD-422F-B08D-6C32CFDF5DB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13" name="ZoneTexte 5512">
          <a:extLst>
            <a:ext uri="{FF2B5EF4-FFF2-40B4-BE49-F238E27FC236}">
              <a16:creationId xmlns:a16="http://schemas.microsoft.com/office/drawing/2014/main" id="{C22E772D-DBB2-4B39-AE8B-637FE5DBF4B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14" name="ZoneTexte 5513">
          <a:extLst>
            <a:ext uri="{FF2B5EF4-FFF2-40B4-BE49-F238E27FC236}">
              <a16:creationId xmlns:a16="http://schemas.microsoft.com/office/drawing/2014/main" id="{28872E6D-86FF-406C-9275-FD4483FED26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15" name="ZoneTexte 5514">
          <a:extLst>
            <a:ext uri="{FF2B5EF4-FFF2-40B4-BE49-F238E27FC236}">
              <a16:creationId xmlns:a16="http://schemas.microsoft.com/office/drawing/2014/main" id="{CE6FE1C9-55D3-4B3E-9D46-70FC1BD7AB7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16" name="ZoneTexte 5515">
          <a:extLst>
            <a:ext uri="{FF2B5EF4-FFF2-40B4-BE49-F238E27FC236}">
              <a16:creationId xmlns:a16="http://schemas.microsoft.com/office/drawing/2014/main" id="{CC9DC175-BCA8-4028-9511-2681A1C6BA1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17" name="ZoneTexte 5516">
          <a:extLst>
            <a:ext uri="{FF2B5EF4-FFF2-40B4-BE49-F238E27FC236}">
              <a16:creationId xmlns:a16="http://schemas.microsoft.com/office/drawing/2014/main" id="{64938DC8-140C-47F8-B75A-A8A77F54D52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18" name="ZoneTexte 5517">
          <a:extLst>
            <a:ext uri="{FF2B5EF4-FFF2-40B4-BE49-F238E27FC236}">
              <a16:creationId xmlns:a16="http://schemas.microsoft.com/office/drawing/2014/main" id="{5D89E97C-E4FF-4484-93DF-8860A9539A3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19" name="ZoneTexte 5518">
          <a:extLst>
            <a:ext uri="{FF2B5EF4-FFF2-40B4-BE49-F238E27FC236}">
              <a16:creationId xmlns:a16="http://schemas.microsoft.com/office/drawing/2014/main" id="{ADE8E9F6-4A29-4171-8DCB-96736E02D35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20" name="ZoneTexte 5519">
          <a:extLst>
            <a:ext uri="{FF2B5EF4-FFF2-40B4-BE49-F238E27FC236}">
              <a16:creationId xmlns:a16="http://schemas.microsoft.com/office/drawing/2014/main" id="{D4C7DE68-3D2E-454E-87FF-8BA9285AC6D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21" name="ZoneTexte 5520">
          <a:extLst>
            <a:ext uri="{FF2B5EF4-FFF2-40B4-BE49-F238E27FC236}">
              <a16:creationId xmlns:a16="http://schemas.microsoft.com/office/drawing/2014/main" id="{CDD99782-2CB8-4010-B90D-CA77133B33F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22" name="ZoneTexte 5521">
          <a:extLst>
            <a:ext uri="{FF2B5EF4-FFF2-40B4-BE49-F238E27FC236}">
              <a16:creationId xmlns:a16="http://schemas.microsoft.com/office/drawing/2014/main" id="{D7357606-EA3F-456E-9DF6-00CEBA138CC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23" name="ZoneTexte 5522">
          <a:extLst>
            <a:ext uri="{FF2B5EF4-FFF2-40B4-BE49-F238E27FC236}">
              <a16:creationId xmlns:a16="http://schemas.microsoft.com/office/drawing/2014/main" id="{AB45C7C3-4F39-4480-89FE-ADD68976AF2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24" name="ZoneTexte 5523">
          <a:extLst>
            <a:ext uri="{FF2B5EF4-FFF2-40B4-BE49-F238E27FC236}">
              <a16:creationId xmlns:a16="http://schemas.microsoft.com/office/drawing/2014/main" id="{F0189D4F-47F1-412C-BC26-A81EC8DBEB9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25" name="ZoneTexte 5524">
          <a:extLst>
            <a:ext uri="{FF2B5EF4-FFF2-40B4-BE49-F238E27FC236}">
              <a16:creationId xmlns:a16="http://schemas.microsoft.com/office/drawing/2014/main" id="{145CA120-19B1-4940-8371-3E4180C3CF2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26" name="ZoneTexte 5525">
          <a:extLst>
            <a:ext uri="{FF2B5EF4-FFF2-40B4-BE49-F238E27FC236}">
              <a16:creationId xmlns:a16="http://schemas.microsoft.com/office/drawing/2014/main" id="{D80F7E6D-A373-4344-BE20-1345DA20A15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27" name="ZoneTexte 5526">
          <a:extLst>
            <a:ext uri="{FF2B5EF4-FFF2-40B4-BE49-F238E27FC236}">
              <a16:creationId xmlns:a16="http://schemas.microsoft.com/office/drawing/2014/main" id="{F85F2B6A-B27C-43D7-A5BC-FED1303F33D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28" name="ZoneTexte 5527">
          <a:extLst>
            <a:ext uri="{FF2B5EF4-FFF2-40B4-BE49-F238E27FC236}">
              <a16:creationId xmlns:a16="http://schemas.microsoft.com/office/drawing/2014/main" id="{111E3DF0-0476-4C8C-9EEA-696742CC940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29" name="ZoneTexte 5528">
          <a:extLst>
            <a:ext uri="{FF2B5EF4-FFF2-40B4-BE49-F238E27FC236}">
              <a16:creationId xmlns:a16="http://schemas.microsoft.com/office/drawing/2014/main" id="{AC992081-F5D3-47FC-8F3A-E60CD570E3E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30" name="ZoneTexte 5529">
          <a:extLst>
            <a:ext uri="{FF2B5EF4-FFF2-40B4-BE49-F238E27FC236}">
              <a16:creationId xmlns:a16="http://schemas.microsoft.com/office/drawing/2014/main" id="{71AE071A-69B6-4017-8BFA-D0FE42B8012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31" name="ZoneTexte 5530">
          <a:extLst>
            <a:ext uri="{FF2B5EF4-FFF2-40B4-BE49-F238E27FC236}">
              <a16:creationId xmlns:a16="http://schemas.microsoft.com/office/drawing/2014/main" id="{51AA929F-3F27-4699-B4C4-8174CEF6D3A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32" name="ZoneTexte 5531">
          <a:extLst>
            <a:ext uri="{FF2B5EF4-FFF2-40B4-BE49-F238E27FC236}">
              <a16:creationId xmlns:a16="http://schemas.microsoft.com/office/drawing/2014/main" id="{64F4C9F1-9007-41D1-8AC1-38FF95D42A2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33" name="ZoneTexte 5532">
          <a:extLst>
            <a:ext uri="{FF2B5EF4-FFF2-40B4-BE49-F238E27FC236}">
              <a16:creationId xmlns:a16="http://schemas.microsoft.com/office/drawing/2014/main" id="{50BB281B-2321-4421-AAB8-79241956E06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34" name="ZoneTexte 5533">
          <a:extLst>
            <a:ext uri="{FF2B5EF4-FFF2-40B4-BE49-F238E27FC236}">
              <a16:creationId xmlns:a16="http://schemas.microsoft.com/office/drawing/2014/main" id="{B767473B-8564-4852-B842-86C13980151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35" name="ZoneTexte 5534">
          <a:extLst>
            <a:ext uri="{FF2B5EF4-FFF2-40B4-BE49-F238E27FC236}">
              <a16:creationId xmlns:a16="http://schemas.microsoft.com/office/drawing/2014/main" id="{23C69690-F923-445B-AB0D-6231A9D12E9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36" name="ZoneTexte 5535">
          <a:extLst>
            <a:ext uri="{FF2B5EF4-FFF2-40B4-BE49-F238E27FC236}">
              <a16:creationId xmlns:a16="http://schemas.microsoft.com/office/drawing/2014/main" id="{E8B1DC08-9535-41A1-A744-F1AA6E33C55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37" name="ZoneTexte 5536">
          <a:extLst>
            <a:ext uri="{FF2B5EF4-FFF2-40B4-BE49-F238E27FC236}">
              <a16:creationId xmlns:a16="http://schemas.microsoft.com/office/drawing/2014/main" id="{F6AF54FA-8E3C-46B6-900D-D3BBB92834D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38" name="ZoneTexte 5537">
          <a:extLst>
            <a:ext uri="{FF2B5EF4-FFF2-40B4-BE49-F238E27FC236}">
              <a16:creationId xmlns:a16="http://schemas.microsoft.com/office/drawing/2014/main" id="{9BB46CA2-42D9-4BC2-8920-C20A9F47899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39" name="ZoneTexte 5538">
          <a:extLst>
            <a:ext uri="{FF2B5EF4-FFF2-40B4-BE49-F238E27FC236}">
              <a16:creationId xmlns:a16="http://schemas.microsoft.com/office/drawing/2014/main" id="{BEB4EFD9-A549-4034-954B-5ED29AB7F96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40" name="ZoneTexte 5539">
          <a:extLst>
            <a:ext uri="{FF2B5EF4-FFF2-40B4-BE49-F238E27FC236}">
              <a16:creationId xmlns:a16="http://schemas.microsoft.com/office/drawing/2014/main" id="{468C36D1-1DB9-4A4F-9F3C-4647838B1C7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41" name="ZoneTexte 5540">
          <a:extLst>
            <a:ext uri="{FF2B5EF4-FFF2-40B4-BE49-F238E27FC236}">
              <a16:creationId xmlns:a16="http://schemas.microsoft.com/office/drawing/2014/main" id="{7B966980-F090-476B-AB56-D287DF1B5E0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42" name="ZoneTexte 5541">
          <a:extLst>
            <a:ext uri="{FF2B5EF4-FFF2-40B4-BE49-F238E27FC236}">
              <a16:creationId xmlns:a16="http://schemas.microsoft.com/office/drawing/2014/main" id="{7BFA5476-866A-422A-8C37-4FBE84A6214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43" name="ZoneTexte 5542">
          <a:extLst>
            <a:ext uri="{FF2B5EF4-FFF2-40B4-BE49-F238E27FC236}">
              <a16:creationId xmlns:a16="http://schemas.microsoft.com/office/drawing/2014/main" id="{AE012F1F-6F48-40AF-84CF-7563ECDCC57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44" name="ZoneTexte 5543">
          <a:extLst>
            <a:ext uri="{FF2B5EF4-FFF2-40B4-BE49-F238E27FC236}">
              <a16:creationId xmlns:a16="http://schemas.microsoft.com/office/drawing/2014/main" id="{9393AEEA-AE41-4714-975C-C8BE34BAB9F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45" name="ZoneTexte 5544">
          <a:extLst>
            <a:ext uri="{FF2B5EF4-FFF2-40B4-BE49-F238E27FC236}">
              <a16:creationId xmlns:a16="http://schemas.microsoft.com/office/drawing/2014/main" id="{95EA7A12-5251-4B8B-8FEF-FD51AF485F1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46" name="ZoneTexte 5545">
          <a:extLst>
            <a:ext uri="{FF2B5EF4-FFF2-40B4-BE49-F238E27FC236}">
              <a16:creationId xmlns:a16="http://schemas.microsoft.com/office/drawing/2014/main" id="{3532C01C-6A4E-41C9-B174-E01C9B32D3D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47" name="ZoneTexte 5546">
          <a:extLst>
            <a:ext uri="{FF2B5EF4-FFF2-40B4-BE49-F238E27FC236}">
              <a16:creationId xmlns:a16="http://schemas.microsoft.com/office/drawing/2014/main" id="{A102A32B-C9F5-4D79-913C-70CAB45360C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48" name="ZoneTexte 5547">
          <a:extLst>
            <a:ext uri="{FF2B5EF4-FFF2-40B4-BE49-F238E27FC236}">
              <a16:creationId xmlns:a16="http://schemas.microsoft.com/office/drawing/2014/main" id="{EAF66EE7-BB49-4C48-BB0F-BEBAADC9AFC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49" name="ZoneTexte 5548">
          <a:extLst>
            <a:ext uri="{FF2B5EF4-FFF2-40B4-BE49-F238E27FC236}">
              <a16:creationId xmlns:a16="http://schemas.microsoft.com/office/drawing/2014/main" id="{FA35E067-A4C0-4443-9B21-E7DBC1E54AB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50" name="ZoneTexte 5549">
          <a:extLst>
            <a:ext uri="{FF2B5EF4-FFF2-40B4-BE49-F238E27FC236}">
              <a16:creationId xmlns:a16="http://schemas.microsoft.com/office/drawing/2014/main" id="{9A0711FC-C1E1-4AE9-9B55-90B62207BD6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51" name="ZoneTexte 5550">
          <a:extLst>
            <a:ext uri="{FF2B5EF4-FFF2-40B4-BE49-F238E27FC236}">
              <a16:creationId xmlns:a16="http://schemas.microsoft.com/office/drawing/2014/main" id="{B4352479-666B-4734-B139-47B63921AAC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52" name="ZoneTexte 5551">
          <a:extLst>
            <a:ext uri="{FF2B5EF4-FFF2-40B4-BE49-F238E27FC236}">
              <a16:creationId xmlns:a16="http://schemas.microsoft.com/office/drawing/2014/main" id="{22AEA457-FC7C-46B3-985A-C5663E54F1F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53" name="ZoneTexte 5552">
          <a:extLst>
            <a:ext uri="{FF2B5EF4-FFF2-40B4-BE49-F238E27FC236}">
              <a16:creationId xmlns:a16="http://schemas.microsoft.com/office/drawing/2014/main" id="{A3CFFD88-847E-44C5-969E-9C30B51737D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54" name="ZoneTexte 5553">
          <a:extLst>
            <a:ext uri="{FF2B5EF4-FFF2-40B4-BE49-F238E27FC236}">
              <a16:creationId xmlns:a16="http://schemas.microsoft.com/office/drawing/2014/main" id="{43D04191-6507-48D6-970A-4EA66BFF963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55" name="ZoneTexte 5554">
          <a:extLst>
            <a:ext uri="{FF2B5EF4-FFF2-40B4-BE49-F238E27FC236}">
              <a16:creationId xmlns:a16="http://schemas.microsoft.com/office/drawing/2014/main" id="{1FD823AA-0F7D-4445-B791-299E61AD66E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56" name="ZoneTexte 5555">
          <a:extLst>
            <a:ext uri="{FF2B5EF4-FFF2-40B4-BE49-F238E27FC236}">
              <a16:creationId xmlns:a16="http://schemas.microsoft.com/office/drawing/2014/main" id="{1A72EF5D-B664-4C5C-A44B-71233E4B7CA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57" name="ZoneTexte 5556">
          <a:extLst>
            <a:ext uri="{FF2B5EF4-FFF2-40B4-BE49-F238E27FC236}">
              <a16:creationId xmlns:a16="http://schemas.microsoft.com/office/drawing/2014/main" id="{83B0DEC5-0E33-44A3-A100-F8F0B2FBBD4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58" name="ZoneTexte 5557">
          <a:extLst>
            <a:ext uri="{FF2B5EF4-FFF2-40B4-BE49-F238E27FC236}">
              <a16:creationId xmlns:a16="http://schemas.microsoft.com/office/drawing/2014/main" id="{7DE4ED5E-AAC0-405E-A24B-4E3D014C8B7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59" name="ZoneTexte 5558">
          <a:extLst>
            <a:ext uri="{FF2B5EF4-FFF2-40B4-BE49-F238E27FC236}">
              <a16:creationId xmlns:a16="http://schemas.microsoft.com/office/drawing/2014/main" id="{D0852490-20DF-4DBC-B851-4C9AF9387F1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60" name="ZoneTexte 5559">
          <a:extLst>
            <a:ext uri="{FF2B5EF4-FFF2-40B4-BE49-F238E27FC236}">
              <a16:creationId xmlns:a16="http://schemas.microsoft.com/office/drawing/2014/main" id="{26F83C0D-86D9-4285-AA5C-6F6026BBB0C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61" name="ZoneTexte 5560">
          <a:extLst>
            <a:ext uri="{FF2B5EF4-FFF2-40B4-BE49-F238E27FC236}">
              <a16:creationId xmlns:a16="http://schemas.microsoft.com/office/drawing/2014/main" id="{EA81CEA6-2944-45AD-B438-F4EE6A00619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62" name="ZoneTexte 5561">
          <a:extLst>
            <a:ext uri="{FF2B5EF4-FFF2-40B4-BE49-F238E27FC236}">
              <a16:creationId xmlns:a16="http://schemas.microsoft.com/office/drawing/2014/main" id="{24EA2294-36BB-4779-BEEE-066BE433C8A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63" name="ZoneTexte 5562">
          <a:extLst>
            <a:ext uri="{FF2B5EF4-FFF2-40B4-BE49-F238E27FC236}">
              <a16:creationId xmlns:a16="http://schemas.microsoft.com/office/drawing/2014/main" id="{29353B53-2285-4006-840C-74262590ED6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64" name="ZoneTexte 5563">
          <a:extLst>
            <a:ext uri="{FF2B5EF4-FFF2-40B4-BE49-F238E27FC236}">
              <a16:creationId xmlns:a16="http://schemas.microsoft.com/office/drawing/2014/main" id="{81526F50-69F4-499E-835F-A3710198469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65" name="ZoneTexte 5564">
          <a:extLst>
            <a:ext uri="{FF2B5EF4-FFF2-40B4-BE49-F238E27FC236}">
              <a16:creationId xmlns:a16="http://schemas.microsoft.com/office/drawing/2014/main" id="{35E97059-DC73-4041-B0E9-722D0F61C59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66" name="ZoneTexte 5565">
          <a:extLst>
            <a:ext uri="{FF2B5EF4-FFF2-40B4-BE49-F238E27FC236}">
              <a16:creationId xmlns:a16="http://schemas.microsoft.com/office/drawing/2014/main" id="{067E0F51-0A7B-4857-829C-4D2CA2E0801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67" name="ZoneTexte 5566">
          <a:extLst>
            <a:ext uri="{FF2B5EF4-FFF2-40B4-BE49-F238E27FC236}">
              <a16:creationId xmlns:a16="http://schemas.microsoft.com/office/drawing/2014/main" id="{23F4E6DA-64FD-4017-9A0E-1934B07016D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68" name="ZoneTexte 5567">
          <a:extLst>
            <a:ext uri="{FF2B5EF4-FFF2-40B4-BE49-F238E27FC236}">
              <a16:creationId xmlns:a16="http://schemas.microsoft.com/office/drawing/2014/main" id="{D6287D46-E4A4-4678-BC09-547222CF800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69" name="ZoneTexte 5568">
          <a:extLst>
            <a:ext uri="{FF2B5EF4-FFF2-40B4-BE49-F238E27FC236}">
              <a16:creationId xmlns:a16="http://schemas.microsoft.com/office/drawing/2014/main" id="{0EEA10C8-10DA-4D98-A43C-028D896D832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70" name="ZoneTexte 5569">
          <a:extLst>
            <a:ext uri="{FF2B5EF4-FFF2-40B4-BE49-F238E27FC236}">
              <a16:creationId xmlns:a16="http://schemas.microsoft.com/office/drawing/2014/main" id="{9F6D1AC4-8092-4637-9BE5-8EEBED42DFD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71" name="ZoneTexte 5570">
          <a:extLst>
            <a:ext uri="{FF2B5EF4-FFF2-40B4-BE49-F238E27FC236}">
              <a16:creationId xmlns:a16="http://schemas.microsoft.com/office/drawing/2014/main" id="{4BF79115-E503-4FE0-BF55-74E42822AB9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72" name="ZoneTexte 5571">
          <a:extLst>
            <a:ext uri="{FF2B5EF4-FFF2-40B4-BE49-F238E27FC236}">
              <a16:creationId xmlns:a16="http://schemas.microsoft.com/office/drawing/2014/main" id="{1DE53832-F237-4DD7-BB57-67C575E23A4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73" name="ZoneTexte 5572">
          <a:extLst>
            <a:ext uri="{FF2B5EF4-FFF2-40B4-BE49-F238E27FC236}">
              <a16:creationId xmlns:a16="http://schemas.microsoft.com/office/drawing/2014/main" id="{5E59691B-E57F-415E-BF5C-2477A1A6BEA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74" name="ZoneTexte 5573">
          <a:extLst>
            <a:ext uri="{FF2B5EF4-FFF2-40B4-BE49-F238E27FC236}">
              <a16:creationId xmlns:a16="http://schemas.microsoft.com/office/drawing/2014/main" id="{2F654E30-1CEF-4F76-813E-088BF9713EC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75" name="ZoneTexte 5574">
          <a:extLst>
            <a:ext uri="{FF2B5EF4-FFF2-40B4-BE49-F238E27FC236}">
              <a16:creationId xmlns:a16="http://schemas.microsoft.com/office/drawing/2014/main" id="{E6434A2D-367C-49F3-8B64-4665B8FC465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76" name="ZoneTexte 5575">
          <a:extLst>
            <a:ext uri="{FF2B5EF4-FFF2-40B4-BE49-F238E27FC236}">
              <a16:creationId xmlns:a16="http://schemas.microsoft.com/office/drawing/2014/main" id="{C02F807F-70D7-447E-A0A2-7DFA435EB91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77" name="ZoneTexte 5576">
          <a:extLst>
            <a:ext uri="{FF2B5EF4-FFF2-40B4-BE49-F238E27FC236}">
              <a16:creationId xmlns:a16="http://schemas.microsoft.com/office/drawing/2014/main" id="{CA19E022-8D3E-4DD8-BEDB-8149E7902C4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78" name="ZoneTexte 5577">
          <a:extLst>
            <a:ext uri="{FF2B5EF4-FFF2-40B4-BE49-F238E27FC236}">
              <a16:creationId xmlns:a16="http://schemas.microsoft.com/office/drawing/2014/main" id="{24F36383-3034-435F-A012-E6E9E7A6324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79" name="ZoneTexte 5578">
          <a:extLst>
            <a:ext uri="{FF2B5EF4-FFF2-40B4-BE49-F238E27FC236}">
              <a16:creationId xmlns:a16="http://schemas.microsoft.com/office/drawing/2014/main" id="{9274B94A-F3D1-42A5-B5C7-A90D4CB0B16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80" name="ZoneTexte 5579">
          <a:extLst>
            <a:ext uri="{FF2B5EF4-FFF2-40B4-BE49-F238E27FC236}">
              <a16:creationId xmlns:a16="http://schemas.microsoft.com/office/drawing/2014/main" id="{86900E1B-A2FF-45BF-8B50-F897EA58BD4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81" name="ZoneTexte 5580">
          <a:extLst>
            <a:ext uri="{FF2B5EF4-FFF2-40B4-BE49-F238E27FC236}">
              <a16:creationId xmlns:a16="http://schemas.microsoft.com/office/drawing/2014/main" id="{CF396885-6D3F-4370-A281-A4B7AC48E55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82" name="ZoneTexte 5581">
          <a:extLst>
            <a:ext uri="{FF2B5EF4-FFF2-40B4-BE49-F238E27FC236}">
              <a16:creationId xmlns:a16="http://schemas.microsoft.com/office/drawing/2014/main" id="{F6100948-17D0-4A23-ACED-C71DD9A7CB2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83" name="ZoneTexte 5582">
          <a:extLst>
            <a:ext uri="{FF2B5EF4-FFF2-40B4-BE49-F238E27FC236}">
              <a16:creationId xmlns:a16="http://schemas.microsoft.com/office/drawing/2014/main" id="{4B3EE4A4-7E2D-48A7-9EB7-A833E11D127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84" name="ZoneTexte 5583">
          <a:extLst>
            <a:ext uri="{FF2B5EF4-FFF2-40B4-BE49-F238E27FC236}">
              <a16:creationId xmlns:a16="http://schemas.microsoft.com/office/drawing/2014/main" id="{F79B60F7-FB96-42CB-A133-3428243D48F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85" name="ZoneTexte 5584">
          <a:extLst>
            <a:ext uri="{FF2B5EF4-FFF2-40B4-BE49-F238E27FC236}">
              <a16:creationId xmlns:a16="http://schemas.microsoft.com/office/drawing/2014/main" id="{F833F359-9CB9-43AF-84A1-019C143591F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86" name="ZoneTexte 5585">
          <a:extLst>
            <a:ext uri="{FF2B5EF4-FFF2-40B4-BE49-F238E27FC236}">
              <a16:creationId xmlns:a16="http://schemas.microsoft.com/office/drawing/2014/main" id="{83888AFD-3DA8-43A2-B223-E62E8EC02AA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87" name="ZoneTexte 5586">
          <a:extLst>
            <a:ext uri="{FF2B5EF4-FFF2-40B4-BE49-F238E27FC236}">
              <a16:creationId xmlns:a16="http://schemas.microsoft.com/office/drawing/2014/main" id="{4A91F3B2-127E-4FCB-918B-E21508A2D2D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88" name="ZoneTexte 5587">
          <a:extLst>
            <a:ext uri="{FF2B5EF4-FFF2-40B4-BE49-F238E27FC236}">
              <a16:creationId xmlns:a16="http://schemas.microsoft.com/office/drawing/2014/main" id="{EF7F4837-8878-4875-8AFE-289B5C564A8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89" name="ZoneTexte 5588">
          <a:extLst>
            <a:ext uri="{FF2B5EF4-FFF2-40B4-BE49-F238E27FC236}">
              <a16:creationId xmlns:a16="http://schemas.microsoft.com/office/drawing/2014/main" id="{C27125E7-7C96-4DEC-A4E2-C4B331D45E5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90" name="ZoneTexte 5589">
          <a:extLst>
            <a:ext uri="{FF2B5EF4-FFF2-40B4-BE49-F238E27FC236}">
              <a16:creationId xmlns:a16="http://schemas.microsoft.com/office/drawing/2014/main" id="{F01AEDCC-8905-47A9-8415-E405F9873E7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91" name="ZoneTexte 5590">
          <a:extLst>
            <a:ext uri="{FF2B5EF4-FFF2-40B4-BE49-F238E27FC236}">
              <a16:creationId xmlns:a16="http://schemas.microsoft.com/office/drawing/2014/main" id="{FE6DD641-C47A-4219-8D4B-3CE3E51B406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92" name="ZoneTexte 5591">
          <a:extLst>
            <a:ext uri="{FF2B5EF4-FFF2-40B4-BE49-F238E27FC236}">
              <a16:creationId xmlns:a16="http://schemas.microsoft.com/office/drawing/2014/main" id="{B135AEB0-1D93-401A-BDCF-ACC46219743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93" name="ZoneTexte 5592">
          <a:extLst>
            <a:ext uri="{FF2B5EF4-FFF2-40B4-BE49-F238E27FC236}">
              <a16:creationId xmlns:a16="http://schemas.microsoft.com/office/drawing/2014/main" id="{D36949ED-0424-4ABF-811A-7D50F92D632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94" name="ZoneTexte 5593">
          <a:extLst>
            <a:ext uri="{FF2B5EF4-FFF2-40B4-BE49-F238E27FC236}">
              <a16:creationId xmlns:a16="http://schemas.microsoft.com/office/drawing/2014/main" id="{CAAA6A16-BB80-4107-B2AE-D578CBE4F8F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95" name="ZoneTexte 5594">
          <a:extLst>
            <a:ext uri="{FF2B5EF4-FFF2-40B4-BE49-F238E27FC236}">
              <a16:creationId xmlns:a16="http://schemas.microsoft.com/office/drawing/2014/main" id="{05D38121-7D88-4529-8481-AED4A1910DD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96" name="ZoneTexte 5595">
          <a:extLst>
            <a:ext uri="{FF2B5EF4-FFF2-40B4-BE49-F238E27FC236}">
              <a16:creationId xmlns:a16="http://schemas.microsoft.com/office/drawing/2014/main" id="{ADF16D46-52AF-4FDA-AF23-159C727B75A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97" name="ZoneTexte 5596">
          <a:extLst>
            <a:ext uri="{FF2B5EF4-FFF2-40B4-BE49-F238E27FC236}">
              <a16:creationId xmlns:a16="http://schemas.microsoft.com/office/drawing/2014/main" id="{C376D4A3-4AC8-47AA-99C5-89FA1CFF932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98" name="ZoneTexte 5597">
          <a:extLst>
            <a:ext uri="{FF2B5EF4-FFF2-40B4-BE49-F238E27FC236}">
              <a16:creationId xmlns:a16="http://schemas.microsoft.com/office/drawing/2014/main" id="{ABBB20CF-DB70-4A36-9EEA-F4F868DB44D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599" name="ZoneTexte 5598">
          <a:extLst>
            <a:ext uri="{FF2B5EF4-FFF2-40B4-BE49-F238E27FC236}">
              <a16:creationId xmlns:a16="http://schemas.microsoft.com/office/drawing/2014/main" id="{13AF93CC-1B92-44EA-8131-394341AF689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00" name="ZoneTexte 5599">
          <a:extLst>
            <a:ext uri="{FF2B5EF4-FFF2-40B4-BE49-F238E27FC236}">
              <a16:creationId xmlns:a16="http://schemas.microsoft.com/office/drawing/2014/main" id="{93D5D877-DE56-41F6-961E-F895DD0CC89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01" name="ZoneTexte 5600">
          <a:extLst>
            <a:ext uri="{FF2B5EF4-FFF2-40B4-BE49-F238E27FC236}">
              <a16:creationId xmlns:a16="http://schemas.microsoft.com/office/drawing/2014/main" id="{3E5021BE-6873-4CB5-9982-74C49027058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02" name="ZoneTexte 5601">
          <a:extLst>
            <a:ext uri="{FF2B5EF4-FFF2-40B4-BE49-F238E27FC236}">
              <a16:creationId xmlns:a16="http://schemas.microsoft.com/office/drawing/2014/main" id="{2CE21223-A80B-4257-8442-1AAE66C78E4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03" name="ZoneTexte 5602">
          <a:extLst>
            <a:ext uri="{FF2B5EF4-FFF2-40B4-BE49-F238E27FC236}">
              <a16:creationId xmlns:a16="http://schemas.microsoft.com/office/drawing/2014/main" id="{2FAA22C6-8167-4E3A-863D-9AF822BD693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04" name="ZoneTexte 5603">
          <a:extLst>
            <a:ext uri="{FF2B5EF4-FFF2-40B4-BE49-F238E27FC236}">
              <a16:creationId xmlns:a16="http://schemas.microsoft.com/office/drawing/2014/main" id="{B335B7B2-0B5A-4681-AB05-682C86B615A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05" name="ZoneTexte 5604">
          <a:extLst>
            <a:ext uri="{FF2B5EF4-FFF2-40B4-BE49-F238E27FC236}">
              <a16:creationId xmlns:a16="http://schemas.microsoft.com/office/drawing/2014/main" id="{5762EEEF-19F0-4AB9-9EA9-7E3811BFAE3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06" name="ZoneTexte 5605">
          <a:extLst>
            <a:ext uri="{FF2B5EF4-FFF2-40B4-BE49-F238E27FC236}">
              <a16:creationId xmlns:a16="http://schemas.microsoft.com/office/drawing/2014/main" id="{A6E48E6A-354E-4F29-A0F4-29CCDEBE244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07" name="ZoneTexte 5606">
          <a:extLst>
            <a:ext uri="{FF2B5EF4-FFF2-40B4-BE49-F238E27FC236}">
              <a16:creationId xmlns:a16="http://schemas.microsoft.com/office/drawing/2014/main" id="{E997C2D0-3B8F-407C-96FE-F07D31C607C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08" name="ZoneTexte 5607">
          <a:extLst>
            <a:ext uri="{FF2B5EF4-FFF2-40B4-BE49-F238E27FC236}">
              <a16:creationId xmlns:a16="http://schemas.microsoft.com/office/drawing/2014/main" id="{681DBBB1-CFD0-4AAD-ABA9-DBD7957C5A5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09" name="ZoneTexte 5608">
          <a:extLst>
            <a:ext uri="{FF2B5EF4-FFF2-40B4-BE49-F238E27FC236}">
              <a16:creationId xmlns:a16="http://schemas.microsoft.com/office/drawing/2014/main" id="{EBA49254-B9EE-4A61-96D1-F79FF60BC57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10" name="ZoneTexte 5609">
          <a:extLst>
            <a:ext uri="{FF2B5EF4-FFF2-40B4-BE49-F238E27FC236}">
              <a16:creationId xmlns:a16="http://schemas.microsoft.com/office/drawing/2014/main" id="{8789817E-4A79-4F37-B57B-0B14772598F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11" name="ZoneTexte 5610">
          <a:extLst>
            <a:ext uri="{FF2B5EF4-FFF2-40B4-BE49-F238E27FC236}">
              <a16:creationId xmlns:a16="http://schemas.microsoft.com/office/drawing/2014/main" id="{6691AABA-C32B-49CF-8B3B-A4901B9BBE7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12" name="ZoneTexte 5611">
          <a:extLst>
            <a:ext uri="{FF2B5EF4-FFF2-40B4-BE49-F238E27FC236}">
              <a16:creationId xmlns:a16="http://schemas.microsoft.com/office/drawing/2014/main" id="{C4315161-8EEF-4A88-B465-377FEB36627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13" name="ZoneTexte 5612">
          <a:extLst>
            <a:ext uri="{FF2B5EF4-FFF2-40B4-BE49-F238E27FC236}">
              <a16:creationId xmlns:a16="http://schemas.microsoft.com/office/drawing/2014/main" id="{133B9C3E-70E1-445B-A233-8A665456BE5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14" name="ZoneTexte 5613">
          <a:extLst>
            <a:ext uri="{FF2B5EF4-FFF2-40B4-BE49-F238E27FC236}">
              <a16:creationId xmlns:a16="http://schemas.microsoft.com/office/drawing/2014/main" id="{8F9CF29B-F829-4C22-B7F1-287C6E9FC0F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15" name="ZoneTexte 5614">
          <a:extLst>
            <a:ext uri="{FF2B5EF4-FFF2-40B4-BE49-F238E27FC236}">
              <a16:creationId xmlns:a16="http://schemas.microsoft.com/office/drawing/2014/main" id="{DE04BD58-3D6E-4910-8866-7FDB5ADBB1A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16" name="ZoneTexte 5615">
          <a:extLst>
            <a:ext uri="{FF2B5EF4-FFF2-40B4-BE49-F238E27FC236}">
              <a16:creationId xmlns:a16="http://schemas.microsoft.com/office/drawing/2014/main" id="{78AF5970-5550-4B70-B52E-C4E44E45EBD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17" name="ZoneTexte 5616">
          <a:extLst>
            <a:ext uri="{FF2B5EF4-FFF2-40B4-BE49-F238E27FC236}">
              <a16:creationId xmlns:a16="http://schemas.microsoft.com/office/drawing/2014/main" id="{83830988-8DB4-46EB-986B-37CD651BD78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18" name="ZoneTexte 5617">
          <a:extLst>
            <a:ext uri="{FF2B5EF4-FFF2-40B4-BE49-F238E27FC236}">
              <a16:creationId xmlns:a16="http://schemas.microsoft.com/office/drawing/2014/main" id="{743F9DEA-47AC-4584-AE65-FCA6965F3BF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19" name="ZoneTexte 5618">
          <a:extLst>
            <a:ext uri="{FF2B5EF4-FFF2-40B4-BE49-F238E27FC236}">
              <a16:creationId xmlns:a16="http://schemas.microsoft.com/office/drawing/2014/main" id="{F43B251E-8BFE-49A1-B91F-CDDF15C8C4E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20" name="ZoneTexte 5619">
          <a:extLst>
            <a:ext uri="{FF2B5EF4-FFF2-40B4-BE49-F238E27FC236}">
              <a16:creationId xmlns:a16="http://schemas.microsoft.com/office/drawing/2014/main" id="{9B01A950-8675-40E8-910F-60CBE8687A7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21" name="ZoneTexte 5620">
          <a:extLst>
            <a:ext uri="{FF2B5EF4-FFF2-40B4-BE49-F238E27FC236}">
              <a16:creationId xmlns:a16="http://schemas.microsoft.com/office/drawing/2014/main" id="{3DDD9C08-89ED-4127-BE19-6551AC81A76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22" name="ZoneTexte 5621">
          <a:extLst>
            <a:ext uri="{FF2B5EF4-FFF2-40B4-BE49-F238E27FC236}">
              <a16:creationId xmlns:a16="http://schemas.microsoft.com/office/drawing/2014/main" id="{EC5E7BF4-5C03-4D75-ABF4-248AEB05369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23" name="ZoneTexte 5622">
          <a:extLst>
            <a:ext uri="{FF2B5EF4-FFF2-40B4-BE49-F238E27FC236}">
              <a16:creationId xmlns:a16="http://schemas.microsoft.com/office/drawing/2014/main" id="{77B6C78A-4690-4E32-A9F2-DBFE3440728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24" name="ZoneTexte 5623">
          <a:extLst>
            <a:ext uri="{FF2B5EF4-FFF2-40B4-BE49-F238E27FC236}">
              <a16:creationId xmlns:a16="http://schemas.microsoft.com/office/drawing/2014/main" id="{7B5F5766-78A6-4C5B-B503-F6857CBC953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25" name="ZoneTexte 5624">
          <a:extLst>
            <a:ext uri="{FF2B5EF4-FFF2-40B4-BE49-F238E27FC236}">
              <a16:creationId xmlns:a16="http://schemas.microsoft.com/office/drawing/2014/main" id="{51EE4A76-F799-44A7-8583-DD479850316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26" name="ZoneTexte 5625">
          <a:extLst>
            <a:ext uri="{FF2B5EF4-FFF2-40B4-BE49-F238E27FC236}">
              <a16:creationId xmlns:a16="http://schemas.microsoft.com/office/drawing/2014/main" id="{8BC12D4C-A801-4578-A752-406940CC0F3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27" name="ZoneTexte 5626">
          <a:extLst>
            <a:ext uri="{FF2B5EF4-FFF2-40B4-BE49-F238E27FC236}">
              <a16:creationId xmlns:a16="http://schemas.microsoft.com/office/drawing/2014/main" id="{2DFF54DA-81E4-4643-9F82-FC7E9B33544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28" name="ZoneTexte 5627">
          <a:extLst>
            <a:ext uri="{FF2B5EF4-FFF2-40B4-BE49-F238E27FC236}">
              <a16:creationId xmlns:a16="http://schemas.microsoft.com/office/drawing/2014/main" id="{EBF0E7D2-0F68-4144-95B1-D674555C99B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29" name="ZoneTexte 5628">
          <a:extLst>
            <a:ext uri="{FF2B5EF4-FFF2-40B4-BE49-F238E27FC236}">
              <a16:creationId xmlns:a16="http://schemas.microsoft.com/office/drawing/2014/main" id="{88B6A28D-CCB8-46B2-9A5C-66BE473A87B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30" name="ZoneTexte 5629">
          <a:extLst>
            <a:ext uri="{FF2B5EF4-FFF2-40B4-BE49-F238E27FC236}">
              <a16:creationId xmlns:a16="http://schemas.microsoft.com/office/drawing/2014/main" id="{C339DAC5-6F8C-41D7-A517-9992F091D48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31" name="ZoneTexte 5630">
          <a:extLst>
            <a:ext uri="{FF2B5EF4-FFF2-40B4-BE49-F238E27FC236}">
              <a16:creationId xmlns:a16="http://schemas.microsoft.com/office/drawing/2014/main" id="{CDE4F637-E1EE-4792-A7E3-A7B611EC4E6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32" name="ZoneTexte 5631">
          <a:extLst>
            <a:ext uri="{FF2B5EF4-FFF2-40B4-BE49-F238E27FC236}">
              <a16:creationId xmlns:a16="http://schemas.microsoft.com/office/drawing/2014/main" id="{99F48A7E-B867-4EDA-8B9B-C4A43838687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33" name="ZoneTexte 5632">
          <a:extLst>
            <a:ext uri="{FF2B5EF4-FFF2-40B4-BE49-F238E27FC236}">
              <a16:creationId xmlns:a16="http://schemas.microsoft.com/office/drawing/2014/main" id="{8E5772C7-0356-411C-8710-39D5522AEEF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34" name="ZoneTexte 5633">
          <a:extLst>
            <a:ext uri="{FF2B5EF4-FFF2-40B4-BE49-F238E27FC236}">
              <a16:creationId xmlns:a16="http://schemas.microsoft.com/office/drawing/2014/main" id="{AD6ABF65-DB49-4B68-A1E1-E53DB3BA2CE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35" name="ZoneTexte 5634">
          <a:extLst>
            <a:ext uri="{FF2B5EF4-FFF2-40B4-BE49-F238E27FC236}">
              <a16:creationId xmlns:a16="http://schemas.microsoft.com/office/drawing/2014/main" id="{4F298079-09C9-4324-838A-0F2CFD1F369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36" name="ZoneTexte 5635">
          <a:extLst>
            <a:ext uri="{FF2B5EF4-FFF2-40B4-BE49-F238E27FC236}">
              <a16:creationId xmlns:a16="http://schemas.microsoft.com/office/drawing/2014/main" id="{DF407EE3-FFEB-4B62-B644-0056079EADB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37" name="ZoneTexte 5636">
          <a:extLst>
            <a:ext uri="{FF2B5EF4-FFF2-40B4-BE49-F238E27FC236}">
              <a16:creationId xmlns:a16="http://schemas.microsoft.com/office/drawing/2014/main" id="{56F1D246-28D2-4B02-A90B-8DAD56E9222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38" name="ZoneTexte 5637">
          <a:extLst>
            <a:ext uri="{FF2B5EF4-FFF2-40B4-BE49-F238E27FC236}">
              <a16:creationId xmlns:a16="http://schemas.microsoft.com/office/drawing/2014/main" id="{6896ECAB-F0BB-498E-BCB8-C8E9FD70AA5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39" name="ZoneTexte 5638">
          <a:extLst>
            <a:ext uri="{FF2B5EF4-FFF2-40B4-BE49-F238E27FC236}">
              <a16:creationId xmlns:a16="http://schemas.microsoft.com/office/drawing/2014/main" id="{E004C6EF-CA8A-4F6B-AE9D-EBFDED7C3A8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40" name="ZoneTexte 5639">
          <a:extLst>
            <a:ext uri="{FF2B5EF4-FFF2-40B4-BE49-F238E27FC236}">
              <a16:creationId xmlns:a16="http://schemas.microsoft.com/office/drawing/2014/main" id="{F397B393-1C8B-4CE6-803C-3BAF0CB4A30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41" name="ZoneTexte 5640">
          <a:extLst>
            <a:ext uri="{FF2B5EF4-FFF2-40B4-BE49-F238E27FC236}">
              <a16:creationId xmlns:a16="http://schemas.microsoft.com/office/drawing/2014/main" id="{8BBE87C6-5069-44E7-ACDB-EA830A4532D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42" name="ZoneTexte 5641">
          <a:extLst>
            <a:ext uri="{FF2B5EF4-FFF2-40B4-BE49-F238E27FC236}">
              <a16:creationId xmlns:a16="http://schemas.microsoft.com/office/drawing/2014/main" id="{7F439867-FCFE-46AE-8CF1-7D644B5336D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43" name="ZoneTexte 5642">
          <a:extLst>
            <a:ext uri="{FF2B5EF4-FFF2-40B4-BE49-F238E27FC236}">
              <a16:creationId xmlns:a16="http://schemas.microsoft.com/office/drawing/2014/main" id="{A095A7ED-5253-4ACF-9B6D-20AA7154733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44" name="ZoneTexte 5643">
          <a:extLst>
            <a:ext uri="{FF2B5EF4-FFF2-40B4-BE49-F238E27FC236}">
              <a16:creationId xmlns:a16="http://schemas.microsoft.com/office/drawing/2014/main" id="{545755F4-0A01-4E81-BDB5-3DB84B087BE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45" name="ZoneTexte 5644">
          <a:extLst>
            <a:ext uri="{FF2B5EF4-FFF2-40B4-BE49-F238E27FC236}">
              <a16:creationId xmlns:a16="http://schemas.microsoft.com/office/drawing/2014/main" id="{2ED0FC0D-A7FA-47D7-AB53-CB46AEB110C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46" name="ZoneTexte 5645">
          <a:extLst>
            <a:ext uri="{FF2B5EF4-FFF2-40B4-BE49-F238E27FC236}">
              <a16:creationId xmlns:a16="http://schemas.microsoft.com/office/drawing/2014/main" id="{646208FE-6A71-4783-99D2-58BB343080E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47" name="ZoneTexte 5646">
          <a:extLst>
            <a:ext uri="{FF2B5EF4-FFF2-40B4-BE49-F238E27FC236}">
              <a16:creationId xmlns:a16="http://schemas.microsoft.com/office/drawing/2014/main" id="{79E86502-4282-4A29-B74E-958309CA014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48" name="ZoneTexte 5647">
          <a:extLst>
            <a:ext uri="{FF2B5EF4-FFF2-40B4-BE49-F238E27FC236}">
              <a16:creationId xmlns:a16="http://schemas.microsoft.com/office/drawing/2014/main" id="{A87D78E3-45A1-47ED-B0FE-62942EFF742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49" name="ZoneTexte 5648">
          <a:extLst>
            <a:ext uri="{FF2B5EF4-FFF2-40B4-BE49-F238E27FC236}">
              <a16:creationId xmlns:a16="http://schemas.microsoft.com/office/drawing/2014/main" id="{FB7FF9D0-AAA2-418A-B64D-73576EF8CF5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50" name="ZoneTexte 5649">
          <a:extLst>
            <a:ext uri="{FF2B5EF4-FFF2-40B4-BE49-F238E27FC236}">
              <a16:creationId xmlns:a16="http://schemas.microsoft.com/office/drawing/2014/main" id="{EEB6F7D1-B08E-4525-9DFC-168E6EC6C6C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51" name="ZoneTexte 5650">
          <a:extLst>
            <a:ext uri="{FF2B5EF4-FFF2-40B4-BE49-F238E27FC236}">
              <a16:creationId xmlns:a16="http://schemas.microsoft.com/office/drawing/2014/main" id="{0D966082-53D4-45D6-B288-5F05F29E53F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52" name="ZoneTexte 5651">
          <a:extLst>
            <a:ext uri="{FF2B5EF4-FFF2-40B4-BE49-F238E27FC236}">
              <a16:creationId xmlns:a16="http://schemas.microsoft.com/office/drawing/2014/main" id="{D5B4E4DE-9C83-49B6-8CFE-BD9D2D58061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53" name="ZoneTexte 5652">
          <a:extLst>
            <a:ext uri="{FF2B5EF4-FFF2-40B4-BE49-F238E27FC236}">
              <a16:creationId xmlns:a16="http://schemas.microsoft.com/office/drawing/2014/main" id="{9D9B0F21-8732-4335-8677-87F021F8E7D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54" name="ZoneTexte 5653">
          <a:extLst>
            <a:ext uri="{FF2B5EF4-FFF2-40B4-BE49-F238E27FC236}">
              <a16:creationId xmlns:a16="http://schemas.microsoft.com/office/drawing/2014/main" id="{BCD73FD9-EA19-4381-9F0B-73952DE10E3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55" name="ZoneTexte 5654">
          <a:extLst>
            <a:ext uri="{FF2B5EF4-FFF2-40B4-BE49-F238E27FC236}">
              <a16:creationId xmlns:a16="http://schemas.microsoft.com/office/drawing/2014/main" id="{763CD694-FFB7-44B8-9733-0CDDA126D34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56" name="ZoneTexte 5655">
          <a:extLst>
            <a:ext uri="{FF2B5EF4-FFF2-40B4-BE49-F238E27FC236}">
              <a16:creationId xmlns:a16="http://schemas.microsoft.com/office/drawing/2014/main" id="{C8EFA930-04FE-41A2-BCD3-74510127D36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57" name="ZoneTexte 5656">
          <a:extLst>
            <a:ext uri="{FF2B5EF4-FFF2-40B4-BE49-F238E27FC236}">
              <a16:creationId xmlns:a16="http://schemas.microsoft.com/office/drawing/2014/main" id="{05DB1FF9-062E-40EA-975B-ECBCF91EBBC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58" name="ZoneTexte 5657">
          <a:extLst>
            <a:ext uri="{FF2B5EF4-FFF2-40B4-BE49-F238E27FC236}">
              <a16:creationId xmlns:a16="http://schemas.microsoft.com/office/drawing/2014/main" id="{2288A13F-E90D-4A03-8488-EA58B74DB1A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59" name="ZoneTexte 5658">
          <a:extLst>
            <a:ext uri="{FF2B5EF4-FFF2-40B4-BE49-F238E27FC236}">
              <a16:creationId xmlns:a16="http://schemas.microsoft.com/office/drawing/2014/main" id="{48A3A98F-BAB0-4547-A61F-C763BCE94E4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60" name="ZoneTexte 5659">
          <a:extLst>
            <a:ext uri="{FF2B5EF4-FFF2-40B4-BE49-F238E27FC236}">
              <a16:creationId xmlns:a16="http://schemas.microsoft.com/office/drawing/2014/main" id="{AD0BA96F-5E52-42D6-8372-BD865DD7823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61" name="ZoneTexte 5660">
          <a:extLst>
            <a:ext uri="{FF2B5EF4-FFF2-40B4-BE49-F238E27FC236}">
              <a16:creationId xmlns:a16="http://schemas.microsoft.com/office/drawing/2014/main" id="{617F720D-73A8-496F-827B-C5611D567D2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62" name="ZoneTexte 5661">
          <a:extLst>
            <a:ext uri="{FF2B5EF4-FFF2-40B4-BE49-F238E27FC236}">
              <a16:creationId xmlns:a16="http://schemas.microsoft.com/office/drawing/2014/main" id="{EBFD55DE-CE58-4E09-91CD-50471C5C864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63" name="ZoneTexte 5662">
          <a:extLst>
            <a:ext uri="{FF2B5EF4-FFF2-40B4-BE49-F238E27FC236}">
              <a16:creationId xmlns:a16="http://schemas.microsoft.com/office/drawing/2014/main" id="{4133D516-92D7-4C7F-8A35-CF1961F4308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64" name="ZoneTexte 5663">
          <a:extLst>
            <a:ext uri="{FF2B5EF4-FFF2-40B4-BE49-F238E27FC236}">
              <a16:creationId xmlns:a16="http://schemas.microsoft.com/office/drawing/2014/main" id="{CED95813-6D65-41EF-8769-7AFD3E1A11D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65" name="ZoneTexte 5664">
          <a:extLst>
            <a:ext uri="{FF2B5EF4-FFF2-40B4-BE49-F238E27FC236}">
              <a16:creationId xmlns:a16="http://schemas.microsoft.com/office/drawing/2014/main" id="{0E221D5D-6EED-4D2A-869E-B87D5DBD537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66" name="ZoneTexte 5665">
          <a:extLst>
            <a:ext uri="{FF2B5EF4-FFF2-40B4-BE49-F238E27FC236}">
              <a16:creationId xmlns:a16="http://schemas.microsoft.com/office/drawing/2014/main" id="{4684FCCB-D7CE-4D54-A595-CBB7AE38469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67" name="ZoneTexte 5666">
          <a:extLst>
            <a:ext uri="{FF2B5EF4-FFF2-40B4-BE49-F238E27FC236}">
              <a16:creationId xmlns:a16="http://schemas.microsoft.com/office/drawing/2014/main" id="{842E2A47-05AD-46C9-B358-8BCDFC564B3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68" name="ZoneTexte 5667">
          <a:extLst>
            <a:ext uri="{FF2B5EF4-FFF2-40B4-BE49-F238E27FC236}">
              <a16:creationId xmlns:a16="http://schemas.microsoft.com/office/drawing/2014/main" id="{038B1EEC-579E-4371-BEA9-57C46E3E2B6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69" name="ZoneTexte 5668">
          <a:extLst>
            <a:ext uri="{FF2B5EF4-FFF2-40B4-BE49-F238E27FC236}">
              <a16:creationId xmlns:a16="http://schemas.microsoft.com/office/drawing/2014/main" id="{5D4A3F03-7A7C-4657-8099-24D9D03C1A9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70" name="ZoneTexte 5669">
          <a:extLst>
            <a:ext uri="{FF2B5EF4-FFF2-40B4-BE49-F238E27FC236}">
              <a16:creationId xmlns:a16="http://schemas.microsoft.com/office/drawing/2014/main" id="{77D4B40E-8279-4897-8C4F-D7842C1884A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71" name="ZoneTexte 5670">
          <a:extLst>
            <a:ext uri="{FF2B5EF4-FFF2-40B4-BE49-F238E27FC236}">
              <a16:creationId xmlns:a16="http://schemas.microsoft.com/office/drawing/2014/main" id="{654D11D9-CDBE-48F0-8E1E-9A9C910F4D2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72" name="ZoneTexte 5671">
          <a:extLst>
            <a:ext uri="{FF2B5EF4-FFF2-40B4-BE49-F238E27FC236}">
              <a16:creationId xmlns:a16="http://schemas.microsoft.com/office/drawing/2014/main" id="{E582AB75-8411-4C7C-BDD5-42FCF2E9963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73" name="ZoneTexte 5672">
          <a:extLst>
            <a:ext uri="{FF2B5EF4-FFF2-40B4-BE49-F238E27FC236}">
              <a16:creationId xmlns:a16="http://schemas.microsoft.com/office/drawing/2014/main" id="{20676CE5-9886-40D8-A552-3F6112BF3B7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74" name="ZoneTexte 5673">
          <a:extLst>
            <a:ext uri="{FF2B5EF4-FFF2-40B4-BE49-F238E27FC236}">
              <a16:creationId xmlns:a16="http://schemas.microsoft.com/office/drawing/2014/main" id="{19FAF2E6-13E3-4C8C-8DDB-B353D4067FB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75" name="ZoneTexte 5674">
          <a:extLst>
            <a:ext uri="{FF2B5EF4-FFF2-40B4-BE49-F238E27FC236}">
              <a16:creationId xmlns:a16="http://schemas.microsoft.com/office/drawing/2014/main" id="{4CC6BC19-234F-441F-B2D2-E6E61312D46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76" name="ZoneTexte 5675">
          <a:extLst>
            <a:ext uri="{FF2B5EF4-FFF2-40B4-BE49-F238E27FC236}">
              <a16:creationId xmlns:a16="http://schemas.microsoft.com/office/drawing/2014/main" id="{568DD4F8-5626-4ED8-B889-D410997430C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77" name="ZoneTexte 5676">
          <a:extLst>
            <a:ext uri="{FF2B5EF4-FFF2-40B4-BE49-F238E27FC236}">
              <a16:creationId xmlns:a16="http://schemas.microsoft.com/office/drawing/2014/main" id="{5AA94717-612C-47AA-BE63-BB5E5428418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78" name="ZoneTexte 5677">
          <a:extLst>
            <a:ext uri="{FF2B5EF4-FFF2-40B4-BE49-F238E27FC236}">
              <a16:creationId xmlns:a16="http://schemas.microsoft.com/office/drawing/2014/main" id="{0E5BD8F6-67FB-48A6-8F1A-0ED56D6A964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79" name="ZoneTexte 5678">
          <a:extLst>
            <a:ext uri="{FF2B5EF4-FFF2-40B4-BE49-F238E27FC236}">
              <a16:creationId xmlns:a16="http://schemas.microsoft.com/office/drawing/2014/main" id="{2BADC7FA-5ED0-4707-ACF6-C2FB61A0F9C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80" name="ZoneTexte 5679">
          <a:extLst>
            <a:ext uri="{FF2B5EF4-FFF2-40B4-BE49-F238E27FC236}">
              <a16:creationId xmlns:a16="http://schemas.microsoft.com/office/drawing/2014/main" id="{4485BD2F-B747-46EB-8C38-14524A898A6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81" name="ZoneTexte 5680">
          <a:extLst>
            <a:ext uri="{FF2B5EF4-FFF2-40B4-BE49-F238E27FC236}">
              <a16:creationId xmlns:a16="http://schemas.microsoft.com/office/drawing/2014/main" id="{02FBA28E-9129-44DD-9808-86D7465848C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82" name="ZoneTexte 5681">
          <a:extLst>
            <a:ext uri="{FF2B5EF4-FFF2-40B4-BE49-F238E27FC236}">
              <a16:creationId xmlns:a16="http://schemas.microsoft.com/office/drawing/2014/main" id="{40C5AC36-7FDB-4B0D-AF7B-42FEA2B3423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83" name="ZoneTexte 5682">
          <a:extLst>
            <a:ext uri="{FF2B5EF4-FFF2-40B4-BE49-F238E27FC236}">
              <a16:creationId xmlns:a16="http://schemas.microsoft.com/office/drawing/2014/main" id="{A31676B6-6CC1-4FC3-A8D3-5C30EDB1CBF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84" name="ZoneTexte 5683">
          <a:extLst>
            <a:ext uri="{FF2B5EF4-FFF2-40B4-BE49-F238E27FC236}">
              <a16:creationId xmlns:a16="http://schemas.microsoft.com/office/drawing/2014/main" id="{0865F9D8-9F1D-47E5-9E12-B563629F837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85" name="ZoneTexte 5684">
          <a:extLst>
            <a:ext uri="{FF2B5EF4-FFF2-40B4-BE49-F238E27FC236}">
              <a16:creationId xmlns:a16="http://schemas.microsoft.com/office/drawing/2014/main" id="{C5F052D3-8899-429E-AB8A-D3628C5EB37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86" name="ZoneTexte 5685">
          <a:extLst>
            <a:ext uri="{FF2B5EF4-FFF2-40B4-BE49-F238E27FC236}">
              <a16:creationId xmlns:a16="http://schemas.microsoft.com/office/drawing/2014/main" id="{6AFC723A-BD04-4E36-AA6B-86B4DFE223C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87" name="ZoneTexte 5686">
          <a:extLst>
            <a:ext uri="{FF2B5EF4-FFF2-40B4-BE49-F238E27FC236}">
              <a16:creationId xmlns:a16="http://schemas.microsoft.com/office/drawing/2014/main" id="{AFE6E751-C170-4697-9571-90B1CE74D0F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88" name="ZoneTexte 5687">
          <a:extLst>
            <a:ext uri="{FF2B5EF4-FFF2-40B4-BE49-F238E27FC236}">
              <a16:creationId xmlns:a16="http://schemas.microsoft.com/office/drawing/2014/main" id="{AF69803C-1FDF-4E17-BA97-F470731DA81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89" name="ZoneTexte 5688">
          <a:extLst>
            <a:ext uri="{FF2B5EF4-FFF2-40B4-BE49-F238E27FC236}">
              <a16:creationId xmlns:a16="http://schemas.microsoft.com/office/drawing/2014/main" id="{D4FE522E-2E93-43C4-BADE-4D375318070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90" name="ZoneTexte 5689">
          <a:extLst>
            <a:ext uri="{FF2B5EF4-FFF2-40B4-BE49-F238E27FC236}">
              <a16:creationId xmlns:a16="http://schemas.microsoft.com/office/drawing/2014/main" id="{B02F69A2-73F3-4047-AFC6-E2DFED2C897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91" name="ZoneTexte 5690">
          <a:extLst>
            <a:ext uri="{FF2B5EF4-FFF2-40B4-BE49-F238E27FC236}">
              <a16:creationId xmlns:a16="http://schemas.microsoft.com/office/drawing/2014/main" id="{A8E732CC-2A4A-4AD3-BEFD-83751E7D753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92" name="ZoneTexte 5691">
          <a:extLst>
            <a:ext uri="{FF2B5EF4-FFF2-40B4-BE49-F238E27FC236}">
              <a16:creationId xmlns:a16="http://schemas.microsoft.com/office/drawing/2014/main" id="{2B77ED68-F65C-4B5D-9538-40ADF45703E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93" name="ZoneTexte 5692">
          <a:extLst>
            <a:ext uri="{FF2B5EF4-FFF2-40B4-BE49-F238E27FC236}">
              <a16:creationId xmlns:a16="http://schemas.microsoft.com/office/drawing/2014/main" id="{49A45BC5-2700-4E09-947B-69C635B8041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94" name="ZoneTexte 5693">
          <a:extLst>
            <a:ext uri="{FF2B5EF4-FFF2-40B4-BE49-F238E27FC236}">
              <a16:creationId xmlns:a16="http://schemas.microsoft.com/office/drawing/2014/main" id="{463C4E89-5657-46AE-8868-FD03FA34C09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95" name="ZoneTexte 5694">
          <a:extLst>
            <a:ext uri="{FF2B5EF4-FFF2-40B4-BE49-F238E27FC236}">
              <a16:creationId xmlns:a16="http://schemas.microsoft.com/office/drawing/2014/main" id="{516D6617-42D0-44D5-B61B-5379459FDF4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96" name="ZoneTexte 5695">
          <a:extLst>
            <a:ext uri="{FF2B5EF4-FFF2-40B4-BE49-F238E27FC236}">
              <a16:creationId xmlns:a16="http://schemas.microsoft.com/office/drawing/2014/main" id="{981FA09C-BD32-41A8-ABB6-1A9CA2AF93E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97" name="ZoneTexte 5696">
          <a:extLst>
            <a:ext uri="{FF2B5EF4-FFF2-40B4-BE49-F238E27FC236}">
              <a16:creationId xmlns:a16="http://schemas.microsoft.com/office/drawing/2014/main" id="{59B09A01-B660-4971-B96C-A2A4C47B1DE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98" name="ZoneTexte 5697">
          <a:extLst>
            <a:ext uri="{FF2B5EF4-FFF2-40B4-BE49-F238E27FC236}">
              <a16:creationId xmlns:a16="http://schemas.microsoft.com/office/drawing/2014/main" id="{35DAC821-E8B7-4A4E-83E5-C80ABC37F30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699" name="ZoneTexte 5698">
          <a:extLst>
            <a:ext uri="{FF2B5EF4-FFF2-40B4-BE49-F238E27FC236}">
              <a16:creationId xmlns:a16="http://schemas.microsoft.com/office/drawing/2014/main" id="{94E930A8-6D42-49A1-B9DF-D43B0FE5080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00" name="ZoneTexte 5699">
          <a:extLst>
            <a:ext uri="{FF2B5EF4-FFF2-40B4-BE49-F238E27FC236}">
              <a16:creationId xmlns:a16="http://schemas.microsoft.com/office/drawing/2014/main" id="{52424D15-5601-4E34-9586-C0D119A0F8E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01" name="ZoneTexte 5700">
          <a:extLst>
            <a:ext uri="{FF2B5EF4-FFF2-40B4-BE49-F238E27FC236}">
              <a16:creationId xmlns:a16="http://schemas.microsoft.com/office/drawing/2014/main" id="{0CB67D4F-FBAC-448B-AFF8-302C7D55A3F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02" name="ZoneTexte 5701">
          <a:extLst>
            <a:ext uri="{FF2B5EF4-FFF2-40B4-BE49-F238E27FC236}">
              <a16:creationId xmlns:a16="http://schemas.microsoft.com/office/drawing/2014/main" id="{F7297E8B-9EE5-48A3-81AE-0C4D50140BB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03" name="ZoneTexte 5702">
          <a:extLst>
            <a:ext uri="{FF2B5EF4-FFF2-40B4-BE49-F238E27FC236}">
              <a16:creationId xmlns:a16="http://schemas.microsoft.com/office/drawing/2014/main" id="{9ED5836C-DCCF-42FA-992F-21801B28156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04" name="ZoneTexte 5703">
          <a:extLst>
            <a:ext uri="{FF2B5EF4-FFF2-40B4-BE49-F238E27FC236}">
              <a16:creationId xmlns:a16="http://schemas.microsoft.com/office/drawing/2014/main" id="{4C048B2A-346F-4E9A-9389-5B88A2B52D3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05" name="ZoneTexte 5704">
          <a:extLst>
            <a:ext uri="{FF2B5EF4-FFF2-40B4-BE49-F238E27FC236}">
              <a16:creationId xmlns:a16="http://schemas.microsoft.com/office/drawing/2014/main" id="{065E5772-721D-4608-A930-9F9061AF445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06" name="ZoneTexte 5705">
          <a:extLst>
            <a:ext uri="{FF2B5EF4-FFF2-40B4-BE49-F238E27FC236}">
              <a16:creationId xmlns:a16="http://schemas.microsoft.com/office/drawing/2014/main" id="{B9CF1D0A-DBC0-4717-9AE5-9D1E1191D9C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07" name="ZoneTexte 5706">
          <a:extLst>
            <a:ext uri="{FF2B5EF4-FFF2-40B4-BE49-F238E27FC236}">
              <a16:creationId xmlns:a16="http://schemas.microsoft.com/office/drawing/2014/main" id="{20BF4920-5706-4FC4-8D33-87515FA4BFB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08" name="ZoneTexte 5707">
          <a:extLst>
            <a:ext uri="{FF2B5EF4-FFF2-40B4-BE49-F238E27FC236}">
              <a16:creationId xmlns:a16="http://schemas.microsoft.com/office/drawing/2014/main" id="{AE318EBD-DFFC-4555-8A3A-80EBB078A88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09" name="ZoneTexte 5708">
          <a:extLst>
            <a:ext uri="{FF2B5EF4-FFF2-40B4-BE49-F238E27FC236}">
              <a16:creationId xmlns:a16="http://schemas.microsoft.com/office/drawing/2014/main" id="{466264AF-0BFA-4BA0-8F18-7D18E6D8D1A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10" name="ZoneTexte 5709">
          <a:extLst>
            <a:ext uri="{FF2B5EF4-FFF2-40B4-BE49-F238E27FC236}">
              <a16:creationId xmlns:a16="http://schemas.microsoft.com/office/drawing/2014/main" id="{AD046718-8191-49ED-9C88-645991030A7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11" name="ZoneTexte 5710">
          <a:extLst>
            <a:ext uri="{FF2B5EF4-FFF2-40B4-BE49-F238E27FC236}">
              <a16:creationId xmlns:a16="http://schemas.microsoft.com/office/drawing/2014/main" id="{58F5F581-4AE4-4372-9E59-7EF628338E5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12" name="ZoneTexte 5711">
          <a:extLst>
            <a:ext uri="{FF2B5EF4-FFF2-40B4-BE49-F238E27FC236}">
              <a16:creationId xmlns:a16="http://schemas.microsoft.com/office/drawing/2014/main" id="{6BE7FDB5-9ED6-4CFD-AD92-F4E9E0BB8ED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13" name="ZoneTexte 5712">
          <a:extLst>
            <a:ext uri="{FF2B5EF4-FFF2-40B4-BE49-F238E27FC236}">
              <a16:creationId xmlns:a16="http://schemas.microsoft.com/office/drawing/2014/main" id="{3AF9762B-72F4-447E-817C-EFB36D80EF5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14" name="ZoneTexte 5713">
          <a:extLst>
            <a:ext uri="{FF2B5EF4-FFF2-40B4-BE49-F238E27FC236}">
              <a16:creationId xmlns:a16="http://schemas.microsoft.com/office/drawing/2014/main" id="{5CB97D97-8F6F-4365-B0EC-7E0D6E54E1F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15" name="ZoneTexte 5714">
          <a:extLst>
            <a:ext uri="{FF2B5EF4-FFF2-40B4-BE49-F238E27FC236}">
              <a16:creationId xmlns:a16="http://schemas.microsoft.com/office/drawing/2014/main" id="{05411B40-D700-46B3-BB79-497222EA8A2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16" name="ZoneTexte 5715">
          <a:extLst>
            <a:ext uri="{FF2B5EF4-FFF2-40B4-BE49-F238E27FC236}">
              <a16:creationId xmlns:a16="http://schemas.microsoft.com/office/drawing/2014/main" id="{A8067F43-B2B0-4A3E-B80D-C3DBDC33EC3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17" name="ZoneTexte 5716">
          <a:extLst>
            <a:ext uri="{FF2B5EF4-FFF2-40B4-BE49-F238E27FC236}">
              <a16:creationId xmlns:a16="http://schemas.microsoft.com/office/drawing/2014/main" id="{37E991A8-38B0-47F2-BC7E-4B152E0AFA2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18" name="ZoneTexte 5717">
          <a:extLst>
            <a:ext uri="{FF2B5EF4-FFF2-40B4-BE49-F238E27FC236}">
              <a16:creationId xmlns:a16="http://schemas.microsoft.com/office/drawing/2014/main" id="{FDE4D7A3-5A66-489C-883F-A2F7B60EB65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19" name="ZoneTexte 5718">
          <a:extLst>
            <a:ext uri="{FF2B5EF4-FFF2-40B4-BE49-F238E27FC236}">
              <a16:creationId xmlns:a16="http://schemas.microsoft.com/office/drawing/2014/main" id="{8AB4427D-0A95-4620-B161-AD37B871C1E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20" name="ZoneTexte 5719">
          <a:extLst>
            <a:ext uri="{FF2B5EF4-FFF2-40B4-BE49-F238E27FC236}">
              <a16:creationId xmlns:a16="http://schemas.microsoft.com/office/drawing/2014/main" id="{0CC6E44F-86B5-4160-BFC1-2C188EBB3EF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21" name="ZoneTexte 5720">
          <a:extLst>
            <a:ext uri="{FF2B5EF4-FFF2-40B4-BE49-F238E27FC236}">
              <a16:creationId xmlns:a16="http://schemas.microsoft.com/office/drawing/2014/main" id="{5F9014A4-080C-4C90-89AE-EA9A292A7B2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22" name="ZoneTexte 5721">
          <a:extLst>
            <a:ext uri="{FF2B5EF4-FFF2-40B4-BE49-F238E27FC236}">
              <a16:creationId xmlns:a16="http://schemas.microsoft.com/office/drawing/2014/main" id="{9B6E7E4B-F6DB-4593-BF8D-7EB8EC5C84E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23" name="ZoneTexte 5722">
          <a:extLst>
            <a:ext uri="{FF2B5EF4-FFF2-40B4-BE49-F238E27FC236}">
              <a16:creationId xmlns:a16="http://schemas.microsoft.com/office/drawing/2014/main" id="{1DA3152E-DA44-4EAC-912C-D89E6631768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24" name="ZoneTexte 5723">
          <a:extLst>
            <a:ext uri="{FF2B5EF4-FFF2-40B4-BE49-F238E27FC236}">
              <a16:creationId xmlns:a16="http://schemas.microsoft.com/office/drawing/2014/main" id="{EF43DD6B-17BE-4C29-B45E-02F6EB9F34B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25" name="ZoneTexte 5724">
          <a:extLst>
            <a:ext uri="{FF2B5EF4-FFF2-40B4-BE49-F238E27FC236}">
              <a16:creationId xmlns:a16="http://schemas.microsoft.com/office/drawing/2014/main" id="{CBA2F0C0-AB55-41F8-8EF1-EE833CC871E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26" name="ZoneTexte 5725">
          <a:extLst>
            <a:ext uri="{FF2B5EF4-FFF2-40B4-BE49-F238E27FC236}">
              <a16:creationId xmlns:a16="http://schemas.microsoft.com/office/drawing/2014/main" id="{CF4C481E-EED5-40AB-BA49-9299F996625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27" name="ZoneTexte 5726">
          <a:extLst>
            <a:ext uri="{FF2B5EF4-FFF2-40B4-BE49-F238E27FC236}">
              <a16:creationId xmlns:a16="http://schemas.microsoft.com/office/drawing/2014/main" id="{F8B757DD-98B9-4196-BF51-F63FDD612FC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28" name="ZoneTexte 5727">
          <a:extLst>
            <a:ext uri="{FF2B5EF4-FFF2-40B4-BE49-F238E27FC236}">
              <a16:creationId xmlns:a16="http://schemas.microsoft.com/office/drawing/2014/main" id="{DF45B6B0-AB38-4C36-84BB-B3F5C88DD22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29" name="ZoneTexte 5728">
          <a:extLst>
            <a:ext uri="{FF2B5EF4-FFF2-40B4-BE49-F238E27FC236}">
              <a16:creationId xmlns:a16="http://schemas.microsoft.com/office/drawing/2014/main" id="{40ACC703-6567-4AE0-94DE-E8865A99924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30" name="ZoneTexte 5729">
          <a:extLst>
            <a:ext uri="{FF2B5EF4-FFF2-40B4-BE49-F238E27FC236}">
              <a16:creationId xmlns:a16="http://schemas.microsoft.com/office/drawing/2014/main" id="{EB70C894-94F8-480D-B69F-605408B9C67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31" name="ZoneTexte 5730">
          <a:extLst>
            <a:ext uri="{FF2B5EF4-FFF2-40B4-BE49-F238E27FC236}">
              <a16:creationId xmlns:a16="http://schemas.microsoft.com/office/drawing/2014/main" id="{BC966711-FD28-4F7A-9B8B-8ACF45570DC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32" name="ZoneTexte 5731">
          <a:extLst>
            <a:ext uri="{FF2B5EF4-FFF2-40B4-BE49-F238E27FC236}">
              <a16:creationId xmlns:a16="http://schemas.microsoft.com/office/drawing/2014/main" id="{6454CBD6-C9B9-4E71-A983-C919FFD0317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33" name="ZoneTexte 5732">
          <a:extLst>
            <a:ext uri="{FF2B5EF4-FFF2-40B4-BE49-F238E27FC236}">
              <a16:creationId xmlns:a16="http://schemas.microsoft.com/office/drawing/2014/main" id="{DBC5E0E5-358B-427B-BC90-411B701C03A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34" name="ZoneTexte 5733">
          <a:extLst>
            <a:ext uri="{FF2B5EF4-FFF2-40B4-BE49-F238E27FC236}">
              <a16:creationId xmlns:a16="http://schemas.microsoft.com/office/drawing/2014/main" id="{491AB969-84DB-4784-A83A-608A6A8A2FB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35" name="ZoneTexte 5734">
          <a:extLst>
            <a:ext uri="{FF2B5EF4-FFF2-40B4-BE49-F238E27FC236}">
              <a16:creationId xmlns:a16="http://schemas.microsoft.com/office/drawing/2014/main" id="{14CE2ED6-F5EE-4F05-9348-B49FD674F8F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36" name="ZoneTexte 5735">
          <a:extLst>
            <a:ext uri="{FF2B5EF4-FFF2-40B4-BE49-F238E27FC236}">
              <a16:creationId xmlns:a16="http://schemas.microsoft.com/office/drawing/2014/main" id="{1EF76A12-503A-486F-BF8D-8BA68D76F86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37" name="ZoneTexte 5736">
          <a:extLst>
            <a:ext uri="{FF2B5EF4-FFF2-40B4-BE49-F238E27FC236}">
              <a16:creationId xmlns:a16="http://schemas.microsoft.com/office/drawing/2014/main" id="{CC9D0A92-4985-469C-A0EC-C0825B1D89A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38" name="ZoneTexte 5737">
          <a:extLst>
            <a:ext uri="{FF2B5EF4-FFF2-40B4-BE49-F238E27FC236}">
              <a16:creationId xmlns:a16="http://schemas.microsoft.com/office/drawing/2014/main" id="{FA12943D-624A-454A-9ECA-AB4F8D1CB03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39" name="ZoneTexte 5738">
          <a:extLst>
            <a:ext uri="{FF2B5EF4-FFF2-40B4-BE49-F238E27FC236}">
              <a16:creationId xmlns:a16="http://schemas.microsoft.com/office/drawing/2014/main" id="{50A93BB8-8651-4596-8233-7D1A15605EF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40" name="ZoneTexte 5739">
          <a:extLst>
            <a:ext uri="{FF2B5EF4-FFF2-40B4-BE49-F238E27FC236}">
              <a16:creationId xmlns:a16="http://schemas.microsoft.com/office/drawing/2014/main" id="{8F5752E6-D7C9-4901-821B-8F51F7BE466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41" name="ZoneTexte 5740">
          <a:extLst>
            <a:ext uri="{FF2B5EF4-FFF2-40B4-BE49-F238E27FC236}">
              <a16:creationId xmlns:a16="http://schemas.microsoft.com/office/drawing/2014/main" id="{09283AE1-974C-4773-9940-A589730F131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42" name="ZoneTexte 5741">
          <a:extLst>
            <a:ext uri="{FF2B5EF4-FFF2-40B4-BE49-F238E27FC236}">
              <a16:creationId xmlns:a16="http://schemas.microsoft.com/office/drawing/2014/main" id="{E4CE5E1F-9E3D-4633-83F9-7F5A4F9859B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43" name="ZoneTexte 5742">
          <a:extLst>
            <a:ext uri="{FF2B5EF4-FFF2-40B4-BE49-F238E27FC236}">
              <a16:creationId xmlns:a16="http://schemas.microsoft.com/office/drawing/2014/main" id="{A5344A35-EEB8-4326-AA35-EA565987B7E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44" name="ZoneTexte 5743">
          <a:extLst>
            <a:ext uri="{FF2B5EF4-FFF2-40B4-BE49-F238E27FC236}">
              <a16:creationId xmlns:a16="http://schemas.microsoft.com/office/drawing/2014/main" id="{23037F12-BCBD-4452-8ED8-C8821A448D3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45" name="ZoneTexte 5744">
          <a:extLst>
            <a:ext uri="{FF2B5EF4-FFF2-40B4-BE49-F238E27FC236}">
              <a16:creationId xmlns:a16="http://schemas.microsoft.com/office/drawing/2014/main" id="{2A1F92DE-05A0-40BA-8DB6-35135FAE045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46" name="ZoneTexte 5745">
          <a:extLst>
            <a:ext uri="{FF2B5EF4-FFF2-40B4-BE49-F238E27FC236}">
              <a16:creationId xmlns:a16="http://schemas.microsoft.com/office/drawing/2014/main" id="{3D4BC05F-AE78-4B53-B91D-63867C5DC6A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47" name="ZoneTexte 5746">
          <a:extLst>
            <a:ext uri="{FF2B5EF4-FFF2-40B4-BE49-F238E27FC236}">
              <a16:creationId xmlns:a16="http://schemas.microsoft.com/office/drawing/2014/main" id="{17F62A50-879A-4732-9741-C7950E9A790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48" name="ZoneTexte 5747">
          <a:extLst>
            <a:ext uri="{FF2B5EF4-FFF2-40B4-BE49-F238E27FC236}">
              <a16:creationId xmlns:a16="http://schemas.microsoft.com/office/drawing/2014/main" id="{243CDB57-F831-4279-A040-33D94C4CE30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49" name="ZoneTexte 5748">
          <a:extLst>
            <a:ext uri="{FF2B5EF4-FFF2-40B4-BE49-F238E27FC236}">
              <a16:creationId xmlns:a16="http://schemas.microsoft.com/office/drawing/2014/main" id="{6005BE82-1FB7-4108-B022-ED59D6414C7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50" name="ZoneTexte 5749">
          <a:extLst>
            <a:ext uri="{FF2B5EF4-FFF2-40B4-BE49-F238E27FC236}">
              <a16:creationId xmlns:a16="http://schemas.microsoft.com/office/drawing/2014/main" id="{AFAD4B85-71CB-4502-BBE4-DC6158FC457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51" name="ZoneTexte 5750">
          <a:extLst>
            <a:ext uri="{FF2B5EF4-FFF2-40B4-BE49-F238E27FC236}">
              <a16:creationId xmlns:a16="http://schemas.microsoft.com/office/drawing/2014/main" id="{B2DA4AD9-1472-4013-9EE8-BF4CC0F95D8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52" name="ZoneTexte 5751">
          <a:extLst>
            <a:ext uri="{FF2B5EF4-FFF2-40B4-BE49-F238E27FC236}">
              <a16:creationId xmlns:a16="http://schemas.microsoft.com/office/drawing/2014/main" id="{9D85CF41-B34D-456C-B8B2-DFFAD206BE7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53" name="ZoneTexte 5752">
          <a:extLst>
            <a:ext uri="{FF2B5EF4-FFF2-40B4-BE49-F238E27FC236}">
              <a16:creationId xmlns:a16="http://schemas.microsoft.com/office/drawing/2014/main" id="{72647197-0EC8-4A4B-B6A2-0D06783A8EB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54" name="ZoneTexte 5753">
          <a:extLst>
            <a:ext uri="{FF2B5EF4-FFF2-40B4-BE49-F238E27FC236}">
              <a16:creationId xmlns:a16="http://schemas.microsoft.com/office/drawing/2014/main" id="{E0D6CEA7-BA6C-40D3-8157-E3203DB6316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55" name="ZoneTexte 5754">
          <a:extLst>
            <a:ext uri="{FF2B5EF4-FFF2-40B4-BE49-F238E27FC236}">
              <a16:creationId xmlns:a16="http://schemas.microsoft.com/office/drawing/2014/main" id="{A4A4DC6C-2472-4C14-980D-15BD0738563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56" name="ZoneTexte 5755">
          <a:extLst>
            <a:ext uri="{FF2B5EF4-FFF2-40B4-BE49-F238E27FC236}">
              <a16:creationId xmlns:a16="http://schemas.microsoft.com/office/drawing/2014/main" id="{D57BDC30-AFBD-48DF-9C6D-2D79C0E0AA2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57" name="ZoneTexte 5756">
          <a:extLst>
            <a:ext uri="{FF2B5EF4-FFF2-40B4-BE49-F238E27FC236}">
              <a16:creationId xmlns:a16="http://schemas.microsoft.com/office/drawing/2014/main" id="{8EF5A34F-6A54-4F83-AE9F-144B26F393F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58" name="ZoneTexte 5757">
          <a:extLst>
            <a:ext uri="{FF2B5EF4-FFF2-40B4-BE49-F238E27FC236}">
              <a16:creationId xmlns:a16="http://schemas.microsoft.com/office/drawing/2014/main" id="{AB7BAD7D-82CB-4C67-B2DF-9197B6691F4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59" name="ZoneTexte 5758">
          <a:extLst>
            <a:ext uri="{FF2B5EF4-FFF2-40B4-BE49-F238E27FC236}">
              <a16:creationId xmlns:a16="http://schemas.microsoft.com/office/drawing/2014/main" id="{E5B10833-7B3A-4C0D-B5E9-108BD336071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60" name="ZoneTexte 5759">
          <a:extLst>
            <a:ext uri="{FF2B5EF4-FFF2-40B4-BE49-F238E27FC236}">
              <a16:creationId xmlns:a16="http://schemas.microsoft.com/office/drawing/2014/main" id="{43FFAD34-A4D1-4CC1-85A6-D01DD5A0584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61" name="ZoneTexte 5760">
          <a:extLst>
            <a:ext uri="{FF2B5EF4-FFF2-40B4-BE49-F238E27FC236}">
              <a16:creationId xmlns:a16="http://schemas.microsoft.com/office/drawing/2014/main" id="{68113870-5915-4B64-8BED-052718CC4F7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62" name="ZoneTexte 5761">
          <a:extLst>
            <a:ext uri="{FF2B5EF4-FFF2-40B4-BE49-F238E27FC236}">
              <a16:creationId xmlns:a16="http://schemas.microsoft.com/office/drawing/2014/main" id="{9B3EF74D-85C7-48C2-8746-20F0B9BD3DD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63" name="ZoneTexte 5762">
          <a:extLst>
            <a:ext uri="{FF2B5EF4-FFF2-40B4-BE49-F238E27FC236}">
              <a16:creationId xmlns:a16="http://schemas.microsoft.com/office/drawing/2014/main" id="{C963A050-A36E-4B42-9EEB-198CA0CF83C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64" name="ZoneTexte 5763">
          <a:extLst>
            <a:ext uri="{FF2B5EF4-FFF2-40B4-BE49-F238E27FC236}">
              <a16:creationId xmlns:a16="http://schemas.microsoft.com/office/drawing/2014/main" id="{5183F39F-8F0F-4746-ADC0-971A87C9E6B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65" name="ZoneTexte 5764">
          <a:extLst>
            <a:ext uri="{FF2B5EF4-FFF2-40B4-BE49-F238E27FC236}">
              <a16:creationId xmlns:a16="http://schemas.microsoft.com/office/drawing/2014/main" id="{AAB59779-4DC3-458A-9D86-758C9768448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66" name="ZoneTexte 5765">
          <a:extLst>
            <a:ext uri="{FF2B5EF4-FFF2-40B4-BE49-F238E27FC236}">
              <a16:creationId xmlns:a16="http://schemas.microsoft.com/office/drawing/2014/main" id="{994D8FD9-972D-4BDD-B97C-0B3A587277E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67" name="ZoneTexte 5766">
          <a:extLst>
            <a:ext uri="{FF2B5EF4-FFF2-40B4-BE49-F238E27FC236}">
              <a16:creationId xmlns:a16="http://schemas.microsoft.com/office/drawing/2014/main" id="{0A3FF156-848C-4F12-A05A-C7BFE6CB3F8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68" name="ZoneTexte 5767">
          <a:extLst>
            <a:ext uri="{FF2B5EF4-FFF2-40B4-BE49-F238E27FC236}">
              <a16:creationId xmlns:a16="http://schemas.microsoft.com/office/drawing/2014/main" id="{517BF561-571C-449E-81B0-6D3F23A12ED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69" name="ZoneTexte 5768">
          <a:extLst>
            <a:ext uri="{FF2B5EF4-FFF2-40B4-BE49-F238E27FC236}">
              <a16:creationId xmlns:a16="http://schemas.microsoft.com/office/drawing/2014/main" id="{B69BAB5F-E1CE-4896-A24F-6683EDE3B45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70" name="ZoneTexte 5769">
          <a:extLst>
            <a:ext uri="{FF2B5EF4-FFF2-40B4-BE49-F238E27FC236}">
              <a16:creationId xmlns:a16="http://schemas.microsoft.com/office/drawing/2014/main" id="{9F0D14B9-4BE1-4754-BDF8-8CF033F2995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71" name="ZoneTexte 5770">
          <a:extLst>
            <a:ext uri="{FF2B5EF4-FFF2-40B4-BE49-F238E27FC236}">
              <a16:creationId xmlns:a16="http://schemas.microsoft.com/office/drawing/2014/main" id="{EAE66EC8-E348-4FA7-B28C-3C23A8856C7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72" name="ZoneTexte 5771">
          <a:extLst>
            <a:ext uri="{FF2B5EF4-FFF2-40B4-BE49-F238E27FC236}">
              <a16:creationId xmlns:a16="http://schemas.microsoft.com/office/drawing/2014/main" id="{3DFD6F5B-CF53-49ED-8773-6E44309BC45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73" name="ZoneTexte 5772">
          <a:extLst>
            <a:ext uri="{FF2B5EF4-FFF2-40B4-BE49-F238E27FC236}">
              <a16:creationId xmlns:a16="http://schemas.microsoft.com/office/drawing/2014/main" id="{4FB0B109-2988-4BE3-A256-990FCFA9C42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74" name="ZoneTexte 5773">
          <a:extLst>
            <a:ext uri="{FF2B5EF4-FFF2-40B4-BE49-F238E27FC236}">
              <a16:creationId xmlns:a16="http://schemas.microsoft.com/office/drawing/2014/main" id="{6949A958-5A41-4E44-982C-B7D7E8069CE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75" name="ZoneTexte 5774">
          <a:extLst>
            <a:ext uri="{FF2B5EF4-FFF2-40B4-BE49-F238E27FC236}">
              <a16:creationId xmlns:a16="http://schemas.microsoft.com/office/drawing/2014/main" id="{B2AC9A08-E029-4E2B-B91F-00BEF8731D2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76" name="ZoneTexte 5775">
          <a:extLst>
            <a:ext uri="{FF2B5EF4-FFF2-40B4-BE49-F238E27FC236}">
              <a16:creationId xmlns:a16="http://schemas.microsoft.com/office/drawing/2014/main" id="{6D0328BC-B886-4BB2-B05F-AB2E107C3CB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77" name="ZoneTexte 5776">
          <a:extLst>
            <a:ext uri="{FF2B5EF4-FFF2-40B4-BE49-F238E27FC236}">
              <a16:creationId xmlns:a16="http://schemas.microsoft.com/office/drawing/2014/main" id="{9E568BD5-DD75-4788-9AA9-8854661BC8B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78" name="ZoneTexte 5777">
          <a:extLst>
            <a:ext uri="{FF2B5EF4-FFF2-40B4-BE49-F238E27FC236}">
              <a16:creationId xmlns:a16="http://schemas.microsoft.com/office/drawing/2014/main" id="{ABB43424-C855-4386-9C06-D91BE25447C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79" name="ZoneTexte 5778">
          <a:extLst>
            <a:ext uri="{FF2B5EF4-FFF2-40B4-BE49-F238E27FC236}">
              <a16:creationId xmlns:a16="http://schemas.microsoft.com/office/drawing/2014/main" id="{C1E26CAC-3F86-43D7-8685-99773F9CCBD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80" name="ZoneTexte 5779">
          <a:extLst>
            <a:ext uri="{FF2B5EF4-FFF2-40B4-BE49-F238E27FC236}">
              <a16:creationId xmlns:a16="http://schemas.microsoft.com/office/drawing/2014/main" id="{D898C958-9804-47EE-BE2B-C2309342EE6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81" name="ZoneTexte 5780">
          <a:extLst>
            <a:ext uri="{FF2B5EF4-FFF2-40B4-BE49-F238E27FC236}">
              <a16:creationId xmlns:a16="http://schemas.microsoft.com/office/drawing/2014/main" id="{23168F59-8DB5-43D8-8422-86CFC4E8DD3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82" name="ZoneTexte 5781">
          <a:extLst>
            <a:ext uri="{FF2B5EF4-FFF2-40B4-BE49-F238E27FC236}">
              <a16:creationId xmlns:a16="http://schemas.microsoft.com/office/drawing/2014/main" id="{4836D8DC-3FA5-4D02-ADD5-A2CF4ED5FF4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83" name="ZoneTexte 5782">
          <a:extLst>
            <a:ext uri="{FF2B5EF4-FFF2-40B4-BE49-F238E27FC236}">
              <a16:creationId xmlns:a16="http://schemas.microsoft.com/office/drawing/2014/main" id="{93913DDF-E966-403D-AD41-DD26BDE0F29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84" name="ZoneTexte 5783">
          <a:extLst>
            <a:ext uri="{FF2B5EF4-FFF2-40B4-BE49-F238E27FC236}">
              <a16:creationId xmlns:a16="http://schemas.microsoft.com/office/drawing/2014/main" id="{3A8E1530-3F26-4ED4-8064-8283DC730BC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85" name="ZoneTexte 5784">
          <a:extLst>
            <a:ext uri="{FF2B5EF4-FFF2-40B4-BE49-F238E27FC236}">
              <a16:creationId xmlns:a16="http://schemas.microsoft.com/office/drawing/2014/main" id="{67A81F43-A803-477F-B4EF-02ACCA47127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86" name="ZoneTexte 5785">
          <a:extLst>
            <a:ext uri="{FF2B5EF4-FFF2-40B4-BE49-F238E27FC236}">
              <a16:creationId xmlns:a16="http://schemas.microsoft.com/office/drawing/2014/main" id="{515F9E69-DDA9-4D32-A5ED-A6A87D63326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87" name="ZoneTexte 5786">
          <a:extLst>
            <a:ext uri="{FF2B5EF4-FFF2-40B4-BE49-F238E27FC236}">
              <a16:creationId xmlns:a16="http://schemas.microsoft.com/office/drawing/2014/main" id="{541C51AD-F12C-4E36-B70F-E1C1D0B8FE8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88" name="ZoneTexte 5787">
          <a:extLst>
            <a:ext uri="{FF2B5EF4-FFF2-40B4-BE49-F238E27FC236}">
              <a16:creationId xmlns:a16="http://schemas.microsoft.com/office/drawing/2014/main" id="{D999C163-3ACB-42AB-BDD8-45090630BB8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89" name="ZoneTexte 5788">
          <a:extLst>
            <a:ext uri="{FF2B5EF4-FFF2-40B4-BE49-F238E27FC236}">
              <a16:creationId xmlns:a16="http://schemas.microsoft.com/office/drawing/2014/main" id="{0D6889F0-F027-429E-95EB-41063A00101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90" name="ZoneTexte 5789">
          <a:extLst>
            <a:ext uri="{FF2B5EF4-FFF2-40B4-BE49-F238E27FC236}">
              <a16:creationId xmlns:a16="http://schemas.microsoft.com/office/drawing/2014/main" id="{678A2226-4A17-4170-B86D-4B36FB2F55C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91" name="ZoneTexte 5790">
          <a:extLst>
            <a:ext uri="{FF2B5EF4-FFF2-40B4-BE49-F238E27FC236}">
              <a16:creationId xmlns:a16="http://schemas.microsoft.com/office/drawing/2014/main" id="{87ABADA0-6463-44E1-9FA2-7828FB87CBE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92" name="ZoneTexte 5791">
          <a:extLst>
            <a:ext uri="{FF2B5EF4-FFF2-40B4-BE49-F238E27FC236}">
              <a16:creationId xmlns:a16="http://schemas.microsoft.com/office/drawing/2014/main" id="{A204FD3E-3743-41DD-9BE5-BE4AA2802FF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93" name="ZoneTexte 5792">
          <a:extLst>
            <a:ext uri="{FF2B5EF4-FFF2-40B4-BE49-F238E27FC236}">
              <a16:creationId xmlns:a16="http://schemas.microsoft.com/office/drawing/2014/main" id="{C1866D7C-A48A-4105-8FB6-33E93564AFE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94" name="ZoneTexte 5793">
          <a:extLst>
            <a:ext uri="{FF2B5EF4-FFF2-40B4-BE49-F238E27FC236}">
              <a16:creationId xmlns:a16="http://schemas.microsoft.com/office/drawing/2014/main" id="{01090582-C67F-4BE1-AD69-FB699C31593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95" name="ZoneTexte 5794">
          <a:extLst>
            <a:ext uri="{FF2B5EF4-FFF2-40B4-BE49-F238E27FC236}">
              <a16:creationId xmlns:a16="http://schemas.microsoft.com/office/drawing/2014/main" id="{69B48BE4-804D-4C97-8188-5BD86FADF66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96" name="ZoneTexte 5795">
          <a:extLst>
            <a:ext uri="{FF2B5EF4-FFF2-40B4-BE49-F238E27FC236}">
              <a16:creationId xmlns:a16="http://schemas.microsoft.com/office/drawing/2014/main" id="{3F8987C7-20E3-489A-8547-BA313BA4A12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97" name="ZoneTexte 5796">
          <a:extLst>
            <a:ext uri="{FF2B5EF4-FFF2-40B4-BE49-F238E27FC236}">
              <a16:creationId xmlns:a16="http://schemas.microsoft.com/office/drawing/2014/main" id="{BD36B733-EC5F-4B51-8F51-BC933A832CC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98" name="ZoneTexte 5797">
          <a:extLst>
            <a:ext uri="{FF2B5EF4-FFF2-40B4-BE49-F238E27FC236}">
              <a16:creationId xmlns:a16="http://schemas.microsoft.com/office/drawing/2014/main" id="{A5298437-2F44-4D61-8F20-2F5C6DE8704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799" name="ZoneTexte 5798">
          <a:extLst>
            <a:ext uri="{FF2B5EF4-FFF2-40B4-BE49-F238E27FC236}">
              <a16:creationId xmlns:a16="http://schemas.microsoft.com/office/drawing/2014/main" id="{6F058963-2813-4864-8030-DC7FB48FBA8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00" name="ZoneTexte 5799">
          <a:extLst>
            <a:ext uri="{FF2B5EF4-FFF2-40B4-BE49-F238E27FC236}">
              <a16:creationId xmlns:a16="http://schemas.microsoft.com/office/drawing/2014/main" id="{2E18D68A-4AFA-4B92-AD1C-71847750D7C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01" name="ZoneTexte 5800">
          <a:extLst>
            <a:ext uri="{FF2B5EF4-FFF2-40B4-BE49-F238E27FC236}">
              <a16:creationId xmlns:a16="http://schemas.microsoft.com/office/drawing/2014/main" id="{32D3D67B-AE6F-42B6-869E-24F6856BB06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02" name="ZoneTexte 5801">
          <a:extLst>
            <a:ext uri="{FF2B5EF4-FFF2-40B4-BE49-F238E27FC236}">
              <a16:creationId xmlns:a16="http://schemas.microsoft.com/office/drawing/2014/main" id="{EBA06953-AD98-425A-9CE9-455DB2CEE09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03" name="ZoneTexte 5802">
          <a:extLst>
            <a:ext uri="{FF2B5EF4-FFF2-40B4-BE49-F238E27FC236}">
              <a16:creationId xmlns:a16="http://schemas.microsoft.com/office/drawing/2014/main" id="{169B7BFA-A011-4C44-BDE1-7C06B788642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04" name="ZoneTexte 5803">
          <a:extLst>
            <a:ext uri="{FF2B5EF4-FFF2-40B4-BE49-F238E27FC236}">
              <a16:creationId xmlns:a16="http://schemas.microsoft.com/office/drawing/2014/main" id="{CB077F0B-DD52-40F8-AEC9-8C79FAB3BF6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05" name="ZoneTexte 5804">
          <a:extLst>
            <a:ext uri="{FF2B5EF4-FFF2-40B4-BE49-F238E27FC236}">
              <a16:creationId xmlns:a16="http://schemas.microsoft.com/office/drawing/2014/main" id="{7EA469F0-FAD3-42B7-B892-57D60935665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06" name="ZoneTexte 5805">
          <a:extLst>
            <a:ext uri="{FF2B5EF4-FFF2-40B4-BE49-F238E27FC236}">
              <a16:creationId xmlns:a16="http://schemas.microsoft.com/office/drawing/2014/main" id="{BC0E03DB-C69F-482E-9051-EDE2F2C2828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07" name="ZoneTexte 5806">
          <a:extLst>
            <a:ext uri="{FF2B5EF4-FFF2-40B4-BE49-F238E27FC236}">
              <a16:creationId xmlns:a16="http://schemas.microsoft.com/office/drawing/2014/main" id="{B08BC27A-12D7-4ACA-A9BB-40C2DE8F293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08" name="ZoneTexte 5807">
          <a:extLst>
            <a:ext uri="{FF2B5EF4-FFF2-40B4-BE49-F238E27FC236}">
              <a16:creationId xmlns:a16="http://schemas.microsoft.com/office/drawing/2014/main" id="{EE944071-BFA3-4A3C-9C86-D6DA4C3C96F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09" name="ZoneTexte 5808">
          <a:extLst>
            <a:ext uri="{FF2B5EF4-FFF2-40B4-BE49-F238E27FC236}">
              <a16:creationId xmlns:a16="http://schemas.microsoft.com/office/drawing/2014/main" id="{778DAC6A-77C0-40FB-84CB-E5156B815B4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10" name="ZoneTexte 5809">
          <a:extLst>
            <a:ext uri="{FF2B5EF4-FFF2-40B4-BE49-F238E27FC236}">
              <a16:creationId xmlns:a16="http://schemas.microsoft.com/office/drawing/2014/main" id="{88DFB0ED-E807-48B6-8C87-97A2CCA0636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11" name="ZoneTexte 5810">
          <a:extLst>
            <a:ext uri="{FF2B5EF4-FFF2-40B4-BE49-F238E27FC236}">
              <a16:creationId xmlns:a16="http://schemas.microsoft.com/office/drawing/2014/main" id="{CD4AE393-4EBC-4FDA-AAE8-B8DED9D87A7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12" name="ZoneTexte 5811">
          <a:extLst>
            <a:ext uri="{FF2B5EF4-FFF2-40B4-BE49-F238E27FC236}">
              <a16:creationId xmlns:a16="http://schemas.microsoft.com/office/drawing/2014/main" id="{D9A2E57C-3800-4FEB-A990-346B438F666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13" name="ZoneTexte 5812">
          <a:extLst>
            <a:ext uri="{FF2B5EF4-FFF2-40B4-BE49-F238E27FC236}">
              <a16:creationId xmlns:a16="http://schemas.microsoft.com/office/drawing/2014/main" id="{15392DBC-9F6D-44B4-8F9E-3462C5E809A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14" name="ZoneTexte 5813">
          <a:extLst>
            <a:ext uri="{FF2B5EF4-FFF2-40B4-BE49-F238E27FC236}">
              <a16:creationId xmlns:a16="http://schemas.microsoft.com/office/drawing/2014/main" id="{3A04A5E4-BAFF-4E89-AB07-A06205380F3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15" name="ZoneTexte 5814">
          <a:extLst>
            <a:ext uri="{FF2B5EF4-FFF2-40B4-BE49-F238E27FC236}">
              <a16:creationId xmlns:a16="http://schemas.microsoft.com/office/drawing/2014/main" id="{43D1A3F4-A97E-4767-9065-708307C9EE2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16" name="ZoneTexte 5815">
          <a:extLst>
            <a:ext uri="{FF2B5EF4-FFF2-40B4-BE49-F238E27FC236}">
              <a16:creationId xmlns:a16="http://schemas.microsoft.com/office/drawing/2014/main" id="{AADD169C-2929-4AB2-A45E-04FDFD6AD0C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17" name="ZoneTexte 5816">
          <a:extLst>
            <a:ext uri="{FF2B5EF4-FFF2-40B4-BE49-F238E27FC236}">
              <a16:creationId xmlns:a16="http://schemas.microsoft.com/office/drawing/2014/main" id="{DA475846-B64F-4C50-AD13-076159FA6F2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18" name="ZoneTexte 5817">
          <a:extLst>
            <a:ext uri="{FF2B5EF4-FFF2-40B4-BE49-F238E27FC236}">
              <a16:creationId xmlns:a16="http://schemas.microsoft.com/office/drawing/2014/main" id="{312E659B-9C64-4948-9629-CB6C6724EA2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19" name="ZoneTexte 5818">
          <a:extLst>
            <a:ext uri="{FF2B5EF4-FFF2-40B4-BE49-F238E27FC236}">
              <a16:creationId xmlns:a16="http://schemas.microsoft.com/office/drawing/2014/main" id="{3F0FD220-E577-4A46-80D2-6DE2212A80C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20" name="ZoneTexte 5819">
          <a:extLst>
            <a:ext uri="{FF2B5EF4-FFF2-40B4-BE49-F238E27FC236}">
              <a16:creationId xmlns:a16="http://schemas.microsoft.com/office/drawing/2014/main" id="{B9BBF586-898D-4F3F-9689-B2A7951396C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21" name="ZoneTexte 5820">
          <a:extLst>
            <a:ext uri="{FF2B5EF4-FFF2-40B4-BE49-F238E27FC236}">
              <a16:creationId xmlns:a16="http://schemas.microsoft.com/office/drawing/2014/main" id="{C7ED66E2-C195-4754-A2F4-7851737899E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22" name="ZoneTexte 5821">
          <a:extLst>
            <a:ext uri="{FF2B5EF4-FFF2-40B4-BE49-F238E27FC236}">
              <a16:creationId xmlns:a16="http://schemas.microsoft.com/office/drawing/2014/main" id="{CE12C951-D04F-4B8B-99D9-F3C84A68C76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23" name="ZoneTexte 5822">
          <a:extLst>
            <a:ext uri="{FF2B5EF4-FFF2-40B4-BE49-F238E27FC236}">
              <a16:creationId xmlns:a16="http://schemas.microsoft.com/office/drawing/2014/main" id="{7B45C4FA-0025-4E0A-A9BB-FEB5EAC5D75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24" name="ZoneTexte 5823">
          <a:extLst>
            <a:ext uri="{FF2B5EF4-FFF2-40B4-BE49-F238E27FC236}">
              <a16:creationId xmlns:a16="http://schemas.microsoft.com/office/drawing/2014/main" id="{7AF15524-FBB0-4B44-8F10-88234652C76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25" name="ZoneTexte 5824">
          <a:extLst>
            <a:ext uri="{FF2B5EF4-FFF2-40B4-BE49-F238E27FC236}">
              <a16:creationId xmlns:a16="http://schemas.microsoft.com/office/drawing/2014/main" id="{3B470C35-0E45-43E9-AD4D-75CEFCD0186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26" name="ZoneTexte 5825">
          <a:extLst>
            <a:ext uri="{FF2B5EF4-FFF2-40B4-BE49-F238E27FC236}">
              <a16:creationId xmlns:a16="http://schemas.microsoft.com/office/drawing/2014/main" id="{1E88BA35-F6CE-47AC-A793-B01D56CBFF5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27" name="ZoneTexte 5826">
          <a:extLst>
            <a:ext uri="{FF2B5EF4-FFF2-40B4-BE49-F238E27FC236}">
              <a16:creationId xmlns:a16="http://schemas.microsoft.com/office/drawing/2014/main" id="{EB28F03F-71D2-46CD-9AD5-82785814D2C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28" name="ZoneTexte 5827">
          <a:extLst>
            <a:ext uri="{FF2B5EF4-FFF2-40B4-BE49-F238E27FC236}">
              <a16:creationId xmlns:a16="http://schemas.microsoft.com/office/drawing/2014/main" id="{72F3FB8C-66E3-42DA-A126-C5E1267A161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29" name="ZoneTexte 5828">
          <a:extLst>
            <a:ext uri="{FF2B5EF4-FFF2-40B4-BE49-F238E27FC236}">
              <a16:creationId xmlns:a16="http://schemas.microsoft.com/office/drawing/2014/main" id="{47768D7B-0F51-422C-ABD7-64A202430AD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30" name="ZoneTexte 5829">
          <a:extLst>
            <a:ext uri="{FF2B5EF4-FFF2-40B4-BE49-F238E27FC236}">
              <a16:creationId xmlns:a16="http://schemas.microsoft.com/office/drawing/2014/main" id="{6C321EED-2738-4B9E-A774-92DB6FE3C34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31" name="ZoneTexte 5830">
          <a:extLst>
            <a:ext uri="{FF2B5EF4-FFF2-40B4-BE49-F238E27FC236}">
              <a16:creationId xmlns:a16="http://schemas.microsoft.com/office/drawing/2014/main" id="{164D1C37-92E8-421F-83C0-CEAA32E8A12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32" name="ZoneTexte 5831">
          <a:extLst>
            <a:ext uri="{FF2B5EF4-FFF2-40B4-BE49-F238E27FC236}">
              <a16:creationId xmlns:a16="http://schemas.microsoft.com/office/drawing/2014/main" id="{D5FD5D90-451D-47DD-80E2-DDC92700E69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33" name="ZoneTexte 5832">
          <a:extLst>
            <a:ext uri="{FF2B5EF4-FFF2-40B4-BE49-F238E27FC236}">
              <a16:creationId xmlns:a16="http://schemas.microsoft.com/office/drawing/2014/main" id="{BBFF525F-D3CD-4B9E-B747-915D7FB4905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34" name="ZoneTexte 5833">
          <a:extLst>
            <a:ext uri="{FF2B5EF4-FFF2-40B4-BE49-F238E27FC236}">
              <a16:creationId xmlns:a16="http://schemas.microsoft.com/office/drawing/2014/main" id="{DD447C0B-D622-4FD6-967E-D44467A09AF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35" name="ZoneTexte 5834">
          <a:extLst>
            <a:ext uri="{FF2B5EF4-FFF2-40B4-BE49-F238E27FC236}">
              <a16:creationId xmlns:a16="http://schemas.microsoft.com/office/drawing/2014/main" id="{FB0338D1-F099-4540-95CB-318C5A4B69A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36" name="ZoneTexte 5835">
          <a:extLst>
            <a:ext uri="{FF2B5EF4-FFF2-40B4-BE49-F238E27FC236}">
              <a16:creationId xmlns:a16="http://schemas.microsoft.com/office/drawing/2014/main" id="{DB3015C4-F935-4D61-98B6-8CBC9CD6645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37" name="ZoneTexte 5836">
          <a:extLst>
            <a:ext uri="{FF2B5EF4-FFF2-40B4-BE49-F238E27FC236}">
              <a16:creationId xmlns:a16="http://schemas.microsoft.com/office/drawing/2014/main" id="{5A72FBE4-8478-4C3C-B131-9ABC1829320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38" name="ZoneTexte 5837">
          <a:extLst>
            <a:ext uri="{FF2B5EF4-FFF2-40B4-BE49-F238E27FC236}">
              <a16:creationId xmlns:a16="http://schemas.microsoft.com/office/drawing/2014/main" id="{9BB1B35F-E87B-4D3D-87CE-1669DD23F0D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39" name="ZoneTexte 5838">
          <a:extLst>
            <a:ext uri="{FF2B5EF4-FFF2-40B4-BE49-F238E27FC236}">
              <a16:creationId xmlns:a16="http://schemas.microsoft.com/office/drawing/2014/main" id="{C668A90A-36E2-49D9-9755-F1CF9EDB9F7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40" name="ZoneTexte 5839">
          <a:extLst>
            <a:ext uri="{FF2B5EF4-FFF2-40B4-BE49-F238E27FC236}">
              <a16:creationId xmlns:a16="http://schemas.microsoft.com/office/drawing/2014/main" id="{66635197-E368-4600-BD25-DA64E2F8074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41" name="ZoneTexte 5840">
          <a:extLst>
            <a:ext uri="{FF2B5EF4-FFF2-40B4-BE49-F238E27FC236}">
              <a16:creationId xmlns:a16="http://schemas.microsoft.com/office/drawing/2014/main" id="{F6E76244-23CB-4B92-A11F-778AD817DCE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42" name="ZoneTexte 5841">
          <a:extLst>
            <a:ext uri="{FF2B5EF4-FFF2-40B4-BE49-F238E27FC236}">
              <a16:creationId xmlns:a16="http://schemas.microsoft.com/office/drawing/2014/main" id="{C0DBE14A-43E3-46FA-93CE-EA18AD8A953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43" name="ZoneTexte 5842">
          <a:extLst>
            <a:ext uri="{FF2B5EF4-FFF2-40B4-BE49-F238E27FC236}">
              <a16:creationId xmlns:a16="http://schemas.microsoft.com/office/drawing/2014/main" id="{BC84A70B-33BA-47D3-908D-B560836E42F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44" name="ZoneTexte 5843">
          <a:extLst>
            <a:ext uri="{FF2B5EF4-FFF2-40B4-BE49-F238E27FC236}">
              <a16:creationId xmlns:a16="http://schemas.microsoft.com/office/drawing/2014/main" id="{8BDBE5AC-D71D-46B7-9720-3C3C31FBB63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45" name="ZoneTexte 5844">
          <a:extLst>
            <a:ext uri="{FF2B5EF4-FFF2-40B4-BE49-F238E27FC236}">
              <a16:creationId xmlns:a16="http://schemas.microsoft.com/office/drawing/2014/main" id="{CEA59E54-F108-4BFA-B79D-C902F0FE88D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46" name="ZoneTexte 5845">
          <a:extLst>
            <a:ext uri="{FF2B5EF4-FFF2-40B4-BE49-F238E27FC236}">
              <a16:creationId xmlns:a16="http://schemas.microsoft.com/office/drawing/2014/main" id="{7228E9F2-6108-47BD-A3BA-A8D472D3698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47" name="ZoneTexte 5846">
          <a:extLst>
            <a:ext uri="{FF2B5EF4-FFF2-40B4-BE49-F238E27FC236}">
              <a16:creationId xmlns:a16="http://schemas.microsoft.com/office/drawing/2014/main" id="{4DB2AF04-0C08-4F22-8380-3E697855BE1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48" name="ZoneTexte 5847">
          <a:extLst>
            <a:ext uri="{FF2B5EF4-FFF2-40B4-BE49-F238E27FC236}">
              <a16:creationId xmlns:a16="http://schemas.microsoft.com/office/drawing/2014/main" id="{5CAFC561-658F-4D3C-914B-7184DDE086D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49" name="ZoneTexte 5848">
          <a:extLst>
            <a:ext uri="{FF2B5EF4-FFF2-40B4-BE49-F238E27FC236}">
              <a16:creationId xmlns:a16="http://schemas.microsoft.com/office/drawing/2014/main" id="{D7190C4B-8327-40C7-805F-21FE9F09754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50" name="ZoneTexte 5849">
          <a:extLst>
            <a:ext uri="{FF2B5EF4-FFF2-40B4-BE49-F238E27FC236}">
              <a16:creationId xmlns:a16="http://schemas.microsoft.com/office/drawing/2014/main" id="{A580F815-139E-4D99-8605-119C3B27FA2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51" name="ZoneTexte 5850">
          <a:extLst>
            <a:ext uri="{FF2B5EF4-FFF2-40B4-BE49-F238E27FC236}">
              <a16:creationId xmlns:a16="http://schemas.microsoft.com/office/drawing/2014/main" id="{B1F27424-1255-4AB5-94C5-990B9B9F6C8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52" name="ZoneTexte 5851">
          <a:extLst>
            <a:ext uri="{FF2B5EF4-FFF2-40B4-BE49-F238E27FC236}">
              <a16:creationId xmlns:a16="http://schemas.microsoft.com/office/drawing/2014/main" id="{FEF9D36A-9157-4466-8B57-5D37322052A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53" name="ZoneTexte 5852">
          <a:extLst>
            <a:ext uri="{FF2B5EF4-FFF2-40B4-BE49-F238E27FC236}">
              <a16:creationId xmlns:a16="http://schemas.microsoft.com/office/drawing/2014/main" id="{25AAD923-3143-4238-B816-233B83DA1D8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54" name="ZoneTexte 5853">
          <a:extLst>
            <a:ext uri="{FF2B5EF4-FFF2-40B4-BE49-F238E27FC236}">
              <a16:creationId xmlns:a16="http://schemas.microsoft.com/office/drawing/2014/main" id="{FB168D36-3600-43D4-BAF8-9D9D8ED1DD4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55" name="ZoneTexte 5854">
          <a:extLst>
            <a:ext uri="{FF2B5EF4-FFF2-40B4-BE49-F238E27FC236}">
              <a16:creationId xmlns:a16="http://schemas.microsoft.com/office/drawing/2014/main" id="{C841AF5E-15D2-4C24-95D3-7A1A15648F4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56" name="ZoneTexte 5855">
          <a:extLst>
            <a:ext uri="{FF2B5EF4-FFF2-40B4-BE49-F238E27FC236}">
              <a16:creationId xmlns:a16="http://schemas.microsoft.com/office/drawing/2014/main" id="{DBD1C5B4-8446-439D-B8DE-8864C1E8852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57" name="ZoneTexte 5856">
          <a:extLst>
            <a:ext uri="{FF2B5EF4-FFF2-40B4-BE49-F238E27FC236}">
              <a16:creationId xmlns:a16="http://schemas.microsoft.com/office/drawing/2014/main" id="{50913E85-7A23-4576-A76D-AC1A3453124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58" name="ZoneTexte 5857">
          <a:extLst>
            <a:ext uri="{FF2B5EF4-FFF2-40B4-BE49-F238E27FC236}">
              <a16:creationId xmlns:a16="http://schemas.microsoft.com/office/drawing/2014/main" id="{17F4ABFA-D5C5-4F11-BFDE-DCF0F479298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59" name="ZoneTexte 5858">
          <a:extLst>
            <a:ext uri="{FF2B5EF4-FFF2-40B4-BE49-F238E27FC236}">
              <a16:creationId xmlns:a16="http://schemas.microsoft.com/office/drawing/2014/main" id="{FDC252D4-89D8-475E-95EA-A3B2416C65B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60" name="ZoneTexte 5859">
          <a:extLst>
            <a:ext uri="{FF2B5EF4-FFF2-40B4-BE49-F238E27FC236}">
              <a16:creationId xmlns:a16="http://schemas.microsoft.com/office/drawing/2014/main" id="{81084869-91E3-490F-8D14-8AB1B8BB4AA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61" name="ZoneTexte 5860">
          <a:extLst>
            <a:ext uri="{FF2B5EF4-FFF2-40B4-BE49-F238E27FC236}">
              <a16:creationId xmlns:a16="http://schemas.microsoft.com/office/drawing/2014/main" id="{FC5754F6-8522-42F9-8693-A515F0AC7F5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62" name="ZoneTexte 5861">
          <a:extLst>
            <a:ext uri="{FF2B5EF4-FFF2-40B4-BE49-F238E27FC236}">
              <a16:creationId xmlns:a16="http://schemas.microsoft.com/office/drawing/2014/main" id="{8F6CF31C-D0D9-44E9-914D-BED525A0D1B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63" name="ZoneTexte 5862">
          <a:extLst>
            <a:ext uri="{FF2B5EF4-FFF2-40B4-BE49-F238E27FC236}">
              <a16:creationId xmlns:a16="http://schemas.microsoft.com/office/drawing/2014/main" id="{789F3DD4-E6DF-465D-BCCE-91FB757FD02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64" name="ZoneTexte 5863">
          <a:extLst>
            <a:ext uri="{FF2B5EF4-FFF2-40B4-BE49-F238E27FC236}">
              <a16:creationId xmlns:a16="http://schemas.microsoft.com/office/drawing/2014/main" id="{29A32F24-A6EE-4EF7-90A8-00A6237D1B5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65" name="ZoneTexte 5864">
          <a:extLst>
            <a:ext uri="{FF2B5EF4-FFF2-40B4-BE49-F238E27FC236}">
              <a16:creationId xmlns:a16="http://schemas.microsoft.com/office/drawing/2014/main" id="{BDA671AC-C657-496E-85A8-FE373FC02DC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66" name="ZoneTexte 5865">
          <a:extLst>
            <a:ext uri="{FF2B5EF4-FFF2-40B4-BE49-F238E27FC236}">
              <a16:creationId xmlns:a16="http://schemas.microsoft.com/office/drawing/2014/main" id="{C786A652-DF81-44DB-9242-38C90D2F6B0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67" name="ZoneTexte 5866">
          <a:extLst>
            <a:ext uri="{FF2B5EF4-FFF2-40B4-BE49-F238E27FC236}">
              <a16:creationId xmlns:a16="http://schemas.microsoft.com/office/drawing/2014/main" id="{CF3C29F9-E91B-4396-B991-A1D6CF716DE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68" name="ZoneTexte 5867">
          <a:extLst>
            <a:ext uri="{FF2B5EF4-FFF2-40B4-BE49-F238E27FC236}">
              <a16:creationId xmlns:a16="http://schemas.microsoft.com/office/drawing/2014/main" id="{2BA3C89C-7304-49E2-8743-3A5C85D0F52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69" name="ZoneTexte 5868">
          <a:extLst>
            <a:ext uri="{FF2B5EF4-FFF2-40B4-BE49-F238E27FC236}">
              <a16:creationId xmlns:a16="http://schemas.microsoft.com/office/drawing/2014/main" id="{2C9124A4-967A-4332-B3A5-1656E1C85DF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70" name="ZoneTexte 5869">
          <a:extLst>
            <a:ext uri="{FF2B5EF4-FFF2-40B4-BE49-F238E27FC236}">
              <a16:creationId xmlns:a16="http://schemas.microsoft.com/office/drawing/2014/main" id="{7695E176-11BB-4275-9678-F4C30BB28AD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71" name="ZoneTexte 5870">
          <a:extLst>
            <a:ext uri="{FF2B5EF4-FFF2-40B4-BE49-F238E27FC236}">
              <a16:creationId xmlns:a16="http://schemas.microsoft.com/office/drawing/2014/main" id="{A5C579CB-58E7-48E3-B21F-158B397BF1E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72" name="ZoneTexte 5871">
          <a:extLst>
            <a:ext uri="{FF2B5EF4-FFF2-40B4-BE49-F238E27FC236}">
              <a16:creationId xmlns:a16="http://schemas.microsoft.com/office/drawing/2014/main" id="{C0E841AF-41F3-44AA-AF94-1CCB900208F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73" name="ZoneTexte 5872">
          <a:extLst>
            <a:ext uri="{FF2B5EF4-FFF2-40B4-BE49-F238E27FC236}">
              <a16:creationId xmlns:a16="http://schemas.microsoft.com/office/drawing/2014/main" id="{09333143-4C03-420F-81A9-B966535569E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74" name="ZoneTexte 5873">
          <a:extLst>
            <a:ext uri="{FF2B5EF4-FFF2-40B4-BE49-F238E27FC236}">
              <a16:creationId xmlns:a16="http://schemas.microsoft.com/office/drawing/2014/main" id="{46A09787-BBE8-4029-882B-70C287D734E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75" name="ZoneTexte 5874">
          <a:extLst>
            <a:ext uri="{FF2B5EF4-FFF2-40B4-BE49-F238E27FC236}">
              <a16:creationId xmlns:a16="http://schemas.microsoft.com/office/drawing/2014/main" id="{79C163AB-652C-4DFC-9C1C-232D656FAAC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76" name="ZoneTexte 5875">
          <a:extLst>
            <a:ext uri="{FF2B5EF4-FFF2-40B4-BE49-F238E27FC236}">
              <a16:creationId xmlns:a16="http://schemas.microsoft.com/office/drawing/2014/main" id="{35EB0E20-199C-494B-8AAF-F400224E59A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77" name="ZoneTexte 5876">
          <a:extLst>
            <a:ext uri="{FF2B5EF4-FFF2-40B4-BE49-F238E27FC236}">
              <a16:creationId xmlns:a16="http://schemas.microsoft.com/office/drawing/2014/main" id="{DDE2D6A7-7DD4-4A88-9F93-8E50FA581B2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78" name="ZoneTexte 5877">
          <a:extLst>
            <a:ext uri="{FF2B5EF4-FFF2-40B4-BE49-F238E27FC236}">
              <a16:creationId xmlns:a16="http://schemas.microsoft.com/office/drawing/2014/main" id="{8CD738D7-3A5E-4465-97E5-1327DD4636C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79" name="ZoneTexte 5878">
          <a:extLst>
            <a:ext uri="{FF2B5EF4-FFF2-40B4-BE49-F238E27FC236}">
              <a16:creationId xmlns:a16="http://schemas.microsoft.com/office/drawing/2014/main" id="{D981A17C-48CA-4238-845C-A938F321786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80" name="ZoneTexte 5879">
          <a:extLst>
            <a:ext uri="{FF2B5EF4-FFF2-40B4-BE49-F238E27FC236}">
              <a16:creationId xmlns:a16="http://schemas.microsoft.com/office/drawing/2014/main" id="{4D68B0E6-98E6-478D-83DE-CFE5E9034BD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81" name="ZoneTexte 5880">
          <a:extLst>
            <a:ext uri="{FF2B5EF4-FFF2-40B4-BE49-F238E27FC236}">
              <a16:creationId xmlns:a16="http://schemas.microsoft.com/office/drawing/2014/main" id="{62866C14-67F6-46EF-A75C-E15F752803A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82" name="ZoneTexte 5881">
          <a:extLst>
            <a:ext uri="{FF2B5EF4-FFF2-40B4-BE49-F238E27FC236}">
              <a16:creationId xmlns:a16="http://schemas.microsoft.com/office/drawing/2014/main" id="{C57B0CAF-3E10-4A6D-A813-7462BF7A565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83" name="ZoneTexte 5882">
          <a:extLst>
            <a:ext uri="{FF2B5EF4-FFF2-40B4-BE49-F238E27FC236}">
              <a16:creationId xmlns:a16="http://schemas.microsoft.com/office/drawing/2014/main" id="{B4A4804B-3DE0-4F1A-920B-864DE46CD74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84" name="ZoneTexte 5883">
          <a:extLst>
            <a:ext uri="{FF2B5EF4-FFF2-40B4-BE49-F238E27FC236}">
              <a16:creationId xmlns:a16="http://schemas.microsoft.com/office/drawing/2014/main" id="{0DE9ACF5-0837-4064-8477-6EA8A5D0D0D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85" name="ZoneTexte 5884">
          <a:extLst>
            <a:ext uri="{FF2B5EF4-FFF2-40B4-BE49-F238E27FC236}">
              <a16:creationId xmlns:a16="http://schemas.microsoft.com/office/drawing/2014/main" id="{7240F20C-603E-40C3-92C7-5D19C7D34CF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86" name="ZoneTexte 5885">
          <a:extLst>
            <a:ext uri="{FF2B5EF4-FFF2-40B4-BE49-F238E27FC236}">
              <a16:creationId xmlns:a16="http://schemas.microsoft.com/office/drawing/2014/main" id="{6B518EEA-AF6D-4C00-AA6C-BF8989E389C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87" name="ZoneTexte 5886">
          <a:extLst>
            <a:ext uri="{FF2B5EF4-FFF2-40B4-BE49-F238E27FC236}">
              <a16:creationId xmlns:a16="http://schemas.microsoft.com/office/drawing/2014/main" id="{E7A029B1-8E85-4C72-9D20-91647424290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88" name="ZoneTexte 5887">
          <a:extLst>
            <a:ext uri="{FF2B5EF4-FFF2-40B4-BE49-F238E27FC236}">
              <a16:creationId xmlns:a16="http://schemas.microsoft.com/office/drawing/2014/main" id="{ECB0BBAE-A23F-4F37-980E-3E41DEF398C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89" name="ZoneTexte 5888">
          <a:extLst>
            <a:ext uri="{FF2B5EF4-FFF2-40B4-BE49-F238E27FC236}">
              <a16:creationId xmlns:a16="http://schemas.microsoft.com/office/drawing/2014/main" id="{AEEEC1C3-77E2-4767-86F9-F9F491E9D29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90" name="ZoneTexte 5889">
          <a:extLst>
            <a:ext uri="{FF2B5EF4-FFF2-40B4-BE49-F238E27FC236}">
              <a16:creationId xmlns:a16="http://schemas.microsoft.com/office/drawing/2014/main" id="{CC6291B0-D53F-4BC7-B263-3D8A5AD583B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91" name="ZoneTexte 5890">
          <a:extLst>
            <a:ext uri="{FF2B5EF4-FFF2-40B4-BE49-F238E27FC236}">
              <a16:creationId xmlns:a16="http://schemas.microsoft.com/office/drawing/2014/main" id="{4AF62F91-3F91-4587-9A94-96CA65D2AAF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92" name="ZoneTexte 5891">
          <a:extLst>
            <a:ext uri="{FF2B5EF4-FFF2-40B4-BE49-F238E27FC236}">
              <a16:creationId xmlns:a16="http://schemas.microsoft.com/office/drawing/2014/main" id="{43BB89B4-E42E-4701-8925-E5D378F3C8A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93" name="ZoneTexte 5892">
          <a:extLst>
            <a:ext uri="{FF2B5EF4-FFF2-40B4-BE49-F238E27FC236}">
              <a16:creationId xmlns:a16="http://schemas.microsoft.com/office/drawing/2014/main" id="{AA7DA93A-7C19-426B-9B52-890D7039040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94" name="ZoneTexte 5893">
          <a:extLst>
            <a:ext uri="{FF2B5EF4-FFF2-40B4-BE49-F238E27FC236}">
              <a16:creationId xmlns:a16="http://schemas.microsoft.com/office/drawing/2014/main" id="{23E24830-EF09-4AFF-BDF4-5C041C76CC9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95" name="ZoneTexte 5894">
          <a:extLst>
            <a:ext uri="{FF2B5EF4-FFF2-40B4-BE49-F238E27FC236}">
              <a16:creationId xmlns:a16="http://schemas.microsoft.com/office/drawing/2014/main" id="{B0CFD88D-F4F9-4979-903A-77075F79D0E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96" name="ZoneTexte 5895">
          <a:extLst>
            <a:ext uri="{FF2B5EF4-FFF2-40B4-BE49-F238E27FC236}">
              <a16:creationId xmlns:a16="http://schemas.microsoft.com/office/drawing/2014/main" id="{EF03C426-20FE-4ACB-9D76-736593A1F85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97" name="ZoneTexte 5896">
          <a:extLst>
            <a:ext uri="{FF2B5EF4-FFF2-40B4-BE49-F238E27FC236}">
              <a16:creationId xmlns:a16="http://schemas.microsoft.com/office/drawing/2014/main" id="{41C2E05A-3B0C-4DFF-9AEF-49726353C68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98" name="ZoneTexte 5897">
          <a:extLst>
            <a:ext uri="{FF2B5EF4-FFF2-40B4-BE49-F238E27FC236}">
              <a16:creationId xmlns:a16="http://schemas.microsoft.com/office/drawing/2014/main" id="{8B1E82C2-D805-4A43-B855-8DF8290539C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899" name="ZoneTexte 5898">
          <a:extLst>
            <a:ext uri="{FF2B5EF4-FFF2-40B4-BE49-F238E27FC236}">
              <a16:creationId xmlns:a16="http://schemas.microsoft.com/office/drawing/2014/main" id="{D837602B-D791-42FC-B2C6-4E0857CDF8F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00" name="ZoneTexte 5899">
          <a:extLst>
            <a:ext uri="{FF2B5EF4-FFF2-40B4-BE49-F238E27FC236}">
              <a16:creationId xmlns:a16="http://schemas.microsoft.com/office/drawing/2014/main" id="{67917CF2-F2BE-4574-A8E7-CD163B1A896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01" name="ZoneTexte 5900">
          <a:extLst>
            <a:ext uri="{FF2B5EF4-FFF2-40B4-BE49-F238E27FC236}">
              <a16:creationId xmlns:a16="http://schemas.microsoft.com/office/drawing/2014/main" id="{3C2F55A2-284F-41B2-A022-16F0D1AAB92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02" name="ZoneTexte 5901">
          <a:extLst>
            <a:ext uri="{FF2B5EF4-FFF2-40B4-BE49-F238E27FC236}">
              <a16:creationId xmlns:a16="http://schemas.microsoft.com/office/drawing/2014/main" id="{CB7F3A7F-FA6D-4659-A9E3-8EEBCAA1D2A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03" name="ZoneTexte 5902">
          <a:extLst>
            <a:ext uri="{FF2B5EF4-FFF2-40B4-BE49-F238E27FC236}">
              <a16:creationId xmlns:a16="http://schemas.microsoft.com/office/drawing/2014/main" id="{B76ACDCA-ECA7-4F05-B64C-C3EB96BF0EC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04" name="ZoneTexte 5903">
          <a:extLst>
            <a:ext uri="{FF2B5EF4-FFF2-40B4-BE49-F238E27FC236}">
              <a16:creationId xmlns:a16="http://schemas.microsoft.com/office/drawing/2014/main" id="{F23E0077-3152-4246-8B15-B18B0F793DF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05" name="ZoneTexte 5904">
          <a:extLst>
            <a:ext uri="{FF2B5EF4-FFF2-40B4-BE49-F238E27FC236}">
              <a16:creationId xmlns:a16="http://schemas.microsoft.com/office/drawing/2014/main" id="{AE219930-021F-4875-B388-447BF4D68D3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06" name="ZoneTexte 5905">
          <a:extLst>
            <a:ext uri="{FF2B5EF4-FFF2-40B4-BE49-F238E27FC236}">
              <a16:creationId xmlns:a16="http://schemas.microsoft.com/office/drawing/2014/main" id="{C9EB6657-82DB-4015-8305-2DBAAC66302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07" name="ZoneTexte 5906">
          <a:extLst>
            <a:ext uri="{FF2B5EF4-FFF2-40B4-BE49-F238E27FC236}">
              <a16:creationId xmlns:a16="http://schemas.microsoft.com/office/drawing/2014/main" id="{564498AE-091B-42D6-A4DC-9035B22CE9C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08" name="ZoneTexte 5907">
          <a:extLst>
            <a:ext uri="{FF2B5EF4-FFF2-40B4-BE49-F238E27FC236}">
              <a16:creationId xmlns:a16="http://schemas.microsoft.com/office/drawing/2014/main" id="{E58C2F6D-CD01-446C-8B7B-C08A66B517D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09" name="ZoneTexte 5908">
          <a:extLst>
            <a:ext uri="{FF2B5EF4-FFF2-40B4-BE49-F238E27FC236}">
              <a16:creationId xmlns:a16="http://schemas.microsoft.com/office/drawing/2014/main" id="{58A19DE4-C012-428B-B4BF-DF2BD7A3E44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10" name="ZoneTexte 5909">
          <a:extLst>
            <a:ext uri="{FF2B5EF4-FFF2-40B4-BE49-F238E27FC236}">
              <a16:creationId xmlns:a16="http://schemas.microsoft.com/office/drawing/2014/main" id="{8F1BFF62-9045-4847-AFE4-1A0F2828FF4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11" name="ZoneTexte 5910">
          <a:extLst>
            <a:ext uri="{FF2B5EF4-FFF2-40B4-BE49-F238E27FC236}">
              <a16:creationId xmlns:a16="http://schemas.microsoft.com/office/drawing/2014/main" id="{34B2A8A5-1086-4BBB-89FC-7A925BDD229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12" name="ZoneTexte 5911">
          <a:extLst>
            <a:ext uri="{FF2B5EF4-FFF2-40B4-BE49-F238E27FC236}">
              <a16:creationId xmlns:a16="http://schemas.microsoft.com/office/drawing/2014/main" id="{4AE2FD2C-B2D0-4667-B10B-9DC60F23B23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13" name="ZoneTexte 5912">
          <a:extLst>
            <a:ext uri="{FF2B5EF4-FFF2-40B4-BE49-F238E27FC236}">
              <a16:creationId xmlns:a16="http://schemas.microsoft.com/office/drawing/2014/main" id="{1DE7499C-BF6E-4B5B-B4C6-A9B897AE43B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14" name="ZoneTexte 5913">
          <a:extLst>
            <a:ext uri="{FF2B5EF4-FFF2-40B4-BE49-F238E27FC236}">
              <a16:creationId xmlns:a16="http://schemas.microsoft.com/office/drawing/2014/main" id="{47C32913-4EC9-4F8B-9483-6DE909207E5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15" name="ZoneTexte 5914">
          <a:extLst>
            <a:ext uri="{FF2B5EF4-FFF2-40B4-BE49-F238E27FC236}">
              <a16:creationId xmlns:a16="http://schemas.microsoft.com/office/drawing/2014/main" id="{76A6DC04-916F-4AC1-8B61-3004A46444B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16" name="ZoneTexte 5915">
          <a:extLst>
            <a:ext uri="{FF2B5EF4-FFF2-40B4-BE49-F238E27FC236}">
              <a16:creationId xmlns:a16="http://schemas.microsoft.com/office/drawing/2014/main" id="{A34C91C0-911E-4A6F-B048-9A5E40506B5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17" name="ZoneTexte 5916">
          <a:extLst>
            <a:ext uri="{FF2B5EF4-FFF2-40B4-BE49-F238E27FC236}">
              <a16:creationId xmlns:a16="http://schemas.microsoft.com/office/drawing/2014/main" id="{499894FF-9031-40A4-B391-DC09A0F9115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18" name="ZoneTexte 5917">
          <a:extLst>
            <a:ext uri="{FF2B5EF4-FFF2-40B4-BE49-F238E27FC236}">
              <a16:creationId xmlns:a16="http://schemas.microsoft.com/office/drawing/2014/main" id="{81CDEF7A-E634-4FBC-A9EE-4DA123CDC16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19" name="ZoneTexte 5918">
          <a:extLst>
            <a:ext uri="{FF2B5EF4-FFF2-40B4-BE49-F238E27FC236}">
              <a16:creationId xmlns:a16="http://schemas.microsoft.com/office/drawing/2014/main" id="{BB674A4D-5AC4-4D34-8292-D101F91CEEC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20" name="ZoneTexte 5919">
          <a:extLst>
            <a:ext uri="{FF2B5EF4-FFF2-40B4-BE49-F238E27FC236}">
              <a16:creationId xmlns:a16="http://schemas.microsoft.com/office/drawing/2014/main" id="{827079E2-A2E2-4ED5-B74A-87698F6314C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21" name="ZoneTexte 5920">
          <a:extLst>
            <a:ext uri="{FF2B5EF4-FFF2-40B4-BE49-F238E27FC236}">
              <a16:creationId xmlns:a16="http://schemas.microsoft.com/office/drawing/2014/main" id="{A66B43FA-9331-49A5-AAE0-BE5E3605A7B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22" name="ZoneTexte 5921">
          <a:extLst>
            <a:ext uri="{FF2B5EF4-FFF2-40B4-BE49-F238E27FC236}">
              <a16:creationId xmlns:a16="http://schemas.microsoft.com/office/drawing/2014/main" id="{5239C1E5-3F4F-4112-9C62-A40BC1F9063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23" name="ZoneTexte 5922">
          <a:extLst>
            <a:ext uri="{FF2B5EF4-FFF2-40B4-BE49-F238E27FC236}">
              <a16:creationId xmlns:a16="http://schemas.microsoft.com/office/drawing/2014/main" id="{96DCE9D8-AFF8-4F05-9D42-47A238ACE21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24" name="ZoneTexte 5923">
          <a:extLst>
            <a:ext uri="{FF2B5EF4-FFF2-40B4-BE49-F238E27FC236}">
              <a16:creationId xmlns:a16="http://schemas.microsoft.com/office/drawing/2014/main" id="{0D752A3D-7B31-4871-BC25-1A98DA08DD1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25" name="ZoneTexte 5924">
          <a:extLst>
            <a:ext uri="{FF2B5EF4-FFF2-40B4-BE49-F238E27FC236}">
              <a16:creationId xmlns:a16="http://schemas.microsoft.com/office/drawing/2014/main" id="{8E2E7499-F3CE-4061-A321-B6F4DBFD3C6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26" name="ZoneTexte 5925">
          <a:extLst>
            <a:ext uri="{FF2B5EF4-FFF2-40B4-BE49-F238E27FC236}">
              <a16:creationId xmlns:a16="http://schemas.microsoft.com/office/drawing/2014/main" id="{60862112-52F9-4A8B-91B0-F61229414FE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27" name="ZoneTexte 5926">
          <a:extLst>
            <a:ext uri="{FF2B5EF4-FFF2-40B4-BE49-F238E27FC236}">
              <a16:creationId xmlns:a16="http://schemas.microsoft.com/office/drawing/2014/main" id="{CA4AC7A2-EF0A-4802-A89B-0484EF5A595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28" name="ZoneTexte 5927">
          <a:extLst>
            <a:ext uri="{FF2B5EF4-FFF2-40B4-BE49-F238E27FC236}">
              <a16:creationId xmlns:a16="http://schemas.microsoft.com/office/drawing/2014/main" id="{C9B10C5C-7861-43E7-BF49-4E8084B6F45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29" name="ZoneTexte 5928">
          <a:extLst>
            <a:ext uri="{FF2B5EF4-FFF2-40B4-BE49-F238E27FC236}">
              <a16:creationId xmlns:a16="http://schemas.microsoft.com/office/drawing/2014/main" id="{F3BFA166-4006-417A-AF31-63A81358FB3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30" name="ZoneTexte 5929">
          <a:extLst>
            <a:ext uri="{FF2B5EF4-FFF2-40B4-BE49-F238E27FC236}">
              <a16:creationId xmlns:a16="http://schemas.microsoft.com/office/drawing/2014/main" id="{013FFEEA-DF74-4D5D-BAFD-42170FB6EE9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31" name="ZoneTexte 5930">
          <a:extLst>
            <a:ext uri="{FF2B5EF4-FFF2-40B4-BE49-F238E27FC236}">
              <a16:creationId xmlns:a16="http://schemas.microsoft.com/office/drawing/2014/main" id="{E4A78952-1879-4DC1-979A-0CEA1FF263C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32" name="ZoneTexte 5931">
          <a:extLst>
            <a:ext uri="{FF2B5EF4-FFF2-40B4-BE49-F238E27FC236}">
              <a16:creationId xmlns:a16="http://schemas.microsoft.com/office/drawing/2014/main" id="{7DC87904-D7FC-49ED-B48B-7FD58082EE0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33" name="ZoneTexte 5932">
          <a:extLst>
            <a:ext uri="{FF2B5EF4-FFF2-40B4-BE49-F238E27FC236}">
              <a16:creationId xmlns:a16="http://schemas.microsoft.com/office/drawing/2014/main" id="{BE835AE8-2798-472E-8315-30A92F49FB4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34" name="ZoneTexte 5933">
          <a:extLst>
            <a:ext uri="{FF2B5EF4-FFF2-40B4-BE49-F238E27FC236}">
              <a16:creationId xmlns:a16="http://schemas.microsoft.com/office/drawing/2014/main" id="{A8C6CC59-8E07-4B32-A793-2F662366901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35" name="ZoneTexte 5934">
          <a:extLst>
            <a:ext uri="{FF2B5EF4-FFF2-40B4-BE49-F238E27FC236}">
              <a16:creationId xmlns:a16="http://schemas.microsoft.com/office/drawing/2014/main" id="{19CE9F7B-8D6E-4033-90D4-F9281A4F744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36" name="ZoneTexte 5935">
          <a:extLst>
            <a:ext uri="{FF2B5EF4-FFF2-40B4-BE49-F238E27FC236}">
              <a16:creationId xmlns:a16="http://schemas.microsoft.com/office/drawing/2014/main" id="{FB2A7832-812B-497C-9A26-444AD697A05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37" name="ZoneTexte 5936">
          <a:extLst>
            <a:ext uri="{FF2B5EF4-FFF2-40B4-BE49-F238E27FC236}">
              <a16:creationId xmlns:a16="http://schemas.microsoft.com/office/drawing/2014/main" id="{626A63AE-931A-48BA-B21B-250BC3B9ECF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38" name="ZoneTexte 5937">
          <a:extLst>
            <a:ext uri="{FF2B5EF4-FFF2-40B4-BE49-F238E27FC236}">
              <a16:creationId xmlns:a16="http://schemas.microsoft.com/office/drawing/2014/main" id="{A2273D67-8F1C-40DA-8FC9-1241255196E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39" name="ZoneTexte 5938">
          <a:extLst>
            <a:ext uri="{FF2B5EF4-FFF2-40B4-BE49-F238E27FC236}">
              <a16:creationId xmlns:a16="http://schemas.microsoft.com/office/drawing/2014/main" id="{754FCF3D-906A-444E-B06F-C181EC180EA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40" name="ZoneTexte 5939">
          <a:extLst>
            <a:ext uri="{FF2B5EF4-FFF2-40B4-BE49-F238E27FC236}">
              <a16:creationId xmlns:a16="http://schemas.microsoft.com/office/drawing/2014/main" id="{DE8C5D95-8AC9-4EB9-A9F5-A4FCFD85FB9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41" name="ZoneTexte 5940">
          <a:extLst>
            <a:ext uri="{FF2B5EF4-FFF2-40B4-BE49-F238E27FC236}">
              <a16:creationId xmlns:a16="http://schemas.microsoft.com/office/drawing/2014/main" id="{AE42B73D-BC7A-4724-AAD7-DE81D8111BC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42" name="ZoneTexte 5941">
          <a:extLst>
            <a:ext uri="{FF2B5EF4-FFF2-40B4-BE49-F238E27FC236}">
              <a16:creationId xmlns:a16="http://schemas.microsoft.com/office/drawing/2014/main" id="{BD5F54A6-BC2A-47F2-80E4-42E9E2A48D5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43" name="ZoneTexte 5942">
          <a:extLst>
            <a:ext uri="{FF2B5EF4-FFF2-40B4-BE49-F238E27FC236}">
              <a16:creationId xmlns:a16="http://schemas.microsoft.com/office/drawing/2014/main" id="{3C2C2D60-D21E-424F-B41D-AE83E2B262F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44" name="ZoneTexte 5943">
          <a:extLst>
            <a:ext uri="{FF2B5EF4-FFF2-40B4-BE49-F238E27FC236}">
              <a16:creationId xmlns:a16="http://schemas.microsoft.com/office/drawing/2014/main" id="{DFDDCB17-EE82-4B20-98F2-88CD9F1A807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45" name="ZoneTexte 5944">
          <a:extLst>
            <a:ext uri="{FF2B5EF4-FFF2-40B4-BE49-F238E27FC236}">
              <a16:creationId xmlns:a16="http://schemas.microsoft.com/office/drawing/2014/main" id="{A5EF6FE2-64B8-4FDB-80E2-F0AC4DD44EF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46" name="ZoneTexte 5945">
          <a:extLst>
            <a:ext uri="{FF2B5EF4-FFF2-40B4-BE49-F238E27FC236}">
              <a16:creationId xmlns:a16="http://schemas.microsoft.com/office/drawing/2014/main" id="{FF765271-764B-4C69-B78F-93A7467B933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47" name="ZoneTexte 5946">
          <a:extLst>
            <a:ext uri="{FF2B5EF4-FFF2-40B4-BE49-F238E27FC236}">
              <a16:creationId xmlns:a16="http://schemas.microsoft.com/office/drawing/2014/main" id="{88A91F68-0280-41CC-9263-28744A48A78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48" name="ZoneTexte 5947">
          <a:extLst>
            <a:ext uri="{FF2B5EF4-FFF2-40B4-BE49-F238E27FC236}">
              <a16:creationId xmlns:a16="http://schemas.microsoft.com/office/drawing/2014/main" id="{BD8D3D0B-1C8E-4CE2-9B00-3F89F4B306B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49" name="ZoneTexte 5948">
          <a:extLst>
            <a:ext uri="{FF2B5EF4-FFF2-40B4-BE49-F238E27FC236}">
              <a16:creationId xmlns:a16="http://schemas.microsoft.com/office/drawing/2014/main" id="{2F4CD5AE-629C-49FB-94C3-35C4F45CE07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50" name="ZoneTexte 5949">
          <a:extLst>
            <a:ext uri="{FF2B5EF4-FFF2-40B4-BE49-F238E27FC236}">
              <a16:creationId xmlns:a16="http://schemas.microsoft.com/office/drawing/2014/main" id="{F6121C7A-58A7-489B-B401-3EE2A6E13CF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51" name="ZoneTexte 5950">
          <a:extLst>
            <a:ext uri="{FF2B5EF4-FFF2-40B4-BE49-F238E27FC236}">
              <a16:creationId xmlns:a16="http://schemas.microsoft.com/office/drawing/2014/main" id="{6E3107F6-DEE2-4612-AB79-3DC0EE13255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52" name="ZoneTexte 5951">
          <a:extLst>
            <a:ext uri="{FF2B5EF4-FFF2-40B4-BE49-F238E27FC236}">
              <a16:creationId xmlns:a16="http://schemas.microsoft.com/office/drawing/2014/main" id="{C091126D-49D5-48B6-A44E-B343397B5C3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53" name="ZoneTexte 5952">
          <a:extLst>
            <a:ext uri="{FF2B5EF4-FFF2-40B4-BE49-F238E27FC236}">
              <a16:creationId xmlns:a16="http://schemas.microsoft.com/office/drawing/2014/main" id="{028AF95C-2089-478B-81D3-683F09224BD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54" name="ZoneTexte 5953">
          <a:extLst>
            <a:ext uri="{FF2B5EF4-FFF2-40B4-BE49-F238E27FC236}">
              <a16:creationId xmlns:a16="http://schemas.microsoft.com/office/drawing/2014/main" id="{91514966-6B79-49B7-86ED-72F69C71B40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55" name="ZoneTexte 5954">
          <a:extLst>
            <a:ext uri="{FF2B5EF4-FFF2-40B4-BE49-F238E27FC236}">
              <a16:creationId xmlns:a16="http://schemas.microsoft.com/office/drawing/2014/main" id="{F287CCE1-2B77-4B2A-9F39-C8096466BCD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56" name="ZoneTexte 5955">
          <a:extLst>
            <a:ext uri="{FF2B5EF4-FFF2-40B4-BE49-F238E27FC236}">
              <a16:creationId xmlns:a16="http://schemas.microsoft.com/office/drawing/2014/main" id="{2234189D-3E23-4ECC-ADEB-6C1C275CD33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57" name="ZoneTexte 5956">
          <a:extLst>
            <a:ext uri="{FF2B5EF4-FFF2-40B4-BE49-F238E27FC236}">
              <a16:creationId xmlns:a16="http://schemas.microsoft.com/office/drawing/2014/main" id="{3915ECD9-0343-4F23-93E2-C4CA2658A78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58" name="ZoneTexte 5957">
          <a:extLst>
            <a:ext uri="{FF2B5EF4-FFF2-40B4-BE49-F238E27FC236}">
              <a16:creationId xmlns:a16="http://schemas.microsoft.com/office/drawing/2014/main" id="{1C5C0FF7-6E92-4569-AAFE-170048A7007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59" name="ZoneTexte 5958">
          <a:extLst>
            <a:ext uri="{FF2B5EF4-FFF2-40B4-BE49-F238E27FC236}">
              <a16:creationId xmlns:a16="http://schemas.microsoft.com/office/drawing/2014/main" id="{B94550BE-8FB8-4B95-A2D3-3CFCA57307B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60" name="ZoneTexte 5959">
          <a:extLst>
            <a:ext uri="{FF2B5EF4-FFF2-40B4-BE49-F238E27FC236}">
              <a16:creationId xmlns:a16="http://schemas.microsoft.com/office/drawing/2014/main" id="{377F2103-B62E-4662-82AE-B9C8F59E13A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61" name="ZoneTexte 5960">
          <a:extLst>
            <a:ext uri="{FF2B5EF4-FFF2-40B4-BE49-F238E27FC236}">
              <a16:creationId xmlns:a16="http://schemas.microsoft.com/office/drawing/2014/main" id="{CD5F8FCE-AF22-4306-B465-8F8B6CAE02E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62" name="ZoneTexte 5961">
          <a:extLst>
            <a:ext uri="{FF2B5EF4-FFF2-40B4-BE49-F238E27FC236}">
              <a16:creationId xmlns:a16="http://schemas.microsoft.com/office/drawing/2014/main" id="{CCD64283-877B-44E2-A080-083FB481007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63" name="ZoneTexte 5962">
          <a:extLst>
            <a:ext uri="{FF2B5EF4-FFF2-40B4-BE49-F238E27FC236}">
              <a16:creationId xmlns:a16="http://schemas.microsoft.com/office/drawing/2014/main" id="{BC9E7900-0EBC-4A7D-B72F-4F48483D279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64" name="ZoneTexte 5963">
          <a:extLst>
            <a:ext uri="{FF2B5EF4-FFF2-40B4-BE49-F238E27FC236}">
              <a16:creationId xmlns:a16="http://schemas.microsoft.com/office/drawing/2014/main" id="{DC206E5F-3698-44E6-BAEF-B722050DAF9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65" name="ZoneTexte 5964">
          <a:extLst>
            <a:ext uri="{FF2B5EF4-FFF2-40B4-BE49-F238E27FC236}">
              <a16:creationId xmlns:a16="http://schemas.microsoft.com/office/drawing/2014/main" id="{CA5D9C8D-9BBE-4C49-8820-4EEC9ABF5F4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66" name="ZoneTexte 5965">
          <a:extLst>
            <a:ext uri="{FF2B5EF4-FFF2-40B4-BE49-F238E27FC236}">
              <a16:creationId xmlns:a16="http://schemas.microsoft.com/office/drawing/2014/main" id="{173BCF8A-8CDA-4EEE-89C5-AB50D7AE6AA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67" name="ZoneTexte 5966">
          <a:extLst>
            <a:ext uri="{FF2B5EF4-FFF2-40B4-BE49-F238E27FC236}">
              <a16:creationId xmlns:a16="http://schemas.microsoft.com/office/drawing/2014/main" id="{19605DF1-F20A-4989-B4D5-E6A6C225FFA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68" name="ZoneTexte 5967">
          <a:extLst>
            <a:ext uri="{FF2B5EF4-FFF2-40B4-BE49-F238E27FC236}">
              <a16:creationId xmlns:a16="http://schemas.microsoft.com/office/drawing/2014/main" id="{A6E72E0E-9D6F-46A9-8BE4-3F970B0B92A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69" name="ZoneTexte 5968">
          <a:extLst>
            <a:ext uri="{FF2B5EF4-FFF2-40B4-BE49-F238E27FC236}">
              <a16:creationId xmlns:a16="http://schemas.microsoft.com/office/drawing/2014/main" id="{EB9B83B9-E043-4A52-9AE2-367FB5B40C9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70" name="ZoneTexte 5969">
          <a:extLst>
            <a:ext uri="{FF2B5EF4-FFF2-40B4-BE49-F238E27FC236}">
              <a16:creationId xmlns:a16="http://schemas.microsoft.com/office/drawing/2014/main" id="{FDA8920E-017D-4AD6-84FA-C4808F7CD18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71" name="ZoneTexte 5970">
          <a:extLst>
            <a:ext uri="{FF2B5EF4-FFF2-40B4-BE49-F238E27FC236}">
              <a16:creationId xmlns:a16="http://schemas.microsoft.com/office/drawing/2014/main" id="{F0A0D81C-91B5-4248-BDB8-1D62B60E5CA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72" name="ZoneTexte 5971">
          <a:extLst>
            <a:ext uri="{FF2B5EF4-FFF2-40B4-BE49-F238E27FC236}">
              <a16:creationId xmlns:a16="http://schemas.microsoft.com/office/drawing/2014/main" id="{F77F2BBE-24E2-49A6-A2DB-3CA32FFDCEA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73" name="ZoneTexte 5972">
          <a:extLst>
            <a:ext uri="{FF2B5EF4-FFF2-40B4-BE49-F238E27FC236}">
              <a16:creationId xmlns:a16="http://schemas.microsoft.com/office/drawing/2014/main" id="{F6141A28-EF09-4D73-AA83-4F1260DF3A9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74" name="ZoneTexte 5973">
          <a:extLst>
            <a:ext uri="{FF2B5EF4-FFF2-40B4-BE49-F238E27FC236}">
              <a16:creationId xmlns:a16="http://schemas.microsoft.com/office/drawing/2014/main" id="{E6DC1390-5811-43A9-AA89-E243AE2DF33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75" name="ZoneTexte 5974">
          <a:extLst>
            <a:ext uri="{FF2B5EF4-FFF2-40B4-BE49-F238E27FC236}">
              <a16:creationId xmlns:a16="http://schemas.microsoft.com/office/drawing/2014/main" id="{700A0B55-3D5A-42CE-9F83-E8C7E09E25D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76" name="ZoneTexte 5975">
          <a:extLst>
            <a:ext uri="{FF2B5EF4-FFF2-40B4-BE49-F238E27FC236}">
              <a16:creationId xmlns:a16="http://schemas.microsoft.com/office/drawing/2014/main" id="{D8D8565A-C58C-45EA-AE12-BC3A366B06D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77" name="ZoneTexte 5976">
          <a:extLst>
            <a:ext uri="{FF2B5EF4-FFF2-40B4-BE49-F238E27FC236}">
              <a16:creationId xmlns:a16="http://schemas.microsoft.com/office/drawing/2014/main" id="{3149E3A0-86E8-4A7B-9F58-E4DB4B029CF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78" name="ZoneTexte 5977">
          <a:extLst>
            <a:ext uri="{FF2B5EF4-FFF2-40B4-BE49-F238E27FC236}">
              <a16:creationId xmlns:a16="http://schemas.microsoft.com/office/drawing/2014/main" id="{07865E87-2E85-413F-A8EB-F69852F6AE5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79" name="ZoneTexte 5978">
          <a:extLst>
            <a:ext uri="{FF2B5EF4-FFF2-40B4-BE49-F238E27FC236}">
              <a16:creationId xmlns:a16="http://schemas.microsoft.com/office/drawing/2014/main" id="{B103E1AE-8FC6-482F-BD27-A8A39EACDBA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80" name="ZoneTexte 5979">
          <a:extLst>
            <a:ext uri="{FF2B5EF4-FFF2-40B4-BE49-F238E27FC236}">
              <a16:creationId xmlns:a16="http://schemas.microsoft.com/office/drawing/2014/main" id="{9A1DFEED-A642-4238-B962-EF5BF01661A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81" name="ZoneTexte 5980">
          <a:extLst>
            <a:ext uri="{FF2B5EF4-FFF2-40B4-BE49-F238E27FC236}">
              <a16:creationId xmlns:a16="http://schemas.microsoft.com/office/drawing/2014/main" id="{684B5002-024D-4CC0-A767-E600F617B6C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82" name="ZoneTexte 5981">
          <a:extLst>
            <a:ext uri="{FF2B5EF4-FFF2-40B4-BE49-F238E27FC236}">
              <a16:creationId xmlns:a16="http://schemas.microsoft.com/office/drawing/2014/main" id="{7B6B6083-7EA5-42E5-AE88-B79201CDA00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83" name="ZoneTexte 5982">
          <a:extLst>
            <a:ext uri="{FF2B5EF4-FFF2-40B4-BE49-F238E27FC236}">
              <a16:creationId xmlns:a16="http://schemas.microsoft.com/office/drawing/2014/main" id="{EEBDCB78-0D84-4511-B3B0-5AF390F83EA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84" name="ZoneTexte 5983">
          <a:extLst>
            <a:ext uri="{FF2B5EF4-FFF2-40B4-BE49-F238E27FC236}">
              <a16:creationId xmlns:a16="http://schemas.microsoft.com/office/drawing/2014/main" id="{8F37E42B-41D1-48D0-A031-9B4F8BEB795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85" name="ZoneTexte 5984">
          <a:extLst>
            <a:ext uri="{FF2B5EF4-FFF2-40B4-BE49-F238E27FC236}">
              <a16:creationId xmlns:a16="http://schemas.microsoft.com/office/drawing/2014/main" id="{D632DB0F-2C9F-424A-B668-4F74976307D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86" name="ZoneTexte 5985">
          <a:extLst>
            <a:ext uri="{FF2B5EF4-FFF2-40B4-BE49-F238E27FC236}">
              <a16:creationId xmlns:a16="http://schemas.microsoft.com/office/drawing/2014/main" id="{F940616D-4754-4F15-9A8C-64408C70665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87" name="ZoneTexte 5986">
          <a:extLst>
            <a:ext uri="{FF2B5EF4-FFF2-40B4-BE49-F238E27FC236}">
              <a16:creationId xmlns:a16="http://schemas.microsoft.com/office/drawing/2014/main" id="{69CCABCA-E28C-441C-B6AB-EC88A104704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88" name="ZoneTexte 5987">
          <a:extLst>
            <a:ext uri="{FF2B5EF4-FFF2-40B4-BE49-F238E27FC236}">
              <a16:creationId xmlns:a16="http://schemas.microsoft.com/office/drawing/2014/main" id="{00826B1F-3FF8-4618-81AD-A7393871A58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89" name="ZoneTexte 5988">
          <a:extLst>
            <a:ext uri="{FF2B5EF4-FFF2-40B4-BE49-F238E27FC236}">
              <a16:creationId xmlns:a16="http://schemas.microsoft.com/office/drawing/2014/main" id="{A353983A-526B-47B1-97FC-FC03DDFC440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90" name="ZoneTexte 5989">
          <a:extLst>
            <a:ext uri="{FF2B5EF4-FFF2-40B4-BE49-F238E27FC236}">
              <a16:creationId xmlns:a16="http://schemas.microsoft.com/office/drawing/2014/main" id="{D98E8E16-4643-424E-87B6-B648E32E941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91" name="ZoneTexte 5990">
          <a:extLst>
            <a:ext uri="{FF2B5EF4-FFF2-40B4-BE49-F238E27FC236}">
              <a16:creationId xmlns:a16="http://schemas.microsoft.com/office/drawing/2014/main" id="{35C457D6-60E1-44D6-A93A-2C7CA3587B8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92" name="ZoneTexte 5991">
          <a:extLst>
            <a:ext uri="{FF2B5EF4-FFF2-40B4-BE49-F238E27FC236}">
              <a16:creationId xmlns:a16="http://schemas.microsoft.com/office/drawing/2014/main" id="{69A1AC73-FB4A-4C80-9F82-1EC4C563715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93" name="ZoneTexte 5992">
          <a:extLst>
            <a:ext uri="{FF2B5EF4-FFF2-40B4-BE49-F238E27FC236}">
              <a16:creationId xmlns:a16="http://schemas.microsoft.com/office/drawing/2014/main" id="{EB9A8117-6488-4644-B857-A7F356ACD85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94" name="ZoneTexte 5993">
          <a:extLst>
            <a:ext uri="{FF2B5EF4-FFF2-40B4-BE49-F238E27FC236}">
              <a16:creationId xmlns:a16="http://schemas.microsoft.com/office/drawing/2014/main" id="{16FD87D2-2277-48A1-BCA5-973320473FB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95" name="ZoneTexte 5994">
          <a:extLst>
            <a:ext uri="{FF2B5EF4-FFF2-40B4-BE49-F238E27FC236}">
              <a16:creationId xmlns:a16="http://schemas.microsoft.com/office/drawing/2014/main" id="{B312ABB4-4959-4FFD-8D85-5AC41A9CC60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96" name="ZoneTexte 5995">
          <a:extLst>
            <a:ext uri="{FF2B5EF4-FFF2-40B4-BE49-F238E27FC236}">
              <a16:creationId xmlns:a16="http://schemas.microsoft.com/office/drawing/2014/main" id="{85F99E85-BC3A-4F3B-87B5-7E925388994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97" name="ZoneTexte 5996">
          <a:extLst>
            <a:ext uri="{FF2B5EF4-FFF2-40B4-BE49-F238E27FC236}">
              <a16:creationId xmlns:a16="http://schemas.microsoft.com/office/drawing/2014/main" id="{C74A472F-89B7-4080-BB01-72D383D030E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98" name="ZoneTexte 5997">
          <a:extLst>
            <a:ext uri="{FF2B5EF4-FFF2-40B4-BE49-F238E27FC236}">
              <a16:creationId xmlns:a16="http://schemas.microsoft.com/office/drawing/2014/main" id="{5C411DBD-8DB6-4FC1-9299-F165ACB1AFC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5999" name="ZoneTexte 5998">
          <a:extLst>
            <a:ext uri="{FF2B5EF4-FFF2-40B4-BE49-F238E27FC236}">
              <a16:creationId xmlns:a16="http://schemas.microsoft.com/office/drawing/2014/main" id="{C9A32502-0BD6-47EE-97C3-1DA1FE8CFED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00" name="ZoneTexte 5999">
          <a:extLst>
            <a:ext uri="{FF2B5EF4-FFF2-40B4-BE49-F238E27FC236}">
              <a16:creationId xmlns:a16="http://schemas.microsoft.com/office/drawing/2014/main" id="{A748BD50-2F4E-44DC-87D1-86C68E6063F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01" name="ZoneTexte 6000">
          <a:extLst>
            <a:ext uri="{FF2B5EF4-FFF2-40B4-BE49-F238E27FC236}">
              <a16:creationId xmlns:a16="http://schemas.microsoft.com/office/drawing/2014/main" id="{1FB28B9F-2090-4E08-827F-ABF007C7E4B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02" name="ZoneTexte 6001">
          <a:extLst>
            <a:ext uri="{FF2B5EF4-FFF2-40B4-BE49-F238E27FC236}">
              <a16:creationId xmlns:a16="http://schemas.microsoft.com/office/drawing/2014/main" id="{30BD04C4-9627-42D1-B851-57D0F3A5FD79}"/>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03" name="ZoneTexte 6002">
          <a:extLst>
            <a:ext uri="{FF2B5EF4-FFF2-40B4-BE49-F238E27FC236}">
              <a16:creationId xmlns:a16="http://schemas.microsoft.com/office/drawing/2014/main" id="{976FB877-5806-4060-BC2E-07E0DD2FA5B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04" name="ZoneTexte 6003">
          <a:extLst>
            <a:ext uri="{FF2B5EF4-FFF2-40B4-BE49-F238E27FC236}">
              <a16:creationId xmlns:a16="http://schemas.microsoft.com/office/drawing/2014/main" id="{E17EDC02-6BA3-4DF9-A248-C773A90C580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05" name="ZoneTexte 6004">
          <a:extLst>
            <a:ext uri="{FF2B5EF4-FFF2-40B4-BE49-F238E27FC236}">
              <a16:creationId xmlns:a16="http://schemas.microsoft.com/office/drawing/2014/main" id="{C8FEE66D-5407-484F-AD6D-ABB5F8B2ADE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06" name="ZoneTexte 6005">
          <a:extLst>
            <a:ext uri="{FF2B5EF4-FFF2-40B4-BE49-F238E27FC236}">
              <a16:creationId xmlns:a16="http://schemas.microsoft.com/office/drawing/2014/main" id="{E8F0ABDB-41BD-4E9F-B56B-F5D9B365781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07" name="ZoneTexte 6006">
          <a:extLst>
            <a:ext uri="{FF2B5EF4-FFF2-40B4-BE49-F238E27FC236}">
              <a16:creationId xmlns:a16="http://schemas.microsoft.com/office/drawing/2014/main" id="{2EF3CA7D-E2E5-4A75-9656-511B8F284DC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08" name="ZoneTexte 6007">
          <a:extLst>
            <a:ext uri="{FF2B5EF4-FFF2-40B4-BE49-F238E27FC236}">
              <a16:creationId xmlns:a16="http://schemas.microsoft.com/office/drawing/2014/main" id="{B1512F51-BD12-419F-B64B-D4AA5018ED2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09" name="ZoneTexte 6008">
          <a:extLst>
            <a:ext uri="{FF2B5EF4-FFF2-40B4-BE49-F238E27FC236}">
              <a16:creationId xmlns:a16="http://schemas.microsoft.com/office/drawing/2014/main" id="{1401C2A7-C4A2-4C36-BAD4-5C7A34505BD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10" name="ZoneTexte 6009">
          <a:extLst>
            <a:ext uri="{FF2B5EF4-FFF2-40B4-BE49-F238E27FC236}">
              <a16:creationId xmlns:a16="http://schemas.microsoft.com/office/drawing/2014/main" id="{0E23E5F7-698F-41A3-B077-0AEA4D4D3AC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11" name="ZoneTexte 6010">
          <a:extLst>
            <a:ext uri="{FF2B5EF4-FFF2-40B4-BE49-F238E27FC236}">
              <a16:creationId xmlns:a16="http://schemas.microsoft.com/office/drawing/2014/main" id="{8D8CA62C-5C97-40F8-BC4F-5B94071AFAD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12" name="ZoneTexte 6011">
          <a:extLst>
            <a:ext uri="{FF2B5EF4-FFF2-40B4-BE49-F238E27FC236}">
              <a16:creationId xmlns:a16="http://schemas.microsoft.com/office/drawing/2014/main" id="{FDB62D6A-DF3C-45AB-A2F4-9ED78A6168F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13" name="ZoneTexte 6012">
          <a:extLst>
            <a:ext uri="{FF2B5EF4-FFF2-40B4-BE49-F238E27FC236}">
              <a16:creationId xmlns:a16="http://schemas.microsoft.com/office/drawing/2014/main" id="{224294F1-B26B-40AC-B879-D8B332A9E5B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14" name="ZoneTexte 6013">
          <a:extLst>
            <a:ext uri="{FF2B5EF4-FFF2-40B4-BE49-F238E27FC236}">
              <a16:creationId xmlns:a16="http://schemas.microsoft.com/office/drawing/2014/main" id="{657A21A0-3C9B-44B7-8FAD-D4712F7603E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15" name="ZoneTexte 6014">
          <a:extLst>
            <a:ext uri="{FF2B5EF4-FFF2-40B4-BE49-F238E27FC236}">
              <a16:creationId xmlns:a16="http://schemas.microsoft.com/office/drawing/2014/main" id="{590D07F6-53C1-46FC-A3C9-9770D54F561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16" name="ZoneTexte 6015">
          <a:extLst>
            <a:ext uri="{FF2B5EF4-FFF2-40B4-BE49-F238E27FC236}">
              <a16:creationId xmlns:a16="http://schemas.microsoft.com/office/drawing/2014/main" id="{943B98CE-7547-4572-B7B8-C810BABFE8A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17" name="ZoneTexte 6016">
          <a:extLst>
            <a:ext uri="{FF2B5EF4-FFF2-40B4-BE49-F238E27FC236}">
              <a16:creationId xmlns:a16="http://schemas.microsoft.com/office/drawing/2014/main" id="{42AF1B5F-7331-4237-8CE9-700B3DC41E6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18" name="ZoneTexte 6017">
          <a:extLst>
            <a:ext uri="{FF2B5EF4-FFF2-40B4-BE49-F238E27FC236}">
              <a16:creationId xmlns:a16="http://schemas.microsoft.com/office/drawing/2014/main" id="{0E3693F4-8D19-4C42-ADCF-AA33C80423A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19" name="ZoneTexte 6018">
          <a:extLst>
            <a:ext uri="{FF2B5EF4-FFF2-40B4-BE49-F238E27FC236}">
              <a16:creationId xmlns:a16="http://schemas.microsoft.com/office/drawing/2014/main" id="{544631BA-23F3-4926-8277-67F75F4C55C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20" name="ZoneTexte 6019">
          <a:extLst>
            <a:ext uri="{FF2B5EF4-FFF2-40B4-BE49-F238E27FC236}">
              <a16:creationId xmlns:a16="http://schemas.microsoft.com/office/drawing/2014/main" id="{D3ADD83D-D3E5-49D0-81C6-065323A25B0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21" name="ZoneTexte 6020">
          <a:extLst>
            <a:ext uri="{FF2B5EF4-FFF2-40B4-BE49-F238E27FC236}">
              <a16:creationId xmlns:a16="http://schemas.microsoft.com/office/drawing/2014/main" id="{142BE4CC-23CC-4BD4-A776-D85214299DF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22" name="ZoneTexte 6021">
          <a:extLst>
            <a:ext uri="{FF2B5EF4-FFF2-40B4-BE49-F238E27FC236}">
              <a16:creationId xmlns:a16="http://schemas.microsoft.com/office/drawing/2014/main" id="{DD6EF7AC-480A-4C16-A898-DD60D5F5C46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23" name="ZoneTexte 6022">
          <a:extLst>
            <a:ext uri="{FF2B5EF4-FFF2-40B4-BE49-F238E27FC236}">
              <a16:creationId xmlns:a16="http://schemas.microsoft.com/office/drawing/2014/main" id="{E2388554-4170-49EC-96A6-6C926994D73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24" name="ZoneTexte 6023">
          <a:extLst>
            <a:ext uri="{FF2B5EF4-FFF2-40B4-BE49-F238E27FC236}">
              <a16:creationId xmlns:a16="http://schemas.microsoft.com/office/drawing/2014/main" id="{E607E994-FA1E-4DDF-9522-51E1164AC382}"/>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25" name="ZoneTexte 6024">
          <a:extLst>
            <a:ext uri="{FF2B5EF4-FFF2-40B4-BE49-F238E27FC236}">
              <a16:creationId xmlns:a16="http://schemas.microsoft.com/office/drawing/2014/main" id="{89D5056E-79B6-4D57-B5BE-A0621D8EAE4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26" name="ZoneTexte 6025">
          <a:extLst>
            <a:ext uri="{FF2B5EF4-FFF2-40B4-BE49-F238E27FC236}">
              <a16:creationId xmlns:a16="http://schemas.microsoft.com/office/drawing/2014/main" id="{5959CCA9-21F4-4E4A-BA59-F443B26674D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27" name="ZoneTexte 6026">
          <a:extLst>
            <a:ext uri="{FF2B5EF4-FFF2-40B4-BE49-F238E27FC236}">
              <a16:creationId xmlns:a16="http://schemas.microsoft.com/office/drawing/2014/main" id="{789D9963-6E42-4CED-B82A-587825C1910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28" name="ZoneTexte 6027">
          <a:extLst>
            <a:ext uri="{FF2B5EF4-FFF2-40B4-BE49-F238E27FC236}">
              <a16:creationId xmlns:a16="http://schemas.microsoft.com/office/drawing/2014/main" id="{AF47BCAB-78F8-428B-B216-CEBEC838CB6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29" name="ZoneTexte 6028">
          <a:extLst>
            <a:ext uri="{FF2B5EF4-FFF2-40B4-BE49-F238E27FC236}">
              <a16:creationId xmlns:a16="http://schemas.microsoft.com/office/drawing/2014/main" id="{32B10755-500E-40B9-B1D3-FF2796AD282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30" name="ZoneTexte 6029">
          <a:extLst>
            <a:ext uri="{FF2B5EF4-FFF2-40B4-BE49-F238E27FC236}">
              <a16:creationId xmlns:a16="http://schemas.microsoft.com/office/drawing/2014/main" id="{D3EC6CD0-CD3F-4A33-BB61-03B623BC7F94}"/>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31" name="ZoneTexte 6030">
          <a:extLst>
            <a:ext uri="{FF2B5EF4-FFF2-40B4-BE49-F238E27FC236}">
              <a16:creationId xmlns:a16="http://schemas.microsoft.com/office/drawing/2014/main" id="{AE21F7D6-B855-4F72-B669-60F7EE12F0F5}"/>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32" name="ZoneTexte 6031">
          <a:extLst>
            <a:ext uri="{FF2B5EF4-FFF2-40B4-BE49-F238E27FC236}">
              <a16:creationId xmlns:a16="http://schemas.microsoft.com/office/drawing/2014/main" id="{A5F2E544-F450-41AF-9FEF-C2157F54246E}"/>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33" name="ZoneTexte 6032">
          <a:extLst>
            <a:ext uri="{FF2B5EF4-FFF2-40B4-BE49-F238E27FC236}">
              <a16:creationId xmlns:a16="http://schemas.microsoft.com/office/drawing/2014/main" id="{1A390B85-DB6B-4A6A-B159-4F648C832F9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34" name="ZoneTexte 6033">
          <a:extLst>
            <a:ext uri="{FF2B5EF4-FFF2-40B4-BE49-F238E27FC236}">
              <a16:creationId xmlns:a16="http://schemas.microsoft.com/office/drawing/2014/main" id="{95C9F15B-0215-499F-AD7C-83BA9B294F3F}"/>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35" name="ZoneTexte 6034">
          <a:extLst>
            <a:ext uri="{FF2B5EF4-FFF2-40B4-BE49-F238E27FC236}">
              <a16:creationId xmlns:a16="http://schemas.microsoft.com/office/drawing/2014/main" id="{F7DDEBDC-22A5-4A62-B647-6A900CCC969D}"/>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36" name="ZoneTexte 6035">
          <a:extLst>
            <a:ext uri="{FF2B5EF4-FFF2-40B4-BE49-F238E27FC236}">
              <a16:creationId xmlns:a16="http://schemas.microsoft.com/office/drawing/2014/main" id="{09BF96D0-349B-4FB3-8534-030AB342A4A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37" name="ZoneTexte 6036">
          <a:extLst>
            <a:ext uri="{FF2B5EF4-FFF2-40B4-BE49-F238E27FC236}">
              <a16:creationId xmlns:a16="http://schemas.microsoft.com/office/drawing/2014/main" id="{84BFD39C-582B-4B5C-A31B-8E57B3C3B4E6}"/>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38" name="ZoneTexte 6037">
          <a:extLst>
            <a:ext uri="{FF2B5EF4-FFF2-40B4-BE49-F238E27FC236}">
              <a16:creationId xmlns:a16="http://schemas.microsoft.com/office/drawing/2014/main" id="{26274D14-D4AE-40C2-B54D-72476A07795B}"/>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39" name="ZoneTexte 6038">
          <a:extLst>
            <a:ext uri="{FF2B5EF4-FFF2-40B4-BE49-F238E27FC236}">
              <a16:creationId xmlns:a16="http://schemas.microsoft.com/office/drawing/2014/main" id="{03FA77C3-5F4F-4DEB-A018-76AFDC397C8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40" name="ZoneTexte 6039">
          <a:extLst>
            <a:ext uri="{FF2B5EF4-FFF2-40B4-BE49-F238E27FC236}">
              <a16:creationId xmlns:a16="http://schemas.microsoft.com/office/drawing/2014/main" id="{3A3CE603-C835-49F9-9868-C8A368F58DE0}"/>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41" name="ZoneTexte 6040">
          <a:extLst>
            <a:ext uri="{FF2B5EF4-FFF2-40B4-BE49-F238E27FC236}">
              <a16:creationId xmlns:a16="http://schemas.microsoft.com/office/drawing/2014/main" id="{D5269BE6-E471-420B-8554-70A119E4C10C}"/>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42" name="ZoneTexte 6041">
          <a:extLst>
            <a:ext uri="{FF2B5EF4-FFF2-40B4-BE49-F238E27FC236}">
              <a16:creationId xmlns:a16="http://schemas.microsoft.com/office/drawing/2014/main" id="{C549D2CA-56D6-495F-AF43-D631C223996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43" name="ZoneTexte 6042">
          <a:extLst>
            <a:ext uri="{FF2B5EF4-FFF2-40B4-BE49-F238E27FC236}">
              <a16:creationId xmlns:a16="http://schemas.microsoft.com/office/drawing/2014/main" id="{67119FEC-3370-4A7C-B3CF-3A1BD6F95F7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44" name="ZoneTexte 6043">
          <a:extLst>
            <a:ext uri="{FF2B5EF4-FFF2-40B4-BE49-F238E27FC236}">
              <a16:creationId xmlns:a16="http://schemas.microsoft.com/office/drawing/2014/main" id="{F963C1FB-3CAE-4539-B6E4-8E62EA62E1FA}"/>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45" name="ZoneTexte 6044">
          <a:extLst>
            <a:ext uri="{FF2B5EF4-FFF2-40B4-BE49-F238E27FC236}">
              <a16:creationId xmlns:a16="http://schemas.microsoft.com/office/drawing/2014/main" id="{FF56E8D4-8CDE-4C25-842A-EDB38309EC13}"/>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46" name="ZoneTexte 6045">
          <a:extLst>
            <a:ext uri="{FF2B5EF4-FFF2-40B4-BE49-F238E27FC236}">
              <a16:creationId xmlns:a16="http://schemas.microsoft.com/office/drawing/2014/main" id="{96F450D2-82AA-4A6D-BCCA-538E94D29A3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47" name="ZoneTexte 6046">
          <a:extLst>
            <a:ext uri="{FF2B5EF4-FFF2-40B4-BE49-F238E27FC236}">
              <a16:creationId xmlns:a16="http://schemas.microsoft.com/office/drawing/2014/main" id="{0F2645B5-E08C-4378-A92B-5A588BD7EEE1}"/>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48" name="ZoneTexte 6047">
          <a:extLst>
            <a:ext uri="{FF2B5EF4-FFF2-40B4-BE49-F238E27FC236}">
              <a16:creationId xmlns:a16="http://schemas.microsoft.com/office/drawing/2014/main" id="{7BE64235-ADC7-4935-80D3-3032F80A658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49" name="ZoneTexte 6048">
          <a:extLst>
            <a:ext uri="{FF2B5EF4-FFF2-40B4-BE49-F238E27FC236}">
              <a16:creationId xmlns:a16="http://schemas.microsoft.com/office/drawing/2014/main" id="{7A0E48D6-56CC-4284-978C-2F831A7DD707}"/>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36</xdr:col>
      <xdr:colOff>0</xdr:colOff>
      <xdr:row>20</xdr:row>
      <xdr:rowOff>0</xdr:rowOff>
    </xdr:from>
    <xdr:ext cx="65" cy="172227"/>
    <xdr:sp macro="" textlink="">
      <xdr:nvSpPr>
        <xdr:cNvPr id="6050" name="ZoneTexte 6049">
          <a:extLst>
            <a:ext uri="{FF2B5EF4-FFF2-40B4-BE49-F238E27FC236}">
              <a16:creationId xmlns:a16="http://schemas.microsoft.com/office/drawing/2014/main" id="{A1C4ECFB-4469-41C4-ADB9-5F4D9C47A268}"/>
            </a:ext>
          </a:extLst>
        </xdr:cNvPr>
        <xdr:cNvSpPr txBox="1"/>
      </xdr:nvSpPr>
      <xdr:spPr>
        <a:xfrm>
          <a:off x="20488275"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51" name="ZoneTexte 6050">
          <a:extLst>
            <a:ext uri="{FF2B5EF4-FFF2-40B4-BE49-F238E27FC236}">
              <a16:creationId xmlns:a16="http://schemas.microsoft.com/office/drawing/2014/main" id="{C9D53446-9515-43F9-A53C-573FA76EEBA9}"/>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52" name="ZoneTexte 6051">
          <a:extLst>
            <a:ext uri="{FF2B5EF4-FFF2-40B4-BE49-F238E27FC236}">
              <a16:creationId xmlns:a16="http://schemas.microsoft.com/office/drawing/2014/main" id="{F3707E6A-03BC-4BF5-854C-FC3F9DC5E10B}"/>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53" name="ZoneTexte 6052">
          <a:extLst>
            <a:ext uri="{FF2B5EF4-FFF2-40B4-BE49-F238E27FC236}">
              <a16:creationId xmlns:a16="http://schemas.microsoft.com/office/drawing/2014/main" id="{908575AD-6466-422F-87E6-D828721093C9}"/>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54" name="ZoneTexte 6053">
          <a:extLst>
            <a:ext uri="{FF2B5EF4-FFF2-40B4-BE49-F238E27FC236}">
              <a16:creationId xmlns:a16="http://schemas.microsoft.com/office/drawing/2014/main" id="{CE7BDDE3-9628-43F1-9ACE-9968E65917F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55" name="ZoneTexte 6054">
          <a:extLst>
            <a:ext uri="{FF2B5EF4-FFF2-40B4-BE49-F238E27FC236}">
              <a16:creationId xmlns:a16="http://schemas.microsoft.com/office/drawing/2014/main" id="{B693A9DF-4338-4420-AB19-D3C9FCFA2629}"/>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56" name="ZoneTexte 6055">
          <a:extLst>
            <a:ext uri="{FF2B5EF4-FFF2-40B4-BE49-F238E27FC236}">
              <a16:creationId xmlns:a16="http://schemas.microsoft.com/office/drawing/2014/main" id="{9700D8EA-77DF-401C-AD36-F481300F246F}"/>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57" name="ZoneTexte 6056">
          <a:extLst>
            <a:ext uri="{FF2B5EF4-FFF2-40B4-BE49-F238E27FC236}">
              <a16:creationId xmlns:a16="http://schemas.microsoft.com/office/drawing/2014/main" id="{0B7796AB-2720-4DA6-8E84-51E3B32ED17A}"/>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58" name="ZoneTexte 6057">
          <a:extLst>
            <a:ext uri="{FF2B5EF4-FFF2-40B4-BE49-F238E27FC236}">
              <a16:creationId xmlns:a16="http://schemas.microsoft.com/office/drawing/2014/main" id="{9441741C-A273-4F65-9239-D7D7C5EF3E7D}"/>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59" name="ZoneTexte 6058">
          <a:extLst>
            <a:ext uri="{FF2B5EF4-FFF2-40B4-BE49-F238E27FC236}">
              <a16:creationId xmlns:a16="http://schemas.microsoft.com/office/drawing/2014/main" id="{BA9F0F26-7AB0-4681-BBD1-B4A45618FFB3}"/>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60" name="ZoneTexte 6059">
          <a:extLst>
            <a:ext uri="{FF2B5EF4-FFF2-40B4-BE49-F238E27FC236}">
              <a16:creationId xmlns:a16="http://schemas.microsoft.com/office/drawing/2014/main" id="{694620DF-B7EE-471E-85E6-43E75B500E33}"/>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61" name="ZoneTexte 6060">
          <a:extLst>
            <a:ext uri="{FF2B5EF4-FFF2-40B4-BE49-F238E27FC236}">
              <a16:creationId xmlns:a16="http://schemas.microsoft.com/office/drawing/2014/main" id="{EC0F84A4-C035-4260-99E5-0B0838E829C6}"/>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62" name="ZoneTexte 6061">
          <a:extLst>
            <a:ext uri="{FF2B5EF4-FFF2-40B4-BE49-F238E27FC236}">
              <a16:creationId xmlns:a16="http://schemas.microsoft.com/office/drawing/2014/main" id="{918485A0-9476-4A42-9DDA-1DC878881A9B}"/>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63" name="ZoneTexte 6062">
          <a:extLst>
            <a:ext uri="{FF2B5EF4-FFF2-40B4-BE49-F238E27FC236}">
              <a16:creationId xmlns:a16="http://schemas.microsoft.com/office/drawing/2014/main" id="{D8772BAF-84CB-4A82-A662-B52B95FE2AF5}"/>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64" name="ZoneTexte 6063">
          <a:extLst>
            <a:ext uri="{FF2B5EF4-FFF2-40B4-BE49-F238E27FC236}">
              <a16:creationId xmlns:a16="http://schemas.microsoft.com/office/drawing/2014/main" id="{0E9E8624-CFA3-4DBE-8A21-5C96E2CD0273}"/>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65" name="ZoneTexte 6064">
          <a:extLst>
            <a:ext uri="{FF2B5EF4-FFF2-40B4-BE49-F238E27FC236}">
              <a16:creationId xmlns:a16="http://schemas.microsoft.com/office/drawing/2014/main" id="{527C8DA4-C068-41D1-BBF7-54E0EFBF060F}"/>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66" name="ZoneTexte 6065">
          <a:extLst>
            <a:ext uri="{FF2B5EF4-FFF2-40B4-BE49-F238E27FC236}">
              <a16:creationId xmlns:a16="http://schemas.microsoft.com/office/drawing/2014/main" id="{7E7AFA76-7077-43BF-8CC9-30B88BBFB34A}"/>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67" name="ZoneTexte 6066">
          <a:extLst>
            <a:ext uri="{FF2B5EF4-FFF2-40B4-BE49-F238E27FC236}">
              <a16:creationId xmlns:a16="http://schemas.microsoft.com/office/drawing/2014/main" id="{0BFD7F72-DA7F-460B-AB04-3571B497D4A8}"/>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68" name="ZoneTexte 6067">
          <a:extLst>
            <a:ext uri="{FF2B5EF4-FFF2-40B4-BE49-F238E27FC236}">
              <a16:creationId xmlns:a16="http://schemas.microsoft.com/office/drawing/2014/main" id="{67D51807-AF7F-4953-873D-6D6E090FB17D}"/>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69" name="ZoneTexte 6068">
          <a:extLst>
            <a:ext uri="{FF2B5EF4-FFF2-40B4-BE49-F238E27FC236}">
              <a16:creationId xmlns:a16="http://schemas.microsoft.com/office/drawing/2014/main" id="{30935230-BE6D-44B2-85B7-172E37B670E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70" name="ZoneTexte 6069">
          <a:extLst>
            <a:ext uri="{FF2B5EF4-FFF2-40B4-BE49-F238E27FC236}">
              <a16:creationId xmlns:a16="http://schemas.microsoft.com/office/drawing/2014/main" id="{ABEB94DF-06B4-4F72-A668-592B2C061058}"/>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71" name="ZoneTexte 6070">
          <a:extLst>
            <a:ext uri="{FF2B5EF4-FFF2-40B4-BE49-F238E27FC236}">
              <a16:creationId xmlns:a16="http://schemas.microsoft.com/office/drawing/2014/main" id="{1A52FA48-D9EA-487F-8CE5-20754EE4BBA4}"/>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72" name="ZoneTexte 6071">
          <a:extLst>
            <a:ext uri="{FF2B5EF4-FFF2-40B4-BE49-F238E27FC236}">
              <a16:creationId xmlns:a16="http://schemas.microsoft.com/office/drawing/2014/main" id="{1F2DAA7C-C6E7-4137-8A38-BFFFE76BCA7D}"/>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73" name="ZoneTexte 6072">
          <a:extLst>
            <a:ext uri="{FF2B5EF4-FFF2-40B4-BE49-F238E27FC236}">
              <a16:creationId xmlns:a16="http://schemas.microsoft.com/office/drawing/2014/main" id="{47B008D9-96E8-46E9-9377-0245E690B112}"/>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74" name="ZoneTexte 6073">
          <a:extLst>
            <a:ext uri="{FF2B5EF4-FFF2-40B4-BE49-F238E27FC236}">
              <a16:creationId xmlns:a16="http://schemas.microsoft.com/office/drawing/2014/main" id="{262D9E5B-6C08-422B-8C27-C796888027BA}"/>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75" name="ZoneTexte 6074">
          <a:extLst>
            <a:ext uri="{FF2B5EF4-FFF2-40B4-BE49-F238E27FC236}">
              <a16:creationId xmlns:a16="http://schemas.microsoft.com/office/drawing/2014/main" id="{BCE502C5-2B57-4BC0-9E71-4B55A6F29439}"/>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76" name="ZoneTexte 6075">
          <a:extLst>
            <a:ext uri="{FF2B5EF4-FFF2-40B4-BE49-F238E27FC236}">
              <a16:creationId xmlns:a16="http://schemas.microsoft.com/office/drawing/2014/main" id="{377B47F2-67C6-46A6-A52F-483D6D42C754}"/>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77" name="ZoneTexte 6076">
          <a:extLst>
            <a:ext uri="{FF2B5EF4-FFF2-40B4-BE49-F238E27FC236}">
              <a16:creationId xmlns:a16="http://schemas.microsoft.com/office/drawing/2014/main" id="{FB8663BF-89D7-400E-B212-5EFE19DAEE5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78" name="ZoneTexte 6077">
          <a:extLst>
            <a:ext uri="{FF2B5EF4-FFF2-40B4-BE49-F238E27FC236}">
              <a16:creationId xmlns:a16="http://schemas.microsoft.com/office/drawing/2014/main" id="{77A93FAA-0E9F-4B76-87C9-A484E9F5936C}"/>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79" name="ZoneTexte 6078">
          <a:extLst>
            <a:ext uri="{FF2B5EF4-FFF2-40B4-BE49-F238E27FC236}">
              <a16:creationId xmlns:a16="http://schemas.microsoft.com/office/drawing/2014/main" id="{29464FC0-9512-41C4-AB48-6952E762F125}"/>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80" name="ZoneTexte 6079">
          <a:extLst>
            <a:ext uri="{FF2B5EF4-FFF2-40B4-BE49-F238E27FC236}">
              <a16:creationId xmlns:a16="http://schemas.microsoft.com/office/drawing/2014/main" id="{9DA78155-91CA-4D92-8CE3-2E5C1E42BB3A}"/>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81" name="ZoneTexte 6080">
          <a:extLst>
            <a:ext uri="{FF2B5EF4-FFF2-40B4-BE49-F238E27FC236}">
              <a16:creationId xmlns:a16="http://schemas.microsoft.com/office/drawing/2014/main" id="{E07C971D-9953-4BDA-82FD-8F50BF7C261A}"/>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82" name="ZoneTexte 6081">
          <a:extLst>
            <a:ext uri="{FF2B5EF4-FFF2-40B4-BE49-F238E27FC236}">
              <a16:creationId xmlns:a16="http://schemas.microsoft.com/office/drawing/2014/main" id="{713B31E5-A967-4E34-89A3-6D80B8912DB7}"/>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83" name="ZoneTexte 6082">
          <a:extLst>
            <a:ext uri="{FF2B5EF4-FFF2-40B4-BE49-F238E27FC236}">
              <a16:creationId xmlns:a16="http://schemas.microsoft.com/office/drawing/2014/main" id="{743DE7C1-EDCF-4719-8024-648B053BC137}"/>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84" name="ZoneTexte 6083">
          <a:extLst>
            <a:ext uri="{FF2B5EF4-FFF2-40B4-BE49-F238E27FC236}">
              <a16:creationId xmlns:a16="http://schemas.microsoft.com/office/drawing/2014/main" id="{D0C8D671-32DD-419C-9D93-976E697E89BF}"/>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85" name="ZoneTexte 6084">
          <a:extLst>
            <a:ext uri="{FF2B5EF4-FFF2-40B4-BE49-F238E27FC236}">
              <a16:creationId xmlns:a16="http://schemas.microsoft.com/office/drawing/2014/main" id="{771EEBC0-B179-4E27-A52B-35F2A6036B26}"/>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86" name="ZoneTexte 6085">
          <a:extLst>
            <a:ext uri="{FF2B5EF4-FFF2-40B4-BE49-F238E27FC236}">
              <a16:creationId xmlns:a16="http://schemas.microsoft.com/office/drawing/2014/main" id="{ABB5BBC2-A577-4436-BE5A-4ED76D37CB21}"/>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87" name="ZoneTexte 6086">
          <a:extLst>
            <a:ext uri="{FF2B5EF4-FFF2-40B4-BE49-F238E27FC236}">
              <a16:creationId xmlns:a16="http://schemas.microsoft.com/office/drawing/2014/main" id="{C68B06F3-68FB-42E7-B9E6-6D81DBEE7D92}"/>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88" name="ZoneTexte 6087">
          <a:extLst>
            <a:ext uri="{FF2B5EF4-FFF2-40B4-BE49-F238E27FC236}">
              <a16:creationId xmlns:a16="http://schemas.microsoft.com/office/drawing/2014/main" id="{B0912530-C304-4037-8167-2A918D2BE98F}"/>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89" name="ZoneTexte 6088">
          <a:extLst>
            <a:ext uri="{FF2B5EF4-FFF2-40B4-BE49-F238E27FC236}">
              <a16:creationId xmlns:a16="http://schemas.microsoft.com/office/drawing/2014/main" id="{126BD88D-72FA-403F-94C8-C520F0DF2D91}"/>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90" name="ZoneTexte 6089">
          <a:extLst>
            <a:ext uri="{FF2B5EF4-FFF2-40B4-BE49-F238E27FC236}">
              <a16:creationId xmlns:a16="http://schemas.microsoft.com/office/drawing/2014/main" id="{FDBC8306-8044-40A5-BA61-2D760AE4B294}"/>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91" name="ZoneTexte 6090">
          <a:extLst>
            <a:ext uri="{FF2B5EF4-FFF2-40B4-BE49-F238E27FC236}">
              <a16:creationId xmlns:a16="http://schemas.microsoft.com/office/drawing/2014/main" id="{5C401536-89CC-4EF2-BBB1-4BB79A0D93E7}"/>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92" name="ZoneTexte 6091">
          <a:extLst>
            <a:ext uri="{FF2B5EF4-FFF2-40B4-BE49-F238E27FC236}">
              <a16:creationId xmlns:a16="http://schemas.microsoft.com/office/drawing/2014/main" id="{D995317A-E6C7-4B6F-939D-FC93465A0E70}"/>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93" name="ZoneTexte 6092">
          <a:extLst>
            <a:ext uri="{FF2B5EF4-FFF2-40B4-BE49-F238E27FC236}">
              <a16:creationId xmlns:a16="http://schemas.microsoft.com/office/drawing/2014/main" id="{62FDBC80-6E54-4890-B9F5-F1293AB06142}"/>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94" name="ZoneTexte 6093">
          <a:extLst>
            <a:ext uri="{FF2B5EF4-FFF2-40B4-BE49-F238E27FC236}">
              <a16:creationId xmlns:a16="http://schemas.microsoft.com/office/drawing/2014/main" id="{E9F38AF9-0357-455F-8A3B-6D060720CF01}"/>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95" name="ZoneTexte 6094">
          <a:extLst>
            <a:ext uri="{FF2B5EF4-FFF2-40B4-BE49-F238E27FC236}">
              <a16:creationId xmlns:a16="http://schemas.microsoft.com/office/drawing/2014/main" id="{05BB20C0-F12E-45B9-89DA-592E2F0452A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96" name="ZoneTexte 6095">
          <a:extLst>
            <a:ext uri="{FF2B5EF4-FFF2-40B4-BE49-F238E27FC236}">
              <a16:creationId xmlns:a16="http://schemas.microsoft.com/office/drawing/2014/main" id="{6CA46DA4-A6E9-41B0-B4A0-EE73B6C16054}"/>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97" name="ZoneTexte 6096">
          <a:extLst>
            <a:ext uri="{FF2B5EF4-FFF2-40B4-BE49-F238E27FC236}">
              <a16:creationId xmlns:a16="http://schemas.microsoft.com/office/drawing/2014/main" id="{ABE31E98-D9DC-44D1-AAB9-1AE9000764CF}"/>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98" name="ZoneTexte 6097">
          <a:extLst>
            <a:ext uri="{FF2B5EF4-FFF2-40B4-BE49-F238E27FC236}">
              <a16:creationId xmlns:a16="http://schemas.microsoft.com/office/drawing/2014/main" id="{70C6D425-E57E-4F32-90A2-8CA6067C910D}"/>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099" name="ZoneTexte 6098">
          <a:extLst>
            <a:ext uri="{FF2B5EF4-FFF2-40B4-BE49-F238E27FC236}">
              <a16:creationId xmlns:a16="http://schemas.microsoft.com/office/drawing/2014/main" id="{F1BA6157-C008-4BB3-9B3F-354ADAF96723}"/>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00" name="ZoneTexte 6099">
          <a:extLst>
            <a:ext uri="{FF2B5EF4-FFF2-40B4-BE49-F238E27FC236}">
              <a16:creationId xmlns:a16="http://schemas.microsoft.com/office/drawing/2014/main" id="{F905F699-C2D7-4A65-9B96-A98D1B8B4A38}"/>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01" name="ZoneTexte 6100">
          <a:extLst>
            <a:ext uri="{FF2B5EF4-FFF2-40B4-BE49-F238E27FC236}">
              <a16:creationId xmlns:a16="http://schemas.microsoft.com/office/drawing/2014/main" id="{2488102C-C71F-4215-BB80-0287F9B18AE8}"/>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02" name="ZoneTexte 6101">
          <a:extLst>
            <a:ext uri="{FF2B5EF4-FFF2-40B4-BE49-F238E27FC236}">
              <a16:creationId xmlns:a16="http://schemas.microsoft.com/office/drawing/2014/main" id="{C00FBED9-664A-447C-9AF6-B77BBCCAB861}"/>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03" name="ZoneTexte 6102">
          <a:extLst>
            <a:ext uri="{FF2B5EF4-FFF2-40B4-BE49-F238E27FC236}">
              <a16:creationId xmlns:a16="http://schemas.microsoft.com/office/drawing/2014/main" id="{B33C9359-8C36-4EB6-8E33-F6AC201FDA1A}"/>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04" name="ZoneTexte 6103">
          <a:extLst>
            <a:ext uri="{FF2B5EF4-FFF2-40B4-BE49-F238E27FC236}">
              <a16:creationId xmlns:a16="http://schemas.microsoft.com/office/drawing/2014/main" id="{F167C858-0782-4477-B828-8429BCDDFC72}"/>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05" name="ZoneTexte 6104">
          <a:extLst>
            <a:ext uri="{FF2B5EF4-FFF2-40B4-BE49-F238E27FC236}">
              <a16:creationId xmlns:a16="http://schemas.microsoft.com/office/drawing/2014/main" id="{1742380B-DAA6-495E-9CA3-BEBF9DE0D74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06" name="ZoneTexte 6105">
          <a:extLst>
            <a:ext uri="{FF2B5EF4-FFF2-40B4-BE49-F238E27FC236}">
              <a16:creationId xmlns:a16="http://schemas.microsoft.com/office/drawing/2014/main" id="{4DB58AE9-5078-41F9-B258-AE7F4CA3EFA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07" name="ZoneTexte 6106">
          <a:extLst>
            <a:ext uri="{FF2B5EF4-FFF2-40B4-BE49-F238E27FC236}">
              <a16:creationId xmlns:a16="http://schemas.microsoft.com/office/drawing/2014/main" id="{F67E7775-63ED-45CE-B9F5-534434D69B32}"/>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08" name="ZoneTexte 6107">
          <a:extLst>
            <a:ext uri="{FF2B5EF4-FFF2-40B4-BE49-F238E27FC236}">
              <a16:creationId xmlns:a16="http://schemas.microsoft.com/office/drawing/2014/main" id="{CEA7589C-1843-4310-BC11-B049CEE9EDEF}"/>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09" name="ZoneTexte 6108">
          <a:extLst>
            <a:ext uri="{FF2B5EF4-FFF2-40B4-BE49-F238E27FC236}">
              <a16:creationId xmlns:a16="http://schemas.microsoft.com/office/drawing/2014/main" id="{CC8E57D4-5F30-4425-9976-5461D5AD0BA9}"/>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10" name="ZoneTexte 6109">
          <a:extLst>
            <a:ext uri="{FF2B5EF4-FFF2-40B4-BE49-F238E27FC236}">
              <a16:creationId xmlns:a16="http://schemas.microsoft.com/office/drawing/2014/main" id="{92BC14FC-0F3B-48A4-A7EB-B8954154E184}"/>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11" name="ZoneTexte 6110">
          <a:extLst>
            <a:ext uri="{FF2B5EF4-FFF2-40B4-BE49-F238E27FC236}">
              <a16:creationId xmlns:a16="http://schemas.microsoft.com/office/drawing/2014/main" id="{69E7DBBC-357B-4D84-BCE4-B3BC82F9E0B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12" name="ZoneTexte 6111">
          <a:extLst>
            <a:ext uri="{FF2B5EF4-FFF2-40B4-BE49-F238E27FC236}">
              <a16:creationId xmlns:a16="http://schemas.microsoft.com/office/drawing/2014/main" id="{64D87CE4-F851-4CAA-B3B8-ADBD7388CB7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13" name="ZoneTexte 6112">
          <a:extLst>
            <a:ext uri="{FF2B5EF4-FFF2-40B4-BE49-F238E27FC236}">
              <a16:creationId xmlns:a16="http://schemas.microsoft.com/office/drawing/2014/main" id="{ADA3C302-F92A-41FC-BB19-1D6F5BC1FCAA}"/>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14" name="ZoneTexte 6113">
          <a:extLst>
            <a:ext uri="{FF2B5EF4-FFF2-40B4-BE49-F238E27FC236}">
              <a16:creationId xmlns:a16="http://schemas.microsoft.com/office/drawing/2014/main" id="{41E8EA0C-AFBE-4F5F-B930-FD1DB41E1A68}"/>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15" name="ZoneTexte 6114">
          <a:extLst>
            <a:ext uri="{FF2B5EF4-FFF2-40B4-BE49-F238E27FC236}">
              <a16:creationId xmlns:a16="http://schemas.microsoft.com/office/drawing/2014/main" id="{D4AF5E2B-76AF-4F84-A006-49F44EF618AA}"/>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16" name="ZoneTexte 6115">
          <a:extLst>
            <a:ext uri="{FF2B5EF4-FFF2-40B4-BE49-F238E27FC236}">
              <a16:creationId xmlns:a16="http://schemas.microsoft.com/office/drawing/2014/main" id="{9746700F-6717-4F78-BDEB-B90A2768A84C}"/>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17" name="ZoneTexte 6116">
          <a:extLst>
            <a:ext uri="{FF2B5EF4-FFF2-40B4-BE49-F238E27FC236}">
              <a16:creationId xmlns:a16="http://schemas.microsoft.com/office/drawing/2014/main" id="{FFBA31F3-AFC7-4CD3-BEC4-6044C27A6553}"/>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18" name="ZoneTexte 6117">
          <a:extLst>
            <a:ext uri="{FF2B5EF4-FFF2-40B4-BE49-F238E27FC236}">
              <a16:creationId xmlns:a16="http://schemas.microsoft.com/office/drawing/2014/main" id="{B8CC33B7-CCBC-4D5A-9B67-AE6386228E59}"/>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19" name="ZoneTexte 6118">
          <a:extLst>
            <a:ext uri="{FF2B5EF4-FFF2-40B4-BE49-F238E27FC236}">
              <a16:creationId xmlns:a16="http://schemas.microsoft.com/office/drawing/2014/main" id="{CC2CC045-CDBB-4888-80E0-A83A7FC61A23}"/>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20" name="ZoneTexte 6119">
          <a:extLst>
            <a:ext uri="{FF2B5EF4-FFF2-40B4-BE49-F238E27FC236}">
              <a16:creationId xmlns:a16="http://schemas.microsoft.com/office/drawing/2014/main" id="{2096E3B5-40F5-442B-993E-A93107B12750}"/>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21" name="ZoneTexte 6120">
          <a:extLst>
            <a:ext uri="{FF2B5EF4-FFF2-40B4-BE49-F238E27FC236}">
              <a16:creationId xmlns:a16="http://schemas.microsoft.com/office/drawing/2014/main" id="{A990E4FF-47E7-4886-BD6A-D84C88E0EC64}"/>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22" name="ZoneTexte 6121">
          <a:extLst>
            <a:ext uri="{FF2B5EF4-FFF2-40B4-BE49-F238E27FC236}">
              <a16:creationId xmlns:a16="http://schemas.microsoft.com/office/drawing/2014/main" id="{74505FFF-CE1F-41E4-B010-6BF0964F4C5D}"/>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23" name="ZoneTexte 6122">
          <a:extLst>
            <a:ext uri="{FF2B5EF4-FFF2-40B4-BE49-F238E27FC236}">
              <a16:creationId xmlns:a16="http://schemas.microsoft.com/office/drawing/2014/main" id="{EDCFC7C7-293A-4F76-B1F0-BE332FEB6C6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24" name="ZoneTexte 6123">
          <a:extLst>
            <a:ext uri="{FF2B5EF4-FFF2-40B4-BE49-F238E27FC236}">
              <a16:creationId xmlns:a16="http://schemas.microsoft.com/office/drawing/2014/main" id="{67745162-88A3-43CE-830E-BF5EA07DBE46}"/>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25" name="ZoneTexte 6124">
          <a:extLst>
            <a:ext uri="{FF2B5EF4-FFF2-40B4-BE49-F238E27FC236}">
              <a16:creationId xmlns:a16="http://schemas.microsoft.com/office/drawing/2014/main" id="{17CD8560-742C-44F8-A8D5-B0D4FD51D82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26" name="ZoneTexte 6125">
          <a:extLst>
            <a:ext uri="{FF2B5EF4-FFF2-40B4-BE49-F238E27FC236}">
              <a16:creationId xmlns:a16="http://schemas.microsoft.com/office/drawing/2014/main" id="{14640B5C-5EB2-459F-A5EB-32FB049E1C0D}"/>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27" name="ZoneTexte 6126">
          <a:extLst>
            <a:ext uri="{FF2B5EF4-FFF2-40B4-BE49-F238E27FC236}">
              <a16:creationId xmlns:a16="http://schemas.microsoft.com/office/drawing/2014/main" id="{1769C4FB-27A2-40A1-91D9-D4DDB099524C}"/>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28" name="ZoneTexte 6127">
          <a:extLst>
            <a:ext uri="{FF2B5EF4-FFF2-40B4-BE49-F238E27FC236}">
              <a16:creationId xmlns:a16="http://schemas.microsoft.com/office/drawing/2014/main" id="{7470C0B8-9E51-47CC-82E8-9738EC8D3891}"/>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29" name="ZoneTexte 6128">
          <a:extLst>
            <a:ext uri="{FF2B5EF4-FFF2-40B4-BE49-F238E27FC236}">
              <a16:creationId xmlns:a16="http://schemas.microsoft.com/office/drawing/2014/main" id="{15ED26AA-05D8-490E-B6CA-D91A020549BD}"/>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30" name="ZoneTexte 6129">
          <a:extLst>
            <a:ext uri="{FF2B5EF4-FFF2-40B4-BE49-F238E27FC236}">
              <a16:creationId xmlns:a16="http://schemas.microsoft.com/office/drawing/2014/main" id="{D4EB76CB-C619-4887-BF41-369A34E68B44}"/>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31" name="ZoneTexte 6130">
          <a:extLst>
            <a:ext uri="{FF2B5EF4-FFF2-40B4-BE49-F238E27FC236}">
              <a16:creationId xmlns:a16="http://schemas.microsoft.com/office/drawing/2014/main" id="{D93FA43A-0E92-4779-A0FF-52296FF2EAB1}"/>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32" name="ZoneTexte 6131">
          <a:extLst>
            <a:ext uri="{FF2B5EF4-FFF2-40B4-BE49-F238E27FC236}">
              <a16:creationId xmlns:a16="http://schemas.microsoft.com/office/drawing/2014/main" id="{03FEFB45-3A7E-4E6C-8403-B98A864D07B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33" name="ZoneTexte 6132">
          <a:extLst>
            <a:ext uri="{FF2B5EF4-FFF2-40B4-BE49-F238E27FC236}">
              <a16:creationId xmlns:a16="http://schemas.microsoft.com/office/drawing/2014/main" id="{2A834F03-3FA6-4EC4-9E3B-77984014EEE0}"/>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34" name="ZoneTexte 6133">
          <a:extLst>
            <a:ext uri="{FF2B5EF4-FFF2-40B4-BE49-F238E27FC236}">
              <a16:creationId xmlns:a16="http://schemas.microsoft.com/office/drawing/2014/main" id="{C7198ABB-956F-49CE-AA9F-751ACF6930E4}"/>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35" name="ZoneTexte 6134">
          <a:extLst>
            <a:ext uri="{FF2B5EF4-FFF2-40B4-BE49-F238E27FC236}">
              <a16:creationId xmlns:a16="http://schemas.microsoft.com/office/drawing/2014/main" id="{3759C7E6-261C-4AEC-9ACB-155407062D01}"/>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36" name="ZoneTexte 6135">
          <a:extLst>
            <a:ext uri="{FF2B5EF4-FFF2-40B4-BE49-F238E27FC236}">
              <a16:creationId xmlns:a16="http://schemas.microsoft.com/office/drawing/2014/main" id="{6DD3348B-1E7B-451F-A927-7C1C57FC4981}"/>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37" name="ZoneTexte 6136">
          <a:extLst>
            <a:ext uri="{FF2B5EF4-FFF2-40B4-BE49-F238E27FC236}">
              <a16:creationId xmlns:a16="http://schemas.microsoft.com/office/drawing/2014/main" id="{8A60C6D3-E378-4B9E-B900-A2C1925F8613}"/>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38" name="ZoneTexte 6137">
          <a:extLst>
            <a:ext uri="{FF2B5EF4-FFF2-40B4-BE49-F238E27FC236}">
              <a16:creationId xmlns:a16="http://schemas.microsoft.com/office/drawing/2014/main" id="{48566AFC-942E-4BF2-A278-E620F06D0B62}"/>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39" name="ZoneTexte 6138">
          <a:extLst>
            <a:ext uri="{FF2B5EF4-FFF2-40B4-BE49-F238E27FC236}">
              <a16:creationId xmlns:a16="http://schemas.microsoft.com/office/drawing/2014/main" id="{B630EC60-941F-4863-A3B1-CB734DAFB0C2}"/>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40" name="ZoneTexte 6139">
          <a:extLst>
            <a:ext uri="{FF2B5EF4-FFF2-40B4-BE49-F238E27FC236}">
              <a16:creationId xmlns:a16="http://schemas.microsoft.com/office/drawing/2014/main" id="{CBEB715B-B48D-4783-92C5-0135930B8641}"/>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41" name="ZoneTexte 6140">
          <a:extLst>
            <a:ext uri="{FF2B5EF4-FFF2-40B4-BE49-F238E27FC236}">
              <a16:creationId xmlns:a16="http://schemas.microsoft.com/office/drawing/2014/main" id="{68FD0D1A-9017-41EA-BCB5-7D26F7E528B2}"/>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42" name="ZoneTexte 6141">
          <a:extLst>
            <a:ext uri="{FF2B5EF4-FFF2-40B4-BE49-F238E27FC236}">
              <a16:creationId xmlns:a16="http://schemas.microsoft.com/office/drawing/2014/main" id="{F700112E-B994-4705-A726-D678D758A868}"/>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43" name="ZoneTexte 6142">
          <a:extLst>
            <a:ext uri="{FF2B5EF4-FFF2-40B4-BE49-F238E27FC236}">
              <a16:creationId xmlns:a16="http://schemas.microsoft.com/office/drawing/2014/main" id="{0C6D4A0C-5B24-456C-B628-7C5F9DE8FAE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44" name="ZoneTexte 6143">
          <a:extLst>
            <a:ext uri="{FF2B5EF4-FFF2-40B4-BE49-F238E27FC236}">
              <a16:creationId xmlns:a16="http://schemas.microsoft.com/office/drawing/2014/main" id="{463BAD62-E3C2-4DC8-BA5A-19C562F4856E}"/>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45" name="ZoneTexte 6144">
          <a:extLst>
            <a:ext uri="{FF2B5EF4-FFF2-40B4-BE49-F238E27FC236}">
              <a16:creationId xmlns:a16="http://schemas.microsoft.com/office/drawing/2014/main" id="{5C012406-4A61-4A38-A48C-E1F1E5CF0AEF}"/>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46" name="ZoneTexte 6145">
          <a:extLst>
            <a:ext uri="{FF2B5EF4-FFF2-40B4-BE49-F238E27FC236}">
              <a16:creationId xmlns:a16="http://schemas.microsoft.com/office/drawing/2014/main" id="{759620CE-8DE9-49E2-8A12-F7AD38EC6399}"/>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47" name="ZoneTexte 6146">
          <a:extLst>
            <a:ext uri="{FF2B5EF4-FFF2-40B4-BE49-F238E27FC236}">
              <a16:creationId xmlns:a16="http://schemas.microsoft.com/office/drawing/2014/main" id="{AD676369-FD83-41BC-A49D-CBCEF9CBB1DD}"/>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48" name="ZoneTexte 6147">
          <a:extLst>
            <a:ext uri="{FF2B5EF4-FFF2-40B4-BE49-F238E27FC236}">
              <a16:creationId xmlns:a16="http://schemas.microsoft.com/office/drawing/2014/main" id="{D84182D4-AC8D-40CC-B585-6837873AC80D}"/>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49" name="ZoneTexte 6148">
          <a:extLst>
            <a:ext uri="{FF2B5EF4-FFF2-40B4-BE49-F238E27FC236}">
              <a16:creationId xmlns:a16="http://schemas.microsoft.com/office/drawing/2014/main" id="{24B255CE-BB82-45AA-94DA-C2141CA60B95}"/>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50" name="ZoneTexte 6149">
          <a:extLst>
            <a:ext uri="{FF2B5EF4-FFF2-40B4-BE49-F238E27FC236}">
              <a16:creationId xmlns:a16="http://schemas.microsoft.com/office/drawing/2014/main" id="{0230CA23-FC48-465E-9678-06BEC9BA5377}"/>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51" name="ZoneTexte 6150">
          <a:extLst>
            <a:ext uri="{FF2B5EF4-FFF2-40B4-BE49-F238E27FC236}">
              <a16:creationId xmlns:a16="http://schemas.microsoft.com/office/drawing/2014/main" id="{D1D2515F-2875-4F52-B4CF-C5C66BBB86D5}"/>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52" name="ZoneTexte 6151">
          <a:extLst>
            <a:ext uri="{FF2B5EF4-FFF2-40B4-BE49-F238E27FC236}">
              <a16:creationId xmlns:a16="http://schemas.microsoft.com/office/drawing/2014/main" id="{3E9C30F2-4D2F-4385-B597-8335EAF95F8D}"/>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53" name="ZoneTexte 6152">
          <a:extLst>
            <a:ext uri="{FF2B5EF4-FFF2-40B4-BE49-F238E27FC236}">
              <a16:creationId xmlns:a16="http://schemas.microsoft.com/office/drawing/2014/main" id="{F328CBA6-9B09-4466-B313-CAF105A061B9}"/>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54" name="ZoneTexte 6153">
          <a:extLst>
            <a:ext uri="{FF2B5EF4-FFF2-40B4-BE49-F238E27FC236}">
              <a16:creationId xmlns:a16="http://schemas.microsoft.com/office/drawing/2014/main" id="{A201404E-D979-443F-B125-867AA06AED3C}"/>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55" name="ZoneTexte 6154">
          <a:extLst>
            <a:ext uri="{FF2B5EF4-FFF2-40B4-BE49-F238E27FC236}">
              <a16:creationId xmlns:a16="http://schemas.microsoft.com/office/drawing/2014/main" id="{606AC773-1224-4C55-B08A-C5E2A1938B83}"/>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56" name="ZoneTexte 6155">
          <a:extLst>
            <a:ext uri="{FF2B5EF4-FFF2-40B4-BE49-F238E27FC236}">
              <a16:creationId xmlns:a16="http://schemas.microsoft.com/office/drawing/2014/main" id="{537A9F22-C4A3-41E7-A427-754EEB65F9EF}"/>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57" name="ZoneTexte 6156">
          <a:extLst>
            <a:ext uri="{FF2B5EF4-FFF2-40B4-BE49-F238E27FC236}">
              <a16:creationId xmlns:a16="http://schemas.microsoft.com/office/drawing/2014/main" id="{EA7283E9-BF5A-45B0-BA1C-46DCFF05A541}"/>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58" name="ZoneTexte 6157">
          <a:extLst>
            <a:ext uri="{FF2B5EF4-FFF2-40B4-BE49-F238E27FC236}">
              <a16:creationId xmlns:a16="http://schemas.microsoft.com/office/drawing/2014/main" id="{ACD7F8B1-6309-4C0C-8A4D-0EF2D502FF94}"/>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59" name="ZoneTexte 6158">
          <a:extLst>
            <a:ext uri="{FF2B5EF4-FFF2-40B4-BE49-F238E27FC236}">
              <a16:creationId xmlns:a16="http://schemas.microsoft.com/office/drawing/2014/main" id="{9A4A42B2-0DCA-48D5-83ED-02C1BA5C4BF4}"/>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60" name="ZoneTexte 6159">
          <a:extLst>
            <a:ext uri="{FF2B5EF4-FFF2-40B4-BE49-F238E27FC236}">
              <a16:creationId xmlns:a16="http://schemas.microsoft.com/office/drawing/2014/main" id="{E32F2A8B-3118-4B79-A4E4-1ABF73E407E9}"/>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61" name="ZoneTexte 6160">
          <a:extLst>
            <a:ext uri="{FF2B5EF4-FFF2-40B4-BE49-F238E27FC236}">
              <a16:creationId xmlns:a16="http://schemas.microsoft.com/office/drawing/2014/main" id="{CDEDFF32-1385-47BA-B9C2-3A5D6895F72B}"/>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37</xdr:col>
      <xdr:colOff>0</xdr:colOff>
      <xdr:row>20</xdr:row>
      <xdr:rowOff>0</xdr:rowOff>
    </xdr:from>
    <xdr:ext cx="65" cy="172227"/>
    <xdr:sp macro="" textlink="">
      <xdr:nvSpPr>
        <xdr:cNvPr id="6162" name="ZoneTexte 6161">
          <a:extLst>
            <a:ext uri="{FF2B5EF4-FFF2-40B4-BE49-F238E27FC236}">
              <a16:creationId xmlns:a16="http://schemas.microsoft.com/office/drawing/2014/main" id="{D9C0DBFC-C46F-4281-8ABA-29B91B1A5155}"/>
            </a:ext>
          </a:extLst>
        </xdr:cNvPr>
        <xdr:cNvSpPr txBox="1"/>
      </xdr:nvSpPr>
      <xdr:spPr>
        <a:xfrm>
          <a:off x="21336000" y="558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10</xdr:col>
      <xdr:colOff>314325</xdr:colOff>
      <xdr:row>12</xdr:row>
      <xdr:rowOff>123825</xdr:rowOff>
    </xdr:from>
    <xdr:to>
      <xdr:col>16</xdr:col>
      <xdr:colOff>141012</xdr:colOff>
      <xdr:row>22</xdr:row>
      <xdr:rowOff>19050</xdr:rowOff>
    </xdr:to>
    <xdr:pic>
      <xdr:nvPicPr>
        <xdr:cNvPr id="2" name="Image 1">
          <a:extLst>
            <a:ext uri="{FF2B5EF4-FFF2-40B4-BE49-F238E27FC236}">
              <a16:creationId xmlns:a16="http://schemas.microsoft.com/office/drawing/2014/main" id="{74DDEA70-6EFD-4218-8F8E-70BEE114D6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91975" y="2724150"/>
          <a:ext cx="4398687" cy="2085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13</xdr:col>
      <xdr:colOff>66675</xdr:colOff>
      <xdr:row>143</xdr:row>
      <xdr:rowOff>47625</xdr:rowOff>
    </xdr:from>
    <xdr:ext cx="3362325" cy="1562100"/>
    <xdr:pic>
      <xdr:nvPicPr>
        <xdr:cNvPr id="2" name="Image 1" descr="Résultats de pourcentage dans la colonne D">
          <a:extLst>
            <a:ext uri="{FF2B5EF4-FFF2-40B4-BE49-F238E27FC236}">
              <a16:creationId xmlns:a16="http://schemas.microsoft.com/office/drawing/2014/main" id="{9DA86710-2977-4C2E-A22F-041CAF2A7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1400" y="32270700"/>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123825</xdr:rowOff>
    </xdr:from>
    <xdr:ext cx="8316486" cy="1876687"/>
    <xdr:pic>
      <xdr:nvPicPr>
        <xdr:cNvPr id="3" name="Image 2">
          <a:extLst>
            <a:ext uri="{FF2B5EF4-FFF2-40B4-BE49-F238E27FC236}">
              <a16:creationId xmlns:a16="http://schemas.microsoft.com/office/drawing/2014/main" id="{52A238EF-2A98-439E-83DA-1559E6681C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18411825"/>
          <a:ext cx="8316486" cy="187668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9</xdr:col>
      <xdr:colOff>295275</xdr:colOff>
      <xdr:row>48</xdr:row>
      <xdr:rowOff>95249</xdr:rowOff>
    </xdr:from>
    <xdr:to>
      <xdr:col>11</xdr:col>
      <xdr:colOff>635455</xdr:colOff>
      <xdr:row>60</xdr:row>
      <xdr:rowOff>114299</xdr:rowOff>
    </xdr:to>
    <xdr:pic>
      <xdr:nvPicPr>
        <xdr:cNvPr id="2" name="Image 1">
          <a:extLst>
            <a:ext uri="{FF2B5EF4-FFF2-40B4-BE49-F238E27FC236}">
              <a16:creationId xmlns:a16="http://schemas.microsoft.com/office/drawing/2014/main" id="{D9ACD907-A2EA-4781-AFCF-F28E20EEC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1775" y="10020299"/>
          <a:ext cx="1864180" cy="2352675"/>
        </a:xfrm>
        <a:prstGeom prst="rect">
          <a:avLst/>
        </a:prstGeom>
      </xdr:spPr>
    </xdr:pic>
    <xdr:clientData/>
  </xdr:twoCellAnchor>
  <xdr:twoCellAnchor editAs="oneCell">
    <xdr:from>
      <xdr:col>12</xdr:col>
      <xdr:colOff>85725</xdr:colOff>
      <xdr:row>8</xdr:row>
      <xdr:rowOff>142875</xdr:rowOff>
    </xdr:from>
    <xdr:to>
      <xdr:col>12</xdr:col>
      <xdr:colOff>2471639</xdr:colOff>
      <xdr:row>16</xdr:row>
      <xdr:rowOff>57150</xdr:rowOff>
    </xdr:to>
    <xdr:pic>
      <xdr:nvPicPr>
        <xdr:cNvPr id="3" name="Image 2">
          <a:extLst>
            <a:ext uri="{FF2B5EF4-FFF2-40B4-BE49-F238E27FC236}">
              <a16:creationId xmlns:a16="http://schemas.microsoft.com/office/drawing/2014/main" id="{3137146B-C9BD-48F6-BA13-A31C38F6B5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58225" y="1866900"/>
          <a:ext cx="2385914" cy="1447800"/>
        </a:xfrm>
        <a:prstGeom prst="rect">
          <a:avLst/>
        </a:prstGeom>
      </xdr:spPr>
    </xdr:pic>
    <xdr:clientData/>
  </xdr:twoCellAnchor>
  <xdr:twoCellAnchor editAs="oneCell">
    <xdr:from>
      <xdr:col>12</xdr:col>
      <xdr:colOff>238125</xdr:colOff>
      <xdr:row>17</xdr:row>
      <xdr:rowOff>171450</xdr:rowOff>
    </xdr:from>
    <xdr:to>
      <xdr:col>12</xdr:col>
      <xdr:colOff>2743200</xdr:colOff>
      <xdr:row>28</xdr:row>
      <xdr:rowOff>109290</xdr:rowOff>
    </xdr:to>
    <xdr:pic>
      <xdr:nvPicPr>
        <xdr:cNvPr id="4" name="Image 3">
          <a:extLst>
            <a:ext uri="{FF2B5EF4-FFF2-40B4-BE49-F238E27FC236}">
              <a16:creationId xmlns:a16="http://schemas.microsoft.com/office/drawing/2014/main" id="{7BAC002E-4F97-4FF7-8B66-D0208C5C814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10625" y="3619500"/>
          <a:ext cx="2505075" cy="2033340"/>
        </a:xfrm>
        <a:prstGeom prst="rect">
          <a:avLst/>
        </a:prstGeom>
      </xdr:spPr>
    </xdr:pic>
    <xdr:clientData/>
  </xdr:twoCellAnchor>
  <xdr:twoCellAnchor editAs="oneCell">
    <xdr:from>
      <xdr:col>2</xdr:col>
      <xdr:colOff>0</xdr:colOff>
      <xdr:row>217</xdr:row>
      <xdr:rowOff>190499</xdr:rowOff>
    </xdr:from>
    <xdr:to>
      <xdr:col>8</xdr:col>
      <xdr:colOff>517206</xdr:colOff>
      <xdr:row>232</xdr:row>
      <xdr:rowOff>180974</xdr:rowOff>
    </xdr:to>
    <xdr:pic>
      <xdr:nvPicPr>
        <xdr:cNvPr id="5" name="Image 4">
          <a:extLst>
            <a:ext uri="{FF2B5EF4-FFF2-40B4-BE49-F238E27FC236}">
              <a16:creationId xmlns:a16="http://schemas.microsoft.com/office/drawing/2014/main" id="{D664D489-828D-4A3C-A2BE-5D5D7BA69B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00" y="42357674"/>
          <a:ext cx="5089206" cy="2847975"/>
        </a:xfrm>
        <a:prstGeom prst="rect">
          <a:avLst/>
        </a:prstGeom>
      </xdr:spPr>
    </xdr:pic>
    <xdr:clientData/>
  </xdr:twoCellAnchor>
  <xdr:twoCellAnchor editAs="oneCell">
    <xdr:from>
      <xdr:col>9</xdr:col>
      <xdr:colOff>457200</xdr:colOff>
      <xdr:row>165</xdr:row>
      <xdr:rowOff>123825</xdr:rowOff>
    </xdr:from>
    <xdr:to>
      <xdr:col>12</xdr:col>
      <xdr:colOff>2906485</xdr:colOff>
      <xdr:row>178</xdr:row>
      <xdr:rowOff>85725</xdr:rowOff>
    </xdr:to>
    <xdr:pic>
      <xdr:nvPicPr>
        <xdr:cNvPr id="6" name="Image 5">
          <a:extLst>
            <a:ext uri="{FF2B5EF4-FFF2-40B4-BE49-F238E27FC236}">
              <a16:creationId xmlns:a16="http://schemas.microsoft.com/office/drawing/2014/main" id="{317D8CDD-E492-40E3-A44E-3402BA40670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743700" y="32385000"/>
          <a:ext cx="4735285" cy="2438400"/>
        </a:xfrm>
        <a:prstGeom prst="rect">
          <a:avLst/>
        </a:prstGeom>
      </xdr:spPr>
    </xdr:pic>
    <xdr:clientData/>
  </xdr:twoCellAnchor>
  <xdr:twoCellAnchor editAs="oneCell">
    <xdr:from>
      <xdr:col>9</xdr:col>
      <xdr:colOff>533400</xdr:colOff>
      <xdr:row>190</xdr:row>
      <xdr:rowOff>142875</xdr:rowOff>
    </xdr:from>
    <xdr:to>
      <xdr:col>12</xdr:col>
      <xdr:colOff>2933700</xdr:colOff>
      <xdr:row>203</xdr:row>
      <xdr:rowOff>36962</xdr:rowOff>
    </xdr:to>
    <xdr:pic>
      <xdr:nvPicPr>
        <xdr:cNvPr id="7" name="Image 6">
          <a:extLst>
            <a:ext uri="{FF2B5EF4-FFF2-40B4-BE49-F238E27FC236}">
              <a16:creationId xmlns:a16="http://schemas.microsoft.com/office/drawing/2014/main" id="{BE9EF4D8-98B0-4E1F-BD62-3A0A7B5BCB4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19900" y="37166550"/>
          <a:ext cx="4686300" cy="2370587"/>
        </a:xfrm>
        <a:prstGeom prst="rect">
          <a:avLst/>
        </a:prstGeom>
      </xdr:spPr>
    </xdr:pic>
    <xdr:clientData/>
  </xdr:twoCellAnchor>
  <xdr:twoCellAnchor editAs="oneCell">
    <xdr:from>
      <xdr:col>10</xdr:col>
      <xdr:colOff>190500</xdr:colOff>
      <xdr:row>60</xdr:row>
      <xdr:rowOff>66675</xdr:rowOff>
    </xdr:from>
    <xdr:to>
      <xdr:col>12</xdr:col>
      <xdr:colOff>3171825</xdr:colOff>
      <xdr:row>83</xdr:row>
      <xdr:rowOff>143076</xdr:rowOff>
    </xdr:to>
    <xdr:pic>
      <xdr:nvPicPr>
        <xdr:cNvPr id="8" name="Image 7">
          <a:extLst>
            <a:ext uri="{FF2B5EF4-FFF2-40B4-BE49-F238E27FC236}">
              <a16:creationId xmlns:a16="http://schemas.microsoft.com/office/drawing/2014/main" id="{A01B8C46-B489-4D60-807D-BF39D207C6C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239000" y="12325350"/>
          <a:ext cx="4505325" cy="4457901"/>
        </a:xfrm>
        <a:prstGeom prst="rect">
          <a:avLst/>
        </a:prstGeom>
      </xdr:spPr>
    </xdr:pic>
    <xdr:clientData/>
  </xdr:twoCellAnchor>
  <xdr:twoCellAnchor editAs="oneCell">
    <xdr:from>
      <xdr:col>9</xdr:col>
      <xdr:colOff>609600</xdr:colOff>
      <xdr:row>84</xdr:row>
      <xdr:rowOff>66675</xdr:rowOff>
    </xdr:from>
    <xdr:to>
      <xdr:col>12</xdr:col>
      <xdr:colOff>3437731</xdr:colOff>
      <xdr:row>119</xdr:row>
      <xdr:rowOff>38100</xdr:rowOff>
    </xdr:to>
    <xdr:pic>
      <xdr:nvPicPr>
        <xdr:cNvPr id="9" name="Image 8">
          <a:extLst>
            <a:ext uri="{FF2B5EF4-FFF2-40B4-BE49-F238E27FC236}">
              <a16:creationId xmlns:a16="http://schemas.microsoft.com/office/drawing/2014/main" id="{61A066FC-29CE-4B33-990B-3F3E344C481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96100" y="16897350"/>
          <a:ext cx="5114131" cy="6638925"/>
        </a:xfrm>
        <a:prstGeom prst="rect">
          <a:avLst/>
        </a:prstGeom>
      </xdr:spPr>
    </xdr:pic>
    <xdr:clientData/>
  </xdr:twoCellAnchor>
  <xdr:twoCellAnchor editAs="oneCell">
    <xdr:from>
      <xdr:col>9</xdr:col>
      <xdr:colOff>390525</xdr:colOff>
      <xdr:row>218</xdr:row>
      <xdr:rowOff>161925</xdr:rowOff>
    </xdr:from>
    <xdr:to>
      <xdr:col>12</xdr:col>
      <xdr:colOff>2463799</xdr:colOff>
      <xdr:row>228</xdr:row>
      <xdr:rowOff>86391</xdr:rowOff>
    </xdr:to>
    <xdr:pic>
      <xdr:nvPicPr>
        <xdr:cNvPr id="10" name="Image 9">
          <a:extLst>
            <a:ext uri="{FF2B5EF4-FFF2-40B4-BE49-F238E27FC236}">
              <a16:creationId xmlns:a16="http://schemas.microsoft.com/office/drawing/2014/main" id="{AABF5D05-0F0A-4C17-9F77-A5F1A02C9C8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677025" y="42519600"/>
          <a:ext cx="4359274" cy="1829466"/>
        </a:xfrm>
        <a:prstGeom prst="rect">
          <a:avLst/>
        </a:prstGeom>
      </xdr:spPr>
    </xdr:pic>
    <xdr:clientData/>
  </xdr:twoCellAnchor>
  <xdr:twoCellAnchor editAs="oneCell">
    <xdr:from>
      <xdr:col>20</xdr:col>
      <xdr:colOff>381000</xdr:colOff>
      <xdr:row>187</xdr:row>
      <xdr:rowOff>38100</xdr:rowOff>
    </xdr:from>
    <xdr:to>
      <xdr:col>28</xdr:col>
      <xdr:colOff>229430</xdr:colOff>
      <xdr:row>228</xdr:row>
      <xdr:rowOff>67769</xdr:rowOff>
    </xdr:to>
    <xdr:pic>
      <xdr:nvPicPr>
        <xdr:cNvPr id="11" name="Image 10">
          <a:extLst>
            <a:ext uri="{FF2B5EF4-FFF2-40B4-BE49-F238E27FC236}">
              <a16:creationId xmlns:a16="http://schemas.microsoft.com/office/drawing/2014/main" id="{B66A7932-B4A1-42EF-AB34-D32954D0B46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21300" y="36490275"/>
          <a:ext cx="5944430" cy="78401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nn&#233;es\Bombache.astuces\extractions-multiples.xlsx" TargetMode="External"/><Relationship Id="rId1" Type="http://schemas.openxmlformats.org/officeDocument/2006/relationships/externalLinkPath" Target="/Donn&#233;es/Bombache.astuces/extractions-multipl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onn&#233;es\1.UPRT\0-UPRT.fait\1-UPRT.FR-SITE-WEB\ff-fiches-fabrications\ff-fiches-fabrication-maj-08-2020\ff-22-formats-formules-pourcentages.xlsx" TargetMode="External"/><Relationship Id="rId1" Type="http://schemas.openxmlformats.org/officeDocument/2006/relationships/externalLinkPath" Target="/Donn&#233;es/1.UPRT/0-UPRT.fait/1-UPRT.FR-SITE-WEB/ff-fiches-fabrications/ff-fiches-fabrication-maj-08-2020/ff-22-formats-formules-pourcentage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Joel\Desktop\CHANTIER\chantiers\chantier.bar.25.01.xlsx" TargetMode="External"/><Relationship Id="rId1" Type="http://schemas.openxmlformats.org/officeDocument/2006/relationships/externalLinkPath" Target="file:///C:\Users\Joel\Desktop\CHANTIER\chantiers\chantier.bar.25.0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Donn&#233;es\Bombache.astuces\recherche-multicritere.xlsx" TargetMode="External"/><Relationship Id="rId1" Type="http://schemas.openxmlformats.org/officeDocument/2006/relationships/externalLinkPath" Target="/Donn&#233;es/Bombache.astuces/recherche-multicrite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xtractions"/>
      <sheetName val="Bdd"/>
    </sheetNames>
    <sheetDataSet>
      <sheetData sheetId="0"/>
      <sheetData sheetId="1">
        <row r="6">
          <cell r="B6" t="str">
            <v>Ar001</v>
          </cell>
          <cell r="C6">
            <v>23</v>
          </cell>
          <cell r="D6">
            <v>22</v>
          </cell>
          <cell r="E6">
            <v>18</v>
          </cell>
          <cell r="F6">
            <v>32</v>
          </cell>
          <cell r="G6">
            <v>46</v>
          </cell>
          <cell r="H6">
            <v>0</v>
          </cell>
          <cell r="I6">
            <v>39</v>
          </cell>
          <cell r="J6">
            <v>17</v>
          </cell>
          <cell r="K6">
            <v>11</v>
          </cell>
          <cell r="L6">
            <v>18</v>
          </cell>
          <cell r="M6">
            <v>5</v>
          </cell>
          <cell r="N6">
            <v>27</v>
          </cell>
        </row>
        <row r="7">
          <cell r="B7" t="str">
            <v>Ar002</v>
          </cell>
          <cell r="C7">
            <v>18</v>
          </cell>
          <cell r="D7">
            <v>19</v>
          </cell>
          <cell r="E7">
            <v>0</v>
          </cell>
          <cell r="F7">
            <v>5</v>
          </cell>
          <cell r="G7">
            <v>20</v>
          </cell>
          <cell r="H7">
            <v>9</v>
          </cell>
          <cell r="I7">
            <v>10</v>
          </cell>
          <cell r="J7">
            <v>10</v>
          </cell>
          <cell r="K7">
            <v>37</v>
          </cell>
          <cell r="L7">
            <v>15</v>
          </cell>
          <cell r="M7">
            <v>36</v>
          </cell>
          <cell r="N7">
            <v>20</v>
          </cell>
        </row>
        <row r="8">
          <cell r="B8" t="str">
            <v>Ar003</v>
          </cell>
          <cell r="C8">
            <v>29</v>
          </cell>
          <cell r="D8">
            <v>17</v>
          </cell>
          <cell r="E8">
            <v>20</v>
          </cell>
          <cell r="F8">
            <v>6</v>
          </cell>
          <cell r="G8">
            <v>38</v>
          </cell>
          <cell r="H8">
            <v>8</v>
          </cell>
          <cell r="I8">
            <v>25</v>
          </cell>
          <cell r="J8">
            <v>13</v>
          </cell>
          <cell r="K8">
            <v>41</v>
          </cell>
          <cell r="L8">
            <v>41</v>
          </cell>
          <cell r="M8">
            <v>24</v>
          </cell>
          <cell r="N8">
            <v>38</v>
          </cell>
        </row>
        <row r="9">
          <cell r="B9" t="str">
            <v>Ar004</v>
          </cell>
          <cell r="C9">
            <v>17</v>
          </cell>
          <cell r="D9">
            <v>11</v>
          </cell>
          <cell r="E9">
            <v>9</v>
          </cell>
          <cell r="F9">
            <v>7</v>
          </cell>
          <cell r="G9">
            <v>5</v>
          </cell>
          <cell r="H9">
            <v>0</v>
          </cell>
          <cell r="I9">
            <v>19</v>
          </cell>
          <cell r="J9">
            <v>24</v>
          </cell>
          <cell r="K9">
            <v>41</v>
          </cell>
          <cell r="L9">
            <v>28</v>
          </cell>
          <cell r="M9">
            <v>30</v>
          </cell>
          <cell r="N9">
            <v>34</v>
          </cell>
        </row>
        <row r="10">
          <cell r="B10" t="str">
            <v>Ar005</v>
          </cell>
          <cell r="C10">
            <v>48</v>
          </cell>
          <cell r="D10">
            <v>40</v>
          </cell>
          <cell r="E10">
            <v>45</v>
          </cell>
          <cell r="F10">
            <v>0</v>
          </cell>
          <cell r="G10">
            <v>41</v>
          </cell>
          <cell r="H10">
            <v>31</v>
          </cell>
          <cell r="I10">
            <v>31</v>
          </cell>
          <cell r="J10">
            <v>37</v>
          </cell>
          <cell r="K10">
            <v>11</v>
          </cell>
          <cell r="L10">
            <v>26</v>
          </cell>
          <cell r="M10">
            <v>32</v>
          </cell>
          <cell r="N10">
            <v>1</v>
          </cell>
        </row>
        <row r="11">
          <cell r="B11" t="str">
            <v>Ar006</v>
          </cell>
          <cell r="C11">
            <v>12</v>
          </cell>
          <cell r="D11">
            <v>32</v>
          </cell>
          <cell r="E11">
            <v>35</v>
          </cell>
          <cell r="F11">
            <v>45</v>
          </cell>
          <cell r="G11">
            <v>32</v>
          </cell>
          <cell r="H11">
            <v>32</v>
          </cell>
          <cell r="I11">
            <v>46</v>
          </cell>
          <cell r="J11">
            <v>5</v>
          </cell>
          <cell r="K11">
            <v>2</v>
          </cell>
          <cell r="L11">
            <v>36</v>
          </cell>
          <cell r="M11">
            <v>25</v>
          </cell>
          <cell r="N11">
            <v>24</v>
          </cell>
        </row>
        <row r="12">
          <cell r="B12" t="str">
            <v>Ar007</v>
          </cell>
          <cell r="C12">
            <v>17</v>
          </cell>
          <cell r="D12">
            <v>15</v>
          </cell>
          <cell r="E12">
            <v>11</v>
          </cell>
          <cell r="F12">
            <v>42</v>
          </cell>
          <cell r="G12">
            <v>2</v>
          </cell>
          <cell r="H12">
            <v>4</v>
          </cell>
          <cell r="I12">
            <v>46</v>
          </cell>
          <cell r="J12">
            <v>17</v>
          </cell>
          <cell r="K12">
            <v>31</v>
          </cell>
          <cell r="L12">
            <v>42</v>
          </cell>
          <cell r="M12">
            <v>31</v>
          </cell>
          <cell r="N12">
            <v>48</v>
          </cell>
        </row>
        <row r="13">
          <cell r="B13" t="str">
            <v>Ar008</v>
          </cell>
          <cell r="C13">
            <v>36</v>
          </cell>
          <cell r="D13">
            <v>26</v>
          </cell>
          <cell r="E13">
            <v>45</v>
          </cell>
          <cell r="F13">
            <v>14</v>
          </cell>
          <cell r="G13">
            <v>34</v>
          </cell>
          <cell r="H13">
            <v>4</v>
          </cell>
          <cell r="I13">
            <v>9</v>
          </cell>
          <cell r="J13">
            <v>16</v>
          </cell>
          <cell r="K13">
            <v>11</v>
          </cell>
          <cell r="L13">
            <v>49</v>
          </cell>
          <cell r="M13">
            <v>42</v>
          </cell>
          <cell r="N13">
            <v>5</v>
          </cell>
        </row>
        <row r="14">
          <cell r="B14" t="str">
            <v>Ar009</v>
          </cell>
          <cell r="C14">
            <v>36</v>
          </cell>
          <cell r="D14">
            <v>48</v>
          </cell>
          <cell r="E14">
            <v>50</v>
          </cell>
          <cell r="F14">
            <v>6</v>
          </cell>
          <cell r="G14">
            <v>1</v>
          </cell>
          <cell r="H14">
            <v>35</v>
          </cell>
          <cell r="I14">
            <v>13</v>
          </cell>
          <cell r="J14">
            <v>12</v>
          </cell>
          <cell r="K14">
            <v>10</v>
          </cell>
          <cell r="L14">
            <v>18</v>
          </cell>
          <cell r="M14">
            <v>50</v>
          </cell>
          <cell r="N14">
            <v>14</v>
          </cell>
        </row>
        <row r="15">
          <cell r="B15" t="str">
            <v>Ar010</v>
          </cell>
          <cell r="C15">
            <v>22</v>
          </cell>
          <cell r="D15">
            <v>32</v>
          </cell>
          <cell r="E15">
            <v>45</v>
          </cell>
          <cell r="F15">
            <v>31</v>
          </cell>
          <cell r="G15">
            <v>21</v>
          </cell>
          <cell r="H15">
            <v>34</v>
          </cell>
          <cell r="I15">
            <v>36</v>
          </cell>
          <cell r="J15">
            <v>14</v>
          </cell>
          <cell r="K15">
            <v>48</v>
          </cell>
          <cell r="L15">
            <v>23</v>
          </cell>
          <cell r="M15">
            <v>6</v>
          </cell>
          <cell r="N15">
            <v>4</v>
          </cell>
        </row>
        <row r="16">
          <cell r="B16" t="str">
            <v>Ar011</v>
          </cell>
          <cell r="C16">
            <v>5</v>
          </cell>
          <cell r="D16">
            <v>30</v>
          </cell>
          <cell r="E16">
            <v>26</v>
          </cell>
          <cell r="F16">
            <v>11</v>
          </cell>
          <cell r="G16">
            <v>0</v>
          </cell>
          <cell r="H16">
            <v>22</v>
          </cell>
          <cell r="I16">
            <v>21</v>
          </cell>
          <cell r="J16">
            <v>9</v>
          </cell>
          <cell r="K16">
            <v>41</v>
          </cell>
          <cell r="L16">
            <v>17</v>
          </cell>
          <cell r="M16">
            <v>5</v>
          </cell>
          <cell r="N16">
            <v>2</v>
          </cell>
        </row>
        <row r="17">
          <cell r="B17" t="str">
            <v>Ar012</v>
          </cell>
          <cell r="C17">
            <v>43</v>
          </cell>
          <cell r="D17">
            <v>42</v>
          </cell>
          <cell r="E17">
            <v>27</v>
          </cell>
          <cell r="F17">
            <v>31</v>
          </cell>
          <cell r="G17">
            <v>41</v>
          </cell>
          <cell r="H17">
            <v>39</v>
          </cell>
          <cell r="I17">
            <v>35</v>
          </cell>
          <cell r="J17">
            <v>8</v>
          </cell>
          <cell r="K17">
            <v>5</v>
          </cell>
          <cell r="L17">
            <v>20</v>
          </cell>
          <cell r="M17">
            <v>36</v>
          </cell>
          <cell r="N17">
            <v>23</v>
          </cell>
        </row>
        <row r="18">
          <cell r="B18" t="str">
            <v>Ar013</v>
          </cell>
          <cell r="C18">
            <v>46</v>
          </cell>
          <cell r="D18">
            <v>1</v>
          </cell>
          <cell r="E18">
            <v>30</v>
          </cell>
          <cell r="F18">
            <v>10</v>
          </cell>
          <cell r="G18">
            <v>8</v>
          </cell>
          <cell r="H18">
            <v>38</v>
          </cell>
          <cell r="I18">
            <v>37</v>
          </cell>
          <cell r="J18">
            <v>33</v>
          </cell>
          <cell r="K18">
            <v>35</v>
          </cell>
          <cell r="L18">
            <v>12</v>
          </cell>
          <cell r="M18">
            <v>14</v>
          </cell>
          <cell r="N18">
            <v>24</v>
          </cell>
        </row>
        <row r="19">
          <cell r="B19" t="str">
            <v>Ar014</v>
          </cell>
          <cell r="C19">
            <v>25</v>
          </cell>
          <cell r="D19">
            <v>19</v>
          </cell>
          <cell r="E19">
            <v>48</v>
          </cell>
          <cell r="F19">
            <v>31</v>
          </cell>
          <cell r="G19">
            <v>34</v>
          </cell>
          <cell r="H19">
            <v>36</v>
          </cell>
          <cell r="I19">
            <v>45</v>
          </cell>
          <cell r="J19">
            <v>23</v>
          </cell>
          <cell r="K19">
            <v>17</v>
          </cell>
          <cell r="L19">
            <v>8</v>
          </cell>
          <cell r="M19">
            <v>36</v>
          </cell>
          <cell r="N19">
            <v>24</v>
          </cell>
        </row>
        <row r="20">
          <cell r="B20" t="str">
            <v>Ar015</v>
          </cell>
          <cell r="C20">
            <v>27</v>
          </cell>
          <cell r="D20">
            <v>24</v>
          </cell>
          <cell r="E20">
            <v>19</v>
          </cell>
          <cell r="F20">
            <v>18</v>
          </cell>
          <cell r="G20">
            <v>49</v>
          </cell>
          <cell r="H20">
            <v>50</v>
          </cell>
          <cell r="I20">
            <v>30</v>
          </cell>
          <cell r="J20">
            <v>47</v>
          </cell>
          <cell r="K20">
            <v>37</v>
          </cell>
          <cell r="L20">
            <v>35</v>
          </cell>
          <cell r="M20">
            <v>27</v>
          </cell>
          <cell r="N20">
            <v>35</v>
          </cell>
        </row>
        <row r="21">
          <cell r="B21" t="str">
            <v>Ar016</v>
          </cell>
          <cell r="C21">
            <v>47</v>
          </cell>
          <cell r="D21">
            <v>20</v>
          </cell>
          <cell r="E21">
            <v>28</v>
          </cell>
          <cell r="F21">
            <v>13</v>
          </cell>
          <cell r="G21">
            <v>38</v>
          </cell>
          <cell r="H21">
            <v>37</v>
          </cell>
          <cell r="I21">
            <v>12</v>
          </cell>
          <cell r="J21">
            <v>26</v>
          </cell>
          <cell r="K21">
            <v>37</v>
          </cell>
          <cell r="L21">
            <v>22</v>
          </cell>
          <cell r="M21">
            <v>32</v>
          </cell>
          <cell r="N21">
            <v>2</v>
          </cell>
        </row>
        <row r="22">
          <cell r="B22" t="str">
            <v>Ar017</v>
          </cell>
          <cell r="C22">
            <v>4</v>
          </cell>
          <cell r="D22">
            <v>38</v>
          </cell>
          <cell r="E22">
            <v>45</v>
          </cell>
          <cell r="F22">
            <v>34</v>
          </cell>
          <cell r="G22">
            <v>13</v>
          </cell>
          <cell r="H22">
            <v>6</v>
          </cell>
          <cell r="I22">
            <v>20</v>
          </cell>
          <cell r="J22">
            <v>38</v>
          </cell>
          <cell r="K22">
            <v>29</v>
          </cell>
          <cell r="L22">
            <v>48</v>
          </cell>
          <cell r="M22">
            <v>3</v>
          </cell>
          <cell r="N22">
            <v>27</v>
          </cell>
        </row>
        <row r="23">
          <cell r="B23" t="str">
            <v>Ar018</v>
          </cell>
          <cell r="C23">
            <v>36</v>
          </cell>
          <cell r="D23">
            <v>38</v>
          </cell>
          <cell r="E23">
            <v>36</v>
          </cell>
          <cell r="F23">
            <v>20</v>
          </cell>
          <cell r="G23">
            <v>0</v>
          </cell>
          <cell r="H23">
            <v>25</v>
          </cell>
          <cell r="I23">
            <v>8</v>
          </cell>
          <cell r="J23">
            <v>11</v>
          </cell>
          <cell r="K23">
            <v>5</v>
          </cell>
          <cell r="L23">
            <v>7</v>
          </cell>
          <cell r="M23">
            <v>37</v>
          </cell>
          <cell r="N23">
            <v>30</v>
          </cell>
        </row>
        <row r="24">
          <cell r="B24" t="str">
            <v>Ar019</v>
          </cell>
          <cell r="C24">
            <v>32</v>
          </cell>
          <cell r="D24">
            <v>12</v>
          </cell>
          <cell r="E24">
            <v>30</v>
          </cell>
          <cell r="F24">
            <v>21</v>
          </cell>
          <cell r="G24">
            <v>3</v>
          </cell>
          <cell r="H24">
            <v>5</v>
          </cell>
          <cell r="I24">
            <v>7</v>
          </cell>
          <cell r="J24">
            <v>28</v>
          </cell>
          <cell r="K24">
            <v>34</v>
          </cell>
          <cell r="L24">
            <v>30</v>
          </cell>
          <cell r="M24">
            <v>29</v>
          </cell>
          <cell r="N24">
            <v>47</v>
          </cell>
        </row>
        <row r="25">
          <cell r="B25" t="str">
            <v>Ar020</v>
          </cell>
          <cell r="C25">
            <v>2</v>
          </cell>
          <cell r="D25">
            <v>15</v>
          </cell>
          <cell r="E25">
            <v>10</v>
          </cell>
          <cell r="F25">
            <v>13</v>
          </cell>
          <cell r="G25">
            <v>18</v>
          </cell>
          <cell r="H25">
            <v>23</v>
          </cell>
          <cell r="I25">
            <v>11</v>
          </cell>
          <cell r="J25">
            <v>24</v>
          </cell>
          <cell r="K25">
            <v>37</v>
          </cell>
          <cell r="L25">
            <v>45</v>
          </cell>
          <cell r="M25">
            <v>44</v>
          </cell>
          <cell r="N25">
            <v>20</v>
          </cell>
        </row>
        <row r="26">
          <cell r="B26" t="str">
            <v>Ar021</v>
          </cell>
          <cell r="C26">
            <v>47</v>
          </cell>
          <cell r="D26">
            <v>43</v>
          </cell>
          <cell r="E26">
            <v>19</v>
          </cell>
          <cell r="F26">
            <v>24</v>
          </cell>
          <cell r="G26">
            <v>3</v>
          </cell>
          <cell r="H26">
            <v>6</v>
          </cell>
          <cell r="I26">
            <v>28</v>
          </cell>
          <cell r="J26">
            <v>27</v>
          </cell>
          <cell r="K26">
            <v>30</v>
          </cell>
          <cell r="L26">
            <v>5</v>
          </cell>
          <cell r="M26">
            <v>28</v>
          </cell>
          <cell r="N26">
            <v>36</v>
          </cell>
        </row>
        <row r="27">
          <cell r="B27" t="str">
            <v>Ar022</v>
          </cell>
          <cell r="C27">
            <v>6</v>
          </cell>
          <cell r="D27">
            <v>38</v>
          </cell>
          <cell r="E27">
            <v>18</v>
          </cell>
          <cell r="F27">
            <v>9</v>
          </cell>
          <cell r="G27">
            <v>15</v>
          </cell>
          <cell r="H27">
            <v>29</v>
          </cell>
          <cell r="I27">
            <v>44</v>
          </cell>
          <cell r="J27">
            <v>17</v>
          </cell>
          <cell r="K27">
            <v>1</v>
          </cell>
          <cell r="L27">
            <v>18</v>
          </cell>
          <cell r="M27">
            <v>34</v>
          </cell>
          <cell r="N27">
            <v>9</v>
          </cell>
        </row>
        <row r="28">
          <cell r="B28" t="str">
            <v>Ar023</v>
          </cell>
          <cell r="C28">
            <v>11</v>
          </cell>
          <cell r="D28">
            <v>32</v>
          </cell>
          <cell r="E28">
            <v>28</v>
          </cell>
          <cell r="F28">
            <v>7</v>
          </cell>
          <cell r="G28">
            <v>4</v>
          </cell>
          <cell r="H28">
            <v>30</v>
          </cell>
          <cell r="I28">
            <v>30</v>
          </cell>
          <cell r="J28">
            <v>13</v>
          </cell>
          <cell r="K28">
            <v>4</v>
          </cell>
          <cell r="L28">
            <v>48</v>
          </cell>
          <cell r="M28">
            <v>44</v>
          </cell>
          <cell r="N28">
            <v>46</v>
          </cell>
        </row>
        <row r="29">
          <cell r="B29" t="str">
            <v>Ar024</v>
          </cell>
          <cell r="C29">
            <v>4</v>
          </cell>
          <cell r="D29">
            <v>27</v>
          </cell>
          <cell r="E29">
            <v>38</v>
          </cell>
          <cell r="F29">
            <v>41</v>
          </cell>
          <cell r="G29">
            <v>35</v>
          </cell>
          <cell r="H29">
            <v>49</v>
          </cell>
          <cell r="I29">
            <v>2</v>
          </cell>
          <cell r="J29">
            <v>29</v>
          </cell>
          <cell r="K29">
            <v>40</v>
          </cell>
          <cell r="L29">
            <v>46</v>
          </cell>
          <cell r="M29">
            <v>24</v>
          </cell>
          <cell r="N29">
            <v>29</v>
          </cell>
        </row>
        <row r="30">
          <cell r="B30" t="str">
            <v>Ar025</v>
          </cell>
          <cell r="C30">
            <v>28</v>
          </cell>
          <cell r="D30">
            <v>8</v>
          </cell>
          <cell r="E30">
            <v>5</v>
          </cell>
          <cell r="F30">
            <v>16</v>
          </cell>
          <cell r="G30">
            <v>31</v>
          </cell>
          <cell r="H30">
            <v>15</v>
          </cell>
          <cell r="I30">
            <v>21</v>
          </cell>
          <cell r="J30">
            <v>30</v>
          </cell>
          <cell r="K30">
            <v>41</v>
          </cell>
          <cell r="L30">
            <v>34</v>
          </cell>
          <cell r="M30">
            <v>22</v>
          </cell>
          <cell r="N30">
            <v>14</v>
          </cell>
        </row>
        <row r="31">
          <cell r="B31" t="str">
            <v>Ar026</v>
          </cell>
          <cell r="C31">
            <v>32</v>
          </cell>
          <cell r="D31">
            <v>13</v>
          </cell>
          <cell r="E31">
            <v>47</v>
          </cell>
          <cell r="F31">
            <v>0</v>
          </cell>
          <cell r="G31">
            <v>36</v>
          </cell>
          <cell r="H31">
            <v>22</v>
          </cell>
          <cell r="I31">
            <v>49</v>
          </cell>
          <cell r="J31">
            <v>11</v>
          </cell>
          <cell r="K31">
            <v>26</v>
          </cell>
          <cell r="L31">
            <v>50</v>
          </cell>
          <cell r="M31">
            <v>41</v>
          </cell>
          <cell r="N31">
            <v>36</v>
          </cell>
        </row>
        <row r="32">
          <cell r="B32" t="str">
            <v>Ar027</v>
          </cell>
          <cell r="C32">
            <v>26</v>
          </cell>
          <cell r="D32">
            <v>22</v>
          </cell>
          <cell r="E32">
            <v>28</v>
          </cell>
          <cell r="F32">
            <v>48</v>
          </cell>
          <cell r="G32">
            <v>43</v>
          </cell>
          <cell r="H32">
            <v>5</v>
          </cell>
          <cell r="I32">
            <v>41</v>
          </cell>
          <cell r="J32">
            <v>44</v>
          </cell>
          <cell r="K32">
            <v>6</v>
          </cell>
          <cell r="L32">
            <v>13</v>
          </cell>
          <cell r="M32">
            <v>30</v>
          </cell>
          <cell r="N32">
            <v>26</v>
          </cell>
        </row>
        <row r="33">
          <cell r="B33" t="str">
            <v>Ar028</v>
          </cell>
          <cell r="C33">
            <v>5</v>
          </cell>
          <cell r="D33">
            <v>11</v>
          </cell>
          <cell r="E33">
            <v>41</v>
          </cell>
          <cell r="F33">
            <v>36</v>
          </cell>
          <cell r="G33">
            <v>47</v>
          </cell>
          <cell r="H33">
            <v>23</v>
          </cell>
          <cell r="I33">
            <v>41</v>
          </cell>
          <cell r="J33">
            <v>48</v>
          </cell>
          <cell r="K33">
            <v>17</v>
          </cell>
          <cell r="L33">
            <v>3</v>
          </cell>
          <cell r="M33">
            <v>21</v>
          </cell>
          <cell r="N33">
            <v>47</v>
          </cell>
        </row>
        <row r="34">
          <cell r="B34" t="str">
            <v>Ar029</v>
          </cell>
          <cell r="C34">
            <v>31</v>
          </cell>
          <cell r="D34">
            <v>40</v>
          </cell>
          <cell r="E34">
            <v>17</v>
          </cell>
          <cell r="F34">
            <v>41</v>
          </cell>
          <cell r="G34">
            <v>19</v>
          </cell>
          <cell r="H34">
            <v>45</v>
          </cell>
          <cell r="I34">
            <v>38</v>
          </cell>
          <cell r="J34">
            <v>25</v>
          </cell>
          <cell r="K34">
            <v>24</v>
          </cell>
          <cell r="L34">
            <v>1</v>
          </cell>
          <cell r="M34">
            <v>38</v>
          </cell>
          <cell r="N34">
            <v>8</v>
          </cell>
        </row>
        <row r="35">
          <cell r="B35" t="str">
            <v>Ar030</v>
          </cell>
          <cell r="C35">
            <v>18</v>
          </cell>
          <cell r="D35">
            <v>25</v>
          </cell>
          <cell r="E35">
            <v>46</v>
          </cell>
          <cell r="F35">
            <v>40</v>
          </cell>
          <cell r="G35">
            <v>1</v>
          </cell>
          <cell r="H35">
            <v>43</v>
          </cell>
          <cell r="I35">
            <v>0</v>
          </cell>
          <cell r="J35">
            <v>3</v>
          </cell>
          <cell r="K35">
            <v>27</v>
          </cell>
          <cell r="L35">
            <v>13</v>
          </cell>
          <cell r="M35">
            <v>43</v>
          </cell>
          <cell r="N35">
            <v>1</v>
          </cell>
        </row>
        <row r="36">
          <cell r="B36" t="str">
            <v>Ar031</v>
          </cell>
          <cell r="C36">
            <v>21</v>
          </cell>
          <cell r="D36">
            <v>14</v>
          </cell>
          <cell r="E36">
            <v>47</v>
          </cell>
          <cell r="F36">
            <v>36</v>
          </cell>
          <cell r="G36">
            <v>19</v>
          </cell>
          <cell r="H36">
            <v>16</v>
          </cell>
          <cell r="I36">
            <v>28</v>
          </cell>
          <cell r="J36">
            <v>47</v>
          </cell>
          <cell r="K36">
            <v>41</v>
          </cell>
          <cell r="L36">
            <v>36</v>
          </cell>
          <cell r="M36">
            <v>17</v>
          </cell>
          <cell r="N36">
            <v>18</v>
          </cell>
        </row>
        <row r="37">
          <cell r="B37" t="str">
            <v>Ar032</v>
          </cell>
          <cell r="C37">
            <v>36</v>
          </cell>
          <cell r="D37">
            <v>27</v>
          </cell>
          <cell r="E37">
            <v>27</v>
          </cell>
          <cell r="F37">
            <v>11</v>
          </cell>
          <cell r="G37">
            <v>28</v>
          </cell>
          <cell r="H37">
            <v>21</v>
          </cell>
          <cell r="I37">
            <v>12</v>
          </cell>
          <cell r="J37">
            <v>5</v>
          </cell>
          <cell r="K37">
            <v>50</v>
          </cell>
          <cell r="L37">
            <v>16</v>
          </cell>
          <cell r="M37">
            <v>27</v>
          </cell>
          <cell r="N37">
            <v>36</v>
          </cell>
        </row>
        <row r="38">
          <cell r="B38" t="str">
            <v>Ar033</v>
          </cell>
          <cell r="C38">
            <v>35</v>
          </cell>
          <cell r="D38">
            <v>29</v>
          </cell>
          <cell r="E38">
            <v>7</v>
          </cell>
          <cell r="F38">
            <v>27</v>
          </cell>
          <cell r="G38">
            <v>6</v>
          </cell>
          <cell r="H38">
            <v>24</v>
          </cell>
          <cell r="I38">
            <v>11</v>
          </cell>
          <cell r="J38">
            <v>20</v>
          </cell>
          <cell r="K38">
            <v>25</v>
          </cell>
          <cell r="L38">
            <v>8</v>
          </cell>
          <cell r="M38">
            <v>50</v>
          </cell>
          <cell r="N38">
            <v>2</v>
          </cell>
        </row>
        <row r="39">
          <cell r="B39" t="str">
            <v>Ar034</v>
          </cell>
          <cell r="C39">
            <v>11</v>
          </cell>
          <cell r="D39">
            <v>45</v>
          </cell>
          <cell r="E39">
            <v>27</v>
          </cell>
          <cell r="F39">
            <v>9</v>
          </cell>
          <cell r="G39">
            <v>7</v>
          </cell>
          <cell r="H39">
            <v>35</v>
          </cell>
          <cell r="I39">
            <v>10</v>
          </cell>
          <cell r="J39">
            <v>7</v>
          </cell>
          <cell r="K39">
            <v>10</v>
          </cell>
          <cell r="L39">
            <v>12</v>
          </cell>
          <cell r="M39">
            <v>38</v>
          </cell>
          <cell r="N39">
            <v>6</v>
          </cell>
        </row>
        <row r="40">
          <cell r="B40" t="str">
            <v>Ar035</v>
          </cell>
          <cell r="C40">
            <v>29</v>
          </cell>
          <cell r="D40">
            <v>13</v>
          </cell>
          <cell r="E40">
            <v>18</v>
          </cell>
          <cell r="F40">
            <v>24</v>
          </cell>
          <cell r="G40">
            <v>33</v>
          </cell>
          <cell r="H40">
            <v>17</v>
          </cell>
          <cell r="I40">
            <v>8</v>
          </cell>
          <cell r="J40">
            <v>25</v>
          </cell>
          <cell r="K40">
            <v>46</v>
          </cell>
          <cell r="L40">
            <v>39</v>
          </cell>
          <cell r="M40">
            <v>18</v>
          </cell>
          <cell r="N40">
            <v>17</v>
          </cell>
        </row>
        <row r="41">
          <cell r="B41" t="str">
            <v>Ar036</v>
          </cell>
          <cell r="C41">
            <v>37</v>
          </cell>
          <cell r="D41">
            <v>23</v>
          </cell>
          <cell r="E41">
            <v>7</v>
          </cell>
          <cell r="F41">
            <v>30</v>
          </cell>
          <cell r="G41">
            <v>20</v>
          </cell>
          <cell r="H41">
            <v>24</v>
          </cell>
          <cell r="I41">
            <v>1</v>
          </cell>
          <cell r="J41">
            <v>30</v>
          </cell>
          <cell r="K41">
            <v>43</v>
          </cell>
          <cell r="L41">
            <v>13</v>
          </cell>
          <cell r="M41">
            <v>31</v>
          </cell>
          <cell r="N41">
            <v>23</v>
          </cell>
        </row>
        <row r="42">
          <cell r="B42" t="str">
            <v>Ar037</v>
          </cell>
          <cell r="C42">
            <v>10</v>
          </cell>
          <cell r="D42">
            <v>1</v>
          </cell>
          <cell r="E42">
            <v>3</v>
          </cell>
          <cell r="F42">
            <v>6</v>
          </cell>
          <cell r="G42">
            <v>25</v>
          </cell>
          <cell r="H42">
            <v>42</v>
          </cell>
          <cell r="I42">
            <v>11</v>
          </cell>
          <cell r="J42">
            <v>24</v>
          </cell>
          <cell r="K42">
            <v>17</v>
          </cell>
          <cell r="L42">
            <v>49</v>
          </cell>
          <cell r="M42">
            <v>30</v>
          </cell>
          <cell r="N42">
            <v>48</v>
          </cell>
        </row>
        <row r="43">
          <cell r="B43" t="str">
            <v>Ar038</v>
          </cell>
          <cell r="C43">
            <v>38</v>
          </cell>
          <cell r="D43">
            <v>32</v>
          </cell>
          <cell r="E43">
            <v>4</v>
          </cell>
          <cell r="F43">
            <v>28</v>
          </cell>
          <cell r="G43">
            <v>42</v>
          </cell>
          <cell r="H43">
            <v>37</v>
          </cell>
          <cell r="I43">
            <v>30</v>
          </cell>
          <cell r="J43">
            <v>30</v>
          </cell>
          <cell r="K43">
            <v>19</v>
          </cell>
          <cell r="L43">
            <v>42</v>
          </cell>
          <cell r="M43">
            <v>25</v>
          </cell>
          <cell r="N43">
            <v>50</v>
          </cell>
        </row>
        <row r="44">
          <cell r="B44" t="str">
            <v>Ar039</v>
          </cell>
          <cell r="C44">
            <v>36</v>
          </cell>
          <cell r="D44">
            <v>41</v>
          </cell>
          <cell r="E44">
            <v>48</v>
          </cell>
          <cell r="F44">
            <v>8</v>
          </cell>
          <cell r="G44">
            <v>49</v>
          </cell>
          <cell r="H44">
            <v>48</v>
          </cell>
          <cell r="I44">
            <v>17</v>
          </cell>
          <cell r="J44">
            <v>33</v>
          </cell>
          <cell r="K44">
            <v>8</v>
          </cell>
          <cell r="L44">
            <v>43</v>
          </cell>
          <cell r="M44">
            <v>39</v>
          </cell>
          <cell r="N44">
            <v>47</v>
          </cell>
        </row>
        <row r="45">
          <cell r="B45" t="str">
            <v>Ar040</v>
          </cell>
          <cell r="C45">
            <v>43</v>
          </cell>
          <cell r="D45">
            <v>21</v>
          </cell>
          <cell r="E45">
            <v>29</v>
          </cell>
          <cell r="F45">
            <v>22</v>
          </cell>
          <cell r="G45">
            <v>43</v>
          </cell>
          <cell r="H45">
            <v>34</v>
          </cell>
          <cell r="I45">
            <v>7</v>
          </cell>
          <cell r="J45">
            <v>28</v>
          </cell>
          <cell r="K45">
            <v>13</v>
          </cell>
          <cell r="L45">
            <v>15</v>
          </cell>
          <cell r="M45">
            <v>40</v>
          </cell>
          <cell r="N45">
            <v>13</v>
          </cell>
        </row>
        <row r="46">
          <cell r="B46" t="str">
            <v>Ar041</v>
          </cell>
          <cell r="C46">
            <v>14</v>
          </cell>
          <cell r="D46">
            <v>0</v>
          </cell>
          <cell r="E46">
            <v>0</v>
          </cell>
          <cell r="F46">
            <v>40</v>
          </cell>
          <cell r="G46">
            <v>19</v>
          </cell>
          <cell r="H46">
            <v>48</v>
          </cell>
          <cell r="I46">
            <v>4</v>
          </cell>
          <cell r="J46">
            <v>17</v>
          </cell>
          <cell r="K46">
            <v>44</v>
          </cell>
          <cell r="L46">
            <v>49</v>
          </cell>
          <cell r="M46">
            <v>21</v>
          </cell>
          <cell r="N46">
            <v>28</v>
          </cell>
        </row>
        <row r="47">
          <cell r="B47" t="str">
            <v>Ar042</v>
          </cell>
          <cell r="C47">
            <v>48</v>
          </cell>
          <cell r="D47">
            <v>13</v>
          </cell>
          <cell r="E47">
            <v>8</v>
          </cell>
          <cell r="F47">
            <v>42</v>
          </cell>
          <cell r="G47">
            <v>0</v>
          </cell>
          <cell r="H47">
            <v>19</v>
          </cell>
          <cell r="I47">
            <v>42</v>
          </cell>
          <cell r="J47">
            <v>40</v>
          </cell>
          <cell r="K47">
            <v>36</v>
          </cell>
          <cell r="L47">
            <v>23</v>
          </cell>
          <cell r="M47">
            <v>37</v>
          </cell>
          <cell r="N47">
            <v>8</v>
          </cell>
        </row>
        <row r="48">
          <cell r="B48" t="str">
            <v>Ar043</v>
          </cell>
          <cell r="C48">
            <v>24</v>
          </cell>
          <cell r="D48">
            <v>15</v>
          </cell>
          <cell r="E48">
            <v>24</v>
          </cell>
          <cell r="F48">
            <v>38</v>
          </cell>
          <cell r="G48">
            <v>37</v>
          </cell>
          <cell r="H48">
            <v>4</v>
          </cell>
          <cell r="I48">
            <v>33</v>
          </cell>
          <cell r="J48">
            <v>50</v>
          </cell>
          <cell r="K48">
            <v>44</v>
          </cell>
          <cell r="L48">
            <v>12</v>
          </cell>
          <cell r="M48">
            <v>4</v>
          </cell>
          <cell r="N48">
            <v>50</v>
          </cell>
        </row>
        <row r="49">
          <cell r="B49" t="str">
            <v>Ar044</v>
          </cell>
          <cell r="C49">
            <v>15</v>
          </cell>
          <cell r="D49">
            <v>28</v>
          </cell>
          <cell r="E49">
            <v>37</v>
          </cell>
          <cell r="F49">
            <v>36</v>
          </cell>
          <cell r="G49">
            <v>10</v>
          </cell>
          <cell r="H49">
            <v>1</v>
          </cell>
          <cell r="I49">
            <v>17</v>
          </cell>
          <cell r="J49">
            <v>43</v>
          </cell>
          <cell r="K49">
            <v>18</v>
          </cell>
          <cell r="L49">
            <v>25</v>
          </cell>
          <cell r="M49">
            <v>18</v>
          </cell>
          <cell r="N49">
            <v>18</v>
          </cell>
        </row>
        <row r="50">
          <cell r="B50" t="str">
            <v>Ar045</v>
          </cell>
          <cell r="C50">
            <v>45</v>
          </cell>
          <cell r="D50">
            <v>43</v>
          </cell>
          <cell r="E50">
            <v>7</v>
          </cell>
          <cell r="F50">
            <v>0</v>
          </cell>
          <cell r="G50">
            <v>43</v>
          </cell>
          <cell r="H50">
            <v>18</v>
          </cell>
          <cell r="I50">
            <v>13</v>
          </cell>
          <cell r="J50">
            <v>32</v>
          </cell>
          <cell r="K50">
            <v>48</v>
          </cell>
          <cell r="L50">
            <v>47</v>
          </cell>
          <cell r="M50">
            <v>40</v>
          </cell>
          <cell r="N50">
            <v>2</v>
          </cell>
        </row>
        <row r="51">
          <cell r="B51" t="str">
            <v>Ar046</v>
          </cell>
          <cell r="C51">
            <v>43</v>
          </cell>
          <cell r="D51">
            <v>16</v>
          </cell>
          <cell r="E51">
            <v>1</v>
          </cell>
          <cell r="F51">
            <v>17</v>
          </cell>
          <cell r="G51">
            <v>8</v>
          </cell>
          <cell r="H51">
            <v>18</v>
          </cell>
          <cell r="I51">
            <v>46</v>
          </cell>
          <cell r="J51">
            <v>11</v>
          </cell>
          <cell r="K51">
            <v>12</v>
          </cell>
          <cell r="L51">
            <v>45</v>
          </cell>
          <cell r="M51">
            <v>32</v>
          </cell>
          <cell r="N51">
            <v>45</v>
          </cell>
        </row>
        <row r="52">
          <cell r="B52" t="str">
            <v>Ar047</v>
          </cell>
          <cell r="C52">
            <v>35</v>
          </cell>
          <cell r="D52">
            <v>32</v>
          </cell>
          <cell r="E52">
            <v>21</v>
          </cell>
          <cell r="F52">
            <v>29</v>
          </cell>
          <cell r="G52">
            <v>12</v>
          </cell>
          <cell r="H52">
            <v>9</v>
          </cell>
          <cell r="I52">
            <v>2</v>
          </cell>
          <cell r="J52">
            <v>44</v>
          </cell>
          <cell r="K52">
            <v>10</v>
          </cell>
          <cell r="L52">
            <v>6</v>
          </cell>
          <cell r="M52">
            <v>33</v>
          </cell>
          <cell r="N52">
            <v>35</v>
          </cell>
        </row>
        <row r="53">
          <cell r="B53" t="str">
            <v>Ar048</v>
          </cell>
          <cell r="C53">
            <v>31</v>
          </cell>
          <cell r="D53">
            <v>6</v>
          </cell>
          <cell r="E53">
            <v>6</v>
          </cell>
          <cell r="F53">
            <v>27</v>
          </cell>
          <cell r="G53">
            <v>48</v>
          </cell>
          <cell r="H53">
            <v>35</v>
          </cell>
          <cell r="I53">
            <v>50</v>
          </cell>
          <cell r="J53">
            <v>42</v>
          </cell>
          <cell r="K53">
            <v>42</v>
          </cell>
          <cell r="L53">
            <v>18</v>
          </cell>
          <cell r="M53">
            <v>6</v>
          </cell>
          <cell r="N53">
            <v>38</v>
          </cell>
        </row>
        <row r="54">
          <cell r="B54" t="str">
            <v>Ar049</v>
          </cell>
          <cell r="C54">
            <v>16</v>
          </cell>
          <cell r="D54">
            <v>31</v>
          </cell>
          <cell r="E54">
            <v>30</v>
          </cell>
          <cell r="F54">
            <v>30</v>
          </cell>
          <cell r="G54">
            <v>5</v>
          </cell>
          <cell r="H54">
            <v>49</v>
          </cell>
          <cell r="I54">
            <v>1</v>
          </cell>
          <cell r="J54">
            <v>27</v>
          </cell>
          <cell r="K54">
            <v>3</v>
          </cell>
          <cell r="L54">
            <v>11</v>
          </cell>
          <cell r="M54">
            <v>49</v>
          </cell>
          <cell r="N54">
            <v>11</v>
          </cell>
        </row>
        <row r="55">
          <cell r="B55" t="str">
            <v>Ar050</v>
          </cell>
          <cell r="C55">
            <v>34</v>
          </cell>
          <cell r="D55">
            <v>23</v>
          </cell>
          <cell r="E55">
            <v>2</v>
          </cell>
          <cell r="F55">
            <v>15</v>
          </cell>
          <cell r="G55">
            <v>13</v>
          </cell>
          <cell r="H55">
            <v>32</v>
          </cell>
          <cell r="I55">
            <v>0</v>
          </cell>
          <cell r="J55">
            <v>33</v>
          </cell>
          <cell r="K55">
            <v>47</v>
          </cell>
          <cell r="L55">
            <v>17</v>
          </cell>
          <cell r="M55">
            <v>31</v>
          </cell>
          <cell r="N55">
            <v>32</v>
          </cell>
        </row>
        <row r="56">
          <cell r="B56" t="str">
            <v>Ar051</v>
          </cell>
          <cell r="C56">
            <v>5</v>
          </cell>
          <cell r="D56">
            <v>4</v>
          </cell>
          <cell r="E56">
            <v>47</v>
          </cell>
          <cell r="F56">
            <v>47</v>
          </cell>
          <cell r="G56">
            <v>47</v>
          </cell>
          <cell r="H56">
            <v>14</v>
          </cell>
          <cell r="I56">
            <v>34</v>
          </cell>
          <cell r="J56">
            <v>42</v>
          </cell>
          <cell r="K56">
            <v>13</v>
          </cell>
          <cell r="L56">
            <v>14</v>
          </cell>
          <cell r="M56">
            <v>2</v>
          </cell>
          <cell r="N56">
            <v>22</v>
          </cell>
        </row>
        <row r="57">
          <cell r="B57" t="str">
            <v>Ar052</v>
          </cell>
          <cell r="C57">
            <v>46</v>
          </cell>
          <cell r="D57">
            <v>43</v>
          </cell>
          <cell r="E57">
            <v>1</v>
          </cell>
          <cell r="F57">
            <v>30</v>
          </cell>
          <cell r="G57">
            <v>32</v>
          </cell>
          <cell r="H57">
            <v>18</v>
          </cell>
          <cell r="I57">
            <v>39</v>
          </cell>
          <cell r="J57">
            <v>38</v>
          </cell>
          <cell r="K57">
            <v>34</v>
          </cell>
          <cell r="L57">
            <v>5</v>
          </cell>
          <cell r="M57">
            <v>32</v>
          </cell>
          <cell r="N57">
            <v>35</v>
          </cell>
        </row>
        <row r="58">
          <cell r="B58" t="str">
            <v>Ar053</v>
          </cell>
          <cell r="C58">
            <v>42</v>
          </cell>
          <cell r="D58">
            <v>32</v>
          </cell>
          <cell r="E58">
            <v>9</v>
          </cell>
          <cell r="F58">
            <v>42</v>
          </cell>
          <cell r="G58">
            <v>37</v>
          </cell>
          <cell r="H58">
            <v>6</v>
          </cell>
          <cell r="I58">
            <v>27</v>
          </cell>
          <cell r="J58">
            <v>25</v>
          </cell>
          <cell r="K58">
            <v>6</v>
          </cell>
          <cell r="L58">
            <v>22</v>
          </cell>
          <cell r="M58">
            <v>43</v>
          </cell>
          <cell r="N58">
            <v>33</v>
          </cell>
        </row>
        <row r="59">
          <cell r="B59" t="str">
            <v>Ar054</v>
          </cell>
          <cell r="C59">
            <v>38</v>
          </cell>
          <cell r="D59">
            <v>0</v>
          </cell>
          <cell r="E59">
            <v>29</v>
          </cell>
          <cell r="F59">
            <v>2</v>
          </cell>
          <cell r="G59">
            <v>38</v>
          </cell>
          <cell r="H59">
            <v>9</v>
          </cell>
          <cell r="I59">
            <v>2</v>
          </cell>
          <cell r="J59">
            <v>33</v>
          </cell>
          <cell r="K59">
            <v>37</v>
          </cell>
          <cell r="L59">
            <v>42</v>
          </cell>
          <cell r="M59">
            <v>39</v>
          </cell>
          <cell r="N59">
            <v>2</v>
          </cell>
        </row>
        <row r="60">
          <cell r="B60" t="str">
            <v>Ar055</v>
          </cell>
          <cell r="C60">
            <v>21</v>
          </cell>
          <cell r="D60">
            <v>22</v>
          </cell>
          <cell r="E60">
            <v>35</v>
          </cell>
          <cell r="F60">
            <v>26</v>
          </cell>
          <cell r="G60">
            <v>13</v>
          </cell>
          <cell r="H60">
            <v>43</v>
          </cell>
          <cell r="I60">
            <v>10</v>
          </cell>
          <cell r="J60">
            <v>5</v>
          </cell>
          <cell r="K60">
            <v>26</v>
          </cell>
          <cell r="L60">
            <v>31</v>
          </cell>
          <cell r="M60">
            <v>4</v>
          </cell>
          <cell r="N60">
            <v>27</v>
          </cell>
        </row>
        <row r="61">
          <cell r="B61" t="str">
            <v>Ar056</v>
          </cell>
          <cell r="C61">
            <v>43</v>
          </cell>
          <cell r="D61">
            <v>45</v>
          </cell>
          <cell r="E61">
            <v>16</v>
          </cell>
          <cell r="F61">
            <v>12</v>
          </cell>
          <cell r="G61">
            <v>18</v>
          </cell>
          <cell r="H61">
            <v>19</v>
          </cell>
          <cell r="I61">
            <v>17</v>
          </cell>
          <cell r="J61">
            <v>49</v>
          </cell>
          <cell r="K61">
            <v>45</v>
          </cell>
          <cell r="L61">
            <v>38</v>
          </cell>
          <cell r="M61">
            <v>11</v>
          </cell>
          <cell r="N61">
            <v>28</v>
          </cell>
        </row>
        <row r="62">
          <cell r="B62" t="str">
            <v>Ar057</v>
          </cell>
          <cell r="C62">
            <v>16</v>
          </cell>
          <cell r="D62">
            <v>36</v>
          </cell>
          <cell r="E62">
            <v>21</v>
          </cell>
          <cell r="F62">
            <v>6</v>
          </cell>
          <cell r="G62">
            <v>42</v>
          </cell>
          <cell r="H62">
            <v>36</v>
          </cell>
          <cell r="I62">
            <v>30</v>
          </cell>
          <cell r="J62">
            <v>4</v>
          </cell>
          <cell r="K62">
            <v>29</v>
          </cell>
          <cell r="L62">
            <v>36</v>
          </cell>
          <cell r="M62">
            <v>7</v>
          </cell>
          <cell r="N62">
            <v>20</v>
          </cell>
        </row>
        <row r="63">
          <cell r="B63" t="str">
            <v>Ar058</v>
          </cell>
          <cell r="C63">
            <v>21</v>
          </cell>
          <cell r="D63">
            <v>46</v>
          </cell>
          <cell r="E63">
            <v>26</v>
          </cell>
          <cell r="F63">
            <v>18</v>
          </cell>
          <cell r="G63">
            <v>6</v>
          </cell>
          <cell r="H63">
            <v>2</v>
          </cell>
          <cell r="I63">
            <v>49</v>
          </cell>
          <cell r="J63">
            <v>14</v>
          </cell>
          <cell r="K63">
            <v>31</v>
          </cell>
          <cell r="L63">
            <v>37</v>
          </cell>
          <cell r="M63">
            <v>34</v>
          </cell>
          <cell r="N63">
            <v>49</v>
          </cell>
        </row>
        <row r="64">
          <cell r="B64" t="str">
            <v>Ar059</v>
          </cell>
          <cell r="C64">
            <v>4</v>
          </cell>
          <cell r="D64">
            <v>32</v>
          </cell>
          <cell r="E64">
            <v>18</v>
          </cell>
          <cell r="F64">
            <v>32</v>
          </cell>
          <cell r="G64">
            <v>43</v>
          </cell>
          <cell r="H64">
            <v>46</v>
          </cell>
          <cell r="I64">
            <v>46</v>
          </cell>
          <cell r="J64">
            <v>8</v>
          </cell>
          <cell r="K64">
            <v>33</v>
          </cell>
          <cell r="L64">
            <v>8</v>
          </cell>
          <cell r="M64">
            <v>1</v>
          </cell>
          <cell r="N64">
            <v>5</v>
          </cell>
        </row>
        <row r="65">
          <cell r="B65" t="str">
            <v>Ar060</v>
          </cell>
          <cell r="C65">
            <v>40</v>
          </cell>
          <cell r="D65">
            <v>43</v>
          </cell>
          <cell r="E65">
            <v>24</v>
          </cell>
          <cell r="F65">
            <v>11</v>
          </cell>
          <cell r="G65">
            <v>35</v>
          </cell>
          <cell r="H65">
            <v>0</v>
          </cell>
          <cell r="I65">
            <v>41</v>
          </cell>
          <cell r="J65">
            <v>2</v>
          </cell>
          <cell r="K65">
            <v>8</v>
          </cell>
          <cell r="L65">
            <v>33</v>
          </cell>
          <cell r="M65">
            <v>41</v>
          </cell>
          <cell r="N65">
            <v>31</v>
          </cell>
        </row>
        <row r="66">
          <cell r="B66" t="str">
            <v>Ar061</v>
          </cell>
          <cell r="C66">
            <v>40</v>
          </cell>
          <cell r="D66">
            <v>39</v>
          </cell>
          <cell r="E66">
            <v>31</v>
          </cell>
          <cell r="F66">
            <v>23</v>
          </cell>
          <cell r="G66">
            <v>40</v>
          </cell>
          <cell r="H66">
            <v>20</v>
          </cell>
          <cell r="I66">
            <v>11</v>
          </cell>
          <cell r="J66">
            <v>2</v>
          </cell>
          <cell r="K66">
            <v>40</v>
          </cell>
          <cell r="L66">
            <v>1</v>
          </cell>
          <cell r="M66">
            <v>15</v>
          </cell>
          <cell r="N66">
            <v>32</v>
          </cell>
        </row>
        <row r="67">
          <cell r="B67" t="str">
            <v>Ar062</v>
          </cell>
          <cell r="C67">
            <v>42</v>
          </cell>
          <cell r="D67">
            <v>41</v>
          </cell>
          <cell r="E67">
            <v>26</v>
          </cell>
          <cell r="F67">
            <v>28</v>
          </cell>
          <cell r="G67">
            <v>41</v>
          </cell>
          <cell r="H67">
            <v>36</v>
          </cell>
          <cell r="I67">
            <v>22</v>
          </cell>
          <cell r="J67">
            <v>36</v>
          </cell>
          <cell r="K67">
            <v>10</v>
          </cell>
          <cell r="L67">
            <v>33</v>
          </cell>
          <cell r="M67">
            <v>7</v>
          </cell>
          <cell r="N67">
            <v>20</v>
          </cell>
        </row>
        <row r="68">
          <cell r="B68" t="str">
            <v>Ar063</v>
          </cell>
          <cell r="C68">
            <v>23</v>
          </cell>
          <cell r="D68">
            <v>12</v>
          </cell>
          <cell r="E68">
            <v>37</v>
          </cell>
          <cell r="F68">
            <v>11</v>
          </cell>
          <cell r="G68">
            <v>29</v>
          </cell>
          <cell r="H68">
            <v>16</v>
          </cell>
          <cell r="I68">
            <v>1</v>
          </cell>
          <cell r="J68">
            <v>37</v>
          </cell>
          <cell r="K68">
            <v>21</v>
          </cell>
          <cell r="L68">
            <v>50</v>
          </cell>
          <cell r="M68">
            <v>33</v>
          </cell>
          <cell r="N68">
            <v>25</v>
          </cell>
        </row>
        <row r="69">
          <cell r="B69" t="str">
            <v>Ar064</v>
          </cell>
          <cell r="C69">
            <v>21</v>
          </cell>
          <cell r="D69">
            <v>24</v>
          </cell>
          <cell r="E69">
            <v>39</v>
          </cell>
          <cell r="F69">
            <v>25</v>
          </cell>
          <cell r="G69">
            <v>48</v>
          </cell>
          <cell r="H69">
            <v>12</v>
          </cell>
          <cell r="I69">
            <v>40</v>
          </cell>
          <cell r="J69">
            <v>11</v>
          </cell>
          <cell r="K69">
            <v>7</v>
          </cell>
          <cell r="L69">
            <v>32</v>
          </cell>
          <cell r="M69">
            <v>30</v>
          </cell>
          <cell r="N69">
            <v>28</v>
          </cell>
        </row>
        <row r="70">
          <cell r="B70" t="str">
            <v>Ar065</v>
          </cell>
          <cell r="C70">
            <v>18</v>
          </cell>
          <cell r="D70">
            <v>44</v>
          </cell>
          <cell r="E70">
            <v>11</v>
          </cell>
          <cell r="F70">
            <v>49</v>
          </cell>
          <cell r="G70">
            <v>16</v>
          </cell>
          <cell r="H70">
            <v>23</v>
          </cell>
          <cell r="I70">
            <v>0</v>
          </cell>
          <cell r="J70">
            <v>44</v>
          </cell>
          <cell r="K70">
            <v>44</v>
          </cell>
          <cell r="L70">
            <v>10</v>
          </cell>
          <cell r="M70">
            <v>25</v>
          </cell>
          <cell r="N70">
            <v>21</v>
          </cell>
        </row>
        <row r="71">
          <cell r="B71" t="str">
            <v>Ar066</v>
          </cell>
          <cell r="C71">
            <v>22</v>
          </cell>
          <cell r="D71">
            <v>39</v>
          </cell>
          <cell r="E71">
            <v>25</v>
          </cell>
          <cell r="F71">
            <v>20</v>
          </cell>
          <cell r="G71">
            <v>31</v>
          </cell>
          <cell r="H71">
            <v>26</v>
          </cell>
          <cell r="I71">
            <v>32</v>
          </cell>
          <cell r="J71">
            <v>44</v>
          </cell>
          <cell r="K71">
            <v>18</v>
          </cell>
          <cell r="L71">
            <v>25</v>
          </cell>
          <cell r="M71">
            <v>18</v>
          </cell>
          <cell r="N71">
            <v>50</v>
          </cell>
        </row>
        <row r="72">
          <cell r="B72" t="str">
            <v>Ar067</v>
          </cell>
          <cell r="C72">
            <v>37</v>
          </cell>
          <cell r="D72">
            <v>37</v>
          </cell>
          <cell r="E72">
            <v>25</v>
          </cell>
          <cell r="F72">
            <v>17</v>
          </cell>
          <cell r="G72">
            <v>29</v>
          </cell>
          <cell r="H72">
            <v>23</v>
          </cell>
          <cell r="I72">
            <v>22</v>
          </cell>
          <cell r="J72">
            <v>13</v>
          </cell>
          <cell r="K72">
            <v>43</v>
          </cell>
          <cell r="L72">
            <v>46</v>
          </cell>
          <cell r="M72">
            <v>33</v>
          </cell>
          <cell r="N72">
            <v>0</v>
          </cell>
        </row>
        <row r="73">
          <cell r="B73" t="str">
            <v>Ar068</v>
          </cell>
          <cell r="C73">
            <v>41</v>
          </cell>
          <cell r="D73">
            <v>30</v>
          </cell>
          <cell r="E73">
            <v>24</v>
          </cell>
          <cell r="F73">
            <v>2</v>
          </cell>
          <cell r="G73">
            <v>40</v>
          </cell>
          <cell r="H73">
            <v>20</v>
          </cell>
          <cell r="I73">
            <v>35</v>
          </cell>
          <cell r="J73">
            <v>19</v>
          </cell>
          <cell r="K73">
            <v>5</v>
          </cell>
          <cell r="L73">
            <v>46</v>
          </cell>
          <cell r="M73">
            <v>23</v>
          </cell>
          <cell r="N73">
            <v>37</v>
          </cell>
        </row>
        <row r="74">
          <cell r="B74" t="str">
            <v>Ar069</v>
          </cell>
          <cell r="C74">
            <v>28</v>
          </cell>
          <cell r="D74">
            <v>19</v>
          </cell>
          <cell r="E74">
            <v>14</v>
          </cell>
          <cell r="F74">
            <v>33</v>
          </cell>
          <cell r="G74">
            <v>31</v>
          </cell>
          <cell r="H74">
            <v>24</v>
          </cell>
          <cell r="I74">
            <v>45</v>
          </cell>
          <cell r="J74">
            <v>14</v>
          </cell>
          <cell r="K74">
            <v>28</v>
          </cell>
          <cell r="L74">
            <v>0</v>
          </cell>
          <cell r="M74">
            <v>1</v>
          </cell>
          <cell r="N74">
            <v>38</v>
          </cell>
        </row>
        <row r="75">
          <cell r="B75" t="str">
            <v>Ar070</v>
          </cell>
          <cell r="C75">
            <v>8</v>
          </cell>
          <cell r="D75">
            <v>30</v>
          </cell>
          <cell r="E75">
            <v>0</v>
          </cell>
          <cell r="F75">
            <v>50</v>
          </cell>
          <cell r="G75">
            <v>3</v>
          </cell>
          <cell r="H75">
            <v>19</v>
          </cell>
          <cell r="I75">
            <v>34</v>
          </cell>
          <cell r="J75">
            <v>6</v>
          </cell>
          <cell r="K75">
            <v>24</v>
          </cell>
          <cell r="L75">
            <v>44</v>
          </cell>
          <cell r="M75">
            <v>8</v>
          </cell>
          <cell r="N75">
            <v>18</v>
          </cell>
        </row>
        <row r="76">
          <cell r="B76" t="str">
            <v>Ar071</v>
          </cell>
          <cell r="C76">
            <v>6</v>
          </cell>
          <cell r="D76">
            <v>20</v>
          </cell>
          <cell r="E76">
            <v>6</v>
          </cell>
          <cell r="F76">
            <v>28</v>
          </cell>
          <cell r="G76">
            <v>0</v>
          </cell>
          <cell r="H76">
            <v>17</v>
          </cell>
          <cell r="I76">
            <v>18</v>
          </cell>
          <cell r="J76">
            <v>47</v>
          </cell>
          <cell r="K76">
            <v>18</v>
          </cell>
          <cell r="L76">
            <v>17</v>
          </cell>
          <cell r="M76">
            <v>9</v>
          </cell>
          <cell r="N76">
            <v>6</v>
          </cell>
        </row>
        <row r="77">
          <cell r="B77" t="str">
            <v>Ar072</v>
          </cell>
          <cell r="C77">
            <v>14</v>
          </cell>
          <cell r="D77">
            <v>30</v>
          </cell>
          <cell r="E77">
            <v>35</v>
          </cell>
          <cell r="F77">
            <v>33</v>
          </cell>
          <cell r="G77">
            <v>33</v>
          </cell>
          <cell r="H77">
            <v>12</v>
          </cell>
          <cell r="I77">
            <v>39</v>
          </cell>
          <cell r="J77">
            <v>37</v>
          </cell>
          <cell r="K77">
            <v>25</v>
          </cell>
          <cell r="L77">
            <v>48</v>
          </cell>
          <cell r="M77">
            <v>16</v>
          </cell>
          <cell r="N77">
            <v>3</v>
          </cell>
        </row>
        <row r="78">
          <cell r="B78" t="str">
            <v>Ar073</v>
          </cell>
          <cell r="C78">
            <v>4</v>
          </cell>
          <cell r="D78">
            <v>18</v>
          </cell>
          <cell r="E78">
            <v>47</v>
          </cell>
          <cell r="F78">
            <v>14</v>
          </cell>
          <cell r="G78">
            <v>17</v>
          </cell>
          <cell r="H78">
            <v>40</v>
          </cell>
          <cell r="I78">
            <v>2</v>
          </cell>
          <cell r="J78">
            <v>4</v>
          </cell>
          <cell r="K78">
            <v>28</v>
          </cell>
          <cell r="L78">
            <v>38</v>
          </cell>
          <cell r="M78">
            <v>37</v>
          </cell>
          <cell r="N78">
            <v>27</v>
          </cell>
        </row>
        <row r="79">
          <cell r="B79" t="str">
            <v>Ar074</v>
          </cell>
          <cell r="C79">
            <v>5</v>
          </cell>
          <cell r="D79">
            <v>18</v>
          </cell>
          <cell r="E79">
            <v>50</v>
          </cell>
          <cell r="F79">
            <v>36</v>
          </cell>
          <cell r="G79">
            <v>3</v>
          </cell>
          <cell r="H79">
            <v>44</v>
          </cell>
          <cell r="I79">
            <v>0</v>
          </cell>
          <cell r="J79">
            <v>19</v>
          </cell>
          <cell r="K79">
            <v>49</v>
          </cell>
          <cell r="L79">
            <v>39</v>
          </cell>
          <cell r="M79">
            <v>28</v>
          </cell>
          <cell r="N79">
            <v>44</v>
          </cell>
        </row>
        <row r="80">
          <cell r="B80" t="str">
            <v>Ar075</v>
          </cell>
          <cell r="C80">
            <v>22</v>
          </cell>
          <cell r="D80">
            <v>28</v>
          </cell>
          <cell r="E80">
            <v>16</v>
          </cell>
          <cell r="F80">
            <v>15</v>
          </cell>
          <cell r="G80">
            <v>44</v>
          </cell>
          <cell r="H80">
            <v>25</v>
          </cell>
          <cell r="I80">
            <v>45</v>
          </cell>
          <cell r="J80">
            <v>15</v>
          </cell>
          <cell r="K80">
            <v>22</v>
          </cell>
          <cell r="L80">
            <v>19</v>
          </cell>
          <cell r="M80">
            <v>42</v>
          </cell>
          <cell r="N80">
            <v>14</v>
          </cell>
        </row>
        <row r="81">
          <cell r="B81" t="str">
            <v>Ar076</v>
          </cell>
          <cell r="C81">
            <v>50</v>
          </cell>
          <cell r="D81">
            <v>44</v>
          </cell>
          <cell r="E81">
            <v>47</v>
          </cell>
          <cell r="F81">
            <v>42</v>
          </cell>
          <cell r="G81">
            <v>10</v>
          </cell>
          <cell r="H81">
            <v>30</v>
          </cell>
          <cell r="I81">
            <v>3</v>
          </cell>
          <cell r="J81">
            <v>29</v>
          </cell>
          <cell r="K81">
            <v>10</v>
          </cell>
          <cell r="L81">
            <v>3</v>
          </cell>
          <cell r="M81">
            <v>35</v>
          </cell>
          <cell r="N81">
            <v>10</v>
          </cell>
        </row>
        <row r="82">
          <cell r="B82" t="str">
            <v>Ar077</v>
          </cell>
          <cell r="C82">
            <v>38</v>
          </cell>
          <cell r="D82">
            <v>20</v>
          </cell>
          <cell r="E82">
            <v>34</v>
          </cell>
          <cell r="F82">
            <v>16</v>
          </cell>
          <cell r="G82">
            <v>41</v>
          </cell>
          <cell r="H82">
            <v>33</v>
          </cell>
          <cell r="I82">
            <v>30</v>
          </cell>
          <cell r="J82">
            <v>1</v>
          </cell>
          <cell r="K82">
            <v>49</v>
          </cell>
          <cell r="L82">
            <v>49</v>
          </cell>
          <cell r="M82">
            <v>42</v>
          </cell>
          <cell r="N82">
            <v>25</v>
          </cell>
        </row>
        <row r="83">
          <cell r="B83" t="str">
            <v>Ar078</v>
          </cell>
          <cell r="C83">
            <v>40</v>
          </cell>
          <cell r="D83">
            <v>45</v>
          </cell>
          <cell r="E83">
            <v>14</v>
          </cell>
          <cell r="F83">
            <v>4</v>
          </cell>
          <cell r="G83">
            <v>16</v>
          </cell>
          <cell r="H83">
            <v>12</v>
          </cell>
          <cell r="I83">
            <v>37</v>
          </cell>
          <cell r="J83">
            <v>2</v>
          </cell>
          <cell r="K83">
            <v>42</v>
          </cell>
          <cell r="L83">
            <v>14</v>
          </cell>
          <cell r="M83">
            <v>30</v>
          </cell>
          <cell r="N83">
            <v>24</v>
          </cell>
        </row>
        <row r="84">
          <cell r="B84" t="str">
            <v>Ar079</v>
          </cell>
          <cell r="C84">
            <v>29</v>
          </cell>
          <cell r="D84">
            <v>5</v>
          </cell>
          <cell r="E84">
            <v>16</v>
          </cell>
          <cell r="F84">
            <v>38</v>
          </cell>
          <cell r="G84">
            <v>17</v>
          </cell>
          <cell r="H84">
            <v>17</v>
          </cell>
          <cell r="I84">
            <v>29</v>
          </cell>
          <cell r="J84">
            <v>9</v>
          </cell>
          <cell r="K84">
            <v>43</v>
          </cell>
          <cell r="L84">
            <v>49</v>
          </cell>
          <cell r="M84">
            <v>46</v>
          </cell>
          <cell r="N84">
            <v>28</v>
          </cell>
        </row>
        <row r="85">
          <cell r="B85" t="str">
            <v>Ar080</v>
          </cell>
          <cell r="C85">
            <v>42</v>
          </cell>
          <cell r="D85">
            <v>4</v>
          </cell>
          <cell r="E85">
            <v>40</v>
          </cell>
          <cell r="F85">
            <v>30</v>
          </cell>
          <cell r="G85">
            <v>18</v>
          </cell>
          <cell r="H85">
            <v>33</v>
          </cell>
          <cell r="I85">
            <v>37</v>
          </cell>
          <cell r="J85">
            <v>18</v>
          </cell>
          <cell r="K85">
            <v>34</v>
          </cell>
          <cell r="L85">
            <v>45</v>
          </cell>
          <cell r="M85">
            <v>6</v>
          </cell>
          <cell r="N85">
            <v>29</v>
          </cell>
        </row>
        <row r="86">
          <cell r="B86" t="str">
            <v>Ar081</v>
          </cell>
          <cell r="C86">
            <v>7</v>
          </cell>
          <cell r="D86">
            <v>19</v>
          </cell>
          <cell r="E86">
            <v>32</v>
          </cell>
          <cell r="F86">
            <v>9</v>
          </cell>
          <cell r="G86">
            <v>48</v>
          </cell>
          <cell r="H86">
            <v>4</v>
          </cell>
          <cell r="I86">
            <v>16</v>
          </cell>
          <cell r="J86">
            <v>20</v>
          </cell>
          <cell r="K86">
            <v>48</v>
          </cell>
          <cell r="L86">
            <v>19</v>
          </cell>
          <cell r="M86">
            <v>4</v>
          </cell>
          <cell r="N86">
            <v>36</v>
          </cell>
        </row>
        <row r="87">
          <cell r="B87" t="str">
            <v>Ar082</v>
          </cell>
          <cell r="C87">
            <v>45</v>
          </cell>
          <cell r="D87">
            <v>37</v>
          </cell>
          <cell r="E87">
            <v>11</v>
          </cell>
          <cell r="F87">
            <v>37</v>
          </cell>
          <cell r="G87">
            <v>37</v>
          </cell>
          <cell r="H87">
            <v>16</v>
          </cell>
          <cell r="I87">
            <v>37</v>
          </cell>
          <cell r="J87">
            <v>13</v>
          </cell>
          <cell r="K87">
            <v>31</v>
          </cell>
          <cell r="L87">
            <v>4</v>
          </cell>
          <cell r="M87">
            <v>17</v>
          </cell>
          <cell r="N87">
            <v>33</v>
          </cell>
        </row>
        <row r="88">
          <cell r="B88" t="str">
            <v>Ar083</v>
          </cell>
          <cell r="C88">
            <v>9</v>
          </cell>
          <cell r="D88">
            <v>8</v>
          </cell>
          <cell r="E88">
            <v>41</v>
          </cell>
          <cell r="F88">
            <v>33</v>
          </cell>
          <cell r="G88">
            <v>18</v>
          </cell>
          <cell r="H88">
            <v>18</v>
          </cell>
          <cell r="I88">
            <v>29</v>
          </cell>
          <cell r="J88">
            <v>0</v>
          </cell>
          <cell r="K88">
            <v>11</v>
          </cell>
          <cell r="L88">
            <v>42</v>
          </cell>
          <cell r="M88">
            <v>24</v>
          </cell>
          <cell r="N88">
            <v>38</v>
          </cell>
        </row>
        <row r="89">
          <cell r="B89" t="str">
            <v>Ar084</v>
          </cell>
          <cell r="C89">
            <v>37</v>
          </cell>
          <cell r="D89">
            <v>23</v>
          </cell>
          <cell r="E89">
            <v>2</v>
          </cell>
          <cell r="F89">
            <v>15</v>
          </cell>
          <cell r="G89">
            <v>5</v>
          </cell>
          <cell r="H89">
            <v>19</v>
          </cell>
          <cell r="I89">
            <v>10</v>
          </cell>
          <cell r="J89">
            <v>35</v>
          </cell>
          <cell r="K89">
            <v>8</v>
          </cell>
          <cell r="L89">
            <v>45</v>
          </cell>
          <cell r="M89">
            <v>14</v>
          </cell>
          <cell r="N89">
            <v>30</v>
          </cell>
        </row>
        <row r="90">
          <cell r="B90" t="str">
            <v>Ar085</v>
          </cell>
          <cell r="C90">
            <v>21</v>
          </cell>
          <cell r="D90">
            <v>37</v>
          </cell>
          <cell r="E90">
            <v>8</v>
          </cell>
          <cell r="F90">
            <v>9</v>
          </cell>
          <cell r="G90">
            <v>34</v>
          </cell>
          <cell r="H90">
            <v>45</v>
          </cell>
          <cell r="I90">
            <v>33</v>
          </cell>
          <cell r="J90">
            <v>26</v>
          </cell>
          <cell r="K90">
            <v>26</v>
          </cell>
          <cell r="L90">
            <v>20</v>
          </cell>
          <cell r="M90">
            <v>46</v>
          </cell>
          <cell r="N90">
            <v>2</v>
          </cell>
        </row>
        <row r="91">
          <cell r="B91" t="str">
            <v>Ar086</v>
          </cell>
          <cell r="C91">
            <v>20</v>
          </cell>
          <cell r="D91">
            <v>21</v>
          </cell>
          <cell r="E91">
            <v>22</v>
          </cell>
          <cell r="F91">
            <v>19</v>
          </cell>
          <cell r="G91">
            <v>2</v>
          </cell>
          <cell r="H91">
            <v>34</v>
          </cell>
          <cell r="I91">
            <v>35</v>
          </cell>
          <cell r="J91">
            <v>12</v>
          </cell>
          <cell r="K91">
            <v>11</v>
          </cell>
          <cell r="L91">
            <v>1</v>
          </cell>
          <cell r="M91">
            <v>20</v>
          </cell>
          <cell r="N91">
            <v>26</v>
          </cell>
        </row>
        <row r="92">
          <cell r="B92" t="str">
            <v>Ar087</v>
          </cell>
          <cell r="C92">
            <v>33</v>
          </cell>
          <cell r="D92">
            <v>48</v>
          </cell>
          <cell r="E92">
            <v>26</v>
          </cell>
          <cell r="F92">
            <v>17</v>
          </cell>
          <cell r="G92">
            <v>33</v>
          </cell>
          <cell r="H92">
            <v>49</v>
          </cell>
          <cell r="I92">
            <v>34</v>
          </cell>
          <cell r="J92">
            <v>27</v>
          </cell>
          <cell r="K92">
            <v>19</v>
          </cell>
          <cell r="L92">
            <v>24</v>
          </cell>
          <cell r="M92">
            <v>11</v>
          </cell>
          <cell r="N92">
            <v>13</v>
          </cell>
        </row>
        <row r="93">
          <cell r="B93" t="str">
            <v>Ar088</v>
          </cell>
          <cell r="C93">
            <v>28</v>
          </cell>
          <cell r="D93">
            <v>47</v>
          </cell>
          <cell r="E93">
            <v>25</v>
          </cell>
          <cell r="F93">
            <v>17</v>
          </cell>
          <cell r="G93">
            <v>3</v>
          </cell>
          <cell r="H93">
            <v>33</v>
          </cell>
          <cell r="I93">
            <v>0</v>
          </cell>
          <cell r="J93">
            <v>12</v>
          </cell>
          <cell r="K93">
            <v>26</v>
          </cell>
          <cell r="L93">
            <v>30</v>
          </cell>
          <cell r="M93">
            <v>15</v>
          </cell>
          <cell r="N93">
            <v>34</v>
          </cell>
        </row>
        <row r="94">
          <cell r="B94" t="str">
            <v>Ar089</v>
          </cell>
          <cell r="C94">
            <v>33</v>
          </cell>
          <cell r="D94">
            <v>45</v>
          </cell>
          <cell r="E94">
            <v>19</v>
          </cell>
          <cell r="F94">
            <v>48</v>
          </cell>
          <cell r="G94">
            <v>41</v>
          </cell>
          <cell r="H94">
            <v>23</v>
          </cell>
          <cell r="I94">
            <v>12</v>
          </cell>
          <cell r="J94">
            <v>11</v>
          </cell>
          <cell r="K94">
            <v>32</v>
          </cell>
          <cell r="L94">
            <v>38</v>
          </cell>
          <cell r="M94">
            <v>21</v>
          </cell>
          <cell r="N94">
            <v>29</v>
          </cell>
        </row>
        <row r="95">
          <cell r="B95" t="str">
            <v>Ar090</v>
          </cell>
          <cell r="C95">
            <v>50</v>
          </cell>
          <cell r="D95">
            <v>34</v>
          </cell>
          <cell r="E95">
            <v>25</v>
          </cell>
          <cell r="F95">
            <v>24</v>
          </cell>
          <cell r="G95">
            <v>7</v>
          </cell>
          <cell r="H95">
            <v>13</v>
          </cell>
          <cell r="I95">
            <v>36</v>
          </cell>
          <cell r="J95">
            <v>17</v>
          </cell>
          <cell r="K95">
            <v>4</v>
          </cell>
          <cell r="L95">
            <v>43</v>
          </cell>
          <cell r="M95">
            <v>39</v>
          </cell>
          <cell r="N95">
            <v>47</v>
          </cell>
        </row>
        <row r="96">
          <cell r="B96" t="str">
            <v>Ar091</v>
          </cell>
          <cell r="C96">
            <v>30</v>
          </cell>
          <cell r="D96">
            <v>23</v>
          </cell>
          <cell r="E96">
            <v>23</v>
          </cell>
          <cell r="F96">
            <v>28</v>
          </cell>
          <cell r="G96">
            <v>28</v>
          </cell>
          <cell r="H96">
            <v>38</v>
          </cell>
          <cell r="I96">
            <v>17</v>
          </cell>
          <cell r="J96">
            <v>19</v>
          </cell>
          <cell r="K96">
            <v>46</v>
          </cell>
          <cell r="L96">
            <v>22</v>
          </cell>
          <cell r="M96">
            <v>24</v>
          </cell>
          <cell r="N96">
            <v>46</v>
          </cell>
        </row>
        <row r="97">
          <cell r="B97" t="str">
            <v>Ar092</v>
          </cell>
          <cell r="C97">
            <v>36</v>
          </cell>
          <cell r="D97">
            <v>41</v>
          </cell>
          <cell r="E97">
            <v>44</v>
          </cell>
          <cell r="F97">
            <v>20</v>
          </cell>
          <cell r="G97">
            <v>23</v>
          </cell>
          <cell r="H97">
            <v>25</v>
          </cell>
          <cell r="I97">
            <v>6</v>
          </cell>
          <cell r="J97">
            <v>14</v>
          </cell>
          <cell r="K97">
            <v>22</v>
          </cell>
          <cell r="L97">
            <v>24</v>
          </cell>
          <cell r="M97">
            <v>26</v>
          </cell>
          <cell r="N97">
            <v>28</v>
          </cell>
        </row>
        <row r="98">
          <cell r="B98" t="str">
            <v>Ar093</v>
          </cell>
          <cell r="C98">
            <v>36</v>
          </cell>
          <cell r="D98">
            <v>11</v>
          </cell>
          <cell r="E98">
            <v>49</v>
          </cell>
          <cell r="F98">
            <v>21</v>
          </cell>
          <cell r="G98">
            <v>33</v>
          </cell>
          <cell r="H98">
            <v>20</v>
          </cell>
          <cell r="I98">
            <v>4</v>
          </cell>
          <cell r="J98">
            <v>16</v>
          </cell>
          <cell r="K98">
            <v>29</v>
          </cell>
          <cell r="L98">
            <v>16</v>
          </cell>
          <cell r="M98">
            <v>13</v>
          </cell>
          <cell r="N98">
            <v>7</v>
          </cell>
        </row>
        <row r="99">
          <cell r="B99" t="str">
            <v>Ar094</v>
          </cell>
          <cell r="C99">
            <v>24</v>
          </cell>
          <cell r="D99">
            <v>44</v>
          </cell>
          <cell r="E99">
            <v>5</v>
          </cell>
          <cell r="F99">
            <v>41</v>
          </cell>
          <cell r="G99">
            <v>33</v>
          </cell>
          <cell r="H99">
            <v>6</v>
          </cell>
          <cell r="I99">
            <v>50</v>
          </cell>
          <cell r="J99">
            <v>2</v>
          </cell>
          <cell r="K99">
            <v>23</v>
          </cell>
          <cell r="L99">
            <v>47</v>
          </cell>
          <cell r="M99">
            <v>3</v>
          </cell>
          <cell r="N99">
            <v>13</v>
          </cell>
        </row>
        <row r="100">
          <cell r="B100" t="str">
            <v>Ar095</v>
          </cell>
          <cell r="C100">
            <v>5</v>
          </cell>
          <cell r="D100">
            <v>29</v>
          </cell>
          <cell r="E100">
            <v>19</v>
          </cell>
          <cell r="F100">
            <v>1</v>
          </cell>
          <cell r="G100">
            <v>1</v>
          </cell>
          <cell r="H100">
            <v>31</v>
          </cell>
          <cell r="I100">
            <v>12</v>
          </cell>
          <cell r="J100">
            <v>4</v>
          </cell>
          <cell r="K100">
            <v>21</v>
          </cell>
          <cell r="L100">
            <v>29</v>
          </cell>
          <cell r="M100">
            <v>50</v>
          </cell>
          <cell r="N100">
            <v>37</v>
          </cell>
        </row>
        <row r="101">
          <cell r="B101" t="str">
            <v>Ar096</v>
          </cell>
          <cell r="C101">
            <v>22</v>
          </cell>
          <cell r="D101">
            <v>5</v>
          </cell>
          <cell r="E101">
            <v>1</v>
          </cell>
          <cell r="F101">
            <v>17</v>
          </cell>
          <cell r="G101">
            <v>2</v>
          </cell>
          <cell r="H101">
            <v>11</v>
          </cell>
          <cell r="I101">
            <v>39</v>
          </cell>
          <cell r="J101">
            <v>1</v>
          </cell>
          <cell r="K101">
            <v>34</v>
          </cell>
          <cell r="L101">
            <v>31</v>
          </cell>
          <cell r="M101">
            <v>5</v>
          </cell>
          <cell r="N101">
            <v>31</v>
          </cell>
        </row>
        <row r="102">
          <cell r="B102" t="str">
            <v>Ar097</v>
          </cell>
          <cell r="C102">
            <v>36</v>
          </cell>
          <cell r="D102">
            <v>8</v>
          </cell>
          <cell r="E102">
            <v>41</v>
          </cell>
          <cell r="F102">
            <v>16</v>
          </cell>
          <cell r="G102">
            <v>21</v>
          </cell>
          <cell r="H102">
            <v>11</v>
          </cell>
          <cell r="I102">
            <v>14</v>
          </cell>
          <cell r="J102">
            <v>17</v>
          </cell>
          <cell r="K102">
            <v>15</v>
          </cell>
          <cell r="L102">
            <v>14</v>
          </cell>
          <cell r="M102">
            <v>47</v>
          </cell>
          <cell r="N102">
            <v>1</v>
          </cell>
        </row>
        <row r="103">
          <cell r="B103" t="str">
            <v>Ar098</v>
          </cell>
          <cell r="C103">
            <v>12</v>
          </cell>
          <cell r="D103">
            <v>42</v>
          </cell>
          <cell r="E103">
            <v>39</v>
          </cell>
          <cell r="F103">
            <v>15</v>
          </cell>
          <cell r="G103">
            <v>15</v>
          </cell>
          <cell r="H103">
            <v>10</v>
          </cell>
          <cell r="I103">
            <v>19</v>
          </cell>
          <cell r="J103">
            <v>9</v>
          </cell>
          <cell r="K103">
            <v>4</v>
          </cell>
          <cell r="L103">
            <v>43</v>
          </cell>
          <cell r="M103">
            <v>23</v>
          </cell>
          <cell r="N103">
            <v>21</v>
          </cell>
        </row>
        <row r="104">
          <cell r="B104" t="str">
            <v>Ar099</v>
          </cell>
          <cell r="C104">
            <v>36</v>
          </cell>
          <cell r="D104">
            <v>43</v>
          </cell>
          <cell r="E104">
            <v>38</v>
          </cell>
          <cell r="F104">
            <v>1</v>
          </cell>
          <cell r="G104">
            <v>28</v>
          </cell>
          <cell r="H104">
            <v>22</v>
          </cell>
          <cell r="I104">
            <v>6</v>
          </cell>
          <cell r="J104">
            <v>25</v>
          </cell>
          <cell r="K104">
            <v>19</v>
          </cell>
          <cell r="L104">
            <v>22</v>
          </cell>
          <cell r="M104">
            <v>25</v>
          </cell>
          <cell r="N104">
            <v>32</v>
          </cell>
        </row>
        <row r="105">
          <cell r="B105" t="str">
            <v>Ar100</v>
          </cell>
          <cell r="C105">
            <v>25</v>
          </cell>
          <cell r="D105">
            <v>28</v>
          </cell>
          <cell r="E105">
            <v>2</v>
          </cell>
          <cell r="F105">
            <v>37</v>
          </cell>
          <cell r="G105">
            <v>16</v>
          </cell>
          <cell r="H105">
            <v>48</v>
          </cell>
          <cell r="I105">
            <v>41</v>
          </cell>
          <cell r="J105">
            <v>20</v>
          </cell>
          <cell r="K105">
            <v>27</v>
          </cell>
          <cell r="L105">
            <v>34</v>
          </cell>
          <cell r="M105">
            <v>12</v>
          </cell>
          <cell r="N105">
            <v>7</v>
          </cell>
        </row>
        <row r="106">
          <cell r="B106" t="str">
            <v>Ar101</v>
          </cell>
          <cell r="C106">
            <v>39</v>
          </cell>
          <cell r="D106">
            <v>21</v>
          </cell>
          <cell r="E106">
            <v>36</v>
          </cell>
          <cell r="F106">
            <v>27</v>
          </cell>
          <cell r="G106">
            <v>44</v>
          </cell>
          <cell r="H106">
            <v>48</v>
          </cell>
          <cell r="I106">
            <v>48</v>
          </cell>
          <cell r="J106">
            <v>14</v>
          </cell>
          <cell r="K106">
            <v>32</v>
          </cell>
          <cell r="L106">
            <v>27</v>
          </cell>
          <cell r="M106">
            <v>6</v>
          </cell>
          <cell r="N106">
            <v>8</v>
          </cell>
        </row>
        <row r="107">
          <cell r="B107" t="str">
            <v>Ar102</v>
          </cell>
          <cell r="C107">
            <v>33</v>
          </cell>
          <cell r="D107">
            <v>26</v>
          </cell>
          <cell r="E107">
            <v>43</v>
          </cell>
          <cell r="F107">
            <v>39</v>
          </cell>
          <cell r="G107">
            <v>32</v>
          </cell>
          <cell r="H107">
            <v>49</v>
          </cell>
          <cell r="I107">
            <v>17</v>
          </cell>
          <cell r="J107">
            <v>10</v>
          </cell>
          <cell r="K107">
            <v>43</v>
          </cell>
          <cell r="L107">
            <v>28</v>
          </cell>
          <cell r="M107">
            <v>17</v>
          </cell>
          <cell r="N107">
            <v>11</v>
          </cell>
        </row>
        <row r="108">
          <cell r="B108" t="str">
            <v>Ar103</v>
          </cell>
          <cell r="C108">
            <v>3</v>
          </cell>
          <cell r="D108">
            <v>50</v>
          </cell>
          <cell r="E108">
            <v>16</v>
          </cell>
          <cell r="F108">
            <v>18</v>
          </cell>
          <cell r="G108">
            <v>23</v>
          </cell>
          <cell r="H108">
            <v>31</v>
          </cell>
          <cell r="I108">
            <v>23</v>
          </cell>
          <cell r="J108">
            <v>30</v>
          </cell>
          <cell r="K108">
            <v>36</v>
          </cell>
          <cell r="L108">
            <v>18</v>
          </cell>
          <cell r="M108">
            <v>32</v>
          </cell>
          <cell r="N108">
            <v>7</v>
          </cell>
        </row>
        <row r="109">
          <cell r="B109" t="str">
            <v>Ar104</v>
          </cell>
          <cell r="C109">
            <v>14</v>
          </cell>
          <cell r="D109">
            <v>3</v>
          </cell>
          <cell r="E109">
            <v>34</v>
          </cell>
          <cell r="F109">
            <v>5</v>
          </cell>
          <cell r="G109">
            <v>5</v>
          </cell>
          <cell r="H109">
            <v>22</v>
          </cell>
          <cell r="I109">
            <v>50</v>
          </cell>
          <cell r="J109">
            <v>14</v>
          </cell>
          <cell r="K109">
            <v>3</v>
          </cell>
          <cell r="L109">
            <v>1</v>
          </cell>
          <cell r="M109">
            <v>28</v>
          </cell>
          <cell r="N109">
            <v>38</v>
          </cell>
        </row>
        <row r="110">
          <cell r="B110" t="str">
            <v>Ar105</v>
          </cell>
          <cell r="C110">
            <v>41</v>
          </cell>
          <cell r="D110">
            <v>9</v>
          </cell>
          <cell r="E110">
            <v>34</v>
          </cell>
          <cell r="F110">
            <v>21</v>
          </cell>
          <cell r="G110">
            <v>50</v>
          </cell>
          <cell r="H110">
            <v>34</v>
          </cell>
          <cell r="I110">
            <v>10</v>
          </cell>
          <cell r="J110">
            <v>37</v>
          </cell>
          <cell r="K110">
            <v>45</v>
          </cell>
          <cell r="L110">
            <v>42</v>
          </cell>
          <cell r="M110">
            <v>24</v>
          </cell>
          <cell r="N110">
            <v>17</v>
          </cell>
        </row>
        <row r="111">
          <cell r="B111" t="str">
            <v>Ar106</v>
          </cell>
          <cell r="C111">
            <v>19</v>
          </cell>
          <cell r="D111">
            <v>50</v>
          </cell>
          <cell r="E111">
            <v>6</v>
          </cell>
          <cell r="F111">
            <v>14</v>
          </cell>
          <cell r="G111">
            <v>2</v>
          </cell>
          <cell r="H111">
            <v>35</v>
          </cell>
          <cell r="I111">
            <v>20</v>
          </cell>
          <cell r="J111">
            <v>20</v>
          </cell>
          <cell r="K111">
            <v>7</v>
          </cell>
          <cell r="L111">
            <v>40</v>
          </cell>
          <cell r="M111">
            <v>25</v>
          </cell>
          <cell r="N111">
            <v>37</v>
          </cell>
        </row>
        <row r="112">
          <cell r="B112" t="str">
            <v>Ar107</v>
          </cell>
          <cell r="C112">
            <v>18</v>
          </cell>
          <cell r="D112">
            <v>16</v>
          </cell>
          <cell r="E112">
            <v>49</v>
          </cell>
          <cell r="F112">
            <v>47</v>
          </cell>
          <cell r="G112">
            <v>47</v>
          </cell>
          <cell r="H112">
            <v>42</v>
          </cell>
          <cell r="I112">
            <v>26</v>
          </cell>
          <cell r="J112">
            <v>8</v>
          </cell>
          <cell r="K112">
            <v>26</v>
          </cell>
          <cell r="L112">
            <v>36</v>
          </cell>
          <cell r="M112">
            <v>30</v>
          </cell>
          <cell r="N112">
            <v>48</v>
          </cell>
        </row>
        <row r="113">
          <cell r="B113" t="str">
            <v>Ar108</v>
          </cell>
          <cell r="C113">
            <v>24</v>
          </cell>
          <cell r="D113">
            <v>30</v>
          </cell>
          <cell r="E113">
            <v>34</v>
          </cell>
          <cell r="F113">
            <v>40</v>
          </cell>
          <cell r="G113">
            <v>19</v>
          </cell>
          <cell r="H113">
            <v>47</v>
          </cell>
          <cell r="I113">
            <v>29</v>
          </cell>
          <cell r="J113">
            <v>33</v>
          </cell>
          <cell r="K113">
            <v>7</v>
          </cell>
          <cell r="L113">
            <v>13</v>
          </cell>
          <cell r="M113">
            <v>14</v>
          </cell>
          <cell r="N113">
            <v>22</v>
          </cell>
        </row>
        <row r="114">
          <cell r="B114" t="str">
            <v>Ar109</v>
          </cell>
          <cell r="C114">
            <v>20</v>
          </cell>
          <cell r="D114">
            <v>11</v>
          </cell>
          <cell r="E114">
            <v>25</v>
          </cell>
          <cell r="F114">
            <v>29</v>
          </cell>
          <cell r="G114">
            <v>36</v>
          </cell>
          <cell r="H114">
            <v>12</v>
          </cell>
          <cell r="I114">
            <v>1</v>
          </cell>
          <cell r="J114">
            <v>11</v>
          </cell>
          <cell r="K114">
            <v>47</v>
          </cell>
          <cell r="L114">
            <v>23</v>
          </cell>
          <cell r="M114">
            <v>43</v>
          </cell>
          <cell r="N114">
            <v>18</v>
          </cell>
        </row>
        <row r="115">
          <cell r="B115" t="str">
            <v>Ar110</v>
          </cell>
          <cell r="C115">
            <v>41</v>
          </cell>
          <cell r="D115">
            <v>17</v>
          </cell>
          <cell r="E115">
            <v>6</v>
          </cell>
          <cell r="F115">
            <v>4</v>
          </cell>
          <cell r="G115">
            <v>38</v>
          </cell>
          <cell r="H115">
            <v>7</v>
          </cell>
          <cell r="I115">
            <v>26</v>
          </cell>
          <cell r="J115">
            <v>3</v>
          </cell>
          <cell r="K115">
            <v>4</v>
          </cell>
          <cell r="L115">
            <v>3</v>
          </cell>
          <cell r="M115">
            <v>45</v>
          </cell>
          <cell r="N115">
            <v>12</v>
          </cell>
        </row>
        <row r="116">
          <cell r="B116" t="str">
            <v>Ar111</v>
          </cell>
          <cell r="C116">
            <v>26</v>
          </cell>
          <cell r="D116">
            <v>11</v>
          </cell>
          <cell r="E116">
            <v>7</v>
          </cell>
          <cell r="F116">
            <v>23</v>
          </cell>
          <cell r="G116">
            <v>19</v>
          </cell>
          <cell r="H116">
            <v>30</v>
          </cell>
          <cell r="I116">
            <v>44</v>
          </cell>
          <cell r="J116">
            <v>28</v>
          </cell>
          <cell r="K116">
            <v>49</v>
          </cell>
          <cell r="L116">
            <v>19</v>
          </cell>
          <cell r="M116">
            <v>45</v>
          </cell>
          <cell r="N116">
            <v>48</v>
          </cell>
        </row>
        <row r="117">
          <cell r="B117" t="str">
            <v>Ar112</v>
          </cell>
          <cell r="C117">
            <v>42</v>
          </cell>
          <cell r="D117">
            <v>46</v>
          </cell>
          <cell r="E117">
            <v>7</v>
          </cell>
          <cell r="F117">
            <v>27</v>
          </cell>
          <cell r="G117">
            <v>35</v>
          </cell>
          <cell r="H117">
            <v>47</v>
          </cell>
          <cell r="I117">
            <v>17</v>
          </cell>
          <cell r="J117">
            <v>37</v>
          </cell>
          <cell r="K117">
            <v>9</v>
          </cell>
          <cell r="L117">
            <v>40</v>
          </cell>
          <cell r="M117">
            <v>44</v>
          </cell>
          <cell r="N117">
            <v>15</v>
          </cell>
        </row>
        <row r="118">
          <cell r="B118" t="str">
            <v>Ar113</v>
          </cell>
          <cell r="C118">
            <v>26</v>
          </cell>
          <cell r="D118">
            <v>31</v>
          </cell>
          <cell r="E118">
            <v>6</v>
          </cell>
          <cell r="F118">
            <v>7</v>
          </cell>
          <cell r="G118">
            <v>7</v>
          </cell>
          <cell r="H118">
            <v>22</v>
          </cell>
          <cell r="I118">
            <v>15</v>
          </cell>
          <cell r="J118">
            <v>33</v>
          </cell>
          <cell r="K118">
            <v>8</v>
          </cell>
          <cell r="L118">
            <v>25</v>
          </cell>
          <cell r="M118">
            <v>39</v>
          </cell>
          <cell r="N118">
            <v>9</v>
          </cell>
        </row>
        <row r="119">
          <cell r="B119" t="str">
            <v>Ar114</v>
          </cell>
          <cell r="C119">
            <v>34</v>
          </cell>
          <cell r="D119">
            <v>5</v>
          </cell>
          <cell r="E119">
            <v>29</v>
          </cell>
          <cell r="F119">
            <v>44</v>
          </cell>
          <cell r="G119">
            <v>7</v>
          </cell>
          <cell r="H119">
            <v>4</v>
          </cell>
          <cell r="I119">
            <v>5</v>
          </cell>
          <cell r="J119">
            <v>14</v>
          </cell>
          <cell r="K119">
            <v>24</v>
          </cell>
          <cell r="L119">
            <v>34</v>
          </cell>
          <cell r="M119">
            <v>1</v>
          </cell>
          <cell r="N119">
            <v>49</v>
          </cell>
        </row>
        <row r="120">
          <cell r="B120" t="str">
            <v>Ar115</v>
          </cell>
          <cell r="C120">
            <v>18</v>
          </cell>
          <cell r="D120">
            <v>15</v>
          </cell>
          <cell r="E120">
            <v>4</v>
          </cell>
          <cell r="F120">
            <v>0</v>
          </cell>
          <cell r="G120">
            <v>12</v>
          </cell>
          <cell r="H120">
            <v>41</v>
          </cell>
          <cell r="I120">
            <v>26</v>
          </cell>
          <cell r="J120">
            <v>33</v>
          </cell>
          <cell r="K120">
            <v>1</v>
          </cell>
          <cell r="L120">
            <v>28</v>
          </cell>
          <cell r="M120">
            <v>10</v>
          </cell>
          <cell r="N120">
            <v>4</v>
          </cell>
        </row>
        <row r="121">
          <cell r="B121" t="str">
            <v>Ar116</v>
          </cell>
          <cell r="C121">
            <v>37</v>
          </cell>
          <cell r="D121">
            <v>41</v>
          </cell>
          <cell r="E121">
            <v>0</v>
          </cell>
          <cell r="F121">
            <v>26</v>
          </cell>
          <cell r="G121">
            <v>21</v>
          </cell>
          <cell r="H121">
            <v>38</v>
          </cell>
          <cell r="I121">
            <v>29</v>
          </cell>
          <cell r="J121">
            <v>1</v>
          </cell>
          <cell r="K121">
            <v>8</v>
          </cell>
          <cell r="L121">
            <v>36</v>
          </cell>
          <cell r="M121">
            <v>48</v>
          </cell>
          <cell r="N121">
            <v>49</v>
          </cell>
        </row>
        <row r="122">
          <cell r="B122" t="str">
            <v>Ar117</v>
          </cell>
          <cell r="C122">
            <v>8</v>
          </cell>
          <cell r="D122">
            <v>43</v>
          </cell>
          <cell r="E122">
            <v>8</v>
          </cell>
          <cell r="F122">
            <v>40</v>
          </cell>
          <cell r="G122">
            <v>1</v>
          </cell>
          <cell r="H122">
            <v>34</v>
          </cell>
          <cell r="I122">
            <v>40</v>
          </cell>
          <cell r="J122">
            <v>2</v>
          </cell>
          <cell r="K122">
            <v>36</v>
          </cell>
          <cell r="L122">
            <v>22</v>
          </cell>
          <cell r="M122">
            <v>46</v>
          </cell>
          <cell r="N122">
            <v>30</v>
          </cell>
        </row>
        <row r="123">
          <cell r="B123" t="str">
            <v>Ar118</v>
          </cell>
          <cell r="C123">
            <v>33</v>
          </cell>
          <cell r="D123">
            <v>48</v>
          </cell>
          <cell r="E123">
            <v>13</v>
          </cell>
          <cell r="F123">
            <v>20</v>
          </cell>
          <cell r="G123">
            <v>16</v>
          </cell>
          <cell r="H123">
            <v>4</v>
          </cell>
          <cell r="I123">
            <v>43</v>
          </cell>
          <cell r="J123">
            <v>30</v>
          </cell>
          <cell r="K123">
            <v>13</v>
          </cell>
          <cell r="L123">
            <v>34</v>
          </cell>
          <cell r="M123">
            <v>43</v>
          </cell>
          <cell r="N123">
            <v>6</v>
          </cell>
        </row>
        <row r="124">
          <cell r="B124" t="str">
            <v>Ar119</v>
          </cell>
          <cell r="C124">
            <v>18</v>
          </cell>
          <cell r="D124">
            <v>10</v>
          </cell>
          <cell r="E124">
            <v>6</v>
          </cell>
          <cell r="F124">
            <v>50</v>
          </cell>
          <cell r="G124">
            <v>47</v>
          </cell>
          <cell r="H124">
            <v>18</v>
          </cell>
          <cell r="I124">
            <v>26</v>
          </cell>
          <cell r="J124">
            <v>21</v>
          </cell>
          <cell r="K124">
            <v>21</v>
          </cell>
          <cell r="L124">
            <v>5</v>
          </cell>
          <cell r="M124">
            <v>37</v>
          </cell>
          <cell r="N124">
            <v>45</v>
          </cell>
        </row>
        <row r="125">
          <cell r="B125" t="str">
            <v>Ar120</v>
          </cell>
          <cell r="C125">
            <v>12</v>
          </cell>
          <cell r="D125">
            <v>45</v>
          </cell>
          <cell r="E125">
            <v>26</v>
          </cell>
          <cell r="F125">
            <v>23</v>
          </cell>
          <cell r="G125">
            <v>24</v>
          </cell>
          <cell r="H125">
            <v>15</v>
          </cell>
          <cell r="I125">
            <v>25</v>
          </cell>
          <cell r="J125">
            <v>30</v>
          </cell>
          <cell r="K125">
            <v>12</v>
          </cell>
          <cell r="L125">
            <v>50</v>
          </cell>
          <cell r="M125">
            <v>50</v>
          </cell>
          <cell r="N125">
            <v>25</v>
          </cell>
        </row>
        <row r="126">
          <cell r="B126" t="str">
            <v>Ar121</v>
          </cell>
          <cell r="C126">
            <v>46</v>
          </cell>
          <cell r="D126">
            <v>13</v>
          </cell>
          <cell r="E126">
            <v>46</v>
          </cell>
          <cell r="F126">
            <v>46</v>
          </cell>
          <cell r="G126">
            <v>24</v>
          </cell>
          <cell r="H126">
            <v>5</v>
          </cell>
          <cell r="I126">
            <v>20</v>
          </cell>
          <cell r="J126">
            <v>32</v>
          </cell>
          <cell r="K126">
            <v>34</v>
          </cell>
          <cell r="L126">
            <v>32</v>
          </cell>
          <cell r="M126">
            <v>9</v>
          </cell>
          <cell r="N126">
            <v>13</v>
          </cell>
        </row>
        <row r="127">
          <cell r="B127" t="str">
            <v>Ar122</v>
          </cell>
          <cell r="C127">
            <v>14</v>
          </cell>
          <cell r="D127">
            <v>33</v>
          </cell>
          <cell r="E127">
            <v>29</v>
          </cell>
          <cell r="F127">
            <v>41</v>
          </cell>
          <cell r="G127">
            <v>14</v>
          </cell>
          <cell r="H127">
            <v>19</v>
          </cell>
          <cell r="I127">
            <v>47</v>
          </cell>
          <cell r="J127">
            <v>11</v>
          </cell>
          <cell r="K127">
            <v>16</v>
          </cell>
          <cell r="L127">
            <v>43</v>
          </cell>
          <cell r="M127">
            <v>34</v>
          </cell>
          <cell r="N127">
            <v>48</v>
          </cell>
        </row>
        <row r="128">
          <cell r="B128" t="str">
            <v>Ar123</v>
          </cell>
          <cell r="C128">
            <v>32</v>
          </cell>
          <cell r="D128">
            <v>49</v>
          </cell>
          <cell r="E128">
            <v>13</v>
          </cell>
          <cell r="F128">
            <v>4</v>
          </cell>
          <cell r="G128">
            <v>32</v>
          </cell>
          <cell r="H128">
            <v>29</v>
          </cell>
          <cell r="I128">
            <v>6</v>
          </cell>
          <cell r="J128">
            <v>6</v>
          </cell>
          <cell r="K128">
            <v>7</v>
          </cell>
          <cell r="L128">
            <v>32</v>
          </cell>
          <cell r="M128">
            <v>50</v>
          </cell>
          <cell r="N128">
            <v>21</v>
          </cell>
        </row>
        <row r="129">
          <cell r="B129" t="str">
            <v>Ar124</v>
          </cell>
          <cell r="C129">
            <v>50</v>
          </cell>
          <cell r="D129">
            <v>19</v>
          </cell>
          <cell r="E129">
            <v>6</v>
          </cell>
          <cell r="F129">
            <v>8</v>
          </cell>
          <cell r="G129">
            <v>45</v>
          </cell>
          <cell r="H129">
            <v>43</v>
          </cell>
          <cell r="I129">
            <v>33</v>
          </cell>
          <cell r="J129">
            <v>23</v>
          </cell>
          <cell r="K129">
            <v>11</v>
          </cell>
          <cell r="L129">
            <v>0</v>
          </cell>
          <cell r="M129">
            <v>26</v>
          </cell>
          <cell r="N129">
            <v>21</v>
          </cell>
        </row>
        <row r="130">
          <cell r="B130" t="str">
            <v>Ar125</v>
          </cell>
          <cell r="C130">
            <v>22</v>
          </cell>
          <cell r="D130">
            <v>12</v>
          </cell>
          <cell r="E130">
            <v>8</v>
          </cell>
          <cell r="F130">
            <v>44</v>
          </cell>
          <cell r="G130">
            <v>47</v>
          </cell>
          <cell r="H130">
            <v>31</v>
          </cell>
          <cell r="I130">
            <v>26</v>
          </cell>
          <cell r="J130">
            <v>39</v>
          </cell>
          <cell r="K130">
            <v>11</v>
          </cell>
          <cell r="L130">
            <v>29</v>
          </cell>
          <cell r="M130">
            <v>50</v>
          </cell>
          <cell r="N130">
            <v>1</v>
          </cell>
        </row>
        <row r="131">
          <cell r="B131" t="str">
            <v>Ar126</v>
          </cell>
          <cell r="C131">
            <v>30</v>
          </cell>
          <cell r="D131">
            <v>30</v>
          </cell>
          <cell r="E131">
            <v>32</v>
          </cell>
          <cell r="F131">
            <v>38</v>
          </cell>
          <cell r="G131">
            <v>12</v>
          </cell>
          <cell r="H131">
            <v>45</v>
          </cell>
          <cell r="I131">
            <v>35</v>
          </cell>
          <cell r="J131">
            <v>26</v>
          </cell>
          <cell r="K131">
            <v>31</v>
          </cell>
          <cell r="L131">
            <v>50</v>
          </cell>
          <cell r="M131">
            <v>23</v>
          </cell>
          <cell r="N131">
            <v>9</v>
          </cell>
        </row>
        <row r="132">
          <cell r="B132" t="str">
            <v>Ar127</v>
          </cell>
          <cell r="C132">
            <v>31</v>
          </cell>
          <cell r="D132">
            <v>20</v>
          </cell>
          <cell r="E132">
            <v>6</v>
          </cell>
          <cell r="F132">
            <v>33</v>
          </cell>
          <cell r="G132">
            <v>0</v>
          </cell>
          <cell r="H132">
            <v>4</v>
          </cell>
          <cell r="I132">
            <v>19</v>
          </cell>
          <cell r="J132">
            <v>31</v>
          </cell>
          <cell r="K132">
            <v>50</v>
          </cell>
          <cell r="L132">
            <v>0</v>
          </cell>
          <cell r="M132">
            <v>37</v>
          </cell>
          <cell r="N132">
            <v>42</v>
          </cell>
        </row>
        <row r="133">
          <cell r="B133" t="str">
            <v>Ar128</v>
          </cell>
          <cell r="C133">
            <v>38</v>
          </cell>
          <cell r="D133">
            <v>23</v>
          </cell>
          <cell r="E133">
            <v>36</v>
          </cell>
          <cell r="F133">
            <v>27</v>
          </cell>
          <cell r="G133">
            <v>47</v>
          </cell>
          <cell r="H133">
            <v>14</v>
          </cell>
          <cell r="I133">
            <v>31</v>
          </cell>
          <cell r="J133">
            <v>48</v>
          </cell>
          <cell r="K133">
            <v>34</v>
          </cell>
          <cell r="L133">
            <v>38</v>
          </cell>
          <cell r="M133">
            <v>29</v>
          </cell>
          <cell r="N133">
            <v>1</v>
          </cell>
        </row>
        <row r="134">
          <cell r="B134" t="str">
            <v>Ar129</v>
          </cell>
          <cell r="C134">
            <v>41</v>
          </cell>
          <cell r="D134">
            <v>32</v>
          </cell>
          <cell r="E134">
            <v>13</v>
          </cell>
          <cell r="F134">
            <v>26</v>
          </cell>
          <cell r="G134">
            <v>25</v>
          </cell>
          <cell r="H134">
            <v>27</v>
          </cell>
          <cell r="I134">
            <v>50</v>
          </cell>
          <cell r="J134">
            <v>4</v>
          </cell>
          <cell r="K134">
            <v>31</v>
          </cell>
          <cell r="L134">
            <v>13</v>
          </cell>
          <cell r="M134">
            <v>42</v>
          </cell>
          <cell r="N134">
            <v>17</v>
          </cell>
        </row>
        <row r="135">
          <cell r="B135" t="str">
            <v>Ar130</v>
          </cell>
          <cell r="C135">
            <v>0</v>
          </cell>
          <cell r="D135">
            <v>13</v>
          </cell>
          <cell r="E135">
            <v>24</v>
          </cell>
          <cell r="F135">
            <v>15</v>
          </cell>
          <cell r="G135">
            <v>43</v>
          </cell>
          <cell r="H135">
            <v>8</v>
          </cell>
          <cell r="I135">
            <v>15</v>
          </cell>
          <cell r="J135">
            <v>12</v>
          </cell>
          <cell r="K135">
            <v>39</v>
          </cell>
          <cell r="L135">
            <v>11</v>
          </cell>
          <cell r="M135">
            <v>27</v>
          </cell>
          <cell r="N135">
            <v>19</v>
          </cell>
        </row>
        <row r="136">
          <cell r="B136" t="str">
            <v>Ar131</v>
          </cell>
          <cell r="C136">
            <v>2</v>
          </cell>
          <cell r="D136">
            <v>34</v>
          </cell>
          <cell r="E136">
            <v>6</v>
          </cell>
          <cell r="F136">
            <v>19</v>
          </cell>
          <cell r="G136">
            <v>6</v>
          </cell>
          <cell r="H136">
            <v>37</v>
          </cell>
          <cell r="I136">
            <v>7</v>
          </cell>
          <cell r="J136">
            <v>21</v>
          </cell>
          <cell r="K136">
            <v>2</v>
          </cell>
          <cell r="L136">
            <v>1</v>
          </cell>
          <cell r="M136">
            <v>22</v>
          </cell>
          <cell r="N136">
            <v>7</v>
          </cell>
        </row>
        <row r="137">
          <cell r="B137" t="str">
            <v>Ar132</v>
          </cell>
          <cell r="C137">
            <v>18</v>
          </cell>
          <cell r="D137">
            <v>3</v>
          </cell>
          <cell r="E137">
            <v>29</v>
          </cell>
          <cell r="F137">
            <v>32</v>
          </cell>
          <cell r="G137">
            <v>34</v>
          </cell>
          <cell r="H137">
            <v>22</v>
          </cell>
          <cell r="I137">
            <v>7</v>
          </cell>
          <cell r="J137">
            <v>40</v>
          </cell>
          <cell r="K137">
            <v>9</v>
          </cell>
          <cell r="L137">
            <v>16</v>
          </cell>
          <cell r="M137">
            <v>46</v>
          </cell>
          <cell r="N137">
            <v>22</v>
          </cell>
        </row>
        <row r="138">
          <cell r="B138" t="str">
            <v>Ar133</v>
          </cell>
          <cell r="C138">
            <v>40</v>
          </cell>
          <cell r="D138">
            <v>30</v>
          </cell>
          <cell r="E138">
            <v>24</v>
          </cell>
          <cell r="F138">
            <v>23</v>
          </cell>
          <cell r="G138">
            <v>18</v>
          </cell>
          <cell r="H138">
            <v>12</v>
          </cell>
          <cell r="I138">
            <v>7</v>
          </cell>
          <cell r="J138">
            <v>32</v>
          </cell>
          <cell r="K138">
            <v>14</v>
          </cell>
          <cell r="L138">
            <v>7</v>
          </cell>
          <cell r="M138">
            <v>21</v>
          </cell>
          <cell r="N138">
            <v>21</v>
          </cell>
        </row>
        <row r="139">
          <cell r="B139" t="str">
            <v>Ar134</v>
          </cell>
          <cell r="C139">
            <v>44</v>
          </cell>
          <cell r="D139">
            <v>37</v>
          </cell>
          <cell r="E139">
            <v>26</v>
          </cell>
          <cell r="F139">
            <v>49</v>
          </cell>
          <cell r="G139">
            <v>42</v>
          </cell>
          <cell r="H139">
            <v>4</v>
          </cell>
          <cell r="I139">
            <v>37</v>
          </cell>
          <cell r="J139">
            <v>1</v>
          </cell>
          <cell r="K139">
            <v>21</v>
          </cell>
          <cell r="L139">
            <v>1</v>
          </cell>
          <cell r="M139">
            <v>16</v>
          </cell>
          <cell r="N139">
            <v>39</v>
          </cell>
        </row>
        <row r="140">
          <cell r="B140" t="str">
            <v>Ar135</v>
          </cell>
          <cell r="C140">
            <v>7</v>
          </cell>
          <cell r="D140">
            <v>22</v>
          </cell>
          <cell r="E140">
            <v>9</v>
          </cell>
          <cell r="F140">
            <v>18</v>
          </cell>
          <cell r="G140">
            <v>46</v>
          </cell>
          <cell r="H140">
            <v>38</v>
          </cell>
          <cell r="I140">
            <v>46</v>
          </cell>
          <cell r="J140">
            <v>36</v>
          </cell>
          <cell r="K140">
            <v>2</v>
          </cell>
          <cell r="L140">
            <v>4</v>
          </cell>
          <cell r="M140">
            <v>15</v>
          </cell>
          <cell r="N140">
            <v>30</v>
          </cell>
        </row>
        <row r="141">
          <cell r="B141" t="str">
            <v>Ar136</v>
          </cell>
          <cell r="C141">
            <v>21</v>
          </cell>
          <cell r="D141">
            <v>20</v>
          </cell>
          <cell r="E141">
            <v>26</v>
          </cell>
          <cell r="F141">
            <v>20</v>
          </cell>
          <cell r="G141">
            <v>36</v>
          </cell>
          <cell r="H141">
            <v>37</v>
          </cell>
          <cell r="I141">
            <v>22</v>
          </cell>
          <cell r="J141">
            <v>30</v>
          </cell>
          <cell r="K141">
            <v>43</v>
          </cell>
          <cell r="L141">
            <v>7</v>
          </cell>
          <cell r="M141">
            <v>8</v>
          </cell>
          <cell r="N141">
            <v>21</v>
          </cell>
        </row>
        <row r="142">
          <cell r="B142" t="str">
            <v>Ar137</v>
          </cell>
          <cell r="C142">
            <v>37</v>
          </cell>
          <cell r="D142">
            <v>13</v>
          </cell>
          <cell r="E142">
            <v>45</v>
          </cell>
          <cell r="F142">
            <v>38</v>
          </cell>
          <cell r="G142">
            <v>23</v>
          </cell>
          <cell r="H142">
            <v>44</v>
          </cell>
          <cell r="I142">
            <v>27</v>
          </cell>
          <cell r="J142">
            <v>1</v>
          </cell>
          <cell r="K142">
            <v>24</v>
          </cell>
          <cell r="L142">
            <v>25</v>
          </cell>
          <cell r="M142">
            <v>9</v>
          </cell>
          <cell r="N142">
            <v>17</v>
          </cell>
        </row>
        <row r="143">
          <cell r="B143" t="str">
            <v>Ar138</v>
          </cell>
          <cell r="C143">
            <v>10</v>
          </cell>
          <cell r="D143">
            <v>1</v>
          </cell>
          <cell r="E143">
            <v>6</v>
          </cell>
          <cell r="F143">
            <v>18</v>
          </cell>
          <cell r="G143">
            <v>44</v>
          </cell>
          <cell r="H143">
            <v>35</v>
          </cell>
          <cell r="I143">
            <v>48</v>
          </cell>
          <cell r="J143">
            <v>23</v>
          </cell>
          <cell r="K143">
            <v>45</v>
          </cell>
          <cell r="L143">
            <v>28</v>
          </cell>
          <cell r="M143">
            <v>6</v>
          </cell>
          <cell r="N143">
            <v>44</v>
          </cell>
        </row>
        <row r="144">
          <cell r="B144" t="str">
            <v>Ar139</v>
          </cell>
          <cell r="C144">
            <v>18</v>
          </cell>
          <cell r="D144">
            <v>34</v>
          </cell>
          <cell r="E144">
            <v>15</v>
          </cell>
          <cell r="F144">
            <v>46</v>
          </cell>
          <cell r="G144">
            <v>17</v>
          </cell>
          <cell r="H144">
            <v>11</v>
          </cell>
          <cell r="I144">
            <v>49</v>
          </cell>
          <cell r="J144">
            <v>49</v>
          </cell>
          <cell r="K144">
            <v>46</v>
          </cell>
          <cell r="L144">
            <v>41</v>
          </cell>
          <cell r="M144">
            <v>23</v>
          </cell>
          <cell r="N144">
            <v>8</v>
          </cell>
        </row>
        <row r="145">
          <cell r="B145" t="str">
            <v>Ar140</v>
          </cell>
          <cell r="C145">
            <v>44</v>
          </cell>
          <cell r="D145">
            <v>16</v>
          </cell>
          <cell r="E145">
            <v>39</v>
          </cell>
          <cell r="F145">
            <v>32</v>
          </cell>
          <cell r="G145">
            <v>19</v>
          </cell>
          <cell r="H145">
            <v>35</v>
          </cell>
          <cell r="I145">
            <v>20</v>
          </cell>
          <cell r="J145">
            <v>25</v>
          </cell>
          <cell r="K145">
            <v>1</v>
          </cell>
          <cell r="L145">
            <v>29</v>
          </cell>
          <cell r="M145">
            <v>49</v>
          </cell>
          <cell r="N145">
            <v>3</v>
          </cell>
        </row>
        <row r="146">
          <cell r="B146" t="str">
            <v>Ar141</v>
          </cell>
          <cell r="C146">
            <v>15</v>
          </cell>
          <cell r="D146">
            <v>50</v>
          </cell>
          <cell r="E146">
            <v>9</v>
          </cell>
          <cell r="F146">
            <v>28</v>
          </cell>
          <cell r="G146">
            <v>10</v>
          </cell>
          <cell r="H146">
            <v>43</v>
          </cell>
          <cell r="I146">
            <v>23</v>
          </cell>
          <cell r="J146">
            <v>48</v>
          </cell>
          <cell r="K146">
            <v>8</v>
          </cell>
          <cell r="L146">
            <v>21</v>
          </cell>
          <cell r="M146">
            <v>50</v>
          </cell>
          <cell r="N146">
            <v>46</v>
          </cell>
        </row>
        <row r="147">
          <cell r="B147" t="str">
            <v>Ar142</v>
          </cell>
          <cell r="C147">
            <v>30</v>
          </cell>
          <cell r="D147">
            <v>19</v>
          </cell>
          <cell r="E147">
            <v>27</v>
          </cell>
          <cell r="F147">
            <v>17</v>
          </cell>
          <cell r="G147">
            <v>46</v>
          </cell>
          <cell r="H147">
            <v>0</v>
          </cell>
          <cell r="I147">
            <v>30</v>
          </cell>
          <cell r="J147">
            <v>18</v>
          </cell>
          <cell r="K147">
            <v>1</v>
          </cell>
          <cell r="L147">
            <v>35</v>
          </cell>
          <cell r="M147">
            <v>22</v>
          </cell>
          <cell r="N147">
            <v>15</v>
          </cell>
        </row>
        <row r="148">
          <cell r="B148" t="str">
            <v>Ar143</v>
          </cell>
          <cell r="C148">
            <v>25</v>
          </cell>
          <cell r="D148">
            <v>37</v>
          </cell>
          <cell r="E148">
            <v>34</v>
          </cell>
          <cell r="F148">
            <v>13</v>
          </cell>
          <cell r="G148">
            <v>47</v>
          </cell>
          <cell r="H148">
            <v>5</v>
          </cell>
          <cell r="I148">
            <v>42</v>
          </cell>
          <cell r="J148">
            <v>34</v>
          </cell>
          <cell r="K148">
            <v>8</v>
          </cell>
          <cell r="L148">
            <v>32</v>
          </cell>
          <cell r="M148">
            <v>26</v>
          </cell>
          <cell r="N148">
            <v>37</v>
          </cell>
        </row>
        <row r="149">
          <cell r="B149" t="str">
            <v>Ar144</v>
          </cell>
          <cell r="C149">
            <v>29</v>
          </cell>
          <cell r="D149">
            <v>33</v>
          </cell>
          <cell r="E149">
            <v>5</v>
          </cell>
          <cell r="F149">
            <v>46</v>
          </cell>
          <cell r="G149">
            <v>29</v>
          </cell>
          <cell r="H149">
            <v>50</v>
          </cell>
          <cell r="I149">
            <v>9</v>
          </cell>
          <cell r="J149">
            <v>30</v>
          </cell>
          <cell r="K149">
            <v>42</v>
          </cell>
          <cell r="L149">
            <v>15</v>
          </cell>
          <cell r="M149">
            <v>13</v>
          </cell>
          <cell r="N149">
            <v>47</v>
          </cell>
        </row>
        <row r="150">
          <cell r="B150" t="str">
            <v>Ar145</v>
          </cell>
          <cell r="C150">
            <v>9</v>
          </cell>
          <cell r="D150">
            <v>3</v>
          </cell>
          <cell r="E150">
            <v>19</v>
          </cell>
          <cell r="F150">
            <v>1</v>
          </cell>
          <cell r="G150">
            <v>40</v>
          </cell>
          <cell r="H150">
            <v>49</v>
          </cell>
          <cell r="I150">
            <v>46</v>
          </cell>
          <cell r="J150">
            <v>6</v>
          </cell>
          <cell r="K150">
            <v>50</v>
          </cell>
          <cell r="L150">
            <v>47</v>
          </cell>
          <cell r="M150">
            <v>8</v>
          </cell>
          <cell r="N150">
            <v>40</v>
          </cell>
        </row>
        <row r="151">
          <cell r="B151" t="str">
            <v>Ar146</v>
          </cell>
          <cell r="C151">
            <v>1</v>
          </cell>
          <cell r="D151">
            <v>24</v>
          </cell>
          <cell r="E151">
            <v>24</v>
          </cell>
          <cell r="F151">
            <v>35</v>
          </cell>
          <cell r="G151">
            <v>29</v>
          </cell>
          <cell r="H151">
            <v>40</v>
          </cell>
          <cell r="I151">
            <v>30</v>
          </cell>
          <cell r="J151">
            <v>4</v>
          </cell>
          <cell r="K151">
            <v>5</v>
          </cell>
          <cell r="L151">
            <v>49</v>
          </cell>
          <cell r="M151">
            <v>27</v>
          </cell>
          <cell r="N151">
            <v>16</v>
          </cell>
        </row>
        <row r="152">
          <cell r="B152" t="str">
            <v>Ar147</v>
          </cell>
          <cell r="C152">
            <v>7</v>
          </cell>
          <cell r="D152">
            <v>23</v>
          </cell>
          <cell r="E152">
            <v>18</v>
          </cell>
          <cell r="F152">
            <v>8</v>
          </cell>
          <cell r="G152">
            <v>28</v>
          </cell>
          <cell r="H152">
            <v>36</v>
          </cell>
          <cell r="I152">
            <v>4</v>
          </cell>
          <cell r="J152">
            <v>3</v>
          </cell>
          <cell r="K152">
            <v>36</v>
          </cell>
          <cell r="L152">
            <v>4</v>
          </cell>
          <cell r="M152">
            <v>31</v>
          </cell>
          <cell r="N152">
            <v>33</v>
          </cell>
        </row>
        <row r="153">
          <cell r="B153" t="str">
            <v>Ar148</v>
          </cell>
          <cell r="C153">
            <v>22</v>
          </cell>
          <cell r="D153">
            <v>13</v>
          </cell>
          <cell r="E153">
            <v>41</v>
          </cell>
          <cell r="F153">
            <v>46</v>
          </cell>
          <cell r="G153">
            <v>1</v>
          </cell>
          <cell r="H153">
            <v>34</v>
          </cell>
          <cell r="I153">
            <v>41</v>
          </cell>
          <cell r="J153">
            <v>38</v>
          </cell>
          <cell r="K153">
            <v>37</v>
          </cell>
          <cell r="L153">
            <v>21</v>
          </cell>
          <cell r="M153">
            <v>36</v>
          </cell>
          <cell r="N153">
            <v>26</v>
          </cell>
        </row>
        <row r="154">
          <cell r="B154" t="str">
            <v>Ar149</v>
          </cell>
          <cell r="C154">
            <v>42</v>
          </cell>
          <cell r="D154">
            <v>15</v>
          </cell>
          <cell r="E154">
            <v>22</v>
          </cell>
          <cell r="F154">
            <v>44</v>
          </cell>
          <cell r="G154">
            <v>31</v>
          </cell>
          <cell r="H154">
            <v>5</v>
          </cell>
          <cell r="I154">
            <v>8</v>
          </cell>
          <cell r="J154">
            <v>30</v>
          </cell>
          <cell r="K154">
            <v>2</v>
          </cell>
          <cell r="L154">
            <v>35</v>
          </cell>
          <cell r="M154">
            <v>16</v>
          </cell>
          <cell r="N154">
            <v>29</v>
          </cell>
        </row>
        <row r="155">
          <cell r="B155" t="str">
            <v>Ar150</v>
          </cell>
          <cell r="C155">
            <v>15</v>
          </cell>
          <cell r="D155">
            <v>37</v>
          </cell>
          <cell r="E155">
            <v>5</v>
          </cell>
          <cell r="F155">
            <v>50</v>
          </cell>
          <cell r="G155">
            <v>34</v>
          </cell>
          <cell r="H155">
            <v>16</v>
          </cell>
          <cell r="I155">
            <v>45</v>
          </cell>
          <cell r="J155">
            <v>1</v>
          </cell>
          <cell r="K155">
            <v>15</v>
          </cell>
          <cell r="L155">
            <v>44</v>
          </cell>
          <cell r="M155">
            <v>49</v>
          </cell>
          <cell r="N155">
            <v>41</v>
          </cell>
        </row>
        <row r="156">
          <cell r="B156" t="str">
            <v>Ar151</v>
          </cell>
          <cell r="C156">
            <v>14</v>
          </cell>
          <cell r="D156">
            <v>49</v>
          </cell>
          <cell r="E156">
            <v>49</v>
          </cell>
          <cell r="F156">
            <v>30</v>
          </cell>
          <cell r="G156">
            <v>47</v>
          </cell>
          <cell r="H156">
            <v>6</v>
          </cell>
          <cell r="I156">
            <v>47</v>
          </cell>
          <cell r="J156">
            <v>25</v>
          </cell>
          <cell r="K156">
            <v>47</v>
          </cell>
          <cell r="L156">
            <v>27</v>
          </cell>
          <cell r="M156">
            <v>19</v>
          </cell>
          <cell r="N156">
            <v>4</v>
          </cell>
        </row>
        <row r="157">
          <cell r="B157" t="str">
            <v>Ar152</v>
          </cell>
          <cell r="C157">
            <v>46</v>
          </cell>
          <cell r="D157">
            <v>7</v>
          </cell>
          <cell r="E157">
            <v>1</v>
          </cell>
          <cell r="F157">
            <v>31</v>
          </cell>
          <cell r="G157">
            <v>21</v>
          </cell>
          <cell r="H157">
            <v>29</v>
          </cell>
          <cell r="I157">
            <v>26</v>
          </cell>
          <cell r="J157">
            <v>25</v>
          </cell>
          <cell r="K157">
            <v>17</v>
          </cell>
          <cell r="L157">
            <v>24</v>
          </cell>
          <cell r="M157">
            <v>28</v>
          </cell>
          <cell r="N157">
            <v>46</v>
          </cell>
        </row>
        <row r="158">
          <cell r="B158" t="str">
            <v>Ar153</v>
          </cell>
          <cell r="C158">
            <v>5</v>
          </cell>
          <cell r="D158">
            <v>27</v>
          </cell>
          <cell r="E158">
            <v>43</v>
          </cell>
          <cell r="F158">
            <v>42</v>
          </cell>
          <cell r="G158">
            <v>15</v>
          </cell>
          <cell r="H158">
            <v>29</v>
          </cell>
          <cell r="I158">
            <v>0</v>
          </cell>
          <cell r="J158">
            <v>36</v>
          </cell>
          <cell r="K158">
            <v>10</v>
          </cell>
          <cell r="L158">
            <v>47</v>
          </cell>
          <cell r="M158">
            <v>37</v>
          </cell>
          <cell r="N158">
            <v>26</v>
          </cell>
        </row>
        <row r="159">
          <cell r="B159" t="str">
            <v>Ar154</v>
          </cell>
          <cell r="C159">
            <v>16</v>
          </cell>
          <cell r="D159">
            <v>45</v>
          </cell>
          <cell r="E159">
            <v>11</v>
          </cell>
          <cell r="F159">
            <v>27</v>
          </cell>
          <cell r="G159">
            <v>33</v>
          </cell>
          <cell r="H159">
            <v>11</v>
          </cell>
          <cell r="I159">
            <v>46</v>
          </cell>
          <cell r="J159">
            <v>33</v>
          </cell>
          <cell r="K159">
            <v>39</v>
          </cell>
          <cell r="L159">
            <v>32</v>
          </cell>
          <cell r="M159">
            <v>28</v>
          </cell>
          <cell r="N159">
            <v>34</v>
          </cell>
        </row>
        <row r="160">
          <cell r="B160" t="str">
            <v>Ar155</v>
          </cell>
          <cell r="C160">
            <v>49</v>
          </cell>
          <cell r="D160">
            <v>46</v>
          </cell>
          <cell r="E160">
            <v>32</v>
          </cell>
          <cell r="F160">
            <v>21</v>
          </cell>
          <cell r="G160">
            <v>20</v>
          </cell>
          <cell r="H160">
            <v>40</v>
          </cell>
          <cell r="I160">
            <v>40</v>
          </cell>
          <cell r="J160">
            <v>5</v>
          </cell>
          <cell r="K160">
            <v>34</v>
          </cell>
          <cell r="L160">
            <v>11</v>
          </cell>
          <cell r="M160">
            <v>45</v>
          </cell>
          <cell r="N160">
            <v>23</v>
          </cell>
        </row>
        <row r="161">
          <cell r="B161" t="str">
            <v>Ar156</v>
          </cell>
          <cell r="C161">
            <v>36</v>
          </cell>
          <cell r="D161">
            <v>42</v>
          </cell>
          <cell r="E161">
            <v>15</v>
          </cell>
          <cell r="F161">
            <v>3</v>
          </cell>
          <cell r="G161">
            <v>33</v>
          </cell>
          <cell r="H161">
            <v>38</v>
          </cell>
          <cell r="I161">
            <v>49</v>
          </cell>
          <cell r="J161">
            <v>16</v>
          </cell>
          <cell r="K161">
            <v>42</v>
          </cell>
          <cell r="L161">
            <v>12</v>
          </cell>
          <cell r="M161">
            <v>10</v>
          </cell>
          <cell r="N161">
            <v>31</v>
          </cell>
        </row>
        <row r="162">
          <cell r="B162" t="str">
            <v>Ar157</v>
          </cell>
          <cell r="C162">
            <v>35</v>
          </cell>
          <cell r="D162">
            <v>28</v>
          </cell>
          <cell r="E162">
            <v>27</v>
          </cell>
          <cell r="F162">
            <v>35</v>
          </cell>
          <cell r="G162">
            <v>48</v>
          </cell>
          <cell r="H162">
            <v>26</v>
          </cell>
          <cell r="I162">
            <v>5</v>
          </cell>
          <cell r="J162">
            <v>48</v>
          </cell>
          <cell r="K162">
            <v>8</v>
          </cell>
          <cell r="L162">
            <v>18</v>
          </cell>
          <cell r="M162">
            <v>28</v>
          </cell>
          <cell r="N162">
            <v>42</v>
          </cell>
        </row>
        <row r="163">
          <cell r="B163" t="str">
            <v>Ar158</v>
          </cell>
          <cell r="C163">
            <v>45</v>
          </cell>
          <cell r="D163">
            <v>13</v>
          </cell>
          <cell r="E163">
            <v>41</v>
          </cell>
          <cell r="F163">
            <v>14</v>
          </cell>
          <cell r="G163">
            <v>49</v>
          </cell>
          <cell r="H163">
            <v>41</v>
          </cell>
          <cell r="I163">
            <v>36</v>
          </cell>
          <cell r="J163">
            <v>31</v>
          </cell>
          <cell r="K163">
            <v>5</v>
          </cell>
          <cell r="L163">
            <v>4</v>
          </cell>
          <cell r="M163">
            <v>4</v>
          </cell>
          <cell r="N163">
            <v>47</v>
          </cell>
        </row>
        <row r="164">
          <cell r="B164" t="str">
            <v>Ar159</v>
          </cell>
          <cell r="C164">
            <v>43</v>
          </cell>
          <cell r="D164">
            <v>6</v>
          </cell>
          <cell r="E164">
            <v>46</v>
          </cell>
          <cell r="F164">
            <v>16</v>
          </cell>
          <cell r="G164">
            <v>28</v>
          </cell>
          <cell r="H164">
            <v>33</v>
          </cell>
          <cell r="I164">
            <v>47</v>
          </cell>
          <cell r="J164">
            <v>16</v>
          </cell>
          <cell r="K164">
            <v>34</v>
          </cell>
          <cell r="L164">
            <v>31</v>
          </cell>
          <cell r="M164">
            <v>38</v>
          </cell>
          <cell r="N164">
            <v>29</v>
          </cell>
        </row>
        <row r="165">
          <cell r="B165" t="str">
            <v>Ar160</v>
          </cell>
          <cell r="C165">
            <v>10</v>
          </cell>
          <cell r="D165">
            <v>29</v>
          </cell>
          <cell r="E165">
            <v>38</v>
          </cell>
          <cell r="F165">
            <v>48</v>
          </cell>
          <cell r="G165">
            <v>6</v>
          </cell>
          <cell r="H165">
            <v>49</v>
          </cell>
          <cell r="I165">
            <v>42</v>
          </cell>
          <cell r="J165">
            <v>5</v>
          </cell>
          <cell r="K165">
            <v>22</v>
          </cell>
          <cell r="L165">
            <v>39</v>
          </cell>
          <cell r="M165">
            <v>40</v>
          </cell>
          <cell r="N165">
            <v>3</v>
          </cell>
        </row>
        <row r="166">
          <cell r="B166" t="str">
            <v>Ar161</v>
          </cell>
          <cell r="C166">
            <v>24</v>
          </cell>
          <cell r="D166">
            <v>17</v>
          </cell>
          <cell r="E166">
            <v>44</v>
          </cell>
          <cell r="F166">
            <v>41</v>
          </cell>
          <cell r="G166">
            <v>36</v>
          </cell>
          <cell r="H166">
            <v>48</v>
          </cell>
          <cell r="I166">
            <v>6</v>
          </cell>
          <cell r="J166">
            <v>6</v>
          </cell>
          <cell r="K166">
            <v>19</v>
          </cell>
          <cell r="L166">
            <v>38</v>
          </cell>
          <cell r="M166">
            <v>35</v>
          </cell>
          <cell r="N166">
            <v>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a"/>
      <sheetName val="Formats-formules"/>
      <sheetName val="différence Portion et Poids"/>
      <sheetName val="Epurer un texte"/>
      <sheetName val="Saisie des quantités"/>
      <sheetName val="Comprendre pour Transmettre"/>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Matou.Matheux"/>
      <sheetName val="aides cuisine"/>
      <sheetName val="aides patisserie"/>
      <sheetName val="pourcentages"/>
      <sheetName val="conversions"/>
      <sheetName val="comparer des offres"/>
      <sheetName val="Plat en sauce en 5 étapes"/>
      <sheetName val="Boulangerie-comment"/>
      <sheetName val="Franck Barbenoire"/>
      <sheetName val="relations formules"/>
      <sheetName val="des.sites.de.référence"/>
      <sheetName val="Vocabulaire"/>
      <sheetName val="CODES COULEURS"/>
      <sheetName val="ff-22-formats-formules-pourcent"/>
      <sheetName val="Transmission des savoirs.faire"/>
      <sheetName val="Formats-formules (2)"/>
      <sheetName val="Nethè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Recette.20.lignes"/>
      <sheetName val="1.Recette.20.lig.archive"/>
      <sheetName val="chercherClic"/>
      <sheetName val="Feuil8"/>
      <sheetName val="Extractions"/>
      <sheetName val="Feuil2 (2)"/>
      <sheetName val="Equipes"/>
      <sheetName val="Feuil2"/>
      <sheetName val="Bar.2024.modèle"/>
      <sheetName val="34.col.13.col.masquables"/>
      <sheetName val="4.postits.bar.sur.feuille.A4"/>
      <sheetName val="4.postits.cuisine.feuille.A4"/>
      <sheetName val="BAR.Modèle.archive2024"/>
      <sheetName val="34.col.13.col.fonctionnement"/>
      <sheetName val="CUISINE.Modèle.de.base.2024"/>
      <sheetName val="4.recettes.sur.feuille.A4"/>
      <sheetName val="23.col.31.01.2024"/>
      <sheetName val="formules"/>
      <sheetName val="materiels"/>
      <sheetName val="volumes"/>
      <sheetName val="méthode"/>
      <sheetName val="Techniques"/>
    </sheetNames>
    <sheetDataSet>
      <sheetData sheetId="0"/>
      <sheetData sheetId="1"/>
      <sheetData sheetId="2">
        <row r="4">
          <cell r="B4" t="str">
            <v>Débois Romain</v>
          </cell>
          <cell r="C4">
            <v>37100</v>
          </cell>
          <cell r="D4" t="str">
            <v>Gori Ali</v>
          </cell>
          <cell r="E4">
            <v>41700</v>
          </cell>
        </row>
        <row r="5">
          <cell r="B5" t="str">
            <v>Doeuf John</v>
          </cell>
          <cell r="C5">
            <v>40500</v>
          </cell>
          <cell r="D5" t="str">
            <v>Guet Pierre</v>
          </cell>
          <cell r="E5">
            <v>17800</v>
          </cell>
        </row>
        <row r="6">
          <cell r="B6" t="str">
            <v>Douche Raël</v>
          </cell>
          <cell r="C6">
            <v>21900</v>
          </cell>
          <cell r="D6" t="str">
            <v>Hamalibou Arlette</v>
          </cell>
          <cell r="E6">
            <v>6100</v>
          </cell>
        </row>
        <row r="7">
          <cell r="B7" t="str">
            <v>Durine Anna-Lise</v>
          </cell>
          <cell r="C7">
            <v>10500</v>
          </cell>
          <cell r="D7" t="str">
            <v>Hénéré Nadège</v>
          </cell>
          <cell r="E7">
            <v>29400</v>
          </cell>
        </row>
        <row r="8">
          <cell r="B8" t="str">
            <v>Ecar Medi</v>
          </cell>
          <cell r="C8">
            <v>36500</v>
          </cell>
          <cell r="D8" t="str">
            <v>Hèresse Mégane</v>
          </cell>
          <cell r="E8">
            <v>5500</v>
          </cell>
        </row>
        <row r="9">
          <cell r="B9" t="str">
            <v>Feuille Emille</v>
          </cell>
          <cell r="C9">
            <v>38100</v>
          </cell>
          <cell r="D9" t="str">
            <v>Hilant Edwige</v>
          </cell>
          <cell r="E9">
            <v>12000</v>
          </cell>
        </row>
        <row r="10">
          <cell r="B10" t="str">
            <v>Feuline Laure</v>
          </cell>
          <cell r="C10">
            <v>39700</v>
          </cell>
          <cell r="D10" t="str">
            <v>Hochon Paul</v>
          </cell>
          <cell r="E10">
            <v>26600</v>
          </cell>
        </row>
        <row r="11">
          <cell r="B11" t="str">
            <v>Fonfec Sophie</v>
          </cell>
          <cell r="C11">
            <v>9600</v>
          </cell>
          <cell r="D11" t="str">
            <v>Honnête Camille</v>
          </cell>
          <cell r="E11">
            <v>18800</v>
          </cell>
        </row>
        <row r="12">
          <cell r="B12" t="str">
            <v>Fortune Alain</v>
          </cell>
          <cell r="C12">
            <v>37500</v>
          </cell>
          <cell r="D12" t="str">
            <v>Hoquet Clara</v>
          </cell>
          <cell r="E12">
            <v>36400</v>
          </cell>
        </row>
        <row r="13">
          <cell r="B13" t="str">
            <v>Galls Charline</v>
          </cell>
          <cell r="C13">
            <v>19200</v>
          </cell>
          <cell r="D13" t="str">
            <v>Houda Barrack</v>
          </cell>
          <cell r="E13">
            <v>14500</v>
          </cell>
        </row>
        <row r="14">
          <cell r="B14" t="str">
            <v>Gature Emilie</v>
          </cell>
          <cell r="C14">
            <v>9700</v>
          </cell>
          <cell r="D14" t="str">
            <v>Jet Claire</v>
          </cell>
          <cell r="E14">
            <v>23900</v>
          </cell>
        </row>
      </sheetData>
      <sheetData sheetId="3"/>
      <sheetData sheetId="4"/>
      <sheetData sheetId="5"/>
      <sheetData sheetId="6">
        <row r="4">
          <cell r="C4" t="str">
            <v>Onète</v>
          </cell>
          <cell r="D4" t="str">
            <v>Cow</v>
          </cell>
          <cell r="E4">
            <v>39900</v>
          </cell>
        </row>
        <row r="5">
          <cell r="C5" t="str">
            <v>Rouana</v>
          </cell>
          <cell r="D5" t="str">
            <v>Onète</v>
          </cell>
          <cell r="E5">
            <v>26800</v>
          </cell>
        </row>
        <row r="6">
          <cell r="C6" t="str">
            <v>Strofobe</v>
          </cell>
          <cell r="D6" t="str">
            <v>Cow</v>
          </cell>
          <cell r="E6">
            <v>48600</v>
          </cell>
        </row>
        <row r="7">
          <cell r="C7" t="str">
            <v>Manletant</v>
          </cell>
          <cell r="D7" t="str">
            <v>Rouana</v>
          </cell>
          <cell r="E7">
            <v>44700</v>
          </cell>
        </row>
        <row r="8">
          <cell r="C8" t="str">
            <v>Feuline</v>
          </cell>
          <cell r="D8" t="str">
            <v>Hoquet</v>
          </cell>
          <cell r="E8">
            <v>27400</v>
          </cell>
        </row>
        <row r="9">
          <cell r="C9" t="str">
            <v>Cow</v>
          </cell>
          <cell r="D9" t="str">
            <v>Manletant</v>
          </cell>
          <cell r="E9">
            <v>31500</v>
          </cell>
        </row>
        <row r="10">
          <cell r="C10" t="str">
            <v>Rouana</v>
          </cell>
          <cell r="D10" t="str">
            <v>Strofobe</v>
          </cell>
          <cell r="E10">
            <v>37600</v>
          </cell>
        </row>
        <row r="11">
          <cell r="C11" t="str">
            <v>Strofobe</v>
          </cell>
          <cell r="D11" t="str">
            <v>Hoquet</v>
          </cell>
          <cell r="E11">
            <v>20800</v>
          </cell>
        </row>
        <row r="12">
          <cell r="C12" t="str">
            <v>Rouana</v>
          </cell>
          <cell r="D12" t="str">
            <v>Feuline</v>
          </cell>
          <cell r="E12">
            <v>29700</v>
          </cell>
        </row>
        <row r="13">
          <cell r="C13" t="str">
            <v>Feuline</v>
          </cell>
          <cell r="D13" t="str">
            <v>Manletant</v>
          </cell>
          <cell r="E13">
            <v>28500</v>
          </cell>
        </row>
        <row r="14">
          <cell r="C14" t="str">
            <v>Onète</v>
          </cell>
          <cell r="D14" t="str">
            <v>Hoquet</v>
          </cell>
          <cell r="E14">
            <v>27800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rticles"/>
      <sheetName val="Feuil2"/>
      <sheetName val="Feuil1"/>
    </sheetNames>
    <sheetDataSet>
      <sheetData sheetId="0">
        <row r="4">
          <cell r="G4" t="str">
            <v>Robe</v>
          </cell>
        </row>
        <row r="5">
          <cell r="G5" t="str">
            <v>Bustier</v>
          </cell>
        </row>
        <row r="6">
          <cell r="G6" t="str">
            <v>chemisier</v>
          </cell>
        </row>
        <row r="7">
          <cell r="G7">
            <v>40</v>
          </cell>
        </row>
        <row r="8">
          <cell r="G8"/>
        </row>
      </sheetData>
      <sheetData sheetId="1"/>
      <sheetData sheetId="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lestalentsdalphonse.com/" TargetMode="External"/><Relationship Id="rId13" Type="http://schemas.openxmlformats.org/officeDocument/2006/relationships/hyperlink" Target="https://www.youtube.com/watch?v=btPDVf6Wd-I" TargetMode="External"/><Relationship Id="rId18" Type="http://schemas.openxmlformats.org/officeDocument/2006/relationships/hyperlink" Target="https://www.google.fr/search?q=piffom%C3%A9trie&amp;ie=utf-8&amp;oe=utf-8&amp;client=firefox-b&amp;gfe_rd=cr&amp;dcr=0&amp;ei=yYrYWZrKMYfAaMTIipgK" TargetMode="External"/><Relationship Id="rId3" Type="http://schemas.openxmlformats.org/officeDocument/2006/relationships/hyperlink" Target="https://www.manpowergroup.fr/contrat-de-generation-ii-%E2%80%93-la-transmission-enjeu-vital-pour-l%E2%80%99economie-et-la-societe/" TargetMode="External"/><Relationship Id="rId21" Type="http://schemas.openxmlformats.org/officeDocument/2006/relationships/drawing" Target="../drawings/drawing1.xml"/><Relationship Id="rId7" Type="http://schemas.openxmlformats.org/officeDocument/2006/relationships/hyperlink" Target="https://hautsdefrance-aract.fr/wp-content/uploads/2016/01/guide-pour-action-transmettre-pour-perenniser.pdf" TargetMode="External"/><Relationship Id="rId12" Type="http://schemas.openxmlformats.org/officeDocument/2006/relationships/hyperlink" Target="https://www.youtube.com/watch?v=Gqq59qZ_OOE" TargetMode="External"/><Relationship Id="rId17" Type="http://schemas.openxmlformats.org/officeDocument/2006/relationships/hyperlink" Target="http://www.excel-downloads.com/remository/Download/Professionnels/Planification-et-gestion-de-projets/SPACE.html" TargetMode="External"/><Relationship Id="rId2" Type="http://schemas.openxmlformats.org/officeDocument/2006/relationships/hyperlink" Target="https://www.demos.fr/expertises-thematiques-ressources-humaines-et-transmission-des-savoirs" TargetMode="External"/><Relationship Id="rId16" Type="http://schemas.openxmlformats.org/officeDocument/2006/relationships/hyperlink" Target="http://www.excel-downloads.com/forum/111720-space.html" TargetMode="External"/><Relationship Id="rId20" Type="http://schemas.openxmlformats.org/officeDocument/2006/relationships/printerSettings" Target="../printerSettings/printerSettings1.bin"/><Relationship Id="rId1" Type="http://schemas.openxmlformats.org/officeDocument/2006/relationships/hyperlink" Target="https://www.youtube.com/watch?v=yUb6Lk9LynA" TargetMode="External"/><Relationship Id="rId6" Type="http://schemas.openxmlformats.org/officeDocument/2006/relationships/hyperlink" Target="https://bourgognefranchecomte.aract.fr/sites/default/files/2019-04/Guide_tse.pdf" TargetMode="External"/><Relationship Id="rId11" Type="http://schemas.openxmlformats.org/officeDocument/2006/relationships/hyperlink" Target="https://www.youtube.com/watch?v=Nm--HJ1rXh0" TargetMode="External"/><Relationship Id="rId5" Type="http://schemas.openxmlformats.org/officeDocument/2006/relationships/hyperlink" Target="https://uimmauvergne.org/sites/default/files/Guide_transmission_savoirs_savoirfaire.pdf" TargetMode="External"/><Relationship Id="rId15" Type="http://schemas.openxmlformats.org/officeDocument/2006/relationships/hyperlink" Target="http://www.uprt.fr/index.php" TargetMode="External"/><Relationship Id="rId10" Type="http://schemas.openxmlformats.org/officeDocument/2006/relationships/hyperlink" Target="https://www.youtube.com/watch?v=I4XA5qCNU5w" TargetMode="External"/><Relationship Id="rId19" Type="http://schemas.openxmlformats.org/officeDocument/2006/relationships/hyperlink" Target="https://www.google.fr/search?q=piffom%C3%A9trie&amp;ie=utf-8&amp;oe=utf-8&amp;client=firefox-b&amp;gfe_rd=cr&amp;dcr=0&amp;ei=yYrYWZrKMYfAaMTIipgK" TargetMode="External"/><Relationship Id="rId4" Type="http://schemas.openxmlformats.org/officeDocument/2006/relationships/hyperlink" Target="https://www.digitalrecruiters.com/blog/comment-transmettre-savoirs-entreprise" TargetMode="External"/><Relationship Id="rId9" Type="http://schemas.openxmlformats.org/officeDocument/2006/relationships/hyperlink" Target="https://www.youtube.com/watch?v=Hgdab911xr4" TargetMode="External"/><Relationship Id="rId14" Type="http://schemas.openxmlformats.org/officeDocument/2006/relationships/hyperlink" Target="https://www.youtube.com/watch?v=EGtpqhNK3wQ"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gutenberg.org/files/65061/65061-h/65061-h.htm" TargetMode="External"/><Relationship Id="rId13" Type="http://schemas.openxmlformats.org/officeDocument/2006/relationships/hyperlink" Target="https://www.tesrecettes.com/tableau-des-equivalences-pour-les-cocktails/" TargetMode="External"/><Relationship Id="rId18" Type="http://schemas.openxmlformats.org/officeDocument/2006/relationships/hyperlink" Target="https://www.antidote.info/fr/blogue/enquetes/pour-bien-jouer-des-cuilleres" TargetMode="External"/><Relationship Id="rId3" Type="http://schemas.openxmlformats.org/officeDocument/2006/relationships/hyperlink" Target="https://www.youtube.com/watch?v=exqLsCla_X4" TargetMode="External"/><Relationship Id="rId21" Type="http://schemas.openxmlformats.org/officeDocument/2006/relationships/hyperlink" Target="https://queuedecoq.com/blogs/cocktail/unite-mesure-cocktail" TargetMode="External"/><Relationship Id="rId7" Type="http://schemas.openxmlformats.org/officeDocument/2006/relationships/hyperlink" Target="https://www.cuisinealafrancaise.com/fr/sitemap" TargetMode="External"/><Relationship Id="rId12" Type="http://schemas.openxmlformats.org/officeDocument/2006/relationships/hyperlink" Target="https://www.bnf.fr/fr/gastronomie" TargetMode="External"/><Relationship Id="rId17" Type="http://schemas.openxmlformats.org/officeDocument/2006/relationships/hyperlink" Target="https://www.ijoobi.com/fr/math/conversion/weight/ounce-to-gram" TargetMode="External"/><Relationship Id="rId25" Type="http://schemas.openxmlformats.org/officeDocument/2006/relationships/comments" Target="../comments2.xml"/><Relationship Id="rId2" Type="http://schemas.openxmlformats.org/officeDocument/2006/relationships/hyperlink" Target="http://www.1001cocktails.com/magazine/savoir-faire/cocktails-a-etages" TargetMode="External"/><Relationship Id="rId16" Type="http://schemas.openxmlformats.org/officeDocument/2006/relationships/hyperlink" Target="https://speakup-englishcoaching.com/mesure-anglaise/" TargetMode="External"/><Relationship Id="rId20" Type="http://schemas.openxmlformats.org/officeDocument/2006/relationships/hyperlink" Target="https://blog.planete-gateau.com/tables-de-conversion/"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1001cocktails.com/magazine/savoir-faire/cocktails-a-etages" TargetMode="External"/><Relationship Id="rId11" Type="http://schemas.openxmlformats.org/officeDocument/2006/relationships/hyperlink" Target="https://fr.wikipedia.org/wiki/Henri_Babinski" TargetMode="External"/><Relationship Id="rId24" Type="http://schemas.openxmlformats.org/officeDocument/2006/relationships/vmlDrawing" Target="../drawings/vmlDrawing2.vml"/><Relationship Id="rId5" Type="http://schemas.openxmlformats.org/officeDocument/2006/relationships/hyperlink" Target="http://fr.answers.yahoo.com/question/index?qid=20090730080951AAKkgPl" TargetMode="External"/><Relationship Id="rId15" Type="http://schemas.openxmlformats.org/officeDocument/2006/relationships/hyperlink" Target="https://correcteurorthographe.fr/general/combien-donces-y-a-t-il-dans-une-tasse-oz-aux-tasses-et-cuilleres-a-soupe-aux-tasses-conversions-liquides-et-secs/" TargetMode="External"/><Relationship Id="rId23" Type="http://schemas.openxmlformats.org/officeDocument/2006/relationships/drawing" Target="../drawings/drawing6.xml"/><Relationship Id="rId10" Type="http://schemas.openxmlformats.org/officeDocument/2006/relationships/hyperlink" Target="https://gallica.bnf.fr/ark:/12148/bpt6k34113057/f13.item" TargetMode="External"/><Relationship Id="rId19" Type="http://schemas.openxmlformats.org/officeDocument/2006/relationships/hyperlink" Target="https://www.cocktail7.com/mesures-de-bar-pour-cocktail-accessoires.htm" TargetMode="External"/><Relationship Id="rId4" Type="http://schemas.openxmlformats.org/officeDocument/2006/relationships/hyperlink" Target="https://www.youtube.com/watch?v=qESfTUVs-rM" TargetMode="External"/><Relationship Id="rId9" Type="http://schemas.openxmlformats.org/officeDocument/2006/relationships/hyperlink" Target="https://en.wikisource.org/wiki/Boston_Cooking-School_Cook_Book" TargetMode="External"/><Relationship Id="rId14" Type="http://schemas.openxmlformats.org/officeDocument/2006/relationships/hyperlink" Target="https://fr.wikipedia.org/wiki/Unit%C3%A9s_de_mesure_anglo-saxonnes" TargetMode="External"/><Relationship Id="rId22" Type="http://schemas.openxmlformats.org/officeDocument/2006/relationships/hyperlink" Target="https://www.youtube.com/watch?v=EMXXUtlN5ew"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bardinetgastronomie.com/sites/default/files/34076_-_rhum_blanc_guadeloupe_50_-.pdf" TargetMode="External"/><Relationship Id="rId13" Type="http://schemas.openxmlformats.org/officeDocument/2006/relationships/drawing" Target="../drawings/drawing7.xml"/><Relationship Id="rId3" Type="http://schemas.openxmlformats.org/officeDocument/2006/relationships/hyperlink" Target="https://www.bloc-notes-culinaire.com/2020/06/sirop-16-et-30-beaume-30-et-60-brix-densite.html" TargetMode="External"/><Relationship Id="rId7" Type="http://schemas.openxmlformats.org/officeDocument/2006/relationships/hyperlink" Target="https://fr.drink-drink.ru/kak-razvesti-spirt-tablicza/" TargetMode="External"/><Relationship Id="rId12" Type="http://schemas.openxmlformats.org/officeDocument/2006/relationships/printerSettings" Target="../printerSettings/printerSettings6.bin"/><Relationship Id="rId2" Type="http://schemas.openxmlformats.org/officeDocument/2006/relationships/hyperlink" Target="https://dl.gedal.fr/docsgedal/FP/3012996010021.pdf" TargetMode="External"/><Relationship Id="rId1" Type="http://schemas.openxmlformats.org/officeDocument/2006/relationships/hyperlink" Target="http://www.zpag.net/Cuisine/Equivalence.htm" TargetMode="External"/><Relationship Id="rId6" Type="http://schemas.openxmlformats.org/officeDocument/2006/relationships/hyperlink" Target="http://www.spc.ac-aix-marseille.fr/labospc/sites/www.spc/labospc/IMG/pdf/dilution-alcool-gay-lussac.pdf" TargetMode="External"/><Relationship Id="rId11" Type="http://schemas.openxmlformats.org/officeDocument/2006/relationships/hyperlink" Target="https://www.google.com/search?q=masse+volumique+eau&amp;rlz=1C1FKPE_frFR968FR968&amp;biw=1920&amp;bih=937&amp;sxsrf=ALiCzsZAgXudkcihQ7pzuD7uvNRmnpRK8g%3A1658261371923&amp;ei=ew_XYsTwN7aAur4P58qxgAs&amp;oq=masse+volumique+eau&amp;gs_lcp=Cgdnd3Mtd2l6EAEYADIJCCMQJxBGEPsBMgUIABCABDIFCAAQgAQyBQgAEIAEMgUIABCABDIFCAAQgAQyBQgAEIAEMgUIABCABDIKCAAQgAQQhwIQFDIFCAAQgARKBAhBGABKBAhGGABQAFgAYLoQaABwAXgAgAFxiAFxkgEDMC4xmAEAoAECoAEBwAEB&amp;sclient=gws-wiz" TargetMode="External"/><Relationship Id="rId5" Type="http://schemas.openxmlformats.org/officeDocument/2006/relationships/hyperlink" Target="http://www.spc.ac-aix-marseille.fr/labospc/spip.php?article329" TargetMode="External"/><Relationship Id="rId10" Type="http://schemas.openxmlformats.org/officeDocument/2006/relationships/hyperlink" Target="https://www.google.com/search?rlz=1C1FKPE_frFR968FR968&amp;sxsrf=ALiCzsaPDkH98Lv7PcG9jMAoNAQWNhlCpQ%3A1658260948958&amp;lei=1A3XYp2NOqmHur4Pu5mEuAQ&amp;q=masse%20volumique%20cognac&amp;ved=2ahUKEwidx7q234X5AhWpg84BHbsMAUcQsKwBKAF6BAhAEAI" TargetMode="External"/><Relationship Id="rId4" Type="http://schemas.openxmlformats.org/officeDocument/2006/relationships/hyperlink" Target="https://www.pdfprof.com/PDF_Image.php?idt=48099&amp;t=18" TargetMode="External"/><Relationship Id="rId9" Type="http://schemas.openxmlformats.org/officeDocument/2006/relationships/hyperlink" Target="https://www.google.com/search?rlz=1C1FKPE_frFR968FR968&amp;sxsrf=ALiCzsaPDkH98Lv7PcG9jMAoNAQWNhlCpQ%3A1658260948958&amp;lei=1A3XYp2NOqmHur4Pu5mEuAQ&amp;q=masse%20volumique%20du%20whisky&amp;ved=2ahUKEwidx7q234X5AhWpg84BHbsMAUcQsKwBKAB6BAhAEAE"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technoresto.org/tp/ta_cocktail/ta_fp.html" TargetMode="External"/><Relationship Id="rId2" Type="http://schemas.openxmlformats.org/officeDocument/2006/relationships/hyperlink" Target="https://www.1001cocktails.com/recettes/selections.aspx" TargetMode="External"/><Relationship Id="rId1"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5" Type="http://schemas.openxmlformats.org/officeDocument/2006/relationships/hyperlink" Target="https://www.frenchbar.com/index.php" TargetMode="External"/><Relationship Id="rId4" Type="http://schemas.openxmlformats.org/officeDocument/2006/relationships/hyperlink" Target="http://www.spiritueuxmagazine.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cmath.fr/6eme/pourcentages/cours.php" TargetMode="External"/><Relationship Id="rId13" Type="http://schemas.openxmlformats.org/officeDocument/2006/relationships/hyperlink" Target="https://www.youtube.com/watch?v=dQafvb2O01U" TargetMode="External"/><Relationship Id="rId18" Type="http://schemas.openxmlformats.org/officeDocument/2006/relationships/hyperlink" Target="https://www.youtube.com/watch?v=dWC54hCv0pc" TargetMode="External"/><Relationship Id="rId26" Type="http://schemas.openxmlformats.org/officeDocument/2006/relationships/hyperlink" Target="https://www.google.com/search?client=firefox-b-d&amp;sca_esv=564255901&amp;sxsrf=AB5stBihJ69cL1ng1vQDYXKmUFWjQYd6jQ:1694407722726&amp;q=dgccrf+Poids+brut+ou+poids+net+?+Ne+payer+pas+l%27emballage+!&amp;spell=1&amp;sa=X&amp;ved=2ahUKEwjRtKvT4KGBAxVJWqQEHb3mCrcQBSgAegQICBAB&amp;biw=1564&amp;bih=722&amp;dpr=1.2"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_PTjJ7UD4eo" TargetMode="External"/><Relationship Id="rId7" Type="http://schemas.openxmlformats.org/officeDocument/2006/relationships/hyperlink" Target="https://www.cmath.fr/cesite/presentation.php" TargetMode="External"/><Relationship Id="rId12" Type="http://schemas.openxmlformats.org/officeDocument/2006/relationships/hyperlink" Target="http://www.astuceshebdo.com/2012/03/comment-calculer-un-pourcentage-cas-n-1.html" TargetMode="External"/><Relationship Id="rId17" Type="http://schemas.openxmlformats.org/officeDocument/2006/relationships/hyperlink" Target="https://www.youtube.com/c/YMONKA" TargetMode="External"/><Relationship Id="rId25" Type="http://schemas.openxmlformats.org/officeDocument/2006/relationships/hyperlink" Target="https://www.google.com/search?q=comment-compter-le-pourcentage-de-tete-vite-et-facilement&amp;client=firefox-b-d&amp;sca_esv=564255901&amp;sxsrf=AB5stBht_2JMUoJjcN6G_I3PsSwWLfGaWQ:1694407223966&amp;source=lnms&amp;sa=X&amp;ved=2ahUKEwjSxMHl3qGBAxU6TaQEHfycCw8Q_AUoAHoECAEQAg&amp;biw=1564&amp;bih=722&amp;dpr=1.2"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SgFaLduHeAE" TargetMode="External"/><Relationship Id="rId20" Type="http://schemas.openxmlformats.org/officeDocument/2006/relationships/hyperlink" Target="https://www.youtube.com/watch?v=mGDjvAcvigc" TargetMode="Externa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s://www.deleze.name/marcel/culture/taux_composes/taux_simple.html" TargetMode="External"/><Relationship Id="rId11" Type="http://schemas.openxmlformats.org/officeDocument/2006/relationships/hyperlink" Target="https://fr.wikihow.com/convertir-en-pourcentage" TargetMode="External"/><Relationship Id="rId24" Type="http://schemas.openxmlformats.org/officeDocument/2006/relationships/hyperlink" Target="http://www.maths-et-tiques.fr/index.php/cours-en-videos" TargetMode="External"/><Relationship Id="rId5" Type="http://schemas.openxmlformats.org/officeDocument/2006/relationships/hyperlink" Target="http://www.slate.fr/story/82029/soldes-calculer-rabais" TargetMode="External"/><Relationship Id="rId15" Type="http://schemas.openxmlformats.org/officeDocument/2006/relationships/hyperlink" Target="http://www.capte-les-maths.com/pourcentage/les_pourcentages_p6.php" TargetMode="External"/><Relationship Id="rId23" Type="http://schemas.openxmlformats.org/officeDocument/2006/relationships/hyperlink" Target="https://www.maths-et-tiques.fr/telech/Pourcent.pdf" TargetMode="External"/><Relationship Id="rId10" Type="http://schemas.openxmlformats.org/officeDocument/2006/relationships/hyperlink" Target="http://fortimelp.fr/content/44-calculer-un-pourcentage" TargetMode="External"/><Relationship Id="rId19" Type="http://schemas.openxmlformats.org/officeDocument/2006/relationships/hyperlink" Target="https://www.youtube.com/watch?v=psIZ0y_8VVc" TargetMode="External"/><Relationship Id="rId4" Type="http://schemas.openxmlformats.org/officeDocument/2006/relationships/hyperlink" Target="http://www.capte-les-maths.com/pourcentage/les_pourcentages_p10.php" TargetMode="External"/><Relationship Id="rId9" Type="http://schemas.openxmlformats.org/officeDocument/2006/relationships/hyperlink" Target="https://fr.wikipedia.org/wiki/Pourcentage" TargetMode="External"/><Relationship Id="rId14" Type="http://schemas.openxmlformats.org/officeDocument/2006/relationships/hyperlink" Target="https://www.youtube.com/watch?v=QTGvjmAhEHo" TargetMode="External"/><Relationship Id="rId22" Type="http://schemas.openxmlformats.org/officeDocument/2006/relationships/hyperlink" Target="https://www.youtube.com/watch?v=tSp2xkS-tKs" TargetMode="External"/><Relationship Id="rId27"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26" Type="http://schemas.openxmlformats.org/officeDocument/2006/relationships/hyperlink" Target="https://cocktailmolotov.org/" TargetMode="External"/><Relationship Id="rId21" Type="http://schemas.openxmlformats.org/officeDocument/2006/relationships/hyperlink" Target="https://www.recettes-cocktails.fr/recettes-cocktails/" TargetMode="External"/><Relationship Id="rId42" Type="http://schemas.openxmlformats.org/officeDocument/2006/relationships/hyperlink" Target="https://www.youtube.com/watch?v=unNyB89Y1ME" TargetMode="External"/><Relationship Id="rId47" Type="http://schemas.openxmlformats.org/officeDocument/2006/relationships/hyperlink" Target="https://www.youtube.com/channel/UCx0-LMFuXuNqt2kL2R4XKlw/videos" TargetMode="External"/><Relationship Id="rId63" Type="http://schemas.openxmlformats.org/officeDocument/2006/relationships/hyperlink" Target="https://www.hotellerie-restauration.ac-versailles.fr/spip.php?article1415" TargetMode="External"/><Relationship Id="rId68" Type="http://schemas.openxmlformats.org/officeDocument/2006/relationships/hyperlink" Target="https://www.pinterest.fr/pin/808818414309984531/" TargetMode="External"/><Relationship Id="rId84" Type="http://schemas.openxmlformats.org/officeDocument/2006/relationships/hyperlink" Target="https://www.youtube.com/watch?v=Iy_b5VroBH8" TargetMode="External"/><Relationship Id="rId89" Type="http://schemas.openxmlformats.org/officeDocument/2006/relationships/hyperlink" Target="https://www.youtube.com/c/La25%C3%A8meHeure/videos" TargetMode="External"/><Relationship Id="rId16" Type="http://schemas.openxmlformats.org/officeDocument/2006/relationships/hyperlink" Target="https://www.cocktailmag.fr/recette-cocktail" TargetMode="External"/><Relationship Id="rId11" Type="http://schemas.openxmlformats.org/officeDocument/2006/relationships/hyperlink" Target="https://webtv.hotellerie-restauration.ac-versailles.fr/IMG/pdf/liste_des_cocktails_classiques_09_04_2010.pdf" TargetMode="External"/><Relationship Id="rId32" Type="http://schemas.openxmlformats.org/officeDocument/2006/relationships/hyperlink" Target="https://www.cocktail-sans-alcool.fr/" TargetMode="External"/><Relationship Id="rId37" Type="http://schemas.openxmlformats.org/officeDocument/2006/relationships/hyperlink" Target="https://www.youtube.com/watch?v=9jTZf20YmcU" TargetMode="External"/><Relationship Id="rId53" Type="http://schemas.openxmlformats.org/officeDocument/2006/relationships/hyperlink" Target="https://www.facebook.com/Maxime-Hoerth-MOF-Barman-432259463541680/?ref=page_internal" TargetMode="External"/><Relationship Id="rId58" Type="http://schemas.openxmlformats.org/officeDocument/2006/relationships/hyperlink" Target="https://www.apeb-mcb.fr/" TargetMode="External"/><Relationship Id="rId74" Type="http://schemas.openxmlformats.org/officeDocument/2006/relationships/hyperlink" Target="https://www.pinterest.fr/pin/AUQTmedKV8e6C-ofmN8WexSbcCfGwlJ2mGd2Ic14Ek4pmdXZvRPK93U/" TargetMode="External"/><Relationship Id="rId79" Type="http://schemas.openxmlformats.org/officeDocument/2006/relationships/hyperlink" Target="https://www.votrebarman.com/le-metier-de-barman/le-flair-bartending-cest-quoi/" TargetMode="External"/><Relationship Id="rId102" Type="http://schemas.openxmlformats.org/officeDocument/2006/relationships/hyperlink" Target="https://www.google.com/search?client=firefox-b-d&amp;q=livret-cocktails-sam-BD.pdf++volumes+en+cl" TargetMode="External"/><Relationship Id="rId5" Type="http://schemas.openxmlformats.org/officeDocument/2006/relationships/hyperlink" Target="https://chilledmagazine.com/drinks" TargetMode="External"/><Relationship Id="rId90" Type="http://schemas.openxmlformats.org/officeDocument/2006/relationships/hyperlink" Target="https://www.youtube.com/watch?v=75iVoz74k0E" TargetMode="External"/><Relationship Id="rId95" Type="http://schemas.openxmlformats.org/officeDocument/2006/relationships/hyperlink" Target="https://www.rhum-cocktails.com/mixologie/cocktail.html" TargetMode="External"/><Relationship Id="rId22" Type="http://schemas.openxmlformats.org/officeDocument/2006/relationships/hyperlink" Target="https://chefsimon.com/recettes/tag/cocktails" TargetMode="External"/><Relationship Id="rId27" Type="http://schemas.openxmlformats.org/officeDocument/2006/relationships/hyperlink" Target="https://www.youtube.com/watch?v=xq4L3IBHBgU&amp;t=1s" TargetMode="External"/><Relationship Id="rId43" Type="http://schemas.openxmlformats.org/officeDocument/2006/relationships/hyperlink" Target="https://www.youtube.com/user/AtelierCocktail/videos" TargetMode="External"/><Relationship Id="rId48" Type="http://schemas.openxmlformats.org/officeDocument/2006/relationships/hyperlink" Target="https://www.dailymotion.com/video/x2h1t9j" TargetMode="External"/><Relationship Id="rId64" Type="http://schemas.openxmlformats.org/officeDocument/2006/relationships/hyperlink" Target="https://webtv.hotellerie-restauration.ac-versailles.fr/Sommellerie" TargetMode="External"/><Relationship Id="rId69" Type="http://schemas.openxmlformats.org/officeDocument/2006/relationships/hyperlink" Target="https://ent2d.ac-bordeaux.fr/disciplines/hotellerie/wp-content/uploads/sites/46/2017/07/TA_C_GUILLOT_cocktails_1csr_eleve_suite202-5.pdf" TargetMode="External"/><Relationship Id="rId80" Type="http://schemas.openxmlformats.org/officeDocument/2006/relationships/hyperlink" Target="https://www.votrebarman.com/le-metier-de-barman/un-barista-cest-quoi/" TargetMode="External"/><Relationship Id="rId85" Type="http://schemas.openxmlformats.org/officeDocument/2006/relationships/hyperlink" Target="https://placecocktail.fr/collections/doseur-cocktail" TargetMode="External"/><Relationship Id="rId12" Type="http://schemas.openxmlformats.org/officeDocument/2006/relationships/hyperlink" Target="https://www.colombes.fr/documents/Actualites/cocktails_sans_alcool.pdf" TargetMode="External"/><Relationship Id="rId17" Type="http://schemas.openxmlformats.org/officeDocument/2006/relationships/hyperlink" Target="https://www.gastronomico.fr/recettes-cocktails/" TargetMode="External"/><Relationship Id="rId25" Type="http://schemas.openxmlformats.org/officeDocument/2006/relationships/hyperlink" Target="https://www.recette-punch.com/" TargetMode="External"/><Relationship Id="rId33" Type="http://schemas.openxmlformats.org/officeDocument/2006/relationships/hyperlink" Target="https://www.siroter.com/" TargetMode="External"/><Relationship Id="rId38" Type="http://schemas.openxmlformats.org/officeDocument/2006/relationships/hyperlink" Target="https://www.youtube.com/watch?v=LCyadYIDxyQ" TargetMode="External"/><Relationship Id="rId46" Type="http://schemas.openxmlformats.org/officeDocument/2006/relationships/hyperlink" Target="https://www.youtube.com/watch?v=UUS1vAguFsw" TargetMode="External"/><Relationship Id="rId59" Type="http://schemas.openxmlformats.org/officeDocument/2006/relationships/hyperlink" Target="https://www.infosbar.com/Cocktails_r38.html" TargetMode="External"/><Relationship Id="rId67" Type="http://schemas.openxmlformats.org/officeDocument/2006/relationships/hyperlink" Target="https://www.hotellerie-restauration.ac-versailles.fr/spip.php?article3100" TargetMode="External"/><Relationship Id="rId103" Type="http://schemas.openxmlformats.org/officeDocument/2006/relationships/printerSettings" Target="../printerSettings/printerSettings7.bin"/><Relationship Id="rId20" Type="http://schemas.openxmlformats.org/officeDocument/2006/relationships/hyperlink" Target="https://www.recettes-cocktails.fr/guide-barman/" TargetMode="External"/><Relationship Id="rId41" Type="http://schemas.openxmlformats.org/officeDocument/2006/relationships/hyperlink" Target="https://www.youtube.com/channel/UCTXv77l5YIAwmZA-hMdpCeQ/videos" TargetMode="External"/><Relationship Id="rId54" Type="http://schemas.openxmlformats.org/officeDocument/2006/relationships/hyperlink" Target="https://www.youtube.com/watch?v=Z4KqET_GTYE" TargetMode="External"/><Relationship Id="rId62" Type="http://schemas.openxmlformats.org/officeDocument/2006/relationships/hyperlink" Target="http://www.apeb-mcb.fr/medias/files/guide-debits-de-boissons-nov-2018.pdf" TargetMode="External"/><Relationship Id="rId70" Type="http://schemas.openxmlformats.org/officeDocument/2006/relationships/hyperlink" Target="http://mon-barman.restaurantemploi.com/2016/05/02/infographie-recettes-cocktails-celebres/" TargetMode="External"/><Relationship Id="rId75" Type="http://schemas.openxmlformats.org/officeDocument/2006/relationships/hyperlink" Target="https://hra.spip.ac-rouen.fr/IMG/pdf/documents_eleves_a_completer.pdf" TargetMode="External"/><Relationship Id="rId83" Type="http://schemas.openxmlformats.org/officeDocument/2006/relationships/hyperlink" Target="https://www.youtube.com/channel/UC5FY153skYmJLRYUzaRpXHw" TargetMode="External"/><Relationship Id="rId88" Type="http://schemas.openxmlformats.org/officeDocument/2006/relationships/hyperlink" Target="https://www.youtube.com/watch?v=EtAXqhFucRY" TargetMode="External"/><Relationship Id="rId91" Type="http://schemas.openxmlformats.org/officeDocument/2006/relationships/hyperlink" Target="https://www.youtube.com/user/TerresdecocktailsTV/videos" TargetMode="External"/><Relationship Id="rId96" Type="http://schemas.openxmlformats.org/officeDocument/2006/relationships/hyperlink" Target="https://blog.monouso.fr/tout-savoir-sur-les-types-de-cocktails/" TargetMode="External"/><Relationship Id="rId1" Type="http://schemas.openxmlformats.org/officeDocument/2006/relationships/hyperlink" Target="https://www.associationdesbarmendefrance.fr/le-cocktail-du-mois" TargetMode="External"/><Relationship Id="rId6" Type="http://schemas.openxmlformats.org/officeDocument/2006/relationships/hyperlink" Target="https://52martinis.com/" TargetMode="External"/><Relationship Id="rId15" Type="http://schemas.openxmlformats.org/officeDocument/2006/relationships/hyperlink" Target="https://www.liqueurs-pecorari.fr/cocktails-liqueurs" TargetMode="External"/><Relationship Id="rId23" Type="http://schemas.openxmlformats.org/officeDocument/2006/relationships/hyperlink" Target="https://www.cocktails-faciles.fr/" TargetMode="External"/><Relationship Id="rId28" Type="http://schemas.openxmlformats.org/officeDocument/2006/relationships/hyperlink" Target="https://www.youtube.com/c/Votrebarman/videos" TargetMode="External"/><Relationship Id="rId36" Type="http://schemas.openxmlformats.org/officeDocument/2006/relationships/hyperlink" Target="https://www.youtube.com/c/CocktailMolotovTV/videos" TargetMode="External"/><Relationship Id="rId49" Type="http://schemas.openxmlformats.org/officeDocument/2006/relationships/hyperlink" Target="https://www.meilleursouvriersdefrance.info/fichiers/sujets/39ec75c8-afab-43f5-a667-8fa20d7f0261.pdf" TargetMode="External"/><Relationship Id="rId57" Type="http://schemas.openxmlformats.org/officeDocument/2006/relationships/hyperlink" Target="https://webtv.hotellerie-restauration.ac-versailles.fr/MAF-Employe-Barman-2017-ecrit" TargetMode="External"/><Relationship Id="rId10" Type="http://schemas.openxmlformats.org/officeDocument/2006/relationships/hyperlink" Target="https://www.1001cocktails.com/recettes/selection_cafes-speciaux.aspx" TargetMode="External"/><Relationship Id="rId31" Type="http://schemas.openxmlformats.org/officeDocument/2006/relationships/hyperlink" Target="https://www.metro.fr/inspiration/recette-chef/cocktail" TargetMode="External"/><Relationship Id="rId44" Type="http://schemas.openxmlformats.org/officeDocument/2006/relationships/hyperlink" Target="https://www.tesrecettes.com/tableau-des-equivalences-pour-les-cocktails/" TargetMode="External"/><Relationship Id="rId52" Type="http://schemas.openxmlformats.org/officeDocument/2006/relationships/hyperlink" Target="https://www.meilleursouvriersdefrance.info/concoursmaf.html" TargetMode="External"/><Relationship Id="rId60" Type="http://schemas.openxmlformats.org/officeDocument/2006/relationships/hyperlink" Target="https://www.youtube.com/c/InfosbarParis/playlists" TargetMode="External"/><Relationship Id="rId65" Type="http://schemas.openxmlformats.org/officeDocument/2006/relationships/hyperlink" Target="https://webtv.hotellerie-restauration.ac-versailles.fr/Histoire-du-cafe" TargetMode="External"/><Relationship Id="rId73" Type="http://schemas.openxmlformats.org/officeDocument/2006/relationships/hyperlink" Target="https://www.etsy.com/fr/listing/946437976/affiche-de-cocktail-de-luxe?epik=dj0yJnU9R3JrX3RjX05QUlRYcjlTS1JjdFFVUlEwSG9YeENGVHUmcD0wJm49RkhSTXg3blhaU3AyNGF5SmM5NGZFQSZ0PUFBQUFBR0tjbWQ0" TargetMode="External"/><Relationship Id="rId78" Type="http://schemas.openxmlformats.org/officeDocument/2006/relationships/hyperlink" Target="https://fr.wikipedia.org/wiki/Portail:Boisson?tableofcontents=1" TargetMode="External"/><Relationship Id="rId81" Type="http://schemas.openxmlformats.org/officeDocument/2006/relationships/hyperlink" Target="https://www.youtube.com/watch?v=WB9DuajLRas" TargetMode="External"/><Relationship Id="rId86" Type="http://schemas.openxmlformats.org/officeDocument/2006/relationships/hyperlink" Target="https://www.destinationcocktails.fr/technique/faire-un-cocktail-sans-doseur/" TargetMode="External"/><Relationship Id="rId94" Type="http://schemas.openxmlformats.org/officeDocument/2006/relationships/hyperlink" Target="http://technoresto.org/les-ateliers-experimentaux/la-realisation-des-cocktails/la-realisation-des-cocktails-cours-complet/" TargetMode="External"/><Relationship Id="rId99" Type="http://schemas.openxmlformats.org/officeDocument/2006/relationships/hyperlink" Target="https://www.google.com/search?client=firefox-b-d&amp;q=T+E+C+H+N+O+R+E+S+T+O+.+O+R+G+++LA+R%C3%89ALISATION+DES+COCKTAILS+%3A+COURS+COMPLET+" TargetMode="External"/><Relationship Id="rId101" Type="http://schemas.openxmlformats.org/officeDocument/2006/relationships/hyperlink" Target="http://www.apeb-mcb.fr/medias/files/ccc-v2-01septembre2021.pdf" TargetMode="External"/><Relationship Id="rId4" Type="http://schemas.openxmlformats.org/officeDocument/2006/relationships/hyperlink" Target="https://www.facebook.com/MagazineBarmag/" TargetMode="External"/><Relationship Id="rId9" Type="http://schemas.openxmlformats.org/officeDocument/2006/relationships/hyperlink" Target="https://www.1001cocktails.com/recettes/selection_cocktails-sans-alcool.aspx" TargetMode="External"/><Relationship Id="rId13" Type="http://schemas.openxmlformats.org/officeDocument/2006/relationships/hyperlink" Target="https://www.bloc-notes-culinaire.com/2019/09/les-cocktails-techniques-et-recettes.html" TargetMode="External"/><Relationship Id="rId18" Type="http://schemas.openxmlformats.org/officeDocument/2006/relationships/hyperlink" Target="https://www.750g.com/recettes-boissons/" TargetMode="External"/><Relationship Id="rId39" Type="http://schemas.openxmlformats.org/officeDocument/2006/relationships/hyperlink" Target="https://www.youtube.com/channel/UC9bCk8rrz7vu0sixoSXM0lA/videos" TargetMode="External"/><Relationship Id="rId34" Type="http://schemas.openxmlformats.org/officeDocument/2006/relationships/hyperlink" Target="http://www.apeb-mcb.fr/medias/files/ccc-v2-01septembre2021.pdf" TargetMode="External"/><Relationship Id="rId50" Type="http://schemas.openxmlformats.org/officeDocument/2006/relationships/hyperlink" Target="https://www.meilleursouvriersdefrance.info/fichiers/sujets/e776e59a-c170-4b79-b62e-4dde976a7e2c.pdf" TargetMode="External"/><Relationship Id="rId55" Type="http://schemas.openxmlformats.org/officeDocument/2006/relationships/hyperlink" Target="https://www.youtube.com/watch?v=cmk-Pluwk9E" TargetMode="External"/><Relationship Id="rId76" Type="http://schemas.openxmlformats.org/officeDocument/2006/relationships/hyperlink" Target="https://www.pinterest.fr/jorjasbluebird/cocktails/" TargetMode="External"/><Relationship Id="rId97" Type="http://schemas.openxmlformats.org/officeDocument/2006/relationships/hyperlink" Target="https://restaurantcfavm.jimdofree.com/bar/cocktails/" TargetMode="External"/><Relationship Id="rId104" Type="http://schemas.openxmlformats.org/officeDocument/2006/relationships/drawing" Target="../drawings/drawing9.xml"/><Relationship Id="rId7" Type="http://schemas.openxmlformats.org/officeDocument/2006/relationships/hyperlink" Target="https://webtv.hotellerie-restauration.ac-versailles.fr/Bar-et-boissons" TargetMode="External"/><Relationship Id="rId71" Type="http://schemas.openxmlformats.org/officeDocument/2006/relationships/hyperlink" Target="https://www.editions-bpi.fr/extract/148" TargetMode="External"/><Relationship Id="rId92" Type="http://schemas.openxmlformats.org/officeDocument/2006/relationships/hyperlink" Target="http://www.legardemangerdusud.com/10-expressions-de-barman-a-maitriser-pour-commander-un-cocktail/" TargetMode="External"/><Relationship Id="rId2" Type="http://schemas.openxmlformats.org/officeDocument/2006/relationships/hyperlink" Target="https://www.monin.com/fr/astuces-conseils-cocktails-sans-alcool" TargetMode="External"/><Relationship Id="rId29" Type="http://schemas.openxmlformats.org/officeDocument/2006/relationships/hyperlink" Target="https://www.mesrecettesfaciles.fr/course/boisson" TargetMode="External"/><Relationship Id="rId24" Type="http://schemas.openxmlformats.org/officeDocument/2006/relationships/hyperlink" Target="https://www.cocktails-faciles.fr/monespace/" TargetMode="External"/><Relationship Id="rId40" Type="http://schemas.openxmlformats.org/officeDocument/2006/relationships/hyperlink" Target="https://www.youtube.com/watch?v=wqDw9UlOKKg" TargetMode="External"/><Relationship Id="rId45" Type="http://schemas.openxmlformats.org/officeDocument/2006/relationships/hyperlink" Target="https://www.elle.fr/Elle-a-Table/Les-dossiers-de-la-redaction/Dossier-de-la-redac/Les-graduations-de-cocktails-2625150" TargetMode="External"/><Relationship Id="rId66" Type="http://schemas.openxmlformats.org/officeDocument/2006/relationships/hyperlink" Target="https://www.youtube.com/watch?v=vZoPU2ZnwhA" TargetMode="External"/><Relationship Id="rId87" Type="http://schemas.openxmlformats.org/officeDocument/2006/relationships/hyperlink" Target="https://la-maison-du-barman.fr/10000146-doseurs" TargetMode="External"/><Relationship Id="rId61" Type="http://schemas.openxmlformats.org/officeDocument/2006/relationships/hyperlink" Target="https://www.facebook.com/Infosbar" TargetMode="External"/><Relationship Id="rId82" Type="http://schemas.openxmlformats.org/officeDocument/2006/relationships/hyperlink" Target="https://www.youtube.com/watch?v=fKnzt18rlz8" TargetMode="External"/><Relationship Id="rId19" Type="http://schemas.openxmlformats.org/officeDocument/2006/relationships/hyperlink" Target="https://briottet.fr/recettes-cocktails/" TargetMode="External"/><Relationship Id="rId14" Type="http://schemas.openxmlformats.org/officeDocument/2006/relationships/hyperlink" Target="https://www.atelierdeschefs.fr/fr/recette/7513-cocktail-mojito.php" TargetMode="External"/><Relationship Id="rId30" Type="http://schemas.openxmlformats.org/officeDocument/2006/relationships/hyperlink" Target="https://www.auxdelicesdupalais.net/cat/boisson-jus-cocktails" TargetMode="External"/><Relationship Id="rId35" Type="http://schemas.openxmlformats.org/officeDocument/2006/relationships/hyperlink" Target="https://queuedecoq.com/blogs/cocktail/unite-mesure-cocktail" TargetMode="External"/><Relationship Id="rId56" Type="http://schemas.openxmlformats.org/officeDocument/2006/relationships/hyperlink" Target="https://www.youtube.com/watch?v=PyCECdB-658" TargetMode="External"/><Relationship Id="rId77" Type="http://schemas.openxmlformats.org/officeDocument/2006/relationships/hyperlink" Target="http://cuistophe.free.fr/ouvrage/cocktails.pdf" TargetMode="External"/><Relationship Id="rId100" Type="http://schemas.openxmlformats.org/officeDocument/2006/relationships/hyperlink" Target="https://www.google.com/search?client=firefox-b-d&amp;q=CARNET+DE+COCKTAILS+CONTEMPORAINS+" TargetMode="External"/><Relationship Id="rId8" Type="http://schemas.openxmlformats.org/officeDocument/2006/relationships/hyperlink" Target="https://www.alambic-magazine.com/category/cocktails/cocktails-inspirations/" TargetMode="External"/><Relationship Id="rId51" Type="http://schemas.openxmlformats.org/officeDocument/2006/relationships/hyperlink" Target="https://www.meilleursouvriersdefrance.info/fichiers/sujets/8a22c3c9-55dd-4fbf-afa7-030d28e3c643.pdf" TargetMode="External"/><Relationship Id="rId72" Type="http://schemas.openxmlformats.org/officeDocument/2006/relationships/hyperlink" Target="https://ent2d.ac-bordeaux.fr/disciplines/hotellerie/wp-content/uploads/sites/46/2017/07/TA_Mise_en_situation_Ep_E31_atelier_bar-5.pdf" TargetMode="External"/><Relationship Id="rId93" Type="http://schemas.openxmlformats.org/officeDocument/2006/relationships/hyperlink" Target="https://www.destinationcocktails.fr/culture/le-lexique-de-la-mixologie/" TargetMode="External"/><Relationship Id="rId98" Type="http://schemas.openxmlformats.org/officeDocument/2006/relationships/hyperlink" Target="http://technoresto.org/tp/ta_cocktail/ta_fp.pdf" TargetMode="External"/><Relationship Id="rId3" Type="http://schemas.openxmlformats.org/officeDocument/2006/relationships/hyperlink" Target="http://barmag.fr/"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youtube.com/watch?v=uimsmTQibXY" TargetMode="External"/><Relationship Id="rId21" Type="http://schemas.openxmlformats.org/officeDocument/2006/relationships/hyperlink" Target="https://www.youtube.com/watch?v=LLjAZwX4Xk8&amp;list=PL7FTGXf2TlC3TRy5_iEROu9bw9FaLg3f6&amp;index=8" TargetMode="External"/><Relationship Id="rId42" Type="http://schemas.openxmlformats.org/officeDocument/2006/relationships/hyperlink" Target="https://www.youtube.com/watch?v=FghlyCQFEnM&amp;list=PLozmtcO5OqdqcgtdTKMXMxh5jGkcMkqdW" TargetMode="External"/><Relationship Id="rId47" Type="http://schemas.openxmlformats.org/officeDocument/2006/relationships/hyperlink" Target="https://www.youtube.com/watch?v=jvhgNLoeDxc" TargetMode="External"/><Relationship Id="rId63" Type="http://schemas.openxmlformats.org/officeDocument/2006/relationships/hyperlink" Target="https://www.youtube.com/watch?v=MmCaPJJjcDs" TargetMode="External"/><Relationship Id="rId68" Type="http://schemas.openxmlformats.org/officeDocument/2006/relationships/hyperlink" Target="https://www.youtube.com/watch?v=HYGsegjX8bc" TargetMode="External"/><Relationship Id="rId84" Type="http://schemas.openxmlformats.org/officeDocument/2006/relationships/hyperlink" Target="https://excel-dashboards.com/fr/blogs/blog/excel-tutorial-get-kutools-in-excel" TargetMode="External"/><Relationship Id="rId89" Type="http://schemas.openxmlformats.org/officeDocument/2006/relationships/hyperlink" Target="https://excel-exercice.com/lintelligence-artificielle-dans-excel/" TargetMode="External"/><Relationship Id="rId112" Type="http://schemas.openxmlformats.org/officeDocument/2006/relationships/hyperlink" Target="https://excel-exercice.com/" TargetMode="External"/><Relationship Id="rId16" Type="http://schemas.openxmlformats.org/officeDocument/2006/relationships/hyperlink" Target="https://finmodelslab.com/fr/blogs/operating-costs/bar-operating-costs" TargetMode="External"/><Relationship Id="rId107" Type="http://schemas.openxmlformats.org/officeDocument/2006/relationships/hyperlink" Target="https://www.youtube.com/watch?v=O0dM4SayB_A" TargetMode="External"/><Relationship Id="rId11" Type="http://schemas.openxmlformats.org/officeDocument/2006/relationships/hyperlink" Target="https://www.banket.fr/articles/ouvrir-un-bar-a-jus-guide-complet-2023" TargetMode="External"/><Relationship Id="rId32" Type="http://schemas.openxmlformats.org/officeDocument/2006/relationships/hyperlink" Target="https://www.youtube.com/watch?v=5JuigxvNxMo" TargetMode="External"/><Relationship Id="rId37" Type="http://schemas.openxmlformats.org/officeDocument/2006/relationships/hyperlink" Target="https://www.youtube.com/watch?v=r_xC58OmirY" TargetMode="External"/><Relationship Id="rId53" Type="http://schemas.openxmlformats.org/officeDocument/2006/relationships/hyperlink" Target="https://www.blogdumoderateur.com/comment-utiliser-chatgpt-pour-excel/" TargetMode="External"/><Relationship Id="rId58" Type="http://schemas.openxmlformats.org/officeDocument/2006/relationships/hyperlink" Target="https://www.youtube.com/watch?v=NDUf-k8WLgU" TargetMode="External"/><Relationship Id="rId74" Type="http://schemas.openxmlformats.org/officeDocument/2006/relationships/hyperlink" Target="https://www.youtube.com/watch?v=hdbpnnr_tQA" TargetMode="External"/><Relationship Id="rId79" Type="http://schemas.openxmlformats.org/officeDocument/2006/relationships/hyperlink" Target="https://www.youtube.com/watch?v=ImvnUR_jAzY" TargetMode="External"/><Relationship Id="rId102" Type="http://schemas.openxmlformats.org/officeDocument/2006/relationships/hyperlink" Target="https://www.youtube.com/playlist?list=PLpQBnWleLAauZdFNIw8wNo0AEX1blBtbv" TargetMode="External"/><Relationship Id="rId5" Type="http://schemas.openxmlformats.org/officeDocument/2006/relationships/hyperlink" Target="https://www.jdc.fr/gestion-de-boisson-alcools" TargetMode="External"/><Relationship Id="rId90" Type="http://schemas.openxmlformats.org/officeDocument/2006/relationships/hyperlink" Target="https://excel-exercice.com/tcd/" TargetMode="External"/><Relationship Id="rId95" Type="http://schemas.openxmlformats.org/officeDocument/2006/relationships/hyperlink" Target="https://excel-exercice.com/qui-sommes-nous/" TargetMode="External"/><Relationship Id="rId22" Type="http://schemas.openxmlformats.org/officeDocument/2006/relationships/hyperlink" Target="https://www.youtube.com/watch?v=-vZEZ900R3s&amp;list=PL7FTGXf2TlC3TRy5_iEROu9bw9FaLg3f6&amp;index=14" TargetMode="External"/><Relationship Id="rId27" Type="http://schemas.openxmlformats.org/officeDocument/2006/relationships/hyperlink" Target="https://www.youtube.com/watch?v=NZ5goJVWzN8&amp;list=PL7FTGXf2TlC0YUCee4T4sIX7ycBNIXnF2&amp;index=19" TargetMode="External"/><Relationship Id="rId43" Type="http://schemas.openxmlformats.org/officeDocument/2006/relationships/hyperlink" Target="https://www.youtube.com/watch?v=NZ5goJVWzN8" TargetMode="External"/><Relationship Id="rId48" Type="http://schemas.openxmlformats.org/officeDocument/2006/relationships/hyperlink" Target="https://www.youtube.com/watch?v=ohhfQMX6UiM" TargetMode="External"/><Relationship Id="rId64" Type="http://schemas.openxmlformats.org/officeDocument/2006/relationships/hyperlink" Target="https://www.youtube.com/watch?v=voikUgYO8sk&amp;list=PLhu6q4KF55fjY_ocNmLCs4_MTCGfJ9gcf" TargetMode="External"/><Relationship Id="rId69" Type="http://schemas.openxmlformats.org/officeDocument/2006/relationships/hyperlink" Target="https://www.youtube.com/watch?v=S9LDhtfSpu0&amp;list=PLEpuWBntwS_E9jdWCl4jMILLsNQKuTGAi&amp;index=4" TargetMode="External"/><Relationship Id="rId80" Type="http://schemas.openxmlformats.org/officeDocument/2006/relationships/hyperlink" Target="https://www.youtube.com/watch?v=UjUXEP_2-4k" TargetMode="External"/><Relationship Id="rId85" Type="http://schemas.openxmlformats.org/officeDocument/2006/relationships/hyperlink" Target="https://excel-dashboards.com/fr/collections/all" TargetMode="External"/><Relationship Id="rId12" Type="http://schemas.openxmlformats.org/officeDocument/2006/relationships/hyperlink" Target="https://www.rencontres-digitales-franchise.fr/toutes-actualites/franchise-bar-votre-guide-complet/" TargetMode="External"/><Relationship Id="rId17" Type="http://schemas.openxmlformats.org/officeDocument/2006/relationships/hyperlink" Target="https://blog.monouso.fr/comptabilite-pour-un-bar-guide-du-debutant/" TargetMode="External"/><Relationship Id="rId33" Type="http://schemas.openxmlformats.org/officeDocument/2006/relationships/hyperlink" Target="https://www.youtube.com/watch?v=lIDWqrVfXK0&amp;t=43s" TargetMode="External"/><Relationship Id="rId38" Type="http://schemas.openxmlformats.org/officeDocument/2006/relationships/hyperlink" Target="https://www.youtube.com/watch?v=DgO2bq9c57Q" TargetMode="External"/><Relationship Id="rId59" Type="http://schemas.openxmlformats.org/officeDocument/2006/relationships/hyperlink" Target="https://www.youtube.com/watch?v=Sa-v34NonsU" TargetMode="External"/><Relationship Id="rId103" Type="http://schemas.openxmlformats.org/officeDocument/2006/relationships/hyperlink" Target="https://www.youtube.com/playlist?list=PLpQBnWleLAauMdkTWq17kcd4kFRpTKcDC" TargetMode="External"/><Relationship Id="rId108" Type="http://schemas.openxmlformats.org/officeDocument/2006/relationships/hyperlink" Target="https://www.youtube.com/hashtag/gestionpersonnel" TargetMode="External"/><Relationship Id="rId54" Type="http://schemas.openxmlformats.org/officeDocument/2006/relationships/hyperlink" Target="https://www.youtube.com/watch?v=PHx2Xc4V2dc&amp;list=PLhUJgyAV6lT4E_IQXpFV74WJ7fS_YZd_M" TargetMode="External"/><Relationship Id="rId70" Type="http://schemas.openxmlformats.org/officeDocument/2006/relationships/hyperlink" Target="https://www.youtube.com/watch?v=qmtz5QxYIek&amp;list=PLEpuWBntwS_E9jdWCl4jMILLsNQKuTGAi&amp;index=13" TargetMode="External"/><Relationship Id="rId75" Type="http://schemas.openxmlformats.org/officeDocument/2006/relationships/hyperlink" Target="https://www.youtube.com/watch?v=1EH0B-vDh1E" TargetMode="External"/><Relationship Id="rId91" Type="http://schemas.openxmlformats.org/officeDocument/2006/relationships/hyperlink" Target="https://excel-exercice.com/decouper-un-tcd-en-plusieurs-sous-rapport/" TargetMode="External"/><Relationship Id="rId96" Type="http://schemas.openxmlformats.org/officeDocument/2006/relationships/hyperlink" Target="https://www.facebook.com/excelexercice" TargetMode="External"/><Relationship Id="rId1" Type="http://schemas.openxmlformats.org/officeDocument/2006/relationships/hyperlink" Target="https://www.joy.io/post/top-10-des-normes-de-securite-haccp-pour-un-bar-ou-restaurant" TargetMode="External"/><Relationship Id="rId6" Type="http://schemas.openxmlformats.org/officeDocument/2006/relationships/hyperlink" Target="https://www.reseaurural.fr/sites/default/files/documents/fichiers/2018-06/Etude_fonctionnement_cafes_associatifs_2014.pdf" TargetMode="External"/><Relationship Id="rId15" Type="http://schemas.openxmlformats.org/officeDocument/2006/relationships/hyperlink" Target="https://www.captaincontrat.com/exercer-un-metier/hotellerie-restauration/ouvrir-bar" TargetMode="External"/><Relationship Id="rId23" Type="http://schemas.openxmlformats.org/officeDocument/2006/relationships/hyperlink" Target="https://www.youtube.com/watch?v=14zIvSLubKI&amp;list=PL7FTGXf2TlC3TRy5_iEROu9bw9FaLg3f6&amp;index=9" TargetMode="External"/><Relationship Id="rId28" Type="http://schemas.openxmlformats.org/officeDocument/2006/relationships/hyperlink" Target="https://www.youtube.com/watch?v=6wmopvGkrJ8" TargetMode="External"/><Relationship Id="rId36" Type="http://schemas.openxmlformats.org/officeDocument/2006/relationships/hyperlink" Target="https://www.youtube.com/watch?v=xwTfpLb-jlA" TargetMode="External"/><Relationship Id="rId49" Type="http://schemas.openxmlformats.org/officeDocument/2006/relationships/hyperlink" Target="https://www.youtube.com/watch?v=odM3NzJUef0" TargetMode="External"/><Relationship Id="rId57" Type="http://schemas.openxmlformats.org/officeDocument/2006/relationships/hyperlink" Target="https://www.youtube.com/watch?v=mjYoxIK0g-Q" TargetMode="External"/><Relationship Id="rId106" Type="http://schemas.openxmlformats.org/officeDocument/2006/relationships/hyperlink" Target="https://www.youtube.com/watch?v=lhKG0LaSpws" TargetMode="External"/><Relationship Id="rId10" Type="http://schemas.openxmlformats.org/officeDocument/2006/relationships/hyperlink" Target="https://www.zenchef.com/guide/gerer-plannings-restaurant" TargetMode="External"/><Relationship Id="rId31" Type="http://schemas.openxmlformats.org/officeDocument/2006/relationships/hyperlink" Target="https://www.youtube.com/watch?v=BgevNxeaZF8&amp;t=9s" TargetMode="External"/><Relationship Id="rId44" Type="http://schemas.openxmlformats.org/officeDocument/2006/relationships/hyperlink" Target="https://www.youtube.com/watch?v=x-iEvCTbWqw" TargetMode="External"/><Relationship Id="rId52" Type="http://schemas.openxmlformats.org/officeDocument/2006/relationships/hyperlink" Target="https://www.tomsguide.fr/chatgpt-comment-lutiliser-avec-exel-pour-devenir-un-pro-des-formules/" TargetMode="External"/><Relationship Id="rId60" Type="http://schemas.openxmlformats.org/officeDocument/2006/relationships/hyperlink" Target="https://commentouvrir.com/sujet/955/qu-est-ce-que-kutool" TargetMode="External"/><Relationship Id="rId65" Type="http://schemas.openxmlformats.org/officeDocument/2006/relationships/hyperlink" Target="https://www.youtube.com/watch?v=aYYAjW0ARI0&amp;list=PLhu6q4KF55fiF9mjpE1cmxcszjmH6IhE2&amp;index=4" TargetMode="External"/><Relationship Id="rId73" Type="http://schemas.openxmlformats.org/officeDocument/2006/relationships/hyperlink" Target="https://www.youtube.com/@Learnaccess/videos" TargetMode="External"/><Relationship Id="rId78" Type="http://schemas.openxmlformats.org/officeDocument/2006/relationships/hyperlink" Target="https://excel-en-ligne.fr/formule-bdlire/" TargetMode="External"/><Relationship Id="rId81" Type="http://schemas.openxmlformats.org/officeDocument/2006/relationships/hyperlink" Target="https://www.youtube.com/@tutortube/playlists" TargetMode="External"/><Relationship Id="rId86" Type="http://schemas.openxmlformats.org/officeDocument/2006/relationships/hyperlink" Target="https://www.youtube.com/watch?v=kNDZq31xamg" TargetMode="External"/><Relationship Id="rId94" Type="http://schemas.openxmlformats.org/officeDocument/2006/relationships/hyperlink" Target="https://excel-exercice.com/regles-de-construction-dun-tableau-croise-dynamique/" TargetMode="External"/><Relationship Id="rId99" Type="http://schemas.openxmlformats.org/officeDocument/2006/relationships/hyperlink" Target="https://www.bonbache.fr/sauvegardes-automatisees-et-periodiques-avec-windows-289.html" TargetMode="External"/><Relationship Id="rId101" Type="http://schemas.openxmlformats.org/officeDocument/2006/relationships/hyperlink" Target="https://www.youtube.com/playlist?list=PLpQBnWleLAauNEFq-J2OW8zhlU0uOAUiL" TargetMode="External"/><Relationship Id="rId4" Type="http://schemas.openxmlformats.org/officeDocument/2006/relationships/hyperlink" Target="https://www.jdc.fr/blog/reglementation-happy-hour" TargetMode="External"/><Relationship Id="rId9" Type="http://schemas.openxmlformats.org/officeDocument/2006/relationships/hyperlink" Target="file:///C:\T&#195;&#169;l&#195;&#169;chargement\2018-12-Guide-des-Debits-de-Boissons.pdf" TargetMode="External"/><Relationship Id="rId13" Type="http://schemas.openxmlformats.org/officeDocument/2006/relationships/hyperlink" Target="https://www.b2b-infos.com/17029/guide-pour-une-ouverture-de-bar/" TargetMode="External"/><Relationship Id="rId18" Type="http://schemas.openxmlformats.org/officeDocument/2006/relationships/hyperlink" Target="https://propulsebyca.fr/idees-business/debit-de-boissons" TargetMode="External"/><Relationship Id="rId39" Type="http://schemas.openxmlformats.org/officeDocument/2006/relationships/hyperlink" Target="https://www.youtube.com/watch?v=awxiEoxE0BI" TargetMode="External"/><Relationship Id="rId109" Type="http://schemas.openxmlformats.org/officeDocument/2006/relationships/hyperlink" Target="https://www.youtube.com/hashtag/apprendreexcel" TargetMode="External"/><Relationship Id="rId34" Type="http://schemas.openxmlformats.org/officeDocument/2006/relationships/hyperlink" Target="https://www.youtube.com/watch?v=sHhE9m_L3ag" TargetMode="External"/><Relationship Id="rId50" Type="http://schemas.openxmlformats.org/officeDocument/2006/relationships/hyperlink" Target="https://www.youtube.com/watch?v=Ao-DmleiexA" TargetMode="External"/><Relationship Id="rId55" Type="http://schemas.openxmlformats.org/officeDocument/2006/relationships/hyperlink" Target="https://www.youtube.com/@Astuces_Excel/videos" TargetMode="External"/><Relationship Id="rId76" Type="http://schemas.openxmlformats.org/officeDocument/2006/relationships/hyperlink" Target="https://www.youtube.com/watch?v=-IrBU45jl8Y" TargetMode="External"/><Relationship Id="rId97" Type="http://schemas.openxmlformats.org/officeDocument/2006/relationships/hyperlink" Target="https://www.youtube.com/user/ExcelExercice" TargetMode="External"/><Relationship Id="rId104" Type="http://schemas.openxmlformats.org/officeDocument/2006/relationships/hyperlink" Target="https://www.youtube.com/channel/UCW-_iHbGuZG9nsE8D76lpIQ" TargetMode="External"/><Relationship Id="rId7" Type="http://schemas.openxmlformats.org/officeDocument/2006/relationships/hyperlink" Target="https://www.google.com/search?client=firefox-b-d&amp;sca_esv=595044018&amp;sxsrf=AM9HkKnE8HianWTiTHftAaD4AucgoYr0Ww:1704189749706&amp;q=barman+dans+un+palace&amp;tbm=vid&amp;source=lnms&amp;sa=X&amp;ved=2ahUKEwjlz6TFub6DAxWDQ6QEHYXSAPMQ0pQJegQICxAB&amp;biw=1920&amp;bih=947&amp;dpr=1" TargetMode="External"/><Relationship Id="rId71" Type="http://schemas.openxmlformats.org/officeDocument/2006/relationships/hyperlink" Target="https://www.youtube.com/watch?v=kY_vb_a4-fo&amp;list=PLEpuWBntwS_E9jdWCl4jMILLsNQKuTGAi&amp;index=25" TargetMode="External"/><Relationship Id="rId92" Type="http://schemas.openxmlformats.org/officeDocument/2006/relationships/hyperlink" Target="https://excel-exercice.com/presentation-dun-tableau-croise-dynamique/" TargetMode="External"/><Relationship Id="rId2" Type="http://schemas.openxmlformats.org/officeDocument/2006/relationships/hyperlink" Target="https://umih.fr/fr/solutions-pro/entreprendre/les-formations-obligatoires/" TargetMode="External"/><Relationship Id="rId29" Type="http://schemas.openxmlformats.org/officeDocument/2006/relationships/hyperlink" Target="https://www.youtube.com/watch?v=WcOVZVavihs" TargetMode="External"/><Relationship Id="rId24" Type="http://schemas.openxmlformats.org/officeDocument/2006/relationships/hyperlink" Target="https://www.youtube.com/watch?v=hsgRq9c9Hpg" TargetMode="External"/><Relationship Id="rId40" Type="http://schemas.openxmlformats.org/officeDocument/2006/relationships/hyperlink" Target="https://www.youtube.com/watch?v=D3HZ4yFykbU" TargetMode="External"/><Relationship Id="rId45" Type="http://schemas.openxmlformats.org/officeDocument/2006/relationships/hyperlink" Target="https://www.youtube.com/@Revizaide512/playlists" TargetMode="External"/><Relationship Id="rId66" Type="http://schemas.openxmlformats.org/officeDocument/2006/relationships/hyperlink" Target="https://www.youtube.com/watch?v=aUPGk_TLM-Q" TargetMode="External"/><Relationship Id="rId87" Type="http://schemas.openxmlformats.org/officeDocument/2006/relationships/hyperlink" Target="https://excel-exercice.com/tableau-dynamique/" TargetMode="External"/><Relationship Id="rId110" Type="http://schemas.openxmlformats.org/officeDocument/2006/relationships/hyperlink" Target="https://www.youtube.com/hashtag/formationexcel" TargetMode="External"/><Relationship Id="rId61" Type="http://schemas.openxmlformats.org/officeDocument/2006/relationships/hyperlink" Target="https://excel-dashboards.com/fr/blogs/blog/excel-tutorial-get-kutools-in-excel" TargetMode="External"/><Relationship Id="rId82" Type="http://schemas.openxmlformats.org/officeDocument/2006/relationships/hyperlink" Target="https://www.youtube.com/watch?v=uqnvYZz3R-U" TargetMode="External"/><Relationship Id="rId19" Type="http://schemas.openxmlformats.org/officeDocument/2006/relationships/hyperlink" Target="https://www.pointdevente.fr/fr/actualites/guide-pratique-lors-d-une-location-d-un-bar-a277" TargetMode="External"/><Relationship Id="rId14" Type="http://schemas.openxmlformats.org/officeDocument/2006/relationships/hyperlink" Target="https://www.permis-de-exploitation.fr/guides/permis-dexploitation/942-l-reglementations-tenue-d-bar.html" TargetMode="External"/><Relationship Id="rId30" Type="http://schemas.openxmlformats.org/officeDocument/2006/relationships/hyperlink" Target="https://www.youtube.com/watch?v=cGqXnP8R1mA&amp;t=12s" TargetMode="External"/><Relationship Id="rId35" Type="http://schemas.openxmlformats.org/officeDocument/2006/relationships/hyperlink" Target="https://www.youtube.com/watch?v=rTJjpif_nZ4" TargetMode="External"/><Relationship Id="rId56" Type="http://schemas.openxmlformats.org/officeDocument/2006/relationships/hyperlink" Target="https://www.bonbache.fr/ajuster-dynamiquement-la-plage-du-calcul-avec-excel-578.html" TargetMode="External"/><Relationship Id="rId77" Type="http://schemas.openxmlformats.org/officeDocument/2006/relationships/hyperlink" Target="https://excel.quebec/excel-formules-et-fonctions/excel-fonction-base-de-donnees/fonction-bdlire/" TargetMode="External"/><Relationship Id="rId100" Type="http://schemas.openxmlformats.org/officeDocument/2006/relationships/hyperlink" Target="https://www.bonbache.fr/nettoyer-un-ordinateur-sous-windows-324.html" TargetMode="External"/><Relationship Id="rId105" Type="http://schemas.openxmlformats.org/officeDocument/2006/relationships/hyperlink" Target="https://www.youtube.com/watch?v=VMQY_yuku7w" TargetMode="External"/><Relationship Id="rId8" Type="http://schemas.openxmlformats.org/officeDocument/2006/relationships/hyperlink" Target="https://www.google.com/search?q=barman+dans+une+discotheque&amp;client=firefox-b-d&amp;sca_esv=595044018&amp;biw=1920&amp;bih=947&amp;tbm=vid&amp;sxsrf=AM9HkKl28i5qPkap_kvSI68isEdc6rjBXQ%3A1704189798712&amp;ei=Zt-TZZz9KtSfkdUP6-i7-AQ&amp;oq=barman+dans+une+discotheque&amp;gs_lp=Eg1nd3Mtd2l6LXZpZGVvIhtiYXJtYW4gZGFucyB1bmUgZGlzY290aGVxdWUqAggAMgUQIRifBUi1dlCOLViWZHABeACQAQCYAUqgAYMHqgECMTS4AQHIAQD4AQHCAgQQIxgnwgIGEAAYFhgewgIIEAAYFhgeGAqIBgE&amp;sclient=gws-wiz-video" TargetMode="External"/><Relationship Id="rId51" Type="http://schemas.openxmlformats.org/officeDocument/2006/relationships/hyperlink" Target="https://www.youtube.com/watch?v=3hJP9SRlM9s" TargetMode="External"/><Relationship Id="rId72" Type="http://schemas.openxmlformats.org/officeDocument/2006/relationships/hyperlink" Target="https://www.youtube.com/watch?v=HdrU9Bc960A&amp;list=PLEpuWBntwS_E9jdWCl4jMILLsNQKuTGAi&amp;index=26" TargetMode="External"/><Relationship Id="rId93" Type="http://schemas.openxmlformats.org/officeDocument/2006/relationships/hyperlink" Target="https://excel-exercice.com/hierarchie-dans-un-tableau-croise-dynamique/" TargetMode="External"/><Relationship Id="rId98" Type="http://schemas.openxmlformats.org/officeDocument/2006/relationships/hyperlink" Target="https://www.bonbache.fr/livres-excel-pdf.php" TargetMode="External"/><Relationship Id="rId3" Type="http://schemas.openxmlformats.org/officeDocument/2006/relationships/hyperlink" Target="https://www.joy.io/post/bars-et-restaurants-4-astuces-pour-avoir-une-equipe-efficace" TargetMode="External"/><Relationship Id="rId25" Type="http://schemas.openxmlformats.org/officeDocument/2006/relationships/hyperlink" Target="https://www.youtube.com/watch?v=KB-prKJdLJ0&amp;list=PL7FTGXf2TlC3TRy5_iEROu9bw9FaLg3f6&amp;index=10" TargetMode="External"/><Relationship Id="rId46" Type="http://schemas.openxmlformats.org/officeDocument/2006/relationships/hyperlink" Target="https://www.youtube.com/watch?v=coGOZmw0x0U" TargetMode="External"/><Relationship Id="rId67" Type="http://schemas.openxmlformats.org/officeDocument/2006/relationships/hyperlink" Target="https://www.youtube.com/@Astuces_Excel/videos" TargetMode="External"/><Relationship Id="rId20" Type="http://schemas.openxmlformats.org/officeDocument/2006/relationships/hyperlink" Target="https://www.youtube.com/watch?v=bUBxP5zWvHY&amp;list=PL-uWG0fLsMHYIIMvzjieTiM7CBJPaZpmK&amp;index=8" TargetMode="External"/><Relationship Id="rId41" Type="http://schemas.openxmlformats.org/officeDocument/2006/relationships/hyperlink" Target="https://www.youtube.com/watch?v=ieZLt6Xqz00" TargetMode="External"/><Relationship Id="rId62" Type="http://schemas.openxmlformats.org/officeDocument/2006/relationships/hyperlink" Target="https://www.trucnet.com/kutools-for-excel/" TargetMode="External"/><Relationship Id="rId83" Type="http://schemas.openxmlformats.org/officeDocument/2006/relationships/hyperlink" Target="https://www.youtube.com/watch?v=Nm5w7kwoKUg" TargetMode="External"/><Relationship Id="rId88" Type="http://schemas.openxmlformats.org/officeDocument/2006/relationships/hyperlink" Target="https://excel-exercice.com/traducteur-de-formules-excel/" TargetMode="External"/><Relationship Id="rId111" Type="http://schemas.openxmlformats.org/officeDocument/2006/relationships/hyperlink" Target="https://www.facebook.com/reel/618403100502884"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youtube.com/@excel_free/videos" TargetMode="External"/><Relationship Id="rId21" Type="http://schemas.openxmlformats.org/officeDocument/2006/relationships/hyperlink" Target="https://www.youtube.com/watch?v=N93ABr9bRpg" TargetMode="External"/><Relationship Id="rId42" Type="http://schemas.openxmlformats.org/officeDocument/2006/relationships/hyperlink" Target="https://www.youtube.com/shorts/H1G0QpFWm6A?feature=share" TargetMode="External"/><Relationship Id="rId63" Type="http://schemas.openxmlformats.org/officeDocument/2006/relationships/hyperlink" Target="https://www.youtube.com/watch?v=sM42gxA5npU" TargetMode="External"/><Relationship Id="rId84" Type="http://schemas.openxmlformats.org/officeDocument/2006/relationships/hyperlink" Target="https://www.maisoncreative.com/decorer/couleurs/deco-pastel-comment-dompter-la-douceur-attitude-6335" TargetMode="External"/><Relationship Id="rId138" Type="http://schemas.openxmlformats.org/officeDocument/2006/relationships/hyperlink" Target="https://www.youtube.com/watch?v=KB-prKJdLJ0&amp;list=PL7FTGXf2TlC3TRy5_iEROu9bw9FaLg3f6&amp;index=10" TargetMode="External"/><Relationship Id="rId159" Type="http://schemas.openxmlformats.org/officeDocument/2006/relationships/hyperlink" Target="https://www.youtube.com/watch?v=coGOZmw0x0U" TargetMode="External"/><Relationship Id="rId170" Type="http://schemas.openxmlformats.org/officeDocument/2006/relationships/hyperlink" Target="https://www.youtube.com/watch?v=mjYoxIK0g-Q" TargetMode="External"/><Relationship Id="rId191" Type="http://schemas.openxmlformats.org/officeDocument/2006/relationships/hyperlink" Target="https://excel-en-ligne.fr/formule-bdlire/" TargetMode="External"/><Relationship Id="rId205" Type="http://schemas.openxmlformats.org/officeDocument/2006/relationships/hyperlink" Target="https://excel-exercice.com/presentation-dun-tableau-croise-dynamique/" TargetMode="External"/><Relationship Id="rId226" Type="http://schemas.openxmlformats.org/officeDocument/2006/relationships/hyperlink" Target="https://www.melina-camberbet.com/2021/01/27/comment-recuperer-le-code-couleur-dune-image/" TargetMode="External"/><Relationship Id="rId107" Type="http://schemas.openxmlformats.org/officeDocument/2006/relationships/hyperlink" Target="https://www.youtube.com/watch?v=IK36nFxOgHY" TargetMode="External"/><Relationship Id="rId11" Type="http://schemas.openxmlformats.org/officeDocument/2006/relationships/hyperlink" Target="https://www.youtube.com/watch?v=u6JW2EE_lXo" TargetMode="External"/><Relationship Id="rId32" Type="http://schemas.openxmlformats.org/officeDocument/2006/relationships/hyperlink" Target="https://www.youtube.com/watch?v=nkudszL9jso" TargetMode="External"/><Relationship Id="rId53" Type="http://schemas.openxmlformats.org/officeDocument/2006/relationships/hyperlink" Target="https://www.youtube.com/shorts/DMGGW_7p1Ek?feature=share" TargetMode="External"/><Relationship Id="rId74" Type="http://schemas.openxmlformats.org/officeDocument/2006/relationships/hyperlink" Target="https://www.youtube.com/shorts/C79P3RK1APQ" TargetMode="External"/><Relationship Id="rId128" Type="http://schemas.openxmlformats.org/officeDocument/2006/relationships/hyperlink" Target="https://www.youtube.com/playlist?list=PLoeG40YJ6XVTVHLRrgzWfhxxjuv3xAUsL" TargetMode="External"/><Relationship Id="rId149" Type="http://schemas.openxmlformats.org/officeDocument/2006/relationships/hyperlink" Target="https://www.youtube.com/watch?v=xwTfpLb-jlA" TargetMode="External"/><Relationship Id="rId5" Type="http://schemas.openxmlformats.org/officeDocument/2006/relationships/hyperlink" Target="https://www.youtube.com/watch?v=za0HXnQxyLs&amp;list=PLezFfxrY5Gvftj22hfmi2TnSNncA8iXb9&amp;index=18" TargetMode="External"/><Relationship Id="rId95" Type="http://schemas.openxmlformats.org/officeDocument/2006/relationships/hyperlink" Target="https://emojipedia.org/facebook/" TargetMode="External"/><Relationship Id="rId160" Type="http://schemas.openxmlformats.org/officeDocument/2006/relationships/hyperlink" Target="https://www.youtube.com/watch?v=jvhgNLoeDxc" TargetMode="External"/><Relationship Id="rId181" Type="http://schemas.openxmlformats.org/officeDocument/2006/relationships/hyperlink" Target="https://www.youtube.com/watch?v=HYGsegjX8bc" TargetMode="External"/><Relationship Id="rId216" Type="http://schemas.openxmlformats.org/officeDocument/2006/relationships/hyperlink" Target="https://www.youtube.com/playlist?list=PLpQBnWleLAauMdkTWq17kcd4kFRpTKcDC" TargetMode="External"/><Relationship Id="rId237" Type="http://schemas.openxmlformats.org/officeDocument/2006/relationships/hyperlink" Target="https://www.youtube.com/@morpheus-formation" TargetMode="External"/><Relationship Id="rId22" Type="http://schemas.openxmlformats.org/officeDocument/2006/relationships/hyperlink" Target="https://excelcorpo.com/difference-entre-une-la-liste-au-tableau-de-donnee-dans-excel/" TargetMode="External"/><Relationship Id="rId43" Type="http://schemas.openxmlformats.org/officeDocument/2006/relationships/hyperlink" Target="https://www.youtube.com/watch?v=dJcfIrr5QPo&amp;list=PLVMu3u7A7H5x41x3sCcURsE9mX7onDcyJ&amp;index=29" TargetMode="External"/><Relationship Id="rId64" Type="http://schemas.openxmlformats.org/officeDocument/2006/relationships/hyperlink" Target="https://www.youtube.com/watch?v=lXfgLJD6glA" TargetMode="External"/><Relationship Id="rId118" Type="http://schemas.openxmlformats.org/officeDocument/2006/relationships/hyperlink" Target="https://www.youtube.com/@AxelROBINFormations/shorts" TargetMode="External"/><Relationship Id="rId139" Type="http://schemas.openxmlformats.org/officeDocument/2006/relationships/hyperlink" Target="https://www.youtube.com/watch?v=uimsmTQibXY" TargetMode="External"/><Relationship Id="rId85" Type="http://schemas.openxmlformats.org/officeDocument/2006/relationships/hyperlink" Target="https://www.noovomoi.ca/style-et-maison/maison/article.10-combinaisons-de-couleurs.1.3811169.html" TargetMode="External"/><Relationship Id="rId150" Type="http://schemas.openxmlformats.org/officeDocument/2006/relationships/hyperlink" Target="https://www.youtube.com/watch?v=r_xC58OmirY" TargetMode="External"/><Relationship Id="rId171" Type="http://schemas.openxmlformats.org/officeDocument/2006/relationships/hyperlink" Target="https://www.youtube.com/watch?v=NDUf-k8WLgU" TargetMode="External"/><Relationship Id="rId192" Type="http://schemas.openxmlformats.org/officeDocument/2006/relationships/hyperlink" Target="https://www.youtube.com/watch?v=ImvnUR_jAzY" TargetMode="External"/><Relationship Id="rId206" Type="http://schemas.openxmlformats.org/officeDocument/2006/relationships/hyperlink" Target="https://excel-exercice.com/hierarchie-dans-un-tableau-croise-dynamique/" TargetMode="External"/><Relationship Id="rId227" Type="http://schemas.openxmlformats.org/officeDocument/2006/relationships/hyperlink" Target="https://antoine-moulard.com/webmarketing/comment-trouver-code-couleur-site-internet/" TargetMode="External"/><Relationship Id="rId12" Type="http://schemas.openxmlformats.org/officeDocument/2006/relationships/hyperlink" Target="https://www.youtube.com/watch?v=idinJpqXnN0" TargetMode="External"/><Relationship Id="rId33" Type="http://schemas.openxmlformats.org/officeDocument/2006/relationships/hyperlink" Target="https://www.youtube.com/watch?v=weL_jt9krmo" TargetMode="External"/><Relationship Id="rId108" Type="http://schemas.openxmlformats.org/officeDocument/2006/relationships/hyperlink" Target="https://www.youtube.com/watch?v=qUvSEkBJMvI" TargetMode="External"/><Relationship Id="rId129" Type="http://schemas.openxmlformats.org/officeDocument/2006/relationships/hyperlink" Target="https://fr.piliapp.com/symbol/" TargetMode="External"/><Relationship Id="rId54" Type="http://schemas.openxmlformats.org/officeDocument/2006/relationships/hyperlink" Target="https://www.youtube.com/watch?v=C4IuXIxJ7Hw&amp;list=PLVMu3u7A7H5wZZMkRVsSnArhIGXTyBVN4" TargetMode="External"/><Relationship Id="rId75" Type="http://schemas.openxmlformats.org/officeDocument/2006/relationships/hyperlink" Target="https://www.youtube.com/shorts/r27bzH0Q2PE" TargetMode="External"/><Relationship Id="rId96" Type="http://schemas.openxmlformats.org/officeDocument/2006/relationships/hyperlink" Target="https://support.microsoft.com/fr-fr/office/afficher-les-relations-entre-formules-et-cellules-a59bef2b-3701-46bf-8ff1-d3518771d507" TargetMode="External"/><Relationship Id="rId140" Type="http://schemas.openxmlformats.org/officeDocument/2006/relationships/hyperlink" Target="https://www.youtube.com/watch?v=NZ5goJVWzN8&amp;list=PL7FTGXf2TlC0YUCee4T4sIX7ycBNIXnF2&amp;index=19" TargetMode="External"/><Relationship Id="rId161" Type="http://schemas.openxmlformats.org/officeDocument/2006/relationships/hyperlink" Target="https://www.youtube.com/watch?v=ohhfQMX6UiM" TargetMode="External"/><Relationship Id="rId182" Type="http://schemas.openxmlformats.org/officeDocument/2006/relationships/hyperlink" Target="https://www.youtube.com/watch?v=S9LDhtfSpu0&amp;list=PLEpuWBntwS_E9jdWCl4jMILLsNQKuTGAi&amp;index=4" TargetMode="External"/><Relationship Id="rId217" Type="http://schemas.openxmlformats.org/officeDocument/2006/relationships/hyperlink" Target="https://www.youtube.com/channel/UCW-_iHbGuZG9nsE8D76lpIQ" TargetMode="External"/><Relationship Id="rId6" Type="http://schemas.openxmlformats.org/officeDocument/2006/relationships/hyperlink" Target="https://www.youtube.com/watch?v=CpCt_joTgE4&amp;list=PLezFfxrY5Gvftj22hfmi2TnSNncA8iXb9&amp;index=34" TargetMode="External"/><Relationship Id="rId238" Type="http://schemas.openxmlformats.org/officeDocument/2006/relationships/drawing" Target="../drawings/drawing10.xml"/><Relationship Id="rId23" Type="http://schemas.openxmlformats.org/officeDocument/2006/relationships/hyperlink" Target="https://www.youtube.com/watch?v=EMXXUtlN5ew" TargetMode="External"/><Relationship Id="rId119" Type="http://schemas.openxmlformats.org/officeDocument/2006/relationships/hyperlink" Target="https://www.youtube.com/@NaelBAADACHE/shorts" TargetMode="External"/><Relationship Id="rId44" Type="http://schemas.openxmlformats.org/officeDocument/2006/relationships/hyperlink" Target="https://www.youtube.com/shorts/T6q17QcpqS8?feature=share" TargetMode="External"/><Relationship Id="rId65" Type="http://schemas.openxmlformats.org/officeDocument/2006/relationships/hyperlink" Target="https://www.excel-exercice.com/nbcar/" TargetMode="External"/><Relationship Id="rId86" Type="http://schemas.openxmlformats.org/officeDocument/2006/relationships/hyperlink" Target="https://www.excel-exercice.com/nuances-de-couleurs-dans-excel/" TargetMode="External"/><Relationship Id="rId130" Type="http://schemas.openxmlformats.org/officeDocument/2006/relationships/hyperlink" Target="https://www.messletters.com/fr/symbols/" TargetMode="External"/><Relationship Id="rId151" Type="http://schemas.openxmlformats.org/officeDocument/2006/relationships/hyperlink" Target="https://www.youtube.com/watch?v=DgO2bq9c57Q" TargetMode="External"/><Relationship Id="rId172" Type="http://schemas.openxmlformats.org/officeDocument/2006/relationships/hyperlink" Target="https://www.youtube.com/watch?v=Sa-v34NonsU" TargetMode="External"/><Relationship Id="rId193" Type="http://schemas.openxmlformats.org/officeDocument/2006/relationships/hyperlink" Target="https://www.youtube.com/watch?v=UjUXEP_2-4k" TargetMode="External"/><Relationship Id="rId207" Type="http://schemas.openxmlformats.org/officeDocument/2006/relationships/hyperlink" Target="https://excel-exercice.com/regles-de-construction-dun-tableau-croise-dynamique/" TargetMode="External"/><Relationship Id="rId228" Type="http://schemas.openxmlformats.org/officeDocument/2006/relationships/hyperlink" Target="https://atelier337.fr/code-couleur-hex/" TargetMode="External"/><Relationship Id="rId13" Type="http://schemas.openxmlformats.org/officeDocument/2006/relationships/hyperlink" Target="https://www.youtube.com/shorts/dEqPwJ7XCIY" TargetMode="External"/><Relationship Id="rId109" Type="http://schemas.openxmlformats.org/officeDocument/2006/relationships/hyperlink" Target="https://www.excel-exercice.com/frederic-le-guen/" TargetMode="External"/><Relationship Id="rId34" Type="http://schemas.openxmlformats.org/officeDocument/2006/relationships/hyperlink" Target="https://excel-exercice.com/cest-quoi-les-plages-propagees-dexcel-365/" TargetMode="External"/><Relationship Id="rId55" Type="http://schemas.openxmlformats.org/officeDocument/2006/relationships/hyperlink" Target="https://www.excel-exercice.com/cest-quoi-lerreur-propagation/" TargetMode="External"/><Relationship Id="rId76" Type="http://schemas.openxmlformats.org/officeDocument/2006/relationships/hyperlink" Target="https://www.youtube.com/watch?v=UF9qvUxvrW0&amp;list=PLrTSZgOvZVOBI9t5rPrQnBaLpnFNgahz_" TargetMode="External"/><Relationship Id="rId97" Type="http://schemas.openxmlformats.org/officeDocument/2006/relationships/hyperlink" Target="https://www.youtube.com/watch?v=Zmyy7IVzwSU" TargetMode="External"/><Relationship Id="rId120" Type="http://schemas.openxmlformats.org/officeDocument/2006/relationships/hyperlink" Target="https://www.youtube.com/@DocteurExcel/videos" TargetMode="External"/><Relationship Id="rId141" Type="http://schemas.openxmlformats.org/officeDocument/2006/relationships/hyperlink" Target="https://www.youtube.com/watch?v=6wmopvGkrJ8" TargetMode="External"/><Relationship Id="rId7" Type="http://schemas.openxmlformats.org/officeDocument/2006/relationships/hyperlink" Target="https://www.youtube.com/watch?v=-G3mhyZGFdk&amp;list=PLezFfxrY5GvcpAQwOcUcdB7_w9Tl59r0o&amp;index=41" TargetMode="External"/><Relationship Id="rId162" Type="http://schemas.openxmlformats.org/officeDocument/2006/relationships/hyperlink" Target="https://www.youtube.com/watch?v=odM3NzJUef0" TargetMode="External"/><Relationship Id="rId183" Type="http://schemas.openxmlformats.org/officeDocument/2006/relationships/hyperlink" Target="https://www.youtube.com/watch?v=qmtz5QxYIek&amp;list=PLEpuWBntwS_E9jdWCl4jMILLsNQKuTGAi&amp;index=13" TargetMode="External"/><Relationship Id="rId218" Type="http://schemas.openxmlformats.org/officeDocument/2006/relationships/hyperlink" Target="https://www.youtube.com/watch?v=VMQY_yuku7w" TargetMode="External"/><Relationship Id="rId24" Type="http://schemas.openxmlformats.org/officeDocument/2006/relationships/hyperlink" Target="https://www.youtube.com/shorts/YkOkru8yX98?feature=share" TargetMode="External"/><Relationship Id="rId45" Type="http://schemas.openxmlformats.org/officeDocument/2006/relationships/hyperlink" Target="https://www.youtube.com/watch?v=rBx5CMD6DS0" TargetMode="External"/><Relationship Id="rId66" Type="http://schemas.openxmlformats.org/officeDocument/2006/relationships/hyperlink" Target="https://www.youtube.com/watch?v=5CBN2_QsQxU&amp;list=PLpQBnWleLAauEf_xMDiuo8rfajhNVIVbY&amp;index=25" TargetMode="External"/><Relationship Id="rId87" Type="http://schemas.openxmlformats.org/officeDocument/2006/relationships/hyperlink" Target="https://www.topster.fr/texte/kolorieren.html" TargetMode="External"/><Relationship Id="rId110" Type="http://schemas.openxmlformats.org/officeDocument/2006/relationships/hyperlink" Target="https://www.facebook.com/Sformateur" TargetMode="External"/><Relationship Id="rId131" Type="http://schemas.openxmlformats.org/officeDocument/2006/relationships/hyperlink" Target="https://www.youtube.com/@NaelBAADACHE/shorts" TargetMode="External"/><Relationship Id="rId152" Type="http://schemas.openxmlformats.org/officeDocument/2006/relationships/hyperlink" Target="https://www.youtube.com/watch?v=awxiEoxE0BI" TargetMode="External"/><Relationship Id="rId173" Type="http://schemas.openxmlformats.org/officeDocument/2006/relationships/hyperlink" Target="https://commentouvrir.com/sujet/955/qu-est-ce-que-kutool" TargetMode="External"/><Relationship Id="rId194" Type="http://schemas.openxmlformats.org/officeDocument/2006/relationships/hyperlink" Target="https://www.youtube.com/@tutortube/playlists" TargetMode="External"/><Relationship Id="rId208" Type="http://schemas.openxmlformats.org/officeDocument/2006/relationships/hyperlink" Target="https://excel-exercice.com/qui-sommes-nous/" TargetMode="External"/><Relationship Id="rId229" Type="http://schemas.openxmlformats.org/officeDocument/2006/relationships/hyperlink" Target="https://photokit.com/colors/color-wheel/?lang=fr" TargetMode="External"/><Relationship Id="rId14" Type="http://schemas.openxmlformats.org/officeDocument/2006/relationships/hyperlink" Target="https://www.youtube.com/shorts/85CFZ6cOC68" TargetMode="External"/><Relationship Id="rId35" Type="http://schemas.openxmlformats.org/officeDocument/2006/relationships/hyperlink" Target="https://www.youtube.com/watch?v=0b5zSw8tuYY&amp;t=1217s" TargetMode="External"/><Relationship Id="rId56" Type="http://schemas.openxmlformats.org/officeDocument/2006/relationships/hyperlink" Target="https://www.youtube.com/watch?v=8NMinBfc9EU" TargetMode="External"/><Relationship Id="rId77" Type="http://schemas.openxmlformats.org/officeDocument/2006/relationships/hyperlink" Target="https://www.melina-camberbet.com/2021/01/27/comment-recuperer-le-code-couleur-dune-image/" TargetMode="External"/><Relationship Id="rId100" Type="http://schemas.openxmlformats.org/officeDocument/2006/relationships/hyperlink" Target="https://www.youtube.com/watch?v=pgDqto-tZ9I" TargetMode="External"/><Relationship Id="rId8" Type="http://schemas.openxmlformats.org/officeDocument/2006/relationships/hyperlink" Target="https://www.youtube.com/watch?v=K3SOpfsz648" TargetMode="External"/><Relationship Id="rId98" Type="http://schemas.openxmlformats.org/officeDocument/2006/relationships/hyperlink" Target="https://www.youtube.com/watch?v=wypW8d3QLMA&amp;list=PLi1inEC75RnZ05rFfOE-4b0sGuY1iSpUi&amp;index=3" TargetMode="External"/><Relationship Id="rId121" Type="http://schemas.openxmlformats.org/officeDocument/2006/relationships/hyperlink" Target="https://www.youtube.com/@audreylafleur253/videos" TargetMode="External"/><Relationship Id="rId142" Type="http://schemas.openxmlformats.org/officeDocument/2006/relationships/hyperlink" Target="https://www.youtube.com/watch?v=WcOVZVavihs" TargetMode="External"/><Relationship Id="rId163" Type="http://schemas.openxmlformats.org/officeDocument/2006/relationships/hyperlink" Target="https://www.youtube.com/watch?v=Ao-DmleiexA" TargetMode="External"/><Relationship Id="rId184" Type="http://schemas.openxmlformats.org/officeDocument/2006/relationships/hyperlink" Target="https://www.youtube.com/watch?v=kY_vb_a4-fo&amp;list=PLEpuWBntwS_E9jdWCl4jMILLsNQKuTGAi&amp;index=25" TargetMode="External"/><Relationship Id="rId219" Type="http://schemas.openxmlformats.org/officeDocument/2006/relationships/hyperlink" Target="https://www.youtube.com/watch?v=lhKG0LaSpws" TargetMode="External"/><Relationship Id="rId230" Type="http://schemas.openxmlformats.org/officeDocument/2006/relationships/hyperlink" Target="https://learn.microsoft.com/fr-fr/office/vba/api/excel.xlrgbcolor" TargetMode="External"/><Relationship Id="rId25" Type="http://schemas.openxmlformats.org/officeDocument/2006/relationships/hyperlink" Target="https://www.youtube.com/watch?v=hlQPngU6kOQ" TargetMode="External"/><Relationship Id="rId46" Type="http://schemas.openxmlformats.org/officeDocument/2006/relationships/hyperlink" Target="https://www.youtube.com/shorts/5WaPDZOlpxQ?feature=share" TargetMode="External"/><Relationship Id="rId67" Type="http://schemas.openxmlformats.org/officeDocument/2006/relationships/hyperlink" Target="https://www.bonbache.fr/compter-les-colonnes-visibles-et-masquees-avec-excel-826.html" TargetMode="External"/><Relationship Id="rId88" Type="http://schemas.openxmlformats.org/officeDocument/2006/relationships/hyperlink" Target="https://www.topster.fr/images-rondes/" TargetMode="External"/><Relationship Id="rId111" Type="http://schemas.openxmlformats.org/officeDocument/2006/relationships/hyperlink" Target="https://www.youtube.com/channel/UCW-_iHbGuZG9nsE8D76lpIQ/videos" TargetMode="External"/><Relationship Id="rId132" Type="http://schemas.openxmlformats.org/officeDocument/2006/relationships/hyperlink" Target="https://support.microsoft.com/fr-fr/office/utilisation-d-op%C3%A9rateurs-de-calcul-dans-les-formules-excel-78be92ad-563c-4d62-b081-ae6da5c2ca69" TargetMode="External"/><Relationship Id="rId153" Type="http://schemas.openxmlformats.org/officeDocument/2006/relationships/hyperlink" Target="https://www.youtube.com/watch?v=D3HZ4yFykbU" TargetMode="External"/><Relationship Id="rId174" Type="http://schemas.openxmlformats.org/officeDocument/2006/relationships/hyperlink" Target="https://excel-dashboards.com/fr/blogs/blog/excel-tutorial-get-kutools-in-excel" TargetMode="External"/><Relationship Id="rId195" Type="http://schemas.openxmlformats.org/officeDocument/2006/relationships/hyperlink" Target="https://www.youtube.com/watch?v=uqnvYZz3R-U" TargetMode="External"/><Relationship Id="rId209" Type="http://schemas.openxmlformats.org/officeDocument/2006/relationships/hyperlink" Target="https://www.facebook.com/excelexercice" TargetMode="External"/><Relationship Id="rId190" Type="http://schemas.openxmlformats.org/officeDocument/2006/relationships/hyperlink" Target="https://excel.quebec/excel-formules-et-fonctions/excel-fonction-base-de-donnees/fonction-bdlire/" TargetMode="External"/><Relationship Id="rId204" Type="http://schemas.openxmlformats.org/officeDocument/2006/relationships/hyperlink" Target="https://excel-exercice.com/decouper-un-tcd-en-plusieurs-sous-rapport/" TargetMode="External"/><Relationship Id="rId220" Type="http://schemas.openxmlformats.org/officeDocument/2006/relationships/hyperlink" Target="https://www.youtube.com/watch?v=O0dM4SayB_A" TargetMode="External"/><Relationship Id="rId225" Type="http://schemas.openxmlformats.org/officeDocument/2006/relationships/hyperlink" Target="https://excel-exercice.com/" TargetMode="External"/><Relationship Id="rId15" Type="http://schemas.openxmlformats.org/officeDocument/2006/relationships/hyperlink" Target="https://www.youtube.com/shorts/kCVSCFym6AM" TargetMode="External"/><Relationship Id="rId36" Type="http://schemas.openxmlformats.org/officeDocument/2006/relationships/hyperlink" Target="https://www.youtube.com/watch?v=pnTG0g9V0SQ" TargetMode="External"/><Relationship Id="rId57" Type="http://schemas.openxmlformats.org/officeDocument/2006/relationships/hyperlink" Target="https://support.microsoft.com/fr-fr/office/filtrer-les-donn%C3%A9es-d-une-plage-ou-d-un-tableau-01832226-31b5-4568-8806-38c37dcc180e" TargetMode="External"/><Relationship Id="rId106" Type="http://schemas.openxmlformats.org/officeDocument/2006/relationships/hyperlink" Target="https://www.youtube.com/watch?v=2pN06yNE8lY" TargetMode="External"/><Relationship Id="rId127" Type="http://schemas.openxmlformats.org/officeDocument/2006/relationships/hyperlink" Target="https://www.youtube.com/@lecompagnoninfo/videos" TargetMode="External"/><Relationship Id="rId10" Type="http://schemas.openxmlformats.org/officeDocument/2006/relationships/hyperlink" Target="https://www.youtube.com/watch?v=ZlqXSTNqeUI" TargetMode="External"/><Relationship Id="rId31" Type="http://schemas.openxmlformats.org/officeDocument/2006/relationships/hyperlink" Target="https://www.youtube.com/watch?v=3vOkLK2Szwg" TargetMode="External"/><Relationship Id="rId52" Type="http://schemas.openxmlformats.org/officeDocument/2006/relationships/hyperlink" Target="https://www.youtube.com/watch?v=7G2AfhToT7A&amp;list=PLVMu3u7A7H5xxpgHo5F0XGN1b0m-pA9qm" TargetMode="External"/><Relationship Id="rId73" Type="http://schemas.openxmlformats.org/officeDocument/2006/relationships/hyperlink" Target="https://www.youtube.com/watch?v=paGN1SIlmFE&amp;list=PL0inLf542qwyyCmp9A_T2Ran-JMw46Z_F&amp;index=72" TargetMode="External"/><Relationship Id="rId78" Type="http://schemas.openxmlformats.org/officeDocument/2006/relationships/hyperlink" Target="https://antoine-moulard.com/webmarketing/comment-trouver-code-couleur-site-internet/" TargetMode="External"/><Relationship Id="rId94" Type="http://schemas.openxmlformats.org/officeDocument/2006/relationships/hyperlink" Target="https://fr.piliapp.com/emoji/list/" TargetMode="External"/><Relationship Id="rId99" Type="http://schemas.openxmlformats.org/officeDocument/2006/relationships/hyperlink" Target="https://www.3mfrance.fr/3M/fr_FR/post-it-notes/ideas/collaborate/" TargetMode="External"/><Relationship Id="rId101" Type="http://schemas.openxmlformats.org/officeDocument/2006/relationships/hyperlink" Target="https://temps-action.com/classer-ses-documents-sur-ordinateur" TargetMode="External"/><Relationship Id="rId122" Type="http://schemas.openxmlformats.org/officeDocument/2006/relationships/hyperlink" Target="https://www.youtube.com/@bureautique-efficace/videos" TargetMode="External"/><Relationship Id="rId143" Type="http://schemas.openxmlformats.org/officeDocument/2006/relationships/hyperlink" Target="https://www.youtube.com/watch?v=cGqXnP8R1mA&amp;t=12s" TargetMode="External"/><Relationship Id="rId148" Type="http://schemas.openxmlformats.org/officeDocument/2006/relationships/hyperlink" Target="https://www.youtube.com/watch?v=rTJjpif_nZ4" TargetMode="External"/><Relationship Id="rId164" Type="http://schemas.openxmlformats.org/officeDocument/2006/relationships/hyperlink" Target="https://www.youtube.com/watch?v=3hJP9SRlM9s" TargetMode="External"/><Relationship Id="rId169" Type="http://schemas.openxmlformats.org/officeDocument/2006/relationships/hyperlink" Target="https://www.bonbache.fr/ajuster-dynamiquement-la-plage-du-calcul-avec-excel-578.html" TargetMode="External"/><Relationship Id="rId185" Type="http://schemas.openxmlformats.org/officeDocument/2006/relationships/hyperlink" Target="https://www.youtube.com/watch?v=HdrU9Bc960A&amp;list=PLEpuWBntwS_E9jdWCl4jMILLsNQKuTGAi&amp;index=26" TargetMode="External"/><Relationship Id="rId4" Type="http://schemas.openxmlformats.org/officeDocument/2006/relationships/hyperlink" Target="https://www.youtube.com/watch?v=7tbxo9MmLho&amp;list=PLezFfxrY5Gvftj22hfmi2TnSNncA8iXb9&amp;index=17" TargetMode="External"/><Relationship Id="rId9" Type="http://schemas.openxmlformats.org/officeDocument/2006/relationships/hyperlink" Target="https://www.youtube.com/watch?v=9lDHNkjHcpQ" TargetMode="External"/><Relationship Id="rId180" Type="http://schemas.openxmlformats.org/officeDocument/2006/relationships/hyperlink" Target="https://www.youtube.com/@Astuces_Excel/videos" TargetMode="External"/><Relationship Id="rId210" Type="http://schemas.openxmlformats.org/officeDocument/2006/relationships/hyperlink" Target="https://www.youtube.com/user/ExcelExercice" TargetMode="External"/><Relationship Id="rId215" Type="http://schemas.openxmlformats.org/officeDocument/2006/relationships/hyperlink" Target="https://www.youtube.com/playlist?list=PLpQBnWleLAauZdFNIw8wNo0AEX1blBtbv" TargetMode="External"/><Relationship Id="rId236" Type="http://schemas.openxmlformats.org/officeDocument/2006/relationships/hyperlink" Target="https://fr.extendoffice.com/excel/formulas.html" TargetMode="External"/><Relationship Id="rId26" Type="http://schemas.openxmlformats.org/officeDocument/2006/relationships/hyperlink" Target="https://www.excel-pratique.com/fr/fonctions/index_equiv" TargetMode="External"/><Relationship Id="rId231" Type="http://schemas.openxmlformats.org/officeDocument/2006/relationships/hyperlink" Target="https://www.aufeminin.com/conseils-de-mode/couleurs-qui-vont-ensemble-s4015601.html" TargetMode="External"/><Relationship Id="rId47" Type="http://schemas.openxmlformats.org/officeDocument/2006/relationships/hyperlink" Target="https://www.youtube.com/shorts/WsGeL9TZ4gU?feature=share" TargetMode="External"/><Relationship Id="rId68" Type="http://schemas.openxmlformats.org/officeDocument/2006/relationships/hyperlink" Target="https://www.youtube.com/shorts/Y7WA30mkkUw?feature=share" TargetMode="External"/><Relationship Id="rId89" Type="http://schemas.openxmlformats.org/officeDocument/2006/relationships/hyperlink" Target="https://www.proinfluent.com/emoji-reseaux-sociaux/" TargetMode="External"/><Relationship Id="rId112" Type="http://schemas.openxmlformats.org/officeDocument/2006/relationships/hyperlink" Target="https://www.bonbache.fr/" TargetMode="External"/><Relationship Id="rId133" Type="http://schemas.openxmlformats.org/officeDocument/2006/relationships/hyperlink" Target="https://www.youtube.com/watch?v=ti9a06_pj3k" TargetMode="External"/><Relationship Id="rId154" Type="http://schemas.openxmlformats.org/officeDocument/2006/relationships/hyperlink" Target="https://www.youtube.com/watch?v=ieZLt6Xqz00" TargetMode="External"/><Relationship Id="rId175" Type="http://schemas.openxmlformats.org/officeDocument/2006/relationships/hyperlink" Target="https://www.trucnet.com/kutools-for-excel/" TargetMode="External"/><Relationship Id="rId196" Type="http://schemas.openxmlformats.org/officeDocument/2006/relationships/hyperlink" Target="https://www.youtube.com/watch?v=Nm5w7kwoKUg" TargetMode="External"/><Relationship Id="rId200" Type="http://schemas.openxmlformats.org/officeDocument/2006/relationships/hyperlink" Target="https://excel-exercice.com/tableau-dynamique/" TargetMode="External"/><Relationship Id="rId16" Type="http://schemas.openxmlformats.org/officeDocument/2006/relationships/hyperlink" Target="https://www.youtube.com/shorts/AEHW0r2SxYU" TargetMode="External"/><Relationship Id="rId221" Type="http://schemas.openxmlformats.org/officeDocument/2006/relationships/hyperlink" Target="https://www.youtube.com/hashtag/gestionpersonnel" TargetMode="External"/><Relationship Id="rId37" Type="http://schemas.openxmlformats.org/officeDocument/2006/relationships/hyperlink" Target="https://www.youtube.com/watch?v=oIgHLJuvEc8&amp;list=PLVMu3u7A7H5x41x3sCcURsE9mX7onDcyJ&amp;index=28" TargetMode="External"/><Relationship Id="rId58" Type="http://schemas.openxmlformats.org/officeDocument/2006/relationships/hyperlink" Target="https://www.youtube.com/watch?v=qQzQ0NuOx3c" TargetMode="External"/><Relationship Id="rId79" Type="http://schemas.openxmlformats.org/officeDocument/2006/relationships/hyperlink" Target="https://atelier337.fr/code-couleur-hex/" TargetMode="External"/><Relationship Id="rId102" Type="http://schemas.openxmlformats.org/officeDocument/2006/relationships/hyperlink" Target="https://www.youtube.com/watch?v=kRblx2K-sWA" TargetMode="External"/><Relationship Id="rId123" Type="http://schemas.openxmlformats.org/officeDocument/2006/relationships/hyperlink" Target="https://bureautique-efficace.com/blog/" TargetMode="External"/><Relationship Id="rId144" Type="http://schemas.openxmlformats.org/officeDocument/2006/relationships/hyperlink" Target="https://www.youtube.com/watch?v=BgevNxeaZF8&amp;t=9s" TargetMode="External"/><Relationship Id="rId90" Type="http://schemas.openxmlformats.org/officeDocument/2006/relationships/hyperlink" Target="https://www.gifsanimes.com/cat-cuisiniers-et-chefs-92.htm" TargetMode="External"/><Relationship Id="rId165" Type="http://schemas.openxmlformats.org/officeDocument/2006/relationships/hyperlink" Target="https://www.tomsguide.fr/chatgpt-comment-lutiliser-avec-exel-pour-devenir-un-pro-des-formules/" TargetMode="External"/><Relationship Id="rId186" Type="http://schemas.openxmlformats.org/officeDocument/2006/relationships/hyperlink" Target="https://www.youtube.com/@Learnaccess/videos" TargetMode="External"/><Relationship Id="rId211" Type="http://schemas.openxmlformats.org/officeDocument/2006/relationships/hyperlink" Target="https://www.bonbache.fr/livres-excel-pdf.php" TargetMode="External"/><Relationship Id="rId232" Type="http://schemas.openxmlformats.org/officeDocument/2006/relationships/hyperlink" Target="https://amourmodeetbeaute.com/couleurs-pastels/" TargetMode="External"/><Relationship Id="rId27" Type="http://schemas.openxmlformats.org/officeDocument/2006/relationships/hyperlink" Target="https://compnum.univ-littoral.fr/fiches/TA_Comment_utiliser_equiv_et_index.pdf" TargetMode="External"/><Relationship Id="rId48" Type="http://schemas.openxmlformats.org/officeDocument/2006/relationships/hyperlink" Target="https://www.youtube.com/watch?v=fN4CjReEruk" TargetMode="External"/><Relationship Id="rId69" Type="http://schemas.openxmlformats.org/officeDocument/2006/relationships/hyperlink" Target="https://support.microsoft.com/fr-fr/office/m%C3%A9thodes-pour-compter-des-valeurs-dans-une-feuille-de-calcul-81335b1b-d5e8-4f42-ae72-245b948c45bd" TargetMode="External"/><Relationship Id="rId113" Type="http://schemas.openxmlformats.org/officeDocument/2006/relationships/hyperlink" Target="https://www.youtube.com/@lingenieur.y/videos" TargetMode="External"/><Relationship Id="rId134" Type="http://schemas.openxmlformats.org/officeDocument/2006/relationships/hyperlink" Target="https://www.youtube.com/watch?v=LLjAZwX4Xk8&amp;list=PL7FTGXf2TlC3TRy5_iEROu9bw9FaLg3f6&amp;index=8" TargetMode="External"/><Relationship Id="rId80" Type="http://schemas.openxmlformats.org/officeDocument/2006/relationships/hyperlink" Target="https://photokit.com/colors/color-wheel/?lang=fr" TargetMode="External"/><Relationship Id="rId155" Type="http://schemas.openxmlformats.org/officeDocument/2006/relationships/hyperlink" Target="https://www.youtube.com/watch?v=FghlyCQFEnM&amp;list=PLozmtcO5OqdqcgtdTKMXMxh5jGkcMkqdW" TargetMode="External"/><Relationship Id="rId176" Type="http://schemas.openxmlformats.org/officeDocument/2006/relationships/hyperlink" Target="https://www.youtube.com/watch?v=MmCaPJJjcDs" TargetMode="External"/><Relationship Id="rId197" Type="http://schemas.openxmlformats.org/officeDocument/2006/relationships/hyperlink" Target="https://excel-dashboards.com/fr/blogs/blog/excel-tutorial-get-kutools-in-excel" TargetMode="External"/><Relationship Id="rId201" Type="http://schemas.openxmlformats.org/officeDocument/2006/relationships/hyperlink" Target="https://excel-exercice.com/traducteur-de-formules-excel/" TargetMode="External"/><Relationship Id="rId222" Type="http://schemas.openxmlformats.org/officeDocument/2006/relationships/hyperlink" Target="https://www.youtube.com/hashtag/apprendreexcel" TargetMode="External"/><Relationship Id="rId17" Type="http://schemas.openxmlformats.org/officeDocument/2006/relationships/hyperlink" Target="https://www.youtube.com/watch?v=NWNn040TvKU&amp;t=120s" TargetMode="External"/><Relationship Id="rId38" Type="http://schemas.openxmlformats.org/officeDocument/2006/relationships/hyperlink" Target="https://www.youtube.com/shorts/09i8fPrtgtc?feature=share" TargetMode="External"/><Relationship Id="rId59" Type="http://schemas.openxmlformats.org/officeDocument/2006/relationships/hyperlink" Target="https://www.youtube.com/watch?v=expHJ3wlxSo" TargetMode="External"/><Relationship Id="rId103" Type="http://schemas.openxmlformats.org/officeDocument/2006/relationships/hyperlink" Target="https://www.youtube.com/watch?v=qNvSfomZR2o" TargetMode="External"/><Relationship Id="rId124" Type="http://schemas.openxmlformats.org/officeDocument/2006/relationships/hyperlink" Target="https://www.youtube.com/@AGNESTutosFormations/playlists" TargetMode="External"/><Relationship Id="rId70" Type="http://schemas.openxmlformats.org/officeDocument/2006/relationships/hyperlink" Target="https://waytolearnx.com/2019/08/compter-le-nombre-de-cellules-egales-a-une-valeur-excel.html" TargetMode="External"/><Relationship Id="rId91" Type="http://schemas.openxmlformats.org/officeDocument/2006/relationships/hyperlink" Target="https://pixabay.com/fr/images/search/%C3%A9motic%C3%B4ne/?order=trending" TargetMode="External"/><Relationship Id="rId145" Type="http://schemas.openxmlformats.org/officeDocument/2006/relationships/hyperlink" Target="https://www.youtube.com/watch?v=5JuigxvNxMo" TargetMode="External"/><Relationship Id="rId166" Type="http://schemas.openxmlformats.org/officeDocument/2006/relationships/hyperlink" Target="https://www.blogdumoderateur.com/comment-utiliser-chatgpt-pour-excel/" TargetMode="External"/><Relationship Id="rId187" Type="http://schemas.openxmlformats.org/officeDocument/2006/relationships/hyperlink" Target="https://www.youtube.com/watch?v=hdbpnnr_tQA" TargetMode="External"/><Relationship Id="rId1" Type="http://schemas.openxmlformats.org/officeDocument/2006/relationships/hyperlink" Target="https://www.youtube.com/watch?v=14KDd_qn8eA&amp;list=PLezFfxrY5Gvftj22hfmi2TnSNncA8iXb9&amp;index=10" TargetMode="External"/><Relationship Id="rId212" Type="http://schemas.openxmlformats.org/officeDocument/2006/relationships/hyperlink" Target="https://www.bonbache.fr/sauvegardes-automatisees-et-periodiques-avec-windows-289.html" TargetMode="External"/><Relationship Id="rId233" Type="http://schemas.openxmlformats.org/officeDocument/2006/relationships/hyperlink" Target="https://www.maisoncreative.com/decorer/couleurs/deco-pastel-comment-dompter-la-douceur-attitude-6335" TargetMode="External"/><Relationship Id="rId28" Type="http://schemas.openxmlformats.org/officeDocument/2006/relationships/hyperlink" Target="https://compnum.univ-littoral.fr/videos/TA_Feuille_De_Calcul.mp4" TargetMode="External"/><Relationship Id="rId49" Type="http://schemas.openxmlformats.org/officeDocument/2006/relationships/hyperlink" Target="https://www.youtube.com/shorts/Ls7Bm7aDPQ4?feature=share" TargetMode="External"/><Relationship Id="rId114" Type="http://schemas.openxmlformats.org/officeDocument/2006/relationships/hyperlink" Target="https://www.youtube.com/@leprofessor/shorts" TargetMode="External"/><Relationship Id="rId60" Type="http://schemas.openxmlformats.org/officeDocument/2006/relationships/hyperlink" Target="https://www.youtube.com/shorts/eFGsqU5y9mA" TargetMode="External"/><Relationship Id="rId81" Type="http://schemas.openxmlformats.org/officeDocument/2006/relationships/hyperlink" Target="https://learn.microsoft.com/fr-fr/office/vba/api/excel.xlrgbcolor" TargetMode="External"/><Relationship Id="rId135" Type="http://schemas.openxmlformats.org/officeDocument/2006/relationships/hyperlink" Target="https://www.youtube.com/watch?v=-vZEZ900R3s&amp;list=PL7FTGXf2TlC3TRy5_iEROu9bw9FaLg3f6&amp;index=14" TargetMode="External"/><Relationship Id="rId156" Type="http://schemas.openxmlformats.org/officeDocument/2006/relationships/hyperlink" Target="https://www.youtube.com/watch?v=NZ5goJVWzN8" TargetMode="External"/><Relationship Id="rId177" Type="http://schemas.openxmlformats.org/officeDocument/2006/relationships/hyperlink" Target="https://www.youtube.com/watch?v=voikUgYO8sk&amp;list=PLhu6q4KF55fjY_ocNmLCs4_MTCGfJ9gcf" TargetMode="External"/><Relationship Id="rId198" Type="http://schemas.openxmlformats.org/officeDocument/2006/relationships/hyperlink" Target="https://excel-dashboards.com/fr/collections/all" TargetMode="External"/><Relationship Id="rId202" Type="http://schemas.openxmlformats.org/officeDocument/2006/relationships/hyperlink" Target="https://excel-exercice.com/lintelligence-artificielle-dans-excel/" TargetMode="External"/><Relationship Id="rId223" Type="http://schemas.openxmlformats.org/officeDocument/2006/relationships/hyperlink" Target="https://www.youtube.com/hashtag/formationexcel" TargetMode="External"/><Relationship Id="rId18" Type="http://schemas.openxmlformats.org/officeDocument/2006/relationships/hyperlink" Target="https://www.youtube.com/watch?v=dZ8zKdoltjg" TargetMode="External"/><Relationship Id="rId39" Type="http://schemas.openxmlformats.org/officeDocument/2006/relationships/hyperlink" Target="https://www.youtube.com/watch?v=JtYD7A2fHf4&amp;list=PLVMu3u7A7H5x41x3sCcURsE9mX7onDcyJ" TargetMode="External"/><Relationship Id="rId50" Type="http://schemas.openxmlformats.org/officeDocument/2006/relationships/hyperlink" Target="https://www.youtube.com/watch?v=f0Ow0aP8CfQ" TargetMode="External"/><Relationship Id="rId104" Type="http://schemas.openxmlformats.org/officeDocument/2006/relationships/hyperlink" Target="https://doranum.fr/stockage-archivage/comment-nommer-fichiers_10_13143_wgqw-aa59/" TargetMode="External"/><Relationship Id="rId125" Type="http://schemas.openxmlformats.org/officeDocument/2006/relationships/hyperlink" Target="https://www.youtube.com/c/LaTechavecBertrand/featured" TargetMode="External"/><Relationship Id="rId146" Type="http://schemas.openxmlformats.org/officeDocument/2006/relationships/hyperlink" Target="https://www.youtube.com/watch?v=lIDWqrVfXK0&amp;t=43s" TargetMode="External"/><Relationship Id="rId167" Type="http://schemas.openxmlformats.org/officeDocument/2006/relationships/hyperlink" Target="https://www.youtube.com/watch?v=PHx2Xc4V2dc&amp;list=PLhUJgyAV6lT4E_IQXpFV74WJ7fS_YZd_M" TargetMode="External"/><Relationship Id="rId188" Type="http://schemas.openxmlformats.org/officeDocument/2006/relationships/hyperlink" Target="https://www.youtube.com/watch?v=1EH0B-vDh1E" TargetMode="External"/><Relationship Id="rId71" Type="http://schemas.openxmlformats.org/officeDocument/2006/relationships/hyperlink" Target="https://clarisse-tutoriels-informatiques.fr/suite-bureautique-microsoft-office/microsoft-excel/excel-fonctions-logique-si-si-imbriques-et-recherchev/" TargetMode="External"/><Relationship Id="rId92" Type="http://schemas.openxmlformats.org/officeDocument/2006/relationships/hyperlink" Target="http://dlssm.free.fr/s1.html" TargetMode="External"/><Relationship Id="rId213" Type="http://schemas.openxmlformats.org/officeDocument/2006/relationships/hyperlink" Target="https://www.bonbache.fr/nettoyer-un-ordinateur-sous-windows-324.html" TargetMode="External"/><Relationship Id="rId234" Type="http://schemas.openxmlformats.org/officeDocument/2006/relationships/hyperlink" Target="https://www.noovomoi.ca/style-et-maison/maison/article.10-combinaisons-de-couleurs.1.3811169.html" TargetMode="External"/><Relationship Id="rId2" Type="http://schemas.openxmlformats.org/officeDocument/2006/relationships/hyperlink" Target="https://www.youtube.com/watch?v=PUyamWtBIcM&amp;list=PLezFfxrY5Gvftj22hfmi2TnSNncA8iXb9&amp;index=12" TargetMode="External"/><Relationship Id="rId29" Type="http://schemas.openxmlformats.org/officeDocument/2006/relationships/hyperlink" Target="https://www.youtube.com/shorts/7rDv8S8CA1Y?feature=share" TargetMode="External"/><Relationship Id="rId40" Type="http://schemas.openxmlformats.org/officeDocument/2006/relationships/hyperlink" Target="https://www.youtube.com/watch?v=BvzZBuBFcNM&amp;list=PLVMu3u7A7H5x41x3sCcURsE9mX7onDcyJ&amp;index=23" TargetMode="External"/><Relationship Id="rId115" Type="http://schemas.openxmlformats.org/officeDocument/2006/relationships/hyperlink" Target="https://www.youtube.com/@lexceleur/shorts" TargetMode="External"/><Relationship Id="rId136" Type="http://schemas.openxmlformats.org/officeDocument/2006/relationships/hyperlink" Target="https://www.youtube.com/watch?v=14zIvSLubKI&amp;list=PL7FTGXf2TlC3TRy5_iEROu9bw9FaLg3f6&amp;index=9" TargetMode="External"/><Relationship Id="rId157" Type="http://schemas.openxmlformats.org/officeDocument/2006/relationships/hyperlink" Target="https://www.youtube.com/watch?v=x-iEvCTbWqw" TargetMode="External"/><Relationship Id="rId178" Type="http://schemas.openxmlformats.org/officeDocument/2006/relationships/hyperlink" Target="https://www.youtube.com/watch?v=aYYAjW0ARI0&amp;list=PLhu6q4KF55fiF9mjpE1cmxcszjmH6IhE2&amp;index=4" TargetMode="External"/><Relationship Id="rId61" Type="http://schemas.openxmlformats.org/officeDocument/2006/relationships/hyperlink" Target="https://www.youtube.com/shorts/0_9z2Iw4Hrc" TargetMode="External"/><Relationship Id="rId82" Type="http://schemas.openxmlformats.org/officeDocument/2006/relationships/hyperlink" Target="https://www.aufeminin.com/conseils-de-mode/couleurs-qui-vont-ensemble-s4015601.html" TargetMode="External"/><Relationship Id="rId199" Type="http://schemas.openxmlformats.org/officeDocument/2006/relationships/hyperlink" Target="https://www.youtube.com/watch?v=kNDZq31xamg" TargetMode="External"/><Relationship Id="rId203" Type="http://schemas.openxmlformats.org/officeDocument/2006/relationships/hyperlink" Target="https://excel-exercice.com/tcd/" TargetMode="External"/><Relationship Id="rId19" Type="http://schemas.openxmlformats.org/officeDocument/2006/relationships/hyperlink" Target="https://www.youtube.com/watch?v=oa6foXGHm0w" TargetMode="External"/><Relationship Id="rId224" Type="http://schemas.openxmlformats.org/officeDocument/2006/relationships/hyperlink" Target="https://www.facebook.com/reel/618403100502884" TargetMode="External"/><Relationship Id="rId30" Type="http://schemas.openxmlformats.org/officeDocument/2006/relationships/hyperlink" Target="https://www.youtube.com/watch?v=84Bxh4bBd0w&amp;list=PLVMu3u7A7H5x41x3sCcURsE9mX7onDcyJ&amp;index=11" TargetMode="External"/><Relationship Id="rId105" Type="http://schemas.openxmlformats.org/officeDocument/2006/relationships/hyperlink" Target="https://support.microsoft.com/fr-fr/office/vid%C3%A9o-cr%C3%A9er-des-noms-de-fichiers-accessibles-4e73d73a-aedc-47af-88e4-8f2375a69fad" TargetMode="External"/><Relationship Id="rId126" Type="http://schemas.openxmlformats.org/officeDocument/2006/relationships/hyperlink" Target="https://www.youtube.com/@Solpedinn/shorts" TargetMode="External"/><Relationship Id="rId147" Type="http://schemas.openxmlformats.org/officeDocument/2006/relationships/hyperlink" Target="https://www.youtube.com/watch?v=sHhE9m_L3ag" TargetMode="External"/><Relationship Id="rId168" Type="http://schemas.openxmlformats.org/officeDocument/2006/relationships/hyperlink" Target="https://www.youtube.com/@Astuces_Excel/videos" TargetMode="External"/><Relationship Id="rId51" Type="http://schemas.openxmlformats.org/officeDocument/2006/relationships/hyperlink" Target="https://www.youtube.com/shorts/sJ5UK3Jtjzk?feature=share" TargetMode="External"/><Relationship Id="rId72" Type="http://schemas.openxmlformats.org/officeDocument/2006/relationships/hyperlink" Target="https://www.youtube.com/watch?v=jbOhuGvvpA0" TargetMode="External"/><Relationship Id="rId93" Type="http://schemas.openxmlformats.org/officeDocument/2006/relationships/hyperlink" Target="https://filmora.wondershare.fr/animated-video/free-emoji-website-to-download-emoji.html" TargetMode="External"/><Relationship Id="rId189" Type="http://schemas.openxmlformats.org/officeDocument/2006/relationships/hyperlink" Target="https://www.youtube.com/watch?v=-IrBU45jl8Y" TargetMode="External"/><Relationship Id="rId3" Type="http://schemas.openxmlformats.org/officeDocument/2006/relationships/hyperlink" Target="https://www.youtube.com/watch?v=lzGWoVDZNgk&amp;list=PLezFfxrY5Gvftj22hfmi2TnSNncA8iXb9&amp;index=13" TargetMode="External"/><Relationship Id="rId214" Type="http://schemas.openxmlformats.org/officeDocument/2006/relationships/hyperlink" Target="https://www.youtube.com/playlist?list=PLpQBnWleLAauNEFq-J2OW8zhlU0uOAUiL" TargetMode="External"/><Relationship Id="rId235" Type="http://schemas.openxmlformats.org/officeDocument/2006/relationships/hyperlink" Target="https://www.excel-exercice.com/nuances-de-couleurs-dans-excel/" TargetMode="External"/><Relationship Id="rId116" Type="http://schemas.openxmlformats.org/officeDocument/2006/relationships/hyperlink" Target="https://www.youtube.com/results?search_query=shorts+excel" TargetMode="External"/><Relationship Id="rId137" Type="http://schemas.openxmlformats.org/officeDocument/2006/relationships/hyperlink" Target="https://www.youtube.com/watch?v=hsgRq9c9Hpg" TargetMode="External"/><Relationship Id="rId158" Type="http://schemas.openxmlformats.org/officeDocument/2006/relationships/hyperlink" Target="https://www.youtube.com/@Revizaide512/playlists" TargetMode="External"/><Relationship Id="rId20" Type="http://schemas.openxmlformats.org/officeDocument/2006/relationships/hyperlink" Target="https://www.youtube.com/watch?v=-0AhbL9NE7s" TargetMode="External"/><Relationship Id="rId41" Type="http://schemas.openxmlformats.org/officeDocument/2006/relationships/hyperlink" Target="https://www.youtube.com/shorts/wQd0Y_BTx-s?feature=share" TargetMode="External"/><Relationship Id="rId62" Type="http://schemas.openxmlformats.org/officeDocument/2006/relationships/hyperlink" Target="https://excel-dashboards.com/fr/blogs/blog/empty-cells-triggers-error-excel" TargetMode="External"/><Relationship Id="rId83" Type="http://schemas.openxmlformats.org/officeDocument/2006/relationships/hyperlink" Target="https://amourmodeetbeaute.com/couleurs-pastels/" TargetMode="External"/><Relationship Id="rId179" Type="http://schemas.openxmlformats.org/officeDocument/2006/relationships/hyperlink" Target="https://www.youtube.com/watch?v=aUPGk_TLM-Q"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youtube.com/watch?v=mEmtg0CCg_A" TargetMode="External"/><Relationship Id="rId13" Type="http://schemas.openxmlformats.org/officeDocument/2006/relationships/hyperlink" Target="https://gallica.bnf.fr/conseils/content/pain" TargetMode="External"/><Relationship Id="rId18" Type="http://schemas.openxmlformats.org/officeDocument/2006/relationships/hyperlink" Target="https://www.librairie-compagnons.com/181-gastronomie-et-cuisine.html" TargetMode="External"/><Relationship Id="rId26" Type="http://schemas.openxmlformats.org/officeDocument/2006/relationships/hyperlink" Target="http://www.uprt.fr/mesimages/fichiers-uprt/hop-alimentation/hop-photos-quantit%C3%A9s.pdf" TargetMode="External"/><Relationship Id="rId3" Type="http://schemas.openxmlformats.org/officeDocument/2006/relationships/hyperlink" Target="https://www.hotellerie-restauration.ac-versailles.fr/spip.php?rubrique216" TargetMode="External"/><Relationship Id="rId21" Type="http://schemas.openxmlformats.org/officeDocument/2006/relationships/hyperlink" Target="https://www.eyrolles.com/Loisirs/Collection/16085/meilleur-ouvrier-de-france/" TargetMode="External"/><Relationship Id="rId7" Type="http://schemas.openxmlformats.org/officeDocument/2006/relationships/hyperlink" Target="https://www.youtube.com/user/ModernistCuisine/videos" TargetMode="External"/><Relationship Id="rId12" Type="http://schemas.openxmlformats.org/officeDocument/2006/relationships/hyperlink" Target="https://gallica.bnf.fr/conseils/content/p%C3%A2tisserie" TargetMode="External"/><Relationship Id="rId17" Type="http://schemas.openxmlformats.org/officeDocument/2006/relationships/hyperlink" Target="https://www.editionsduchene.fr/chene/cuisine-et-vins" TargetMode="External"/><Relationship Id="rId25" Type="http://schemas.openxmlformats.org/officeDocument/2006/relationships/hyperlink" Target="https://www.google.com/search?q=un+chimiste+en+cuisine&amp;rlz=1C1FKPE_frFR968FR968&amp;sxsrf=APq-WBs-r7zyvuHp_jtD_XKjKAvRJvV5GA:1648934408231&amp;source=lnms&amp;tbm=vid&amp;sa=X&amp;ved=2ahUKEwjrgqStp_b2AhVFyhoKHT5aCykQ_AUoA3oECAIQBQ&amp;biw=1920&amp;bih=937&amp;dpr=1" TargetMode="External"/><Relationship Id="rId2" Type="http://schemas.openxmlformats.org/officeDocument/2006/relationships/hyperlink" Target="http://mcinotti.free.fr/index_htm_files/VOISIN_CLEMENT_M1_PIC.pdf" TargetMode="External"/><Relationship Id="rId16" Type="http://schemas.openxmlformats.org/officeDocument/2006/relationships/hyperlink" Target="https://gallica.bnf.fr/html/und/arts-loisirs-sports/essentiels-de-la-gastronomie?mode=desktop" TargetMode="External"/><Relationship Id="rId20" Type="http://schemas.openxmlformats.org/officeDocument/2006/relationships/hyperlink" Target="https://www.editionsdelamartiniere.fr/cuisine/" TargetMode="External"/><Relationship Id="rId29" Type="http://schemas.openxmlformats.org/officeDocument/2006/relationships/drawing" Target="../drawings/drawing11.xml"/><Relationship Id="rId1" Type="http://schemas.openxmlformats.org/officeDocument/2006/relationships/hyperlink" Target="http://mcinotti.free.fr/" TargetMode="External"/><Relationship Id="rId6" Type="http://schemas.openxmlformats.org/officeDocument/2006/relationships/hyperlink" Target="https://fr.scribd.com/document/432996876/traite-scientifique-cuisine-patisserie-pdf" TargetMode="External"/><Relationship Id="rId11" Type="http://schemas.openxmlformats.org/officeDocument/2006/relationships/hyperlink" Target="https://gallica.bnf.fr/conseils/content/menus" TargetMode="External"/><Relationship Id="rId24" Type="http://schemas.openxmlformats.org/officeDocument/2006/relationships/hyperlink" Target="https://www.hotellerie-restauration.ac-versailles.fr/spip.php?rubrique437" TargetMode="External"/><Relationship Id="rId5" Type="http://schemas.openxmlformats.org/officeDocument/2006/relationships/hyperlink" Target="https://docplayer.fr/13671256-Cahier-de-decouverte-d-experimentations-denis-herrero-cahier-en-cours-de-construction-2009-2010.html" TargetMode="External"/><Relationship Id="rId15" Type="http://schemas.openxmlformats.org/officeDocument/2006/relationships/hyperlink" Target="https://gallica.bnf.fr/conseils/content/cuisine" TargetMode="External"/><Relationship Id="rId23" Type="http://schemas.openxmlformats.org/officeDocument/2006/relationships/hyperlink" Target="https://gallica.bnf.fr/html/und/arts-loisirs-sports/metiers-et-savoir-faire?mode=desktop" TargetMode="External"/><Relationship Id="rId28" Type="http://schemas.openxmlformats.org/officeDocument/2006/relationships/printerSettings" Target="../printerSettings/printerSettings8.bin"/><Relationship Id="rId10" Type="http://schemas.openxmlformats.org/officeDocument/2006/relationships/hyperlink" Target="https://gallica.bnf.fr/conseils/content/repas" TargetMode="External"/><Relationship Id="rId19" Type="http://schemas.openxmlformats.org/officeDocument/2006/relationships/hyperlink" Target="https://www.editions-delagrave.fr/catalogue/hotellerie-restauration" TargetMode="External"/><Relationship Id="rId4" Type="http://schemas.openxmlformats.org/officeDocument/2006/relationships/hyperlink" Target="https://www.hotellerie-restauration.ac-versailles.fr/IMG/pdf/4_TRAITE_scientifique_HR.pdf" TargetMode="External"/><Relationship Id="rId9" Type="http://schemas.openxmlformats.org/officeDocument/2006/relationships/hyperlink" Target="https://www.editions-bpi.fr/collection/2/restauration" TargetMode="External"/><Relationship Id="rId14" Type="http://schemas.openxmlformats.org/officeDocument/2006/relationships/hyperlink" Target="https://gallica.bnf.fr/conseils/content/gastronomie" TargetMode="External"/><Relationship Id="rId22" Type="http://schemas.openxmlformats.org/officeDocument/2006/relationships/hyperlink" Target="https://www.editions-lacour.com/cuisine-8-99.php" TargetMode="External"/><Relationship Id="rId27" Type="http://schemas.openxmlformats.org/officeDocument/2006/relationships/hyperlink" Target="http://www.diet-life.fr/visuellement-100-calori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blogdumoderateur.com/comment-utiliser-chatgpt-pour-excel/" TargetMode="External"/><Relationship Id="rId3" Type="http://schemas.openxmlformats.org/officeDocument/2006/relationships/hyperlink" Target="https://www.google.com/search?q=densit%C3%A9+de+l%27huile&amp;client=firefox-b-d&amp;sca_esv=595032269&amp;sxsrf=AM9HkKlSdAQDidlBBo5RFZZjfKIJ8zc41g%3A1704181389606&amp;ei=jb6TZc7NJPyikdUPk-ummAk&amp;ved=0ahUKEwiOyPCymr6DAxV8UaQEHZO1CZMQ4dUDCBA&amp;oq=densit%C3%A9+de+l%27huile&amp;gs_lp=Egxnd3Mtd2l6LXNlcnAiE2RlbnNpdMOpIGRlIGwnaHVpbGUyBRAAGIAEMgUQABiABDIFEAAYgAQyBRAAGIAEMgUQABiABDIFEAAYgAQyBRAAGIAEMgUQABiABDIFEAAYgAQyBRAAGIAESKRXUJEJWIw7cAF4AZABAJgBRKABhASqAQE5uAEMyAEA-AEBwgIKEAAYRxjWBBiwA8ICBBAjGCfCAgoQABiABBiKBRhDwgIKEAAYgAQYRhj7AcICFhAAGIAEGEYY-wEYlwUYjAUY3QTYAQHiAwQYACBBiAYBkAYIugYGCAEQARgT&amp;sclient=gws-wiz-serp" TargetMode="External"/><Relationship Id="rId7" Type="http://schemas.openxmlformats.org/officeDocument/2006/relationships/hyperlink" Target="https://www.youtube.com/watch?v=EChKYgiZS80" TargetMode="External"/><Relationship Id="rId2" Type="http://schemas.openxmlformats.org/officeDocument/2006/relationships/hyperlink" Target="https://www.google.com/search?client=firefox-b-d&amp;q=densit%C3%A9+des+liquides+pour+cocktails" TargetMode="External"/><Relationship Id="rId1" Type="http://schemas.openxmlformats.org/officeDocument/2006/relationships/hyperlink" Target="https://www.destinationcocktails.fr/recette/recette-sangria/" TargetMode="External"/><Relationship Id="rId6" Type="http://schemas.openxmlformats.org/officeDocument/2006/relationships/hyperlink" Target="https://excelcorpo.com/afficher-les-formules-au-lieu-des-resultats-dans-excel/" TargetMode="External"/><Relationship Id="rId5" Type="http://schemas.openxmlformats.org/officeDocument/2006/relationships/hyperlink" Target="https://www.youtube.com/watch?v=iZeyRLjfgKM" TargetMode="External"/><Relationship Id="rId4" Type="http://schemas.openxmlformats.org/officeDocument/2006/relationships/hyperlink" Target="https://www.youtube.com/@Astuces_Excel/videos"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youtube.com/@Astuces_Excel/videos" TargetMode="External"/><Relationship Id="rId7" Type="http://schemas.openxmlformats.org/officeDocument/2006/relationships/printerSettings" Target="../printerSettings/printerSettings2.bin"/><Relationship Id="rId2" Type="http://schemas.openxmlformats.org/officeDocument/2006/relationships/hyperlink" Target="https://support.microsoft.com/fr-fr/office/filtrer-les-donn%C3%A9es-d-une-plage-ou-d-un-tableau-01832226-31b5-4568-8806-38c37dcc180e" TargetMode="External"/><Relationship Id="rId1" Type="http://schemas.openxmlformats.org/officeDocument/2006/relationships/hyperlink" Target="https://www.youtube.com/watch?v=8NMinBfc9EU" TargetMode="External"/><Relationship Id="rId6" Type="http://schemas.openxmlformats.org/officeDocument/2006/relationships/hyperlink" Target="https://fr.extendoffice.com/documents/excel/4027-excel-increase-letter-by-one.html" TargetMode="External"/><Relationship Id="rId5" Type="http://schemas.openxmlformats.org/officeDocument/2006/relationships/hyperlink" Target="https://forum.excel-pratique.com/excel/alphabet-automatique-45490" TargetMode="External"/><Relationship Id="rId4" Type="http://schemas.openxmlformats.org/officeDocument/2006/relationships/hyperlink" Target="https://excel-exercice.com/filtres-intelligents-dans-excel/"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youtube.com/@Astuces_Excel/videos" TargetMode="External"/><Relationship Id="rId7" Type="http://schemas.openxmlformats.org/officeDocument/2006/relationships/hyperlink" Target="https://www.excel-pratique.com/fr/fonctions" TargetMode="External"/><Relationship Id="rId2" Type="http://schemas.openxmlformats.org/officeDocument/2006/relationships/hyperlink" Target="https://support.microsoft.com/fr-fr/office/filtrer-les-donn%C3%A9es-d-une-plage-ou-d-un-tableau-01832226-31b5-4568-8806-38c37dcc180e" TargetMode="External"/><Relationship Id="rId1" Type="http://schemas.openxmlformats.org/officeDocument/2006/relationships/hyperlink" Target="https://www.youtube.com/watch?v=8NMinBfc9EU" TargetMode="External"/><Relationship Id="rId6" Type="http://schemas.openxmlformats.org/officeDocument/2006/relationships/hyperlink" Target="https://forum.excel-pratique.com/membre/333" TargetMode="External"/><Relationship Id="rId5" Type="http://schemas.openxmlformats.org/officeDocument/2006/relationships/hyperlink" Target="https://forum.excel-pratique.com/excel/alphabet-automatique-45490" TargetMode="External"/><Relationship Id="rId4" Type="http://schemas.openxmlformats.org/officeDocument/2006/relationships/hyperlink" Target="https://excel-exercice.com/filtres-intelligents-dans-excel/"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s://blog.partiprof.fr/inserer-suite-lettres-excel/" TargetMode="External"/><Relationship Id="rId13" Type="http://schemas.openxmlformats.org/officeDocument/2006/relationships/comments" Target="../comments1.xml"/><Relationship Id="rId3" Type="http://schemas.openxmlformats.org/officeDocument/2006/relationships/hyperlink" Target="https://www.bonbache.fr/syntheses-graphiques-excel-avec-les-emoticones-499.html" TargetMode="External"/><Relationship Id="rId7" Type="http://schemas.openxmlformats.org/officeDocument/2006/relationships/hyperlink" Target="https://www.youtube.com/watch?v=WXbqoNu8_qc" TargetMode="External"/><Relationship Id="rId12" Type="http://schemas.openxmlformats.org/officeDocument/2006/relationships/vmlDrawing" Target="../drawings/vmlDrawing1.vml"/><Relationship Id="rId2" Type="http://schemas.openxmlformats.org/officeDocument/2006/relationships/hyperlink" Target="https://excel-exercice.com/filtres-intelligents-dans-excel/" TargetMode="External"/><Relationship Id="rId1" Type="http://schemas.openxmlformats.org/officeDocument/2006/relationships/hyperlink" Target="https://www.youtube.com/@Astuces_Excel/videos" TargetMode="External"/><Relationship Id="rId6" Type="http://schemas.openxmlformats.org/officeDocument/2006/relationships/hyperlink" Target="https://www.youtube.com/watch?v=mIqc_1nhCko" TargetMode="External"/><Relationship Id="rId11" Type="http://schemas.openxmlformats.org/officeDocument/2006/relationships/drawing" Target="../drawings/drawing4.xml"/><Relationship Id="rId5" Type="http://schemas.openxmlformats.org/officeDocument/2006/relationships/hyperlink" Target="https://www.morpheus-formation.fr/blog/actualites/ia-formule-excel/" TargetMode="External"/><Relationship Id="rId10" Type="http://schemas.openxmlformats.org/officeDocument/2006/relationships/printerSettings" Target="../printerSettings/printerSettings4.bin"/><Relationship Id="rId4" Type="http://schemas.openxmlformats.org/officeDocument/2006/relationships/hyperlink" Target="https://www.youtube.com/watch?v=JlayBSmb4GY" TargetMode="External"/><Relationship Id="rId9" Type="http://schemas.openxmlformats.org/officeDocument/2006/relationships/hyperlink" Target="https://forum.excel-pratique.com/excel/alphabet-automatique-45490"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youtube.com/watch?v=fwL3JfvwM1s" TargetMode="External"/><Relationship Id="rId18" Type="http://schemas.openxmlformats.org/officeDocument/2006/relationships/hyperlink" Target="https://www.youtube.com/watch?v=0MnAymkhdDo" TargetMode="External"/><Relationship Id="rId26" Type="http://schemas.openxmlformats.org/officeDocument/2006/relationships/hyperlink" Target="https://www.youtube.com/watch?v=6ddQiB7JiNg" TargetMode="External"/><Relationship Id="rId39" Type="http://schemas.openxmlformats.org/officeDocument/2006/relationships/hyperlink" Target="https://www.youtube.com/shorts/HgAFo4cFrno?feature=share" TargetMode="External"/><Relationship Id="rId21" Type="http://schemas.openxmlformats.org/officeDocument/2006/relationships/hyperlink" Target="https://www.youtube.com/watch?v=X5B4Wo8fhtw" TargetMode="External"/><Relationship Id="rId34" Type="http://schemas.openxmlformats.org/officeDocument/2006/relationships/hyperlink" Target="https://www.youtube.com/shorts/M6YLt7YiRMI?feature=share" TargetMode="External"/><Relationship Id="rId42" Type="http://schemas.openxmlformats.org/officeDocument/2006/relationships/hyperlink" Target="https://www.youtube.com/watch?v=Au_F9U_7KiI" TargetMode="External"/><Relationship Id="rId7" Type="http://schemas.openxmlformats.org/officeDocument/2006/relationships/hyperlink" Target="https://www.blogdumoderateur.com/comment-utiliser-chatgpt-pour-excel/" TargetMode="External"/><Relationship Id="rId2" Type="http://schemas.openxmlformats.org/officeDocument/2006/relationships/hyperlink" Target="https://www.blogdumoderateur.com/comment-utiliser-chatgpt-pour-excel/" TargetMode="External"/><Relationship Id="rId16" Type="http://schemas.openxmlformats.org/officeDocument/2006/relationships/hyperlink" Target="https://www.youtube.com/watch?v=LM8ZNJBFbI0" TargetMode="External"/><Relationship Id="rId29" Type="http://schemas.openxmlformats.org/officeDocument/2006/relationships/hyperlink" Target="https://www.youtube.com/playlist?list=PLoF_pPAuiD_jvUFuVibMsVuz7PYq0H5R0" TargetMode="External"/><Relationship Id="rId1" Type="http://schemas.openxmlformats.org/officeDocument/2006/relationships/hyperlink" Target="https://www.youtube.com/watch?v=EChKYgiZS80" TargetMode="External"/><Relationship Id="rId6" Type="http://schemas.openxmlformats.org/officeDocument/2006/relationships/hyperlink" Target="https://www.clubic.com/chatgpt/tutoriel-479524-comment-ameliorer-son-utilisation-d-excel-grace-a-chatgpt.html" TargetMode="External"/><Relationship Id="rId11" Type="http://schemas.openxmlformats.org/officeDocument/2006/relationships/hyperlink" Target="https://www.youtube.com/watch?v=R8b6VDowwj0" TargetMode="External"/><Relationship Id="rId24" Type="http://schemas.openxmlformats.org/officeDocument/2006/relationships/hyperlink" Target="https://www.youtube.com/watch?v=6tc6mz-2wW8" TargetMode="External"/><Relationship Id="rId32" Type="http://schemas.openxmlformats.org/officeDocument/2006/relationships/hyperlink" Target="https://www.youtube.com/playlist?list=PLoF_pPAuiD_i53gCGYh2k8C6xWNNedFtf" TargetMode="External"/><Relationship Id="rId37" Type="http://schemas.openxmlformats.org/officeDocument/2006/relationships/hyperlink" Target="https://www.youtube.com/watch?v=r1b0HKkcIt4" TargetMode="External"/><Relationship Id="rId40" Type="http://schemas.openxmlformats.org/officeDocument/2006/relationships/hyperlink" Target="https://www.youtube.com/shorts/9Yr8AFNJ7pM" TargetMode="External"/><Relationship Id="rId45" Type="http://schemas.openxmlformats.org/officeDocument/2006/relationships/printerSettings" Target="../printerSettings/printerSettings5.bin"/><Relationship Id="rId5" Type="http://schemas.openxmlformats.org/officeDocument/2006/relationships/hyperlink" Target="https://www.youtube.com/watch?v=6PZQ1f34EZo" TargetMode="External"/><Relationship Id="rId15" Type="http://schemas.openxmlformats.org/officeDocument/2006/relationships/hyperlink" Target="https://www.youtube.com/watch?v=7240I4OS4ME&amp;t=12s" TargetMode="External"/><Relationship Id="rId23" Type="http://schemas.openxmlformats.org/officeDocument/2006/relationships/hyperlink" Target="https://www.youtube.com/watch?v=fj_I_j8Y25g" TargetMode="External"/><Relationship Id="rId28" Type="http://schemas.openxmlformats.org/officeDocument/2006/relationships/hyperlink" Target="https://www.youtube.com/playlist?list=PLoF_pPAuiD_i0IacsbVH5mjRp1vPL0g5S" TargetMode="External"/><Relationship Id="rId36" Type="http://schemas.openxmlformats.org/officeDocument/2006/relationships/hyperlink" Target="https://www.youtube.com/watch?v=v4q9hrzwfFk" TargetMode="External"/><Relationship Id="rId10" Type="http://schemas.openxmlformats.org/officeDocument/2006/relationships/hyperlink" Target="https://www.youtube.com/watch?v=mMNut87eNcM" TargetMode="External"/><Relationship Id="rId19" Type="http://schemas.openxmlformats.org/officeDocument/2006/relationships/hyperlink" Target="https://www.youtube.com/watch?v=ph6AQaLdEt0" TargetMode="External"/><Relationship Id="rId31" Type="http://schemas.openxmlformats.org/officeDocument/2006/relationships/hyperlink" Target="https://www.youtube.com/playlist?list=PLoF_pPAuiD_hjBWUEfOBW6WISCv0dZpAF" TargetMode="External"/><Relationship Id="rId44" Type="http://schemas.openxmlformats.org/officeDocument/2006/relationships/hyperlink" Target="https://www.lecfomasque.com/galeries/comment-vous-servir-des-themes/" TargetMode="External"/><Relationship Id="rId4" Type="http://schemas.openxmlformats.org/officeDocument/2006/relationships/hyperlink" Target="https://excelcorpo.com/afficher-les-formules-au-lieu-des-resultats-dans-excel/" TargetMode="External"/><Relationship Id="rId9" Type="http://schemas.openxmlformats.org/officeDocument/2006/relationships/hyperlink" Target="https://www.youtube.com/watch?v=HDJ3bSGGAAQ" TargetMode="External"/><Relationship Id="rId14" Type="http://schemas.openxmlformats.org/officeDocument/2006/relationships/hyperlink" Target="https://www.youtube.com/watch?v=BLLCS-E6z6E" TargetMode="External"/><Relationship Id="rId22" Type="http://schemas.openxmlformats.org/officeDocument/2006/relationships/hyperlink" Target="https://www.youtube.com/watch?v=Lmj3HcUmhiY" TargetMode="External"/><Relationship Id="rId27" Type="http://schemas.openxmlformats.org/officeDocument/2006/relationships/hyperlink" Target="https://www.youtube.com/watch?v=X19lg02DAqk" TargetMode="External"/><Relationship Id="rId30" Type="http://schemas.openxmlformats.org/officeDocument/2006/relationships/hyperlink" Target="https://www.youtube.com/playlist?list=PLoF_pPAuiD_i5yHvFjWqSAiGhKzMHAjmt" TargetMode="External"/><Relationship Id="rId35" Type="http://schemas.openxmlformats.org/officeDocument/2006/relationships/hyperlink" Target="https://www.youtube.com/watch?v=w1Ba485RLTc" TargetMode="External"/><Relationship Id="rId43" Type="http://schemas.openxmlformats.org/officeDocument/2006/relationships/hyperlink" Target="https://www.youtube.com/watch?v=HQNriOvzSko&amp;t=406s" TargetMode="External"/><Relationship Id="rId8" Type="http://schemas.openxmlformats.org/officeDocument/2006/relationships/hyperlink" Target="https://www.youtube.com/watch?v=rYtziQTi7TQ" TargetMode="External"/><Relationship Id="rId3" Type="http://schemas.openxmlformats.org/officeDocument/2006/relationships/hyperlink" Target="https://www.youtube.com/watch?v=iZeyRLjfgKM" TargetMode="External"/><Relationship Id="rId12" Type="http://schemas.openxmlformats.org/officeDocument/2006/relationships/hyperlink" Target="https://www.youtube.com/watch?v=lj7aNaNE54c" TargetMode="External"/><Relationship Id="rId17" Type="http://schemas.openxmlformats.org/officeDocument/2006/relationships/hyperlink" Target="https://www.youtube.com/watch?v=kzaYWG21X_0" TargetMode="External"/><Relationship Id="rId25" Type="http://schemas.openxmlformats.org/officeDocument/2006/relationships/hyperlink" Target="https://www.youtube.com/@laminuteexcel/videos" TargetMode="External"/><Relationship Id="rId33" Type="http://schemas.openxmlformats.org/officeDocument/2006/relationships/hyperlink" Target="https://www.youtube.com/playlist?list=PLoF_pPAuiD_httT0taCbSLyBkf1B8TbXX" TargetMode="External"/><Relationship Id="rId38" Type="http://schemas.openxmlformats.org/officeDocument/2006/relationships/hyperlink" Target="https://www.youtube.com/watch?v=fnZl91WLGeo" TargetMode="External"/><Relationship Id="rId46" Type="http://schemas.openxmlformats.org/officeDocument/2006/relationships/drawing" Target="../drawings/drawing5.xml"/><Relationship Id="rId20" Type="http://schemas.openxmlformats.org/officeDocument/2006/relationships/hyperlink" Target="https://www.youtube.com/watch?v=jGyEByXcf54" TargetMode="External"/><Relationship Id="rId41" Type="http://schemas.openxmlformats.org/officeDocument/2006/relationships/hyperlink" Target="https://www.youtube.com/watch?v=lBB6xI2GlNY&amp;t=459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blogdumoderateur.com/comment-utiliser-chatgpt-pour-excel/" TargetMode="External"/><Relationship Id="rId7" Type="http://schemas.openxmlformats.org/officeDocument/2006/relationships/hyperlink" Target="https://fr.wikipedia.org/wiki/Unit%C3%A9s_de_mesure_anglo-saxonnes" TargetMode="External"/><Relationship Id="rId2" Type="http://schemas.openxmlformats.org/officeDocument/2006/relationships/hyperlink" Target="https://www.clubic.com/chatgpt/tutoriel-479524-comment-ameliorer-son-utilisation-d-excel-grace-a-chatgpt.html" TargetMode="External"/><Relationship Id="rId1" Type="http://schemas.openxmlformats.org/officeDocument/2006/relationships/hyperlink" Target="https://www.youtube.com/watch?v=6PZQ1f34EZo" TargetMode="External"/><Relationship Id="rId6" Type="http://schemas.openxmlformats.org/officeDocument/2006/relationships/hyperlink" Target="https://queuedecoq.com/blogs/cocktail/unite-mesure-cocktail" TargetMode="External"/><Relationship Id="rId5" Type="http://schemas.openxmlformats.org/officeDocument/2006/relationships/hyperlink" Target="https://blog.planete-gateau.com/tables-de-conversion/" TargetMode="External"/><Relationship Id="rId4" Type="http://schemas.openxmlformats.org/officeDocument/2006/relationships/hyperlink" Target="https://www.cocktail7.com/mesures-de-bar-pour-cocktail-accessoires.ht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institut-du-cocktail.fr/kit-cocktail/meilleurs-shakers-cocktail/" TargetMode="External"/><Relationship Id="rId13" Type="http://schemas.openxmlformats.org/officeDocument/2006/relationships/hyperlink" Target="https://www.kool-stuff.fr/mixologie-materiel-de-bar/" TargetMode="External"/><Relationship Id="rId3" Type="http://schemas.openxmlformats.org/officeDocument/2006/relationships/hyperlink" Target="https://la-maison-du-barman.fr/10000321-presse-agrumes" TargetMode="External"/><Relationship Id="rId7" Type="http://schemas.openxmlformats.org/officeDocument/2006/relationships/hyperlink" Target="https://www.laboutiquedubarman.fr/fr/339-verres-a-cocktails" TargetMode="External"/><Relationship Id="rId12" Type="http://schemas.openxmlformats.org/officeDocument/2006/relationships/hyperlink" Target="https://materieldebar.com/pourer-et-mesures/205-jigger-japonais-25ml-50ml.html" TargetMode="External"/><Relationship Id="rId2" Type="http://schemas.openxmlformats.org/officeDocument/2006/relationships/hyperlink" Target="https://www.materielbar.fr/fr/speed-bottle-bouteille/1277-speed-bottle-avec-store-n-pour-full-couleurs-divers.html" TargetMode="External"/><Relationship Id="rId1" Type="http://schemas.openxmlformats.org/officeDocument/2006/relationships/hyperlink" Target="https://www.barsolutions.fr/gb/103-manual-lime-squeezers" TargetMode="External"/><Relationship Id="rId6" Type="http://schemas.openxmlformats.org/officeDocument/2006/relationships/hyperlink" Target="https://institut-du-cocktail.fr/kit-cocktail/meilleurs-verres-cocktail/" TargetMode="External"/><Relationship Id="rId11" Type="http://schemas.openxmlformats.org/officeDocument/2006/relationships/hyperlink" Target="https://www.tireusesabiere.fr/equipement-barman-cocktail/conservation-preparation/tasse-a-mesurer-jigger-avec-graduation-interne/a-453829/" TargetMode="External"/><Relationship Id="rId5" Type="http://schemas.openxmlformats.org/officeDocument/2006/relationships/hyperlink" Target="https://www.bar-maison.com/materiel-de-bar/cuillere-a-cocktail/" TargetMode="External"/><Relationship Id="rId10" Type="http://schemas.openxmlformats.org/officeDocument/2006/relationships/hyperlink" Target="https://www.alberoshop.it/fr/bar/jigger/" TargetMode="External"/><Relationship Id="rId4" Type="http://schemas.openxmlformats.org/officeDocument/2006/relationships/hyperlink" Target="https://www.cocktail7.com/passoire-a-cocktail-chinois-acier-inoxydable.htm" TargetMode="External"/><Relationship Id="rId9" Type="http://schemas.openxmlformats.org/officeDocument/2006/relationships/hyperlink" Target="https://eccegusto-shop.com/content/112-jiggers" TargetMode="External"/><Relationship Id="rId14" Type="http://schemas.openxmlformats.org/officeDocument/2006/relationships/hyperlink" Target="https://www.laboutiqueducocktail.com/articles-cocktails/guide-ultime-du-jigger-cocktail/"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tireusesabiere.fr/equipement-barman-cocktail/conservation-preparation/tasse-a-mesurer-jigger-avec-graduation-interne/a-453829/" TargetMode="External"/><Relationship Id="rId2" Type="http://schemas.openxmlformats.org/officeDocument/2006/relationships/hyperlink" Target="https://www.alberoshop.it/fr/bar/jigger/" TargetMode="External"/><Relationship Id="rId1" Type="http://schemas.openxmlformats.org/officeDocument/2006/relationships/hyperlink" Target="https://eccegusto-shop.com/content/112-jiggers" TargetMode="External"/><Relationship Id="rId5" Type="http://schemas.openxmlformats.org/officeDocument/2006/relationships/hyperlink" Target="https://www.laboutiqueducocktail.com/articles-cocktails/guide-ultime-du-jigger-cocktail/" TargetMode="External"/><Relationship Id="rId4" Type="http://schemas.openxmlformats.org/officeDocument/2006/relationships/hyperlink" Target="https://materieldebar.com/pourer-et-mesures/205-jigger-japonais-25ml-50ml.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F6568-6AC8-4329-B8D4-D92007E9520C}">
  <dimension ref="A1:AJ207"/>
  <sheetViews>
    <sheetView zoomScale="75" zoomScaleNormal="75" workbookViewId="0">
      <selection activeCell="Y192" sqref="Y192"/>
    </sheetView>
  </sheetViews>
  <sheetFormatPr baseColWidth="10" defaultRowHeight="12.75"/>
  <cols>
    <col min="1" max="2" width="11.42578125" style="281"/>
    <col min="3" max="3" width="16" style="281" customWidth="1"/>
    <col min="4" max="6" width="11.42578125" style="281"/>
    <col min="7" max="7" width="13.5703125" style="281" customWidth="1"/>
    <col min="8" max="8" width="15.42578125" style="281" customWidth="1"/>
    <col min="9" max="10" width="11.42578125" style="281"/>
    <col min="11" max="11" width="11.5703125" style="281" bestFit="1" customWidth="1"/>
    <col min="12" max="12" width="12" style="281" bestFit="1" customWidth="1"/>
    <col min="13" max="13" width="11.42578125" style="281"/>
    <col min="14" max="14" width="13.85546875" style="281" customWidth="1"/>
    <col min="15" max="17" width="11.42578125" style="281"/>
    <col min="18" max="18" width="13.85546875" style="281" customWidth="1"/>
    <col min="19" max="19" width="16" style="281" customWidth="1"/>
    <col min="20" max="20" width="12.140625" style="281" customWidth="1"/>
    <col min="21" max="21" width="15.28515625" style="281" customWidth="1"/>
    <col min="22" max="22" width="11.42578125" style="281"/>
    <col min="23" max="23" width="14.140625" style="281" customWidth="1"/>
    <col min="24" max="24" width="12.5703125" style="281" bestFit="1" customWidth="1"/>
    <col min="25" max="25" width="13.140625" style="281" customWidth="1"/>
    <col min="26" max="26" width="17.140625" style="281" customWidth="1"/>
    <col min="27" max="27" width="15.85546875" style="281" customWidth="1"/>
    <col min="28" max="28" width="11.42578125" style="281"/>
    <col min="29" max="29" width="15" style="281" customWidth="1"/>
    <col min="30" max="16384" width="11.42578125" style="281"/>
  </cols>
  <sheetData>
    <row r="1" spans="1:33" s="298" customFormat="1" ht="51.75" customHeight="1">
      <c r="A1" s="574"/>
      <c r="B1" s="2853" t="s">
        <v>961</v>
      </c>
      <c r="C1" s="2853"/>
      <c r="D1" s="2853"/>
      <c r="E1" s="2853"/>
      <c r="F1" s="2853"/>
      <c r="G1" s="2853"/>
      <c r="H1" s="2853"/>
      <c r="I1" s="2853"/>
      <c r="J1" s="2853"/>
      <c r="K1" s="2853"/>
      <c r="L1" s="2853"/>
      <c r="M1" s="2853"/>
      <c r="N1" s="2853"/>
      <c r="O1" s="2853"/>
      <c r="P1" s="2853"/>
      <c r="Q1" s="2853"/>
      <c r="R1" s="2853"/>
      <c r="S1" s="2853"/>
      <c r="T1" s="2853"/>
      <c r="U1" s="2853"/>
      <c r="V1" s="279"/>
      <c r="W1" s="1452" t="s">
        <v>3978</v>
      </c>
      <c r="X1" s="572"/>
      <c r="Y1" s="279"/>
      <c r="Z1" s="279"/>
      <c r="AA1" s="279"/>
      <c r="AB1" s="279"/>
      <c r="AC1" s="279"/>
      <c r="AD1" s="280"/>
      <c r="AE1" s="280"/>
      <c r="AF1" s="642"/>
      <c r="AG1" s="1913"/>
    </row>
    <row r="2" spans="1:33" s="298" customFormat="1" ht="51.75" customHeight="1">
      <c r="A2" s="574"/>
      <c r="B2" s="2853"/>
      <c r="C2" s="2853"/>
      <c r="D2" s="2853"/>
      <c r="E2" s="2853"/>
      <c r="F2" s="2853"/>
      <c r="G2" s="2853"/>
      <c r="H2" s="2853"/>
      <c r="I2" s="2853"/>
      <c r="J2" s="2853"/>
      <c r="K2" s="2853"/>
      <c r="L2" s="2853"/>
      <c r="M2" s="2853"/>
      <c r="N2" s="2853"/>
      <c r="O2" s="2853"/>
      <c r="P2" s="2853"/>
      <c r="Q2" s="2853"/>
      <c r="R2" s="2853"/>
      <c r="S2" s="2853"/>
      <c r="T2" s="2853"/>
      <c r="U2" s="2853"/>
      <c r="V2" s="279"/>
      <c r="W2" s="300" t="s">
        <v>3979</v>
      </c>
      <c r="X2" s="279"/>
      <c r="Y2" s="279"/>
      <c r="Z2" s="279"/>
      <c r="AA2" s="279"/>
      <c r="AB2" s="279"/>
      <c r="AC2" s="279"/>
      <c r="AD2" s="280"/>
      <c r="AE2" s="280"/>
      <c r="AF2" s="642"/>
      <c r="AG2" s="1913"/>
    </row>
    <row r="3" spans="1:33" s="298" customFormat="1" ht="51.75" customHeight="1">
      <c r="A3" s="574"/>
      <c r="B3" s="574"/>
      <c r="C3" s="574"/>
      <c r="D3" s="573" t="s">
        <v>956</v>
      </c>
      <c r="E3" s="574"/>
      <c r="F3" s="574"/>
      <c r="G3" s="574"/>
      <c r="H3" s="574"/>
      <c r="I3" s="574"/>
      <c r="J3" s="574"/>
      <c r="K3" s="574"/>
      <c r="L3" s="575"/>
      <c r="M3" s="575"/>
      <c r="N3" s="575"/>
      <c r="O3" s="575"/>
      <c r="P3" s="575"/>
      <c r="Q3" s="576"/>
      <c r="R3" s="576"/>
      <c r="S3" s="576"/>
      <c r="T3" s="576"/>
      <c r="U3" s="576"/>
      <c r="V3" s="279"/>
      <c r="W3" s="279"/>
      <c r="X3" s="300" t="s">
        <v>1911</v>
      </c>
      <c r="Y3" s="279"/>
      <c r="Z3" s="279"/>
      <c r="AA3" s="279"/>
      <c r="AB3" s="279"/>
      <c r="AC3" s="279"/>
      <c r="AD3" s="280"/>
      <c r="AE3" s="280"/>
      <c r="AF3" s="642"/>
      <c r="AG3" s="1913"/>
    </row>
    <row r="4" spans="1:33" s="298" customFormat="1" ht="51.75" customHeight="1">
      <c r="A4" s="574"/>
      <c r="B4" s="574"/>
      <c r="C4" s="574"/>
      <c r="D4" s="573"/>
      <c r="E4" s="574"/>
      <c r="F4" s="574"/>
      <c r="G4" s="574"/>
      <c r="H4" s="574"/>
      <c r="I4" s="574"/>
      <c r="J4" s="574"/>
      <c r="K4" s="574"/>
      <c r="L4" s="575"/>
      <c r="M4" s="575"/>
      <c r="N4" s="575"/>
      <c r="O4" s="575"/>
      <c r="P4" s="575"/>
      <c r="Q4" s="576"/>
      <c r="R4" s="576"/>
      <c r="S4" s="576"/>
      <c r="T4" s="576"/>
      <c r="U4" s="576"/>
      <c r="V4" s="279"/>
      <c r="W4" s="279"/>
      <c r="X4" s="300" t="s">
        <v>1912</v>
      </c>
      <c r="Y4" s="279"/>
      <c r="Z4" s="279"/>
      <c r="AA4" s="279"/>
      <c r="AB4" s="279"/>
      <c r="AC4" s="279"/>
      <c r="AD4" s="280"/>
      <c r="AE4" s="280"/>
      <c r="AF4" s="642"/>
      <c r="AG4" s="1913"/>
    </row>
    <row r="5" spans="1:33" s="298" customFormat="1" ht="40.5" customHeight="1">
      <c r="A5" s="574"/>
      <c r="B5" s="282" t="s">
        <v>957</v>
      </c>
      <c r="C5" s="574"/>
      <c r="D5" s="574"/>
      <c r="E5" s="574"/>
      <c r="F5" s="574"/>
      <c r="G5" s="574"/>
      <c r="H5" s="574"/>
      <c r="I5" s="575"/>
      <c r="J5" s="574"/>
      <c r="K5" s="574"/>
      <c r="L5" s="575"/>
      <c r="M5" s="575"/>
      <c r="N5" s="575"/>
      <c r="O5" s="575"/>
      <c r="P5" s="575"/>
      <c r="Q5" s="576"/>
      <c r="R5" s="576"/>
      <c r="S5" s="576"/>
      <c r="T5" s="576"/>
      <c r="U5" s="576"/>
      <c r="V5" s="279"/>
      <c r="W5" s="279"/>
      <c r="X5" s="300" t="s">
        <v>1913</v>
      </c>
      <c r="Y5" s="279"/>
      <c r="Z5" s="279"/>
      <c r="AA5" s="279"/>
      <c r="AB5" s="279"/>
      <c r="AC5" s="279"/>
      <c r="AD5" s="280"/>
      <c r="AE5" s="280"/>
      <c r="AF5" s="642"/>
      <c r="AG5" s="1913"/>
    </row>
    <row r="6" spans="1:33" s="298" customFormat="1" ht="40.5" customHeight="1">
      <c r="A6" s="574"/>
      <c r="B6" s="354" t="s">
        <v>958</v>
      </c>
      <c r="C6" s="577"/>
      <c r="D6" s="574"/>
      <c r="E6" s="574"/>
      <c r="F6" s="574"/>
      <c r="G6" s="574"/>
      <c r="H6" s="574"/>
      <c r="I6" s="575"/>
      <c r="J6" s="574"/>
      <c r="K6" s="574"/>
      <c r="L6" s="575"/>
      <c r="M6" s="575"/>
      <c r="N6" s="575"/>
      <c r="O6" s="575"/>
      <c r="P6" s="575"/>
      <c r="Q6" s="576"/>
      <c r="R6" s="576"/>
      <c r="S6" s="576"/>
      <c r="T6" s="576"/>
      <c r="U6" s="576"/>
      <c r="V6" s="279"/>
      <c r="W6" s="1548" t="s">
        <v>3606</v>
      </c>
      <c r="X6" s="279"/>
      <c r="Y6" s="279"/>
      <c r="Z6" s="279"/>
      <c r="AA6" s="279"/>
      <c r="AB6" s="279"/>
      <c r="AC6" s="279"/>
      <c r="AD6" s="280"/>
      <c r="AE6" s="280"/>
      <c r="AF6" s="642"/>
      <c r="AG6" s="1913"/>
    </row>
    <row r="7" spans="1:33" s="298" customFormat="1" ht="40.5" customHeight="1">
      <c r="A7" s="574"/>
      <c r="B7" s="354"/>
      <c r="C7" s="577"/>
      <c r="D7" s="574"/>
      <c r="E7" s="574"/>
      <c r="F7" s="574"/>
      <c r="G7" s="574"/>
      <c r="H7" s="574"/>
      <c r="I7" s="575"/>
      <c r="J7" s="578" t="s">
        <v>959</v>
      </c>
      <c r="K7" s="2854" t="s">
        <v>960</v>
      </c>
      <c r="L7" s="2854"/>
      <c r="M7" s="575"/>
      <c r="N7" s="575"/>
      <c r="O7" s="575"/>
      <c r="P7" s="575"/>
      <c r="Q7" s="576"/>
      <c r="R7" s="576"/>
      <c r="S7" s="576"/>
      <c r="T7" s="576"/>
      <c r="U7" s="576"/>
      <c r="V7" s="279"/>
      <c r="W7" s="279"/>
      <c r="X7" s="279"/>
      <c r="Y7" s="279"/>
      <c r="Z7" s="279"/>
      <c r="AA7" s="279"/>
      <c r="AB7" s="279"/>
      <c r="AC7" s="279"/>
      <c r="AD7" s="280"/>
      <c r="AE7" s="280"/>
      <c r="AF7" s="642"/>
      <c r="AG7" s="1913"/>
    </row>
    <row r="8" spans="1:33" ht="30" customHeight="1">
      <c r="A8" s="277"/>
      <c r="B8" s="277"/>
      <c r="C8" s="277"/>
      <c r="D8" s="277"/>
      <c r="E8" s="277"/>
      <c r="F8" s="277"/>
      <c r="G8" s="277"/>
      <c r="H8" s="277"/>
      <c r="I8" s="277"/>
      <c r="J8" s="277"/>
      <c r="K8" s="277"/>
      <c r="L8" s="278"/>
      <c r="M8" s="278"/>
      <c r="N8" s="278"/>
      <c r="O8" s="278"/>
      <c r="P8" s="278"/>
      <c r="Q8" s="279"/>
      <c r="R8" s="279"/>
      <c r="S8" s="279"/>
      <c r="T8" s="279"/>
      <c r="U8" s="279"/>
      <c r="V8" s="279"/>
      <c r="W8" s="279"/>
      <c r="X8" s="279"/>
      <c r="Y8" s="279"/>
      <c r="Z8" s="279"/>
      <c r="AA8" s="279"/>
      <c r="AB8" s="279"/>
      <c r="AC8" s="279"/>
      <c r="AD8" s="280"/>
      <c r="AE8" s="280"/>
      <c r="AF8" s="642"/>
      <c r="AG8" s="1913"/>
    </row>
    <row r="9" spans="1:33" ht="30" customHeight="1">
      <c r="A9" s="277"/>
      <c r="B9" s="282" t="s">
        <v>257</v>
      </c>
      <c r="C9" s="277"/>
      <c r="D9" s="277"/>
      <c r="E9" s="277"/>
      <c r="F9" s="277"/>
      <c r="G9" s="277"/>
      <c r="H9" s="277"/>
      <c r="I9" s="278"/>
      <c r="J9" s="277"/>
      <c r="K9" s="277"/>
      <c r="L9" s="278"/>
      <c r="M9" s="278"/>
      <c r="N9" s="278"/>
      <c r="O9" s="278"/>
      <c r="P9" s="278"/>
      <c r="Q9" s="279"/>
      <c r="R9" s="279"/>
      <c r="S9" s="279"/>
      <c r="T9" s="579"/>
      <c r="U9" s="579"/>
      <c r="V9" s="579"/>
      <c r="W9" s="579"/>
      <c r="X9" s="279"/>
      <c r="Y9" s="279"/>
      <c r="Z9" s="279"/>
      <c r="AA9" s="279"/>
      <c r="AB9" s="279"/>
      <c r="AC9" s="279"/>
      <c r="AD9" s="280"/>
      <c r="AE9" s="280"/>
      <c r="AF9" s="642"/>
      <c r="AG9" s="1913"/>
    </row>
    <row r="10" spans="1:33" ht="30" customHeight="1">
      <c r="A10" s="277"/>
      <c r="B10" s="283" t="s">
        <v>258</v>
      </c>
      <c r="C10" s="284"/>
      <c r="D10" s="277"/>
      <c r="E10" s="277"/>
      <c r="F10" s="277"/>
      <c r="G10" s="277"/>
      <c r="H10" s="277"/>
      <c r="I10" s="278"/>
      <c r="J10" s="277"/>
      <c r="K10" s="277"/>
      <c r="L10" s="278"/>
      <c r="M10" s="278"/>
      <c r="N10" s="278"/>
      <c r="O10" s="278"/>
      <c r="P10" s="278"/>
      <c r="Q10" s="279"/>
      <c r="R10" s="279"/>
      <c r="S10" s="285"/>
      <c r="T10" s="579"/>
      <c r="U10" s="579"/>
      <c r="V10" s="579"/>
      <c r="W10" s="579"/>
      <c r="X10" s="279"/>
      <c r="Y10" s="279"/>
      <c r="Z10" s="279"/>
      <c r="AA10" s="279"/>
      <c r="AB10" s="279"/>
      <c r="AC10" s="279"/>
      <c r="AD10" s="280"/>
      <c r="AE10" s="280"/>
      <c r="AF10" s="642"/>
      <c r="AG10" s="1913"/>
    </row>
    <row r="11" spans="1:33" ht="30" customHeight="1">
      <c r="A11" s="277"/>
      <c r="B11" s="283" t="s">
        <v>259</v>
      </c>
      <c r="C11" s="284"/>
      <c r="D11" s="277"/>
      <c r="E11" s="277"/>
      <c r="F11" s="277"/>
      <c r="G11" s="277"/>
      <c r="H11" s="277"/>
      <c r="I11" s="278"/>
      <c r="J11" s="277"/>
      <c r="K11" s="277"/>
      <c r="L11" s="278"/>
      <c r="M11" s="278"/>
      <c r="N11" s="278"/>
      <c r="O11" s="278"/>
      <c r="P11" s="278"/>
      <c r="Q11" s="279"/>
      <c r="R11" s="279"/>
      <c r="S11" s="286"/>
      <c r="T11" s="287"/>
      <c r="U11" s="279"/>
      <c r="V11" s="279"/>
      <c r="W11" s="279"/>
      <c r="X11" s="279"/>
      <c r="Y11" s="279"/>
      <c r="Z11" s="279"/>
      <c r="AA11" s="279"/>
      <c r="AB11" s="279"/>
      <c r="AC11" s="279"/>
      <c r="AD11" s="280"/>
      <c r="AE11" s="280"/>
      <c r="AF11" s="642"/>
      <c r="AG11" s="1913"/>
    </row>
    <row r="12" spans="1:33" ht="30" customHeight="1">
      <c r="A12" s="277"/>
      <c r="B12" s="283" t="s">
        <v>260</v>
      </c>
      <c r="C12" s="284"/>
      <c r="D12" s="277"/>
      <c r="E12" s="277"/>
      <c r="F12" s="277"/>
      <c r="G12" s="277"/>
      <c r="H12" s="277"/>
      <c r="I12" s="278"/>
      <c r="J12" s="277"/>
      <c r="K12" s="277"/>
      <c r="L12" s="278"/>
      <c r="M12" s="278"/>
      <c r="N12" s="278"/>
      <c r="O12" s="278"/>
      <c r="P12" s="278"/>
      <c r="Q12" s="279"/>
      <c r="R12" s="279"/>
      <c r="S12" s="286"/>
      <c r="T12" s="286"/>
      <c r="U12" s="279"/>
      <c r="V12" s="279"/>
      <c r="W12" s="279"/>
      <c r="X12" s="279"/>
      <c r="Y12" s="279"/>
      <c r="Z12" s="279"/>
      <c r="AA12" s="279"/>
      <c r="AB12" s="279"/>
      <c r="AC12" s="279"/>
      <c r="AD12" s="280"/>
      <c r="AE12" s="280"/>
      <c r="AF12" s="642"/>
      <c r="AG12" s="1913"/>
    </row>
    <row r="13" spans="1:33" ht="30" customHeight="1">
      <c r="A13" s="277"/>
      <c r="B13" s="283"/>
      <c r="C13" s="284"/>
      <c r="D13" s="277"/>
      <c r="E13" s="277"/>
      <c r="F13" s="277"/>
      <c r="G13" s="277"/>
      <c r="H13" s="277"/>
      <c r="I13" s="278"/>
      <c r="J13" s="277"/>
      <c r="K13" s="277"/>
      <c r="L13" s="278"/>
      <c r="M13" s="278"/>
      <c r="N13" s="278"/>
      <c r="O13" s="278"/>
      <c r="P13" s="278"/>
      <c r="Q13" s="279"/>
      <c r="R13" s="279"/>
      <c r="S13" s="286"/>
      <c r="T13" s="279"/>
      <c r="U13" s="279"/>
      <c r="V13" s="279"/>
      <c r="W13" s="279"/>
      <c r="X13" s="279"/>
      <c r="Y13" s="279"/>
      <c r="Z13" s="279"/>
      <c r="AA13" s="279"/>
      <c r="AB13" s="279"/>
      <c r="AC13" s="279"/>
      <c r="AD13" s="280"/>
      <c r="AE13" s="280"/>
      <c r="AF13" s="642"/>
      <c r="AG13" s="1913"/>
    </row>
    <row r="14" spans="1:33" ht="30" customHeight="1">
      <c r="A14" s="277"/>
      <c r="B14" s="2855" t="s">
        <v>9</v>
      </c>
      <c r="C14" s="2855"/>
      <c r="D14" s="288" t="str">
        <f ca="1">CELL("nomfichier")</f>
        <v>D:\Données\1.UPRT\0-UPRT.fait\1-UPRT.FR-SITE-WEB\ff-fiches-fabrications\ff.fiches.fabrication.2023\ffr.restaurant.2023\[ffr.50.col.fiche.Bar.xlsx]Excel.liens</v>
      </c>
      <c r="E14" s="289"/>
      <c r="F14" s="289"/>
      <c r="G14" s="289"/>
      <c r="H14" s="289"/>
      <c r="I14" s="290"/>
      <c r="J14" s="289"/>
      <c r="K14" s="289"/>
      <c r="L14" s="289"/>
      <c r="M14" s="289"/>
      <c r="N14" s="289"/>
      <c r="O14" s="289"/>
      <c r="P14" s="289"/>
      <c r="Q14" s="289"/>
      <c r="R14" s="289"/>
      <c r="S14" s="289"/>
      <c r="T14" s="286" t="str">
        <f ca="1">"Page "&amp;_xlfn.SHEET()&amp;" sur "&amp;_xlfn.SHEETS()</f>
        <v>Page 1 sur 18</v>
      </c>
      <c r="U14" s="291"/>
      <c r="V14" s="279"/>
      <c r="W14" s="279"/>
      <c r="X14" s="279"/>
      <c r="Y14" s="279"/>
      <c r="Z14" s="279"/>
      <c r="AA14" s="279"/>
      <c r="AB14" s="279"/>
      <c r="AC14" s="279"/>
      <c r="AD14" s="280"/>
      <c r="AE14" s="280"/>
      <c r="AF14" s="642"/>
      <c r="AG14" s="1913"/>
    </row>
    <row r="15" spans="1:33" ht="30" customHeight="1" thickBot="1">
      <c r="A15" s="277"/>
      <c r="B15" s="283"/>
      <c r="C15" s="277"/>
      <c r="D15" s="277"/>
      <c r="E15" s="277"/>
      <c r="F15" s="277"/>
      <c r="G15" s="277"/>
      <c r="H15" s="277"/>
      <c r="I15" s="278"/>
      <c r="J15" s="277"/>
      <c r="K15" s="277"/>
      <c r="L15" s="278"/>
      <c r="M15" s="278"/>
      <c r="N15" s="278"/>
      <c r="O15" s="278"/>
      <c r="P15" s="278"/>
      <c r="Q15" s="279"/>
      <c r="R15" s="279"/>
      <c r="S15" s="279"/>
      <c r="T15" s="279"/>
      <c r="U15" s="279"/>
      <c r="V15" s="279"/>
      <c r="W15" s="279"/>
      <c r="X15" s="279"/>
      <c r="Y15" s="279"/>
      <c r="Z15" s="279"/>
      <c r="AA15" s="279"/>
      <c r="AB15" s="279"/>
      <c r="AC15" s="279"/>
      <c r="AD15" s="280"/>
      <c r="AE15" s="280"/>
      <c r="AF15" s="642"/>
      <c r="AG15" s="1913"/>
    </row>
    <row r="16" spans="1:33" ht="30" customHeight="1">
      <c r="A16" s="277"/>
      <c r="B16" s="292"/>
      <c r="C16" s="292"/>
      <c r="D16" s="292"/>
      <c r="E16" s="292"/>
      <c r="F16" s="292"/>
      <c r="G16" s="292"/>
      <c r="H16" s="292"/>
      <c r="I16" s="292"/>
      <c r="J16" s="292"/>
      <c r="K16" s="292"/>
      <c r="L16" s="292"/>
      <c r="M16" s="292"/>
      <c r="N16" s="292"/>
      <c r="O16" s="292"/>
      <c r="P16" s="292"/>
      <c r="Q16" s="292"/>
      <c r="R16" s="292"/>
      <c r="S16" s="292"/>
      <c r="T16" s="280"/>
      <c r="U16" s="2856" t="s">
        <v>14</v>
      </c>
      <c r="V16" s="2857"/>
      <c r="W16" s="2857"/>
      <c r="X16" s="2857"/>
      <c r="Y16" s="2857"/>
      <c r="Z16" s="2857"/>
      <c r="AA16" s="2857"/>
      <c r="AB16" s="2857"/>
      <c r="AC16" s="2861" t="s">
        <v>15</v>
      </c>
      <c r="AD16" s="2861"/>
      <c r="AE16" s="2863" t="s">
        <v>16</v>
      </c>
      <c r="AF16" s="642"/>
      <c r="AG16" s="1913"/>
    </row>
    <row r="17" spans="1:33" ht="30" customHeight="1">
      <c r="A17" s="277"/>
      <c r="B17" s="2865" t="s">
        <v>261</v>
      </c>
      <c r="C17" s="2865"/>
      <c r="D17" s="2865"/>
      <c r="E17" s="2865"/>
      <c r="F17" s="2865"/>
      <c r="G17" s="2865"/>
      <c r="H17" s="2865"/>
      <c r="I17" s="2865"/>
      <c r="J17" s="2865"/>
      <c r="K17" s="2865"/>
      <c r="L17" s="2865"/>
      <c r="M17" s="2865"/>
      <c r="N17" s="2865"/>
      <c r="O17" s="2865"/>
      <c r="P17" s="2865"/>
      <c r="Q17" s="2865"/>
      <c r="R17" s="2865"/>
      <c r="S17" s="2865"/>
      <c r="T17" s="280"/>
      <c r="U17" s="2858"/>
      <c r="V17" s="2859"/>
      <c r="W17" s="2859"/>
      <c r="X17" s="2859"/>
      <c r="Y17" s="2859"/>
      <c r="Z17" s="2859"/>
      <c r="AA17" s="2859"/>
      <c r="AB17" s="2859"/>
      <c r="AC17" s="2862"/>
      <c r="AD17" s="2862"/>
      <c r="AE17" s="2864"/>
      <c r="AF17" s="642"/>
      <c r="AG17" s="1913"/>
    </row>
    <row r="18" spans="1:33" ht="30" customHeight="1">
      <c r="A18" s="277"/>
      <c r="B18" s="358"/>
      <c r="C18" s="358"/>
      <c r="D18" s="358"/>
      <c r="E18" s="358"/>
      <c r="F18" s="358"/>
      <c r="G18" s="358"/>
      <c r="H18" s="358"/>
      <c r="I18" s="358"/>
      <c r="J18" s="358"/>
      <c r="K18" s="358"/>
      <c r="L18" s="358"/>
      <c r="M18" s="358"/>
      <c r="N18" s="358"/>
      <c r="O18" s="358"/>
      <c r="P18" s="358"/>
      <c r="Q18" s="358"/>
      <c r="R18" s="358"/>
      <c r="S18" s="358"/>
      <c r="T18" s="280"/>
      <c r="U18" s="1146" t="s">
        <v>2488</v>
      </c>
      <c r="V18" s="1147"/>
      <c r="W18" s="1148" t="s">
        <v>2487</v>
      </c>
      <c r="X18" s="1147"/>
      <c r="Y18" s="1147"/>
      <c r="Z18" s="1147"/>
      <c r="AA18" s="1147"/>
      <c r="AB18" s="1147"/>
      <c r="AC18" s="1147"/>
      <c r="AD18" s="1147"/>
      <c r="AE18" s="1149"/>
      <c r="AF18" s="642"/>
      <c r="AG18" s="1913"/>
    </row>
    <row r="19" spans="1:33" ht="30" customHeight="1" thickBot="1">
      <c r="A19" s="277"/>
      <c r="B19" s="358"/>
      <c r="C19" s="358" t="s">
        <v>3792</v>
      </c>
      <c r="D19" s="358"/>
      <c r="E19" s="358"/>
      <c r="F19" s="358"/>
      <c r="G19" s="358"/>
      <c r="H19" s="358"/>
      <c r="I19" s="358"/>
      <c r="J19" s="358"/>
      <c r="K19" s="358"/>
      <c r="L19" s="358"/>
      <c r="M19" s="358"/>
      <c r="N19" s="358"/>
      <c r="O19" s="358"/>
      <c r="P19" s="358"/>
      <c r="Q19" s="358"/>
      <c r="R19" s="358"/>
      <c r="S19" s="358"/>
      <c r="T19" s="280"/>
      <c r="U19" s="1121"/>
      <c r="V19" s="1147"/>
      <c r="W19" s="1122" t="s">
        <v>2167</v>
      </c>
      <c r="X19" s="1150">
        <v>20</v>
      </c>
      <c r="Y19" s="1151" t="s">
        <v>1840</v>
      </c>
      <c r="Z19" s="1123">
        <v>2.4</v>
      </c>
      <c r="AA19" s="1124"/>
      <c r="AB19" s="1152"/>
      <c r="AC19" s="1125"/>
      <c r="AD19" s="1124"/>
      <c r="AE19" s="959"/>
      <c r="AF19" s="642"/>
      <c r="AG19" s="1913"/>
    </row>
    <row r="20" spans="1:33" ht="30" customHeight="1" thickBot="1">
      <c r="A20" s="277"/>
      <c r="B20" s="358"/>
      <c r="C20" s="293"/>
      <c r="D20" s="416" t="s">
        <v>3793</v>
      </c>
      <c r="E20" s="293"/>
      <c r="F20" s="293"/>
      <c r="G20" s="293"/>
      <c r="H20" s="293"/>
      <c r="I20" s="293"/>
      <c r="J20" s="293"/>
      <c r="K20" s="293"/>
      <c r="L20" s="293"/>
      <c r="M20" s="293"/>
      <c r="N20" s="293"/>
      <c r="O20" s="293"/>
      <c r="P20" s="293"/>
      <c r="Q20" s="293"/>
      <c r="R20" s="293"/>
      <c r="S20" s="293"/>
      <c r="T20" s="280"/>
      <c r="U20" s="1126"/>
      <c r="W20" s="1127" t="s">
        <v>2170</v>
      </c>
      <c r="X20" s="1128">
        <v>12</v>
      </c>
      <c r="Y20" s="1129"/>
      <c r="Z20" s="1123">
        <v>0.12</v>
      </c>
      <c r="AA20" s="1124"/>
      <c r="AB20" s="1124"/>
      <c r="AC20" s="1119" t="s">
        <v>2171</v>
      </c>
      <c r="AD20" s="1120">
        <v>11</v>
      </c>
      <c r="AE20" s="1130" t="s">
        <v>1840</v>
      </c>
      <c r="AF20" s="642"/>
      <c r="AG20" s="1913"/>
    </row>
    <row r="21" spans="1:33" ht="30" customHeight="1">
      <c r="A21" s="277"/>
      <c r="B21" s="294"/>
      <c r="C21" s="294"/>
      <c r="D21" s="416" t="s">
        <v>3794</v>
      </c>
      <c r="E21" s="294"/>
      <c r="F21" s="294"/>
      <c r="G21" s="294"/>
      <c r="H21" s="294"/>
      <c r="I21" s="294"/>
      <c r="J21" s="294"/>
      <c r="K21" s="294"/>
      <c r="L21" s="294"/>
      <c r="M21" s="294"/>
      <c r="N21" s="294"/>
      <c r="O21" s="294"/>
      <c r="P21" s="294"/>
      <c r="Q21" s="294"/>
      <c r="R21" s="294"/>
      <c r="S21" s="294"/>
      <c r="T21" s="280"/>
      <c r="U21" s="1131"/>
      <c r="W21" s="1132" t="s">
        <v>2175</v>
      </c>
      <c r="X21" s="1133">
        <v>20</v>
      </c>
      <c r="Y21" s="1134" t="s">
        <v>1840</v>
      </c>
      <c r="Z21" s="1135">
        <v>12.079999999999998</v>
      </c>
      <c r="AA21" s="1124"/>
      <c r="AB21" s="1124"/>
      <c r="AC21" s="1124"/>
      <c r="AD21" s="1136">
        <v>1.3199999999999998</v>
      </c>
      <c r="AE21" s="959"/>
      <c r="AF21" s="642"/>
      <c r="AG21" s="1913"/>
    </row>
    <row r="22" spans="1:33" ht="30" customHeight="1" thickBot="1">
      <c r="A22" s="277"/>
      <c r="B22" s="294"/>
      <c r="C22" s="294" t="s">
        <v>3680</v>
      </c>
      <c r="D22" s="293"/>
      <c r="E22" s="293"/>
      <c r="F22" s="293"/>
      <c r="G22" s="293"/>
      <c r="H22" s="293"/>
      <c r="I22" s="293"/>
      <c r="J22" s="293"/>
      <c r="K22" s="293"/>
      <c r="L22" s="293"/>
      <c r="M22" s="293"/>
      <c r="N22" s="293"/>
      <c r="O22" s="293"/>
      <c r="P22" s="293"/>
      <c r="Q22" s="293"/>
      <c r="R22" s="293"/>
      <c r="S22" s="293"/>
      <c r="T22" s="280"/>
      <c r="U22" s="1137"/>
      <c r="V22" s="1138"/>
      <c r="W22" s="1139" t="s">
        <v>2183</v>
      </c>
      <c r="X22" s="1140">
        <v>60.399999999999984</v>
      </c>
      <c r="Y22" s="1141" t="s">
        <v>2184</v>
      </c>
      <c r="Z22" s="1142">
        <v>0.60399999999999987</v>
      </c>
      <c r="AA22" s="1143"/>
      <c r="AB22" s="1143"/>
      <c r="AC22" s="1143"/>
      <c r="AD22" s="1144">
        <v>1.3199999999999998</v>
      </c>
      <c r="AE22" s="1145"/>
      <c r="AF22" s="642"/>
      <c r="AG22" s="1913"/>
    </row>
    <row r="23" spans="1:33" ht="30" customHeight="1">
      <c r="A23" s="277"/>
      <c r="B23" s="293"/>
      <c r="C23" s="293"/>
      <c r="D23" s="293"/>
      <c r="E23" s="293"/>
      <c r="F23" s="293"/>
      <c r="G23" s="293"/>
      <c r="H23" s="293"/>
      <c r="I23" s="293"/>
      <c r="J23" s="293"/>
      <c r="K23" s="293"/>
      <c r="L23" s="293"/>
      <c r="M23" s="293"/>
      <c r="N23" s="293"/>
      <c r="O23" s="293"/>
      <c r="P23" s="293"/>
      <c r="Q23" s="293"/>
      <c r="R23" s="293"/>
      <c r="S23" s="293"/>
      <c r="T23" s="280"/>
      <c r="U23" s="280"/>
      <c r="V23" s="280"/>
      <c r="W23" s="280"/>
      <c r="X23" s="280"/>
      <c r="Y23" s="280"/>
      <c r="Z23" s="280"/>
      <c r="AA23" s="280"/>
      <c r="AB23" s="280"/>
      <c r="AC23" s="280"/>
      <c r="AD23" s="280"/>
      <c r="AE23" s="280"/>
      <c r="AF23" s="642"/>
      <c r="AG23" s="1913"/>
    </row>
    <row r="24" spans="1:33" ht="30" customHeight="1">
      <c r="A24" s="277"/>
      <c r="B24" s="293"/>
      <c r="C24" s="1926" t="s">
        <v>1675</v>
      </c>
      <c r="D24" s="1926" t="s">
        <v>1676</v>
      </c>
      <c r="E24" s="1925" t="s">
        <v>218</v>
      </c>
      <c r="F24" s="1925" t="s">
        <v>389</v>
      </c>
      <c r="G24" s="1925" t="s">
        <v>223</v>
      </c>
      <c r="H24" s="1925" t="s">
        <v>390</v>
      </c>
      <c r="I24" s="1925" t="s">
        <v>1674</v>
      </c>
      <c r="J24" s="1925" t="s">
        <v>2110</v>
      </c>
      <c r="K24" s="1925" t="s">
        <v>2111</v>
      </c>
      <c r="L24" s="2245" t="s">
        <v>3458</v>
      </c>
      <c r="M24" s="2245" t="s">
        <v>3466</v>
      </c>
      <c r="N24" s="2245" t="s">
        <v>3462</v>
      </c>
      <c r="O24" s="2245" t="s">
        <v>3475</v>
      </c>
      <c r="P24" s="2245" t="s">
        <v>3570</v>
      </c>
      <c r="Q24" s="2245" t="s">
        <v>3569</v>
      </c>
      <c r="R24" s="2245" t="s">
        <v>3568</v>
      </c>
      <c r="S24" s="293"/>
      <c r="T24" s="280"/>
      <c r="U24" s="280"/>
      <c r="V24" s="280"/>
      <c r="W24" s="280"/>
      <c r="X24" s="280"/>
      <c r="Y24" s="280"/>
      <c r="Z24" s="280"/>
      <c r="AA24" s="280"/>
      <c r="AB24" s="280"/>
      <c r="AC24" s="280"/>
      <c r="AD24" s="280"/>
      <c r="AE24" s="280"/>
      <c r="AF24" s="642"/>
      <c r="AG24" s="1913"/>
    </row>
    <row r="25" spans="1:33" ht="30" customHeight="1" thickBot="1">
      <c r="A25" s="277"/>
      <c r="B25" s="293"/>
      <c r="C25" s="1924" t="s">
        <v>2955</v>
      </c>
      <c r="D25" s="1924" t="s">
        <v>2939</v>
      </c>
      <c r="E25" s="1924" t="s">
        <v>2959</v>
      </c>
      <c r="F25" s="1924" t="s">
        <v>2961</v>
      </c>
      <c r="G25" s="1924" t="s">
        <v>2940</v>
      </c>
      <c r="H25" s="1924" t="s">
        <v>2965</v>
      </c>
      <c r="I25" s="1924" t="s">
        <v>2963</v>
      </c>
      <c r="J25" s="1924" t="s">
        <v>2967</v>
      </c>
      <c r="K25" s="1923" t="s">
        <v>3104</v>
      </c>
      <c r="L25" s="1923" t="s">
        <v>3105</v>
      </c>
      <c r="M25" s="1923" t="s">
        <v>3095</v>
      </c>
      <c r="N25" s="1923" t="s">
        <v>3091</v>
      </c>
      <c r="O25" s="293"/>
      <c r="P25" s="293"/>
      <c r="Q25" s="293"/>
      <c r="R25" s="293"/>
      <c r="S25" s="293"/>
      <c r="T25" s="280"/>
      <c r="U25" s="280"/>
      <c r="V25" s="280"/>
      <c r="W25" s="280"/>
      <c r="X25" s="280"/>
      <c r="Y25" s="280"/>
      <c r="Z25" s="280"/>
      <c r="AA25" s="280"/>
      <c r="AB25" s="280"/>
      <c r="AC25" s="280"/>
      <c r="AD25" s="280"/>
      <c r="AE25" s="280"/>
      <c r="AF25" s="642"/>
      <c r="AG25" s="1913"/>
    </row>
    <row r="26" spans="1:33" ht="30" customHeight="1">
      <c r="A26" s="277"/>
      <c r="B26" s="293"/>
      <c r="C26" s="293"/>
      <c r="D26" s="293"/>
      <c r="E26" s="293"/>
      <c r="F26" s="293"/>
      <c r="G26" s="293"/>
      <c r="H26" s="293"/>
      <c r="I26" s="293"/>
      <c r="J26" s="293"/>
      <c r="K26" s="293"/>
      <c r="L26" s="293"/>
      <c r="M26" s="293"/>
      <c r="N26" s="293"/>
      <c r="O26" s="293"/>
      <c r="P26" s="293"/>
      <c r="Q26" s="293"/>
      <c r="R26" s="293"/>
      <c r="S26" s="293"/>
      <c r="T26" s="280"/>
      <c r="U26" s="525">
        <v>0</v>
      </c>
      <c r="V26" s="526" t="s">
        <v>23</v>
      </c>
      <c r="W26" s="526"/>
      <c r="X26" s="527"/>
      <c r="Y26" s="528"/>
      <c r="Z26" s="528"/>
      <c r="AA26" s="528"/>
      <c r="AB26" s="528"/>
      <c r="AC26" s="528"/>
      <c r="AD26" s="528"/>
      <c r="AE26" s="529"/>
      <c r="AF26" s="642"/>
      <c r="AG26" s="1913"/>
    </row>
    <row r="27" spans="1:33" ht="30" customHeight="1">
      <c r="A27" s="277"/>
      <c r="B27" s="293"/>
      <c r="C27" s="294" t="s">
        <v>3605</v>
      </c>
      <c r="D27" s="293"/>
      <c r="E27" s="293"/>
      <c r="F27" s="293"/>
      <c r="G27" s="293"/>
      <c r="H27" s="293"/>
      <c r="I27" s="293"/>
      <c r="J27" s="293"/>
      <c r="K27" s="293"/>
      <c r="L27" s="293"/>
      <c r="M27" s="293"/>
      <c r="N27" s="293"/>
      <c r="O27" s="293"/>
      <c r="P27" s="293"/>
      <c r="Q27" s="293"/>
      <c r="R27" s="293"/>
      <c r="S27" s="293"/>
      <c r="T27" s="280"/>
      <c r="U27" s="530" t="str">
        <f>IF(ISBLANK(V27),"",LARGE(U26:U26,1)+1)</f>
        <v/>
      </c>
      <c r="V27" s="531"/>
      <c r="W27" s="532"/>
      <c r="X27" s="533"/>
      <c r="Y27" s="533"/>
      <c r="Z27" s="533"/>
      <c r="AA27" s="533"/>
      <c r="AB27" s="533"/>
      <c r="AC27" s="533"/>
      <c r="AD27" s="533"/>
      <c r="AE27" s="534"/>
      <c r="AF27" s="642"/>
      <c r="AG27" s="1913"/>
    </row>
    <row r="28" spans="1:33" ht="30" customHeight="1">
      <c r="A28" s="277"/>
      <c r="B28" s="293"/>
      <c r="C28" s="294"/>
      <c r="D28" s="293"/>
      <c r="E28" s="293"/>
      <c r="F28" s="293"/>
      <c r="G28" s="293"/>
      <c r="H28" s="293"/>
      <c r="I28" s="293"/>
      <c r="J28" s="293"/>
      <c r="K28" s="293"/>
      <c r="L28" s="293"/>
      <c r="M28" s="293"/>
      <c r="N28" s="293"/>
      <c r="O28" s="293"/>
      <c r="P28" s="293"/>
      <c r="Q28" s="293"/>
      <c r="R28" s="293"/>
      <c r="S28" s="293"/>
      <c r="T28" s="280"/>
      <c r="U28" s="530">
        <f>IF(ISBLANK(V28),"",LARGE(U26:U27,1)+1)</f>
        <v>1</v>
      </c>
      <c r="V28" s="532" t="s">
        <v>32</v>
      </c>
      <c r="W28" s="532"/>
      <c r="X28" s="532"/>
      <c r="Y28" s="532"/>
      <c r="Z28" s="532"/>
      <c r="AA28" s="532"/>
      <c r="AB28" s="532"/>
      <c r="AC28" s="532"/>
      <c r="AD28" s="532"/>
      <c r="AE28" s="535"/>
      <c r="AF28" s="642"/>
      <c r="AG28" s="1913"/>
    </row>
    <row r="29" spans="1:33" ht="30" customHeight="1">
      <c r="A29" s="277"/>
      <c r="B29" s="293"/>
      <c r="C29" s="294"/>
      <c r="D29" s="2241" t="s">
        <v>2187</v>
      </c>
      <c r="E29" s="2210"/>
      <c r="F29" s="2211" t="s">
        <v>2250</v>
      </c>
      <c r="G29" s="2212">
        <v>10</v>
      </c>
      <c r="H29" s="2213" t="s">
        <v>1840</v>
      </c>
      <c r="I29" s="2214"/>
      <c r="J29" s="2214"/>
      <c r="K29" s="293"/>
      <c r="L29" s="293"/>
      <c r="M29" s="293"/>
      <c r="N29" s="1325" t="s">
        <v>2190</v>
      </c>
      <c r="O29" s="293"/>
      <c r="P29" s="293"/>
      <c r="Q29" s="293"/>
      <c r="R29" s="293"/>
      <c r="S29" s="293"/>
      <c r="T29" s="280"/>
      <c r="U29" s="530" t="str">
        <f>IF(ISBLANK(V29),"",LARGE(U26:U28,1)+1)</f>
        <v/>
      </c>
      <c r="V29" s="532"/>
      <c r="W29" s="532"/>
      <c r="X29" s="532" t="s">
        <v>37</v>
      </c>
      <c r="Y29" s="532"/>
      <c r="Z29" s="532"/>
      <c r="AA29" s="532"/>
      <c r="AB29" s="532"/>
      <c r="AC29" s="532"/>
      <c r="AD29" s="532"/>
      <c r="AE29" s="535"/>
      <c r="AF29" s="642"/>
      <c r="AG29" s="1913"/>
    </row>
    <row r="30" spans="1:33" ht="30" customHeight="1">
      <c r="A30" s="277"/>
      <c r="B30" s="293"/>
      <c r="C30" s="294"/>
      <c r="D30" s="2860" t="s">
        <v>239</v>
      </c>
      <c r="E30" s="2860"/>
      <c r="F30" s="2860"/>
      <c r="G30" s="1930">
        <v>4</v>
      </c>
      <c r="H30" s="2243" t="s">
        <v>3170</v>
      </c>
      <c r="I30" s="2240"/>
      <c r="J30" s="2240"/>
      <c r="K30" s="2244" t="s">
        <v>826</v>
      </c>
      <c r="L30" s="2242" t="s">
        <v>3598</v>
      </c>
      <c r="M30" s="2239">
        <v>0.12</v>
      </c>
      <c r="N30" s="2051">
        <v>8.4821239238305257E-2</v>
      </c>
      <c r="O30" s="293"/>
      <c r="P30" s="293"/>
      <c r="Q30" s="293"/>
      <c r="R30" s="293"/>
      <c r="S30" s="293"/>
      <c r="T30" s="280"/>
      <c r="U30" s="530">
        <f>IF(ISBLANK(V30),"",LARGE(U26:U29,1)+1)</f>
        <v>2</v>
      </c>
      <c r="V30" s="532" t="s">
        <v>48</v>
      </c>
      <c r="W30" s="532"/>
      <c r="X30" s="532"/>
      <c r="Y30" s="532"/>
      <c r="Z30" s="532"/>
      <c r="AA30" s="532"/>
      <c r="AB30" s="532"/>
      <c r="AC30" s="532"/>
      <c r="AD30" s="532"/>
      <c r="AE30" s="535"/>
      <c r="AF30" s="642"/>
      <c r="AG30" s="1913"/>
    </row>
    <row r="31" spans="1:33" ht="30" customHeight="1">
      <c r="A31" s="277"/>
      <c r="B31" s="293"/>
      <c r="C31" s="294"/>
      <c r="D31" s="2860" t="s">
        <v>3298</v>
      </c>
      <c r="E31" s="2860"/>
      <c r="F31" s="2860"/>
      <c r="G31" s="1930">
        <v>2</v>
      </c>
      <c r="H31" s="2243" t="s">
        <v>3178</v>
      </c>
      <c r="I31" s="2240"/>
      <c r="J31" s="2240"/>
      <c r="K31" s="2244" t="s">
        <v>3599</v>
      </c>
      <c r="L31" s="2242" t="s">
        <v>3600</v>
      </c>
      <c r="M31" s="2239">
        <v>0.45</v>
      </c>
      <c r="N31" s="2051">
        <v>0.31807964714364473</v>
      </c>
      <c r="O31" s="293"/>
      <c r="P31" s="293"/>
      <c r="Q31" s="293"/>
      <c r="R31" s="293"/>
      <c r="S31" s="293"/>
      <c r="T31" s="280"/>
      <c r="U31" s="530">
        <f>IF(ISBLANK(V31),"",LARGE(U26:U30,1)+1)</f>
        <v>3</v>
      </c>
      <c r="V31" s="532" t="s">
        <v>51</v>
      </c>
      <c r="W31" s="532"/>
      <c r="X31" s="532"/>
      <c r="Y31" s="532"/>
      <c r="Z31" s="532"/>
      <c r="AA31" s="532"/>
      <c r="AB31" s="532"/>
      <c r="AC31" s="532"/>
      <c r="AD31" s="532"/>
      <c r="AE31" s="535"/>
      <c r="AF31" s="642"/>
      <c r="AG31" s="1913"/>
    </row>
    <row r="32" spans="1:33" ht="30" customHeight="1">
      <c r="A32" s="277"/>
      <c r="B32" s="293"/>
      <c r="C32" s="294"/>
      <c r="D32" s="2860" t="s">
        <v>221</v>
      </c>
      <c r="E32" s="2860"/>
      <c r="F32" s="2860"/>
      <c r="G32" s="1930">
        <v>3.0000000000000004</v>
      </c>
      <c r="H32" s="2243" t="s">
        <v>3196</v>
      </c>
      <c r="I32" s="2240"/>
      <c r="J32" s="2240"/>
      <c r="K32" s="2244" t="s">
        <v>3601</v>
      </c>
      <c r="L32" s="2242" t="s">
        <v>3602</v>
      </c>
      <c r="M32" s="2239">
        <v>0.13500000000000001</v>
      </c>
      <c r="N32" s="2051">
        <v>9.5423894143093435E-2</v>
      </c>
      <c r="O32" s="293"/>
      <c r="P32" s="293"/>
      <c r="Q32" s="293"/>
      <c r="R32" s="293"/>
      <c r="S32" s="293"/>
      <c r="T32" s="280"/>
      <c r="U32" s="530" t="str">
        <f>IF(ISBLANK(V32),"",LARGE(U26:U31,1)+1)</f>
        <v/>
      </c>
      <c r="V32" s="532"/>
      <c r="W32" s="532" t="s">
        <v>69</v>
      </c>
      <c r="X32" s="532"/>
      <c r="Y32" s="532"/>
      <c r="Z32" s="532"/>
      <c r="AA32" s="532"/>
      <c r="AB32" s="532"/>
      <c r="AC32" s="532"/>
      <c r="AD32" s="532"/>
      <c r="AE32" s="535"/>
      <c r="AF32" s="642"/>
      <c r="AG32" s="1913"/>
    </row>
    <row r="33" spans="1:33" ht="30" customHeight="1">
      <c r="A33" s="277"/>
      <c r="B33" s="293"/>
      <c r="C33" s="294"/>
      <c r="D33" s="2860" t="s">
        <v>3300</v>
      </c>
      <c r="E33" s="2860"/>
      <c r="F33" s="2860"/>
      <c r="G33" s="1930">
        <v>3</v>
      </c>
      <c r="H33" s="2243" t="s">
        <v>3205</v>
      </c>
      <c r="I33" s="2240"/>
      <c r="J33" s="2240"/>
      <c r="K33" s="2244" t="s">
        <v>3603</v>
      </c>
      <c r="L33" s="2242" t="s">
        <v>3604</v>
      </c>
      <c r="M33" s="2239">
        <v>0.70974000000000004</v>
      </c>
      <c r="N33" s="2051">
        <v>0.50167521947495652</v>
      </c>
      <c r="O33" s="293"/>
      <c r="P33" s="293"/>
      <c r="Q33" s="293"/>
      <c r="R33" s="293"/>
      <c r="S33" s="293"/>
      <c r="T33" s="280"/>
      <c r="U33" s="530" t="str">
        <f>IF(ISBLANK(V33),"",LARGE(U26:U32,1)+1)</f>
        <v/>
      </c>
      <c r="V33" s="532"/>
      <c r="W33" s="532" t="s">
        <v>72</v>
      </c>
      <c r="X33" s="532"/>
      <c r="Y33" s="532"/>
      <c r="Z33" s="532"/>
      <c r="AA33" s="532"/>
      <c r="AB33" s="532"/>
      <c r="AC33" s="532"/>
      <c r="AD33" s="532"/>
      <c r="AE33" s="535"/>
      <c r="AF33" s="642"/>
      <c r="AG33" s="1913"/>
    </row>
    <row r="34" spans="1:33" ht="30" customHeight="1" thickBot="1">
      <c r="A34" s="277"/>
      <c r="B34" s="293"/>
      <c r="C34" s="293"/>
      <c r="D34" s="293"/>
      <c r="E34" s="293"/>
      <c r="F34" s="293"/>
      <c r="G34" s="293"/>
      <c r="H34" s="293"/>
      <c r="I34" s="293"/>
      <c r="J34" s="293"/>
      <c r="K34" s="293"/>
      <c r="L34" s="293"/>
      <c r="M34" s="293"/>
      <c r="N34" s="293"/>
      <c r="O34" s="293"/>
      <c r="P34" s="293"/>
      <c r="Q34" s="293"/>
      <c r="R34" s="293"/>
      <c r="S34" s="293"/>
      <c r="T34" s="280"/>
      <c r="U34" s="536">
        <f>IF(ISBLANK(V34),"",LARGE(U26:U33,1)+1)</f>
        <v>4</v>
      </c>
      <c r="V34" s="537" t="s">
        <v>380</v>
      </c>
      <c r="W34" s="537"/>
      <c r="X34" s="537"/>
      <c r="Y34" s="537"/>
      <c r="Z34" s="537"/>
      <c r="AA34" s="537"/>
      <c r="AB34" s="537"/>
      <c r="AC34" s="537"/>
      <c r="AD34" s="537"/>
      <c r="AE34" s="538"/>
      <c r="AF34" s="642"/>
      <c r="AG34" s="1913"/>
    </row>
    <row r="35" spans="1:33" ht="30" customHeight="1">
      <c r="A35" s="277"/>
      <c r="B35" s="293"/>
      <c r="C35" s="294" t="s">
        <v>2942</v>
      </c>
      <c r="D35" s="293"/>
      <c r="E35" s="293"/>
      <c r="F35" s="293"/>
      <c r="G35" s="293"/>
      <c r="H35" s="293"/>
      <c r="I35" s="293"/>
      <c r="J35" s="293"/>
      <c r="K35" s="293"/>
      <c r="L35" s="293"/>
      <c r="M35" s="293"/>
      <c r="N35" s="293"/>
      <c r="O35" s="293"/>
      <c r="P35" s="293"/>
      <c r="Q35" s="293"/>
      <c r="R35" s="293"/>
      <c r="S35" s="293"/>
      <c r="T35" s="280"/>
      <c r="U35" s="280"/>
      <c r="V35" s="280"/>
      <c r="W35" s="280"/>
      <c r="X35" s="280"/>
      <c r="Y35" s="280"/>
      <c r="Z35" s="280"/>
      <c r="AA35" s="280"/>
      <c r="AB35" s="280"/>
      <c r="AC35" s="280"/>
      <c r="AD35" s="280"/>
      <c r="AE35" s="280"/>
      <c r="AF35" s="642"/>
      <c r="AG35" s="1913"/>
    </row>
    <row r="36" spans="1:33" ht="30" customHeight="1">
      <c r="A36" s="277"/>
      <c r="B36" s="293"/>
      <c r="C36" s="293"/>
      <c r="D36" s="293"/>
      <c r="E36" s="293"/>
      <c r="F36" s="293"/>
      <c r="G36" s="293"/>
      <c r="H36" s="293"/>
      <c r="I36" s="293"/>
      <c r="J36" s="293"/>
      <c r="K36" s="293"/>
      <c r="L36" s="293"/>
      <c r="M36" s="293"/>
      <c r="N36" s="293"/>
      <c r="O36" s="293"/>
      <c r="P36" s="293"/>
      <c r="Q36" s="293"/>
      <c r="R36" s="293"/>
      <c r="S36" s="293"/>
      <c r="T36" s="280"/>
      <c r="U36" s="280"/>
      <c r="V36" s="523" t="s">
        <v>73</v>
      </c>
      <c r="W36" s="524"/>
      <c r="X36" s="524"/>
      <c r="Y36" s="524"/>
      <c r="Z36" s="524"/>
      <c r="AA36" s="524"/>
      <c r="AB36" s="280"/>
      <c r="AC36" s="280"/>
      <c r="AD36" s="280"/>
      <c r="AE36" s="280"/>
      <c r="AF36" s="642"/>
      <c r="AG36" s="1913"/>
    </row>
    <row r="37" spans="1:33" ht="30" customHeight="1">
      <c r="A37" s="277"/>
      <c r="B37" s="293"/>
      <c r="C37" s="293"/>
      <c r="D37" s="293"/>
      <c r="E37" s="1552" t="s">
        <v>2167</v>
      </c>
      <c r="F37" s="1549">
        <v>11</v>
      </c>
      <c r="G37" s="1550" t="s">
        <v>1840</v>
      </c>
      <c r="H37" s="293"/>
      <c r="I37" s="293"/>
      <c r="J37" s="293"/>
      <c r="K37" s="293"/>
      <c r="L37" s="1553" t="s">
        <v>2170</v>
      </c>
      <c r="M37" s="1551">
        <v>10</v>
      </c>
      <c r="N37" s="1554">
        <f>M37/100</f>
        <v>0.1</v>
      </c>
      <c r="O37" s="293"/>
      <c r="P37" s="1561" t="s">
        <v>2171</v>
      </c>
      <c r="Q37" s="944"/>
      <c r="R37" s="293"/>
      <c r="S37" s="293"/>
      <c r="T37" s="280"/>
      <c r="U37" s="280"/>
      <c r="V37" s="510" t="s">
        <v>56</v>
      </c>
      <c r="W37" s="511" t="s">
        <v>57</v>
      </c>
      <c r="X37" s="512" t="s">
        <v>58</v>
      </c>
      <c r="Y37" s="513" t="s">
        <v>59</v>
      </c>
      <c r="Z37" s="514" t="s">
        <v>60</v>
      </c>
      <c r="AA37" s="515" t="s">
        <v>61</v>
      </c>
      <c r="AB37" s="280"/>
      <c r="AC37" s="280"/>
      <c r="AD37" s="280"/>
      <c r="AE37" s="280"/>
      <c r="AF37" s="642"/>
      <c r="AG37" s="1913"/>
    </row>
    <row r="38" spans="1:33" ht="30" customHeight="1">
      <c r="A38" s="277"/>
      <c r="B38" s="293"/>
      <c r="C38" s="293"/>
      <c r="D38" s="293"/>
      <c r="E38" s="293"/>
      <c r="F38" s="293"/>
      <c r="G38" s="293"/>
      <c r="H38" s="293"/>
      <c r="I38" s="293"/>
      <c r="J38" s="293"/>
      <c r="K38" s="293"/>
      <c r="L38" s="293"/>
      <c r="M38" s="293"/>
      <c r="N38" s="293"/>
      <c r="O38" s="293"/>
      <c r="P38" s="293"/>
      <c r="Q38" s="293"/>
      <c r="R38" s="293"/>
      <c r="S38" s="293"/>
      <c r="T38" s="280"/>
      <c r="U38" s="280"/>
      <c r="V38" s="522">
        <v>2</v>
      </c>
      <c r="W38" s="516">
        <v>4</v>
      </c>
      <c r="X38" s="517">
        <v>2</v>
      </c>
      <c r="Y38" s="518">
        <v>25</v>
      </c>
      <c r="Z38" s="519">
        <v>75</v>
      </c>
      <c r="AA38" s="520">
        <v>125</v>
      </c>
      <c r="AB38" s="280"/>
      <c r="AC38" s="280"/>
      <c r="AD38" s="280"/>
      <c r="AE38" s="280"/>
      <c r="AF38" s="642"/>
      <c r="AG38" s="1913"/>
    </row>
    <row r="39" spans="1:33" ht="30" customHeight="1">
      <c r="A39" s="277"/>
      <c r="B39" s="293"/>
      <c r="C39" s="1562"/>
      <c r="D39" s="293"/>
      <c r="E39" s="1555" t="s">
        <v>2175</v>
      </c>
      <c r="F39" s="1133">
        <v>10</v>
      </c>
      <c r="G39" s="1134" t="s">
        <v>1840</v>
      </c>
      <c r="H39" s="1556" t="s">
        <v>2945</v>
      </c>
      <c r="I39" s="293"/>
      <c r="J39" s="293"/>
      <c r="K39" s="293"/>
      <c r="L39" s="293"/>
      <c r="M39" s="293"/>
      <c r="N39" s="293"/>
      <c r="O39" s="293"/>
      <c r="P39" s="293"/>
      <c r="Q39" s="293"/>
      <c r="R39" s="293"/>
      <c r="S39" s="293"/>
      <c r="T39" s="280"/>
      <c r="U39" s="280"/>
      <c r="V39" s="521"/>
      <c r="W39" s="516" t="s">
        <v>78</v>
      </c>
      <c r="X39" s="517" t="s">
        <v>79</v>
      </c>
      <c r="Y39" s="518" t="s">
        <v>80</v>
      </c>
      <c r="Z39" s="519" t="s">
        <v>81</v>
      </c>
      <c r="AA39" s="520" t="s">
        <v>82</v>
      </c>
      <c r="AB39" s="280"/>
      <c r="AC39" s="280"/>
      <c r="AD39" s="280"/>
      <c r="AE39" s="280"/>
      <c r="AF39" s="642"/>
      <c r="AG39" s="1913"/>
    </row>
    <row r="40" spans="1:33" ht="30" customHeight="1">
      <c r="A40" s="277"/>
      <c r="B40" s="293"/>
      <c r="C40" s="293"/>
      <c r="D40" s="293"/>
      <c r="E40" s="293"/>
      <c r="F40" s="293"/>
      <c r="G40" s="293"/>
      <c r="H40" s="293"/>
      <c r="I40" s="293"/>
      <c r="J40" s="293"/>
      <c r="K40" s="293"/>
      <c r="L40" s="293"/>
      <c r="M40" s="293"/>
      <c r="N40" s="293"/>
      <c r="O40" s="293"/>
      <c r="P40" s="293"/>
      <c r="Q40" s="944"/>
      <c r="R40" s="293"/>
      <c r="S40" s="293"/>
      <c r="T40" s="280"/>
      <c r="U40" s="280"/>
      <c r="V40" s="280"/>
      <c r="W40" s="280"/>
      <c r="X40" s="280"/>
      <c r="Y40" s="280"/>
      <c r="Z40" s="280"/>
      <c r="AA40" s="280"/>
      <c r="AB40" s="280"/>
      <c r="AC40" s="280"/>
      <c r="AD40" s="280"/>
      <c r="AE40" s="280"/>
      <c r="AF40" s="642"/>
      <c r="AG40" s="1913"/>
    </row>
    <row r="41" spans="1:33" ht="30" customHeight="1">
      <c r="A41" s="277"/>
      <c r="B41" s="293"/>
      <c r="C41" s="1562" t="s">
        <v>2946</v>
      </c>
      <c r="D41" s="293"/>
      <c r="E41" s="293"/>
      <c r="F41" s="293"/>
      <c r="G41" s="293"/>
      <c r="H41" s="293"/>
      <c r="I41" s="293"/>
      <c r="J41" s="293"/>
      <c r="K41" s="293"/>
      <c r="L41" s="293"/>
      <c r="M41" s="293"/>
      <c r="N41" s="293"/>
      <c r="O41" s="293"/>
      <c r="P41" s="293"/>
      <c r="Q41" s="944"/>
      <c r="R41" s="293"/>
      <c r="S41" s="293"/>
      <c r="T41" s="280"/>
      <c r="U41" s="280"/>
      <c r="V41" s="280"/>
      <c r="W41" s="280"/>
      <c r="X41" s="280"/>
      <c r="Y41" s="280"/>
      <c r="Z41" s="280"/>
      <c r="AA41" s="280"/>
      <c r="AB41" s="280"/>
      <c r="AC41" s="280"/>
      <c r="AD41" s="280"/>
      <c r="AE41" s="280"/>
      <c r="AF41" s="642"/>
      <c r="AG41" s="1913"/>
    </row>
    <row r="42" spans="1:33" ht="30" customHeight="1">
      <c r="A42" s="277"/>
      <c r="B42" s="293"/>
      <c r="C42" s="1562" t="s">
        <v>2947</v>
      </c>
      <c r="D42" s="293"/>
      <c r="E42" s="293"/>
      <c r="F42" s="293"/>
      <c r="G42" s="293"/>
      <c r="H42" s="293"/>
      <c r="I42" s="293"/>
      <c r="J42" s="293"/>
      <c r="K42" s="293"/>
      <c r="L42" s="293"/>
      <c r="M42" s="293"/>
      <c r="N42" s="293"/>
      <c r="O42" s="293"/>
      <c r="P42" s="293"/>
      <c r="Q42" s="944"/>
      <c r="R42" s="293"/>
      <c r="S42" s="293"/>
      <c r="T42" s="280"/>
      <c r="U42" s="280"/>
      <c r="V42" s="280"/>
      <c r="W42" s="280"/>
      <c r="X42" s="280"/>
      <c r="Y42" s="280"/>
      <c r="Z42" s="280"/>
      <c r="AA42" s="280"/>
      <c r="AB42" s="280"/>
      <c r="AC42" s="280"/>
      <c r="AD42" s="280"/>
      <c r="AE42" s="280"/>
      <c r="AF42" s="642"/>
      <c r="AG42" s="1913"/>
    </row>
    <row r="43" spans="1:33" ht="30" customHeight="1">
      <c r="A43" s="277"/>
      <c r="B43" s="293"/>
      <c r="C43" s="293"/>
      <c r="D43" s="293"/>
      <c r="E43" s="293"/>
      <c r="F43" s="293"/>
      <c r="G43" s="293"/>
      <c r="H43" s="293"/>
      <c r="I43" s="293"/>
      <c r="J43" s="293"/>
      <c r="K43" s="293"/>
      <c r="L43" s="293"/>
      <c r="M43" s="293"/>
      <c r="N43" s="293"/>
      <c r="O43" s="293"/>
      <c r="P43" s="293"/>
      <c r="Q43" s="944"/>
      <c r="R43" s="293"/>
      <c r="S43" s="293"/>
      <c r="T43" s="280"/>
      <c r="U43" s="280"/>
      <c r="V43" s="280"/>
      <c r="W43" s="280"/>
      <c r="X43" s="280"/>
      <c r="Y43" s="280"/>
      <c r="Z43" s="280"/>
      <c r="AA43" s="280"/>
      <c r="AB43" s="280"/>
      <c r="AC43" s="280"/>
      <c r="AD43" s="280"/>
      <c r="AE43" s="280"/>
      <c r="AF43" s="642"/>
      <c r="AG43" s="1913"/>
    </row>
    <row r="44" spans="1:33" ht="30" customHeight="1">
      <c r="A44" s="277"/>
      <c r="B44" s="293"/>
      <c r="C44" s="294" t="s">
        <v>2943</v>
      </c>
      <c r="D44" s="293"/>
      <c r="E44" s="293"/>
      <c r="F44" s="293"/>
      <c r="G44" s="293"/>
      <c r="H44" s="293"/>
      <c r="I44" s="293"/>
      <c r="J44" s="293"/>
      <c r="K44" s="293"/>
      <c r="L44" s="293"/>
      <c r="M44" s="293"/>
      <c r="N44" s="293"/>
      <c r="O44" s="293"/>
      <c r="P44" s="293"/>
      <c r="Q44" s="944"/>
      <c r="R44" s="293"/>
      <c r="S44" s="293"/>
      <c r="T44" s="280"/>
      <c r="U44" s="280"/>
      <c r="V44" s="280"/>
      <c r="W44" s="280"/>
      <c r="X44" s="280"/>
      <c r="Y44" s="280"/>
      <c r="Z44" s="280"/>
      <c r="AA44" s="280"/>
      <c r="AB44" s="280"/>
      <c r="AC44" s="280"/>
      <c r="AD44" s="280"/>
      <c r="AE44" s="280"/>
      <c r="AF44" s="642"/>
      <c r="AG44" s="1913"/>
    </row>
    <row r="45" spans="1:33" ht="30" customHeight="1">
      <c r="A45" s="277"/>
      <c r="B45" s="293"/>
      <c r="C45" s="293"/>
      <c r="D45" s="293"/>
      <c r="E45" s="293"/>
      <c r="F45" s="293"/>
      <c r="G45" s="293"/>
      <c r="H45" s="293"/>
      <c r="I45" s="293"/>
      <c r="J45" s="293"/>
      <c r="K45" s="293"/>
      <c r="L45" s="293"/>
      <c r="M45" s="293"/>
      <c r="N45" s="293"/>
      <c r="O45" s="293"/>
      <c r="P45" s="293"/>
      <c r="Q45" s="944"/>
      <c r="R45" s="293"/>
      <c r="S45" s="293"/>
      <c r="T45" s="280"/>
      <c r="U45" s="280"/>
      <c r="V45" s="280"/>
      <c r="W45" s="280"/>
      <c r="X45" s="280"/>
      <c r="Y45" s="280"/>
      <c r="Z45" s="280"/>
      <c r="AA45" s="280"/>
      <c r="AB45" s="280"/>
      <c r="AC45" s="280"/>
      <c r="AD45" s="280"/>
      <c r="AE45" s="280"/>
      <c r="AF45" s="642"/>
      <c r="AG45" s="1913"/>
    </row>
    <row r="46" spans="1:33" ht="30" customHeight="1">
      <c r="A46" s="277"/>
      <c r="B46" s="293"/>
      <c r="C46" s="293"/>
      <c r="D46" s="2225"/>
      <c r="E46" s="2225"/>
      <c r="F46" s="2225" t="s">
        <v>2527</v>
      </c>
      <c r="G46" s="2226">
        <v>33</v>
      </c>
      <c r="H46" s="2227"/>
      <c r="I46" s="2225"/>
      <c r="J46" s="2225"/>
      <c r="K46" s="2225" t="s">
        <v>2172</v>
      </c>
      <c r="L46" s="2228">
        <v>17</v>
      </c>
      <c r="M46" s="293"/>
      <c r="N46" s="2237" t="s">
        <v>3281</v>
      </c>
      <c r="O46" s="2237"/>
      <c r="P46" s="293"/>
      <c r="Q46" s="944"/>
      <c r="R46" s="293"/>
      <c r="S46" s="293"/>
      <c r="T46" s="280"/>
      <c r="U46" s="280"/>
      <c r="V46" s="280"/>
      <c r="W46" s="280"/>
      <c r="X46" s="280"/>
      <c r="Y46" s="280"/>
      <c r="Z46" s="280"/>
      <c r="AA46" s="280"/>
      <c r="AB46" s="280"/>
      <c r="AC46" s="280"/>
      <c r="AD46" s="280"/>
      <c r="AE46" s="280"/>
      <c r="AF46" s="642"/>
      <c r="AG46" s="1913"/>
    </row>
    <row r="47" spans="1:33" ht="30" customHeight="1">
      <c r="A47" s="277"/>
      <c r="B47" s="293"/>
      <c r="C47" s="293"/>
      <c r="D47" s="2229"/>
      <c r="E47" s="2229"/>
      <c r="F47" s="2229" t="s">
        <v>2528</v>
      </c>
      <c r="G47" s="2230">
        <v>42</v>
      </c>
      <c r="H47" s="2227"/>
      <c r="I47" s="2229"/>
      <c r="J47" s="2229"/>
      <c r="K47" s="2229" t="s">
        <v>2163</v>
      </c>
      <c r="L47" s="2231">
        <v>16</v>
      </c>
      <c r="M47" s="293"/>
      <c r="N47" s="2238" t="s">
        <v>2172</v>
      </c>
      <c r="O47" s="2237"/>
      <c r="P47" s="293"/>
      <c r="Q47" s="2236">
        <v>4</v>
      </c>
      <c r="R47" s="293"/>
      <c r="S47" s="293"/>
      <c r="T47" s="280"/>
      <c r="U47" s="280"/>
      <c r="V47" s="280"/>
      <c r="W47" s="280"/>
      <c r="X47" s="280"/>
      <c r="Y47" s="280"/>
      <c r="Z47" s="280"/>
      <c r="AA47" s="280"/>
      <c r="AB47" s="280"/>
      <c r="AC47" s="280"/>
      <c r="AD47" s="280"/>
      <c r="AE47" s="280"/>
      <c r="AF47" s="642"/>
      <c r="AG47" s="1913"/>
    </row>
    <row r="48" spans="1:33" ht="30" customHeight="1">
      <c r="A48" s="277"/>
      <c r="B48" s="293"/>
      <c r="C48" s="293"/>
      <c r="D48" s="2229"/>
      <c r="E48" s="2229"/>
      <c r="F48" s="2229" t="s">
        <v>2185</v>
      </c>
      <c r="G48" s="2232">
        <v>75</v>
      </c>
      <c r="H48" s="2227"/>
      <c r="I48" s="2229"/>
      <c r="J48" s="2229"/>
      <c r="K48" s="2229" t="s">
        <v>2176</v>
      </c>
      <c r="L48" s="2231">
        <v>33</v>
      </c>
      <c r="M48" s="293"/>
      <c r="N48" s="293"/>
      <c r="O48" s="293"/>
      <c r="P48" s="293"/>
      <c r="Q48" s="944"/>
      <c r="R48" s="293"/>
      <c r="S48" s="293"/>
      <c r="T48" s="280"/>
      <c r="U48" s="280"/>
      <c r="V48" s="280"/>
      <c r="W48" s="280"/>
      <c r="X48" s="280"/>
      <c r="Y48" s="280"/>
      <c r="Z48" s="280"/>
      <c r="AA48" s="280"/>
      <c r="AB48" s="280"/>
      <c r="AC48" s="280"/>
      <c r="AD48" s="280"/>
      <c r="AE48" s="280"/>
      <c r="AF48" s="642"/>
      <c r="AG48" s="1913"/>
    </row>
    <row r="49" spans="1:33" ht="30" customHeight="1">
      <c r="A49" s="277"/>
      <c r="B49" s="293"/>
      <c r="C49" s="293"/>
      <c r="D49" s="293"/>
      <c r="E49" s="293"/>
      <c r="F49" s="1557"/>
      <c r="G49" s="1558"/>
      <c r="H49" s="1446"/>
      <c r="I49" s="1559"/>
      <c r="J49" s="1559"/>
      <c r="K49" s="1447"/>
      <c r="L49" s="293"/>
      <c r="M49" s="293"/>
      <c r="N49" s="293"/>
      <c r="O49" s="293"/>
      <c r="P49" s="293"/>
      <c r="Q49" s="944"/>
      <c r="R49" s="293"/>
      <c r="S49" s="293"/>
      <c r="T49" s="280"/>
      <c r="U49" s="280"/>
      <c r="V49" s="280"/>
      <c r="W49" s="280"/>
      <c r="X49" s="280"/>
      <c r="Y49" s="280"/>
      <c r="Z49" s="280"/>
      <c r="AA49" s="280"/>
      <c r="AB49" s="280"/>
      <c r="AC49" s="280"/>
      <c r="AD49" s="280"/>
      <c r="AE49" s="280"/>
      <c r="AF49" s="642"/>
      <c r="AG49" s="1913"/>
    </row>
    <row r="50" spans="1:33" ht="30" customHeight="1">
      <c r="A50" s="277"/>
      <c r="B50" s="293"/>
      <c r="C50" s="2866" t="s">
        <v>2948</v>
      </c>
      <c r="D50" s="2866"/>
      <c r="E50" s="2866"/>
      <c r="F50" s="2866"/>
      <c r="G50" s="2866"/>
      <c r="H50" s="1563" t="s">
        <v>2949</v>
      </c>
      <c r="I50" s="1559"/>
      <c r="J50" s="1559"/>
      <c r="K50" s="1447"/>
      <c r="L50" s="293"/>
      <c r="M50" s="293"/>
      <c r="N50" s="293"/>
      <c r="O50" s="293"/>
      <c r="P50" s="293"/>
      <c r="Q50" s="944"/>
      <c r="R50" s="293"/>
      <c r="S50" s="293"/>
      <c r="T50" s="280"/>
      <c r="U50" s="280"/>
      <c r="V50" s="280"/>
      <c r="W50" s="280"/>
      <c r="X50" s="280"/>
      <c r="Y50" s="280"/>
      <c r="Z50" s="280"/>
      <c r="AA50" s="280"/>
      <c r="AB50" s="280"/>
      <c r="AC50" s="280"/>
      <c r="AD50" s="280"/>
      <c r="AE50" s="280"/>
      <c r="AF50" s="642"/>
      <c r="AG50" s="1913"/>
    </row>
    <row r="51" spans="1:33" ht="30" customHeight="1">
      <c r="A51" s="277"/>
      <c r="B51" s="293"/>
      <c r="C51" s="293"/>
      <c r="D51" s="293"/>
      <c r="E51" s="293"/>
      <c r="F51" s="1557"/>
      <c r="G51" s="1558"/>
      <c r="H51" s="1563" t="s">
        <v>2937</v>
      </c>
      <c r="I51" s="1559"/>
      <c r="J51" s="1559"/>
      <c r="K51" s="1447"/>
      <c r="L51" s="293"/>
      <c r="M51" s="293"/>
      <c r="N51" s="293"/>
      <c r="O51" s="293"/>
      <c r="P51" s="293"/>
      <c r="Q51" s="944"/>
      <c r="R51" s="293"/>
      <c r="S51" s="293"/>
      <c r="T51" s="280"/>
      <c r="U51" s="280"/>
      <c r="V51" s="280"/>
      <c r="W51" s="280"/>
      <c r="X51" s="280"/>
      <c r="Y51" s="280"/>
      <c r="Z51" s="280"/>
      <c r="AA51" s="280"/>
      <c r="AB51" s="280"/>
      <c r="AC51" s="280"/>
      <c r="AD51" s="280"/>
      <c r="AE51" s="280"/>
      <c r="AF51" s="642"/>
      <c r="AG51" s="1913"/>
    </row>
    <row r="52" spans="1:33" ht="30" customHeight="1">
      <c r="A52" s="277"/>
      <c r="B52" s="293"/>
      <c r="C52" s="293"/>
      <c r="D52" s="293"/>
      <c r="E52" s="293"/>
      <c r="F52" s="1557"/>
      <c r="G52" s="1558"/>
      <c r="H52" s="1563" t="s">
        <v>2928</v>
      </c>
      <c r="I52" s="1559"/>
      <c r="J52" s="1559"/>
      <c r="K52" s="1447"/>
      <c r="L52" s="293"/>
      <c r="M52" s="293"/>
      <c r="N52" s="293"/>
      <c r="O52" s="293"/>
      <c r="P52" s="293"/>
      <c r="Q52" s="944"/>
      <c r="R52" s="293"/>
      <c r="S52" s="293"/>
      <c r="T52" s="280"/>
      <c r="U52" s="280"/>
      <c r="V52" s="280"/>
      <c r="W52" s="280"/>
      <c r="X52" s="280"/>
      <c r="Y52" s="280"/>
      <c r="Z52" s="280"/>
      <c r="AA52" s="280"/>
      <c r="AB52" s="280"/>
      <c r="AC52" s="280"/>
      <c r="AD52" s="280"/>
      <c r="AE52" s="280"/>
      <c r="AF52" s="642"/>
      <c r="AG52" s="1913"/>
    </row>
    <row r="53" spans="1:33" ht="30" customHeight="1">
      <c r="A53" s="277"/>
      <c r="B53" s="293"/>
      <c r="C53" s="1564" t="s">
        <v>2938</v>
      </c>
      <c r="D53" s="293"/>
      <c r="E53" s="293"/>
      <c r="F53" s="293"/>
      <c r="G53" s="293"/>
      <c r="H53" s="293"/>
      <c r="I53" s="1559"/>
      <c r="J53" s="1559"/>
      <c r="K53" s="1447"/>
      <c r="L53" s="293"/>
      <c r="M53" s="293"/>
      <c r="N53" s="293"/>
      <c r="O53" s="293"/>
      <c r="P53" s="293"/>
      <c r="Q53" s="944"/>
      <c r="R53" s="293"/>
      <c r="S53" s="293"/>
      <c r="T53" s="280"/>
      <c r="U53" s="280"/>
      <c r="V53" s="280"/>
      <c r="W53" s="280"/>
      <c r="X53" s="280"/>
      <c r="Y53" s="280"/>
      <c r="Z53" s="280"/>
      <c r="AA53" s="280"/>
      <c r="AB53" s="280"/>
      <c r="AC53" s="280"/>
      <c r="AD53" s="280"/>
      <c r="AE53" s="280"/>
      <c r="AF53" s="642"/>
      <c r="AG53" s="1913"/>
    </row>
    <row r="54" spans="1:33" ht="30" customHeight="1">
      <c r="A54" s="277"/>
      <c r="B54" s="293"/>
      <c r="C54" s="293"/>
      <c r="D54" s="293"/>
      <c r="E54" s="293"/>
      <c r="F54" s="293"/>
      <c r="G54" s="293"/>
      <c r="H54" s="293"/>
      <c r="I54" s="1559"/>
      <c r="J54" s="1559"/>
      <c r="K54" s="1447"/>
      <c r="L54" s="293"/>
      <c r="M54" s="293"/>
      <c r="N54" s="293"/>
      <c r="O54" s="293"/>
      <c r="P54" s="293"/>
      <c r="Q54" s="944"/>
      <c r="R54" s="293"/>
      <c r="S54" s="293"/>
      <c r="T54" s="280"/>
      <c r="U54" s="279"/>
      <c r="V54" s="280"/>
      <c r="W54" s="280"/>
      <c r="X54" s="280"/>
      <c r="Y54" s="280"/>
      <c r="Z54" s="280"/>
      <c r="AA54" s="279"/>
      <c r="AB54" s="279"/>
      <c r="AC54" s="280"/>
      <c r="AD54" s="280"/>
      <c r="AE54" s="280"/>
      <c r="AF54" s="642"/>
      <c r="AG54" s="1913"/>
    </row>
    <row r="55" spans="1:33" ht="30" customHeight="1">
      <c r="A55" s="277"/>
      <c r="B55" s="293"/>
      <c r="C55" s="2218" t="s">
        <v>3593</v>
      </c>
      <c r="D55" s="293"/>
      <c r="E55" s="293"/>
      <c r="F55" s="293"/>
      <c r="G55" s="293"/>
      <c r="H55" s="293"/>
      <c r="I55" s="1559"/>
      <c r="J55" s="1559"/>
      <c r="K55" s="1447"/>
      <c r="L55" s="293"/>
      <c r="M55" s="293"/>
      <c r="N55" s="293"/>
      <c r="O55" s="293"/>
      <c r="P55" s="293"/>
      <c r="Q55" s="944"/>
      <c r="R55" s="293"/>
      <c r="S55" s="293"/>
      <c r="T55" s="280"/>
      <c r="U55" s="279"/>
      <c r="V55" s="280"/>
      <c r="W55" s="280"/>
      <c r="X55" s="280"/>
      <c r="Y55" s="280"/>
      <c r="Z55" s="280"/>
      <c r="AA55" s="279"/>
      <c r="AB55" s="279"/>
      <c r="AC55" s="280"/>
      <c r="AD55" s="280"/>
      <c r="AE55" s="280"/>
      <c r="AF55" s="642"/>
      <c r="AG55" s="1913"/>
    </row>
    <row r="56" spans="1:33" ht="30" customHeight="1">
      <c r="A56" s="277"/>
      <c r="B56" s="293"/>
      <c r="C56" s="2209"/>
      <c r="D56" s="2209"/>
      <c r="E56" s="2209"/>
      <c r="F56" s="2209"/>
      <c r="G56" s="2209"/>
      <c r="H56" s="2209"/>
      <c r="I56" s="2209"/>
      <c r="J56" s="2209"/>
      <c r="K56" s="2209"/>
      <c r="L56" s="2209"/>
      <c r="M56" s="2209"/>
      <c r="N56" s="2209"/>
      <c r="O56" s="2209"/>
      <c r="P56" s="2209"/>
      <c r="Q56" s="2209"/>
      <c r="R56" s="2209"/>
      <c r="S56" s="293"/>
      <c r="T56" s="280"/>
      <c r="U56" s="279"/>
      <c r="V56" s="280"/>
      <c r="W56" s="280"/>
      <c r="X56" s="280"/>
      <c r="Y56" s="280"/>
      <c r="Z56" s="280"/>
      <c r="AA56" s="279"/>
      <c r="AB56" s="279"/>
      <c r="AC56" s="280"/>
      <c r="AD56" s="280"/>
      <c r="AE56" s="280"/>
      <c r="AF56" s="642"/>
      <c r="AG56" s="1913"/>
    </row>
    <row r="57" spans="1:33" ht="30" customHeight="1">
      <c r="A57" s="277"/>
      <c r="B57" s="293"/>
      <c r="C57" s="2209" t="s">
        <v>3592</v>
      </c>
      <c r="D57" s="2209"/>
      <c r="E57" s="2209"/>
      <c r="F57" s="2209"/>
      <c r="G57" s="2209" t="s">
        <v>3594</v>
      </c>
      <c r="H57" s="2209"/>
      <c r="I57" s="2209"/>
      <c r="J57" s="2209"/>
      <c r="K57" s="2209"/>
      <c r="L57" s="2209"/>
      <c r="M57" s="2209"/>
      <c r="N57" s="2209"/>
      <c r="O57" s="2209"/>
      <c r="P57" s="2209"/>
      <c r="Q57" s="2209"/>
      <c r="R57" s="2209"/>
      <c r="S57" s="293"/>
      <c r="T57" s="280"/>
      <c r="U57" s="279"/>
      <c r="V57" s="280"/>
      <c r="W57" s="280"/>
      <c r="X57" s="280"/>
      <c r="Y57" s="280"/>
      <c r="Z57" s="280"/>
      <c r="AA57" s="279"/>
      <c r="AB57" s="279"/>
      <c r="AC57" s="280"/>
      <c r="AD57" s="280"/>
      <c r="AE57" s="280"/>
      <c r="AF57" s="642"/>
      <c r="AG57" s="1913"/>
    </row>
    <row r="58" spans="1:33" ht="30" customHeight="1">
      <c r="A58" s="277"/>
      <c r="B58" s="293"/>
      <c r="C58" s="293"/>
      <c r="D58" s="293"/>
      <c r="E58" s="293"/>
      <c r="F58" s="293"/>
      <c r="G58" s="2209" t="s">
        <v>3595</v>
      </c>
      <c r="H58" s="293"/>
      <c r="I58" s="1559"/>
      <c r="J58" s="1559"/>
      <c r="K58" s="1447"/>
      <c r="L58" s="293"/>
      <c r="M58" s="293"/>
      <c r="N58" s="293"/>
      <c r="O58" s="293"/>
      <c r="P58" s="293"/>
      <c r="Q58" s="944"/>
      <c r="R58" s="293"/>
      <c r="S58" s="293"/>
      <c r="T58" s="280"/>
      <c r="U58" s="279"/>
      <c r="V58" s="279"/>
      <c r="W58" s="279"/>
      <c r="X58" s="1560"/>
      <c r="Y58" s="279"/>
      <c r="Z58" s="279"/>
      <c r="AA58" s="279"/>
      <c r="AB58" s="279"/>
      <c r="AC58" s="280"/>
      <c r="AD58" s="280"/>
      <c r="AE58" s="280"/>
      <c r="AF58" s="642"/>
      <c r="AG58" s="1913"/>
    </row>
    <row r="59" spans="1:33" ht="30" customHeight="1">
      <c r="A59" s="277"/>
      <c r="B59" s="293"/>
      <c r="C59" s="2224" t="s">
        <v>2944</v>
      </c>
      <c r="D59" s="2209"/>
      <c r="E59" s="2209"/>
      <c r="F59" s="2209"/>
      <c r="G59" s="2209"/>
      <c r="H59" s="2209"/>
      <c r="I59" s="2209"/>
      <c r="J59" s="2209"/>
      <c r="K59" s="2209"/>
      <c r="L59" s="2209"/>
      <c r="M59" s="2209"/>
      <c r="N59" s="2209"/>
      <c r="O59" s="2209"/>
      <c r="P59" s="2209"/>
      <c r="Q59" s="2209"/>
      <c r="R59" s="2209"/>
      <c r="S59" s="293"/>
      <c r="T59" s="280"/>
      <c r="U59" s="279"/>
      <c r="V59" s="279"/>
      <c r="W59" s="279"/>
      <c r="X59" s="1560"/>
      <c r="Y59" s="279"/>
      <c r="Z59" s="279"/>
      <c r="AA59" s="279"/>
      <c r="AB59" s="279"/>
      <c r="AC59" s="280"/>
      <c r="AD59" s="280"/>
      <c r="AE59" s="280"/>
      <c r="AF59" s="642"/>
      <c r="AG59" s="1913"/>
    </row>
    <row r="60" spans="1:33" ht="30" customHeight="1">
      <c r="A60" s="277"/>
      <c r="B60" s="293"/>
      <c r="C60" s="294"/>
      <c r="D60" s="2209"/>
      <c r="E60" s="925" t="s">
        <v>192</v>
      </c>
      <c r="F60" s="2220" t="s">
        <v>3147</v>
      </c>
      <c r="G60" s="2209"/>
      <c r="H60" s="2209"/>
      <c r="I60" s="2209"/>
      <c r="J60" s="2209"/>
      <c r="K60" s="2219" t="s">
        <v>2210</v>
      </c>
      <c r="L60" s="2219"/>
      <c r="M60" s="944"/>
      <c r="N60" s="2209"/>
      <c r="O60" s="2209"/>
      <c r="P60" s="2209"/>
      <c r="Q60" s="2209"/>
      <c r="R60" s="2209"/>
      <c r="S60" s="293"/>
      <c r="T60" s="280"/>
      <c r="U60" s="279"/>
      <c r="V60" s="279"/>
      <c r="W60" s="279"/>
      <c r="X60" s="1560"/>
      <c r="Y60" s="279"/>
      <c r="Z60" s="279"/>
      <c r="AA60" s="279"/>
      <c r="AB60" s="279"/>
      <c r="AC60" s="280"/>
      <c r="AD60" s="280"/>
      <c r="AE60" s="280"/>
      <c r="AF60" s="642"/>
      <c r="AG60" s="1913"/>
    </row>
    <row r="61" spans="1:33" ht="30" customHeight="1">
      <c r="A61" s="277"/>
      <c r="B61" s="293"/>
      <c r="C61" s="293"/>
      <c r="D61" s="293"/>
      <c r="E61" s="926" t="s">
        <v>201</v>
      </c>
      <c r="F61" s="2219" t="s">
        <v>3148</v>
      </c>
      <c r="G61" s="293"/>
      <c r="H61" s="293"/>
      <c r="I61" s="1559"/>
      <c r="J61" s="2209"/>
      <c r="K61" s="2220" t="s">
        <v>2214</v>
      </c>
      <c r="L61" s="2220"/>
      <c r="M61" s="293"/>
      <c r="N61" s="293"/>
      <c r="O61" s="293"/>
      <c r="P61" s="293"/>
      <c r="Q61" s="944"/>
      <c r="R61" s="293"/>
      <c r="S61" s="293"/>
      <c r="T61" s="280"/>
      <c r="U61" s="279"/>
      <c r="V61" s="279"/>
      <c r="W61" s="279"/>
      <c r="X61" s="1560"/>
      <c r="Y61" s="279"/>
      <c r="Z61" s="279"/>
      <c r="AA61" s="279"/>
      <c r="AB61" s="279"/>
      <c r="AC61" s="280"/>
      <c r="AD61" s="280"/>
      <c r="AE61" s="280"/>
      <c r="AF61" s="642"/>
      <c r="AG61" s="1913"/>
    </row>
    <row r="62" spans="1:33" ht="30" customHeight="1">
      <c r="A62" s="277"/>
      <c r="B62" s="293"/>
      <c r="C62" s="293"/>
      <c r="D62" s="293"/>
      <c r="E62" s="293"/>
      <c r="F62" s="2223" t="s">
        <v>3302</v>
      </c>
      <c r="G62" s="293"/>
      <c r="H62" s="293"/>
      <c r="I62" s="1559"/>
      <c r="J62" s="1559"/>
      <c r="K62" s="1447"/>
      <c r="L62" s="293"/>
      <c r="M62" s="293"/>
      <c r="N62" s="293"/>
      <c r="O62" s="293"/>
      <c r="P62" s="293"/>
      <c r="Q62" s="944"/>
      <c r="R62" s="293"/>
      <c r="S62" s="293"/>
      <c r="T62" s="280"/>
      <c r="U62" s="279"/>
      <c r="V62" s="279"/>
      <c r="W62" s="279"/>
      <c r="X62" s="1560"/>
      <c r="Y62" s="279"/>
      <c r="Z62" s="279"/>
      <c r="AA62" s="279"/>
      <c r="AB62" s="279"/>
      <c r="AC62" s="280"/>
      <c r="AD62" s="280"/>
      <c r="AE62" s="280"/>
      <c r="AF62" s="642"/>
      <c r="AG62" s="1913"/>
    </row>
    <row r="63" spans="1:33" ht="30" customHeight="1">
      <c r="A63" s="277"/>
      <c r="B63" s="293"/>
      <c r="C63" s="293"/>
      <c r="D63" s="293"/>
      <c r="E63" s="293"/>
      <c r="F63" s="2222" t="s">
        <v>1916</v>
      </c>
      <c r="G63" s="293"/>
      <c r="H63" s="293"/>
      <c r="I63" s="1559"/>
      <c r="J63" s="1559"/>
      <c r="K63" s="1447"/>
      <c r="L63" s="293"/>
      <c r="M63" s="293"/>
      <c r="N63" s="293"/>
      <c r="O63" s="293"/>
      <c r="P63" s="293"/>
      <c r="Q63" s="944"/>
      <c r="R63" s="293"/>
      <c r="S63" s="293"/>
      <c r="T63" s="280"/>
      <c r="U63" s="279"/>
      <c r="V63" s="279"/>
      <c r="W63" s="279"/>
      <c r="X63" s="1560"/>
      <c r="Y63" s="279"/>
      <c r="Z63" s="279"/>
      <c r="AA63" s="279"/>
      <c r="AB63" s="279"/>
      <c r="AC63" s="280"/>
      <c r="AD63" s="280"/>
      <c r="AE63" s="280"/>
      <c r="AF63" s="642"/>
      <c r="AG63" s="1913"/>
    </row>
    <row r="64" spans="1:33" ht="30" customHeight="1">
      <c r="A64" s="277"/>
      <c r="B64" s="293"/>
      <c r="C64" s="293"/>
      <c r="D64" s="293"/>
      <c r="E64" s="293"/>
      <c r="F64" s="2222" t="s">
        <v>1917</v>
      </c>
      <c r="G64" s="293"/>
      <c r="H64" s="293"/>
      <c r="I64" s="1559"/>
      <c r="J64" s="1559"/>
      <c r="K64" s="1447"/>
      <c r="L64" s="293"/>
      <c r="M64" s="293"/>
      <c r="N64" s="293"/>
      <c r="O64" s="293"/>
      <c r="P64" s="293"/>
      <c r="Q64" s="944"/>
      <c r="R64" s="293"/>
      <c r="S64" s="293"/>
      <c r="T64" s="280"/>
      <c r="U64" s="279"/>
      <c r="V64" s="279"/>
      <c r="W64" s="279"/>
      <c r="X64" s="1560"/>
      <c r="Y64" s="279"/>
      <c r="Z64" s="279"/>
      <c r="AA64" s="279"/>
      <c r="AB64" s="279"/>
      <c r="AC64" s="280"/>
      <c r="AD64" s="280"/>
      <c r="AE64" s="280"/>
      <c r="AF64" s="642"/>
      <c r="AG64" s="1913"/>
    </row>
    <row r="65" spans="1:33" ht="30" customHeight="1">
      <c r="A65" s="277"/>
      <c r="B65" s="293"/>
      <c r="C65" s="293"/>
      <c r="D65" s="293"/>
      <c r="E65" s="293"/>
      <c r="F65" s="2222" t="s">
        <v>1918</v>
      </c>
      <c r="G65" s="293"/>
      <c r="H65" s="293"/>
      <c r="I65" s="1559"/>
      <c r="J65" s="1559"/>
      <c r="K65" s="1447"/>
      <c r="L65" s="293"/>
      <c r="M65" s="293"/>
      <c r="N65" s="293"/>
      <c r="O65" s="293"/>
      <c r="P65" s="293"/>
      <c r="Q65" s="944"/>
      <c r="R65" s="293"/>
      <c r="S65" s="293"/>
      <c r="T65" s="280"/>
      <c r="U65" s="279"/>
      <c r="V65" s="279"/>
      <c r="W65" s="279"/>
      <c r="X65" s="1560"/>
      <c r="Y65" s="279"/>
      <c r="Z65" s="279"/>
      <c r="AA65" s="279"/>
      <c r="AB65" s="279"/>
      <c r="AC65" s="280"/>
      <c r="AD65" s="280"/>
      <c r="AE65" s="280"/>
      <c r="AF65" s="642"/>
      <c r="AG65" s="1913"/>
    </row>
    <row r="66" spans="1:33" ht="30" customHeight="1">
      <c r="A66" s="277"/>
      <c r="B66" s="293"/>
      <c r="C66" s="293"/>
      <c r="D66" s="293"/>
      <c r="E66" s="293"/>
      <c r="F66" s="2221"/>
      <c r="G66" s="293"/>
      <c r="H66" s="293"/>
      <c r="I66" s="1559"/>
      <c r="J66" s="1559"/>
      <c r="K66" s="1447"/>
      <c r="L66" s="293"/>
      <c r="M66" s="293"/>
      <c r="N66" s="293"/>
      <c r="O66" s="293"/>
      <c r="P66" s="293"/>
      <c r="Q66" s="944"/>
      <c r="R66" s="293"/>
      <c r="S66" s="293"/>
      <c r="T66" s="280"/>
      <c r="U66" s="279"/>
      <c r="V66" s="279"/>
      <c r="W66" s="279"/>
      <c r="X66" s="1560"/>
      <c r="Y66" s="279"/>
      <c r="Z66" s="279"/>
      <c r="AA66" s="279"/>
      <c r="AB66" s="279"/>
      <c r="AC66" s="280"/>
      <c r="AD66" s="280"/>
      <c r="AE66" s="280"/>
      <c r="AF66" s="642"/>
      <c r="AG66" s="1913"/>
    </row>
    <row r="67" spans="1:33" ht="30" customHeight="1">
      <c r="A67" s="277"/>
      <c r="B67" s="293"/>
      <c r="C67" s="294" t="s">
        <v>3596</v>
      </c>
      <c r="D67" s="293"/>
      <c r="E67" s="293"/>
      <c r="F67" s="293"/>
      <c r="G67" s="293"/>
      <c r="H67" s="293"/>
      <c r="I67" s="1559"/>
      <c r="J67" s="1559"/>
      <c r="K67" s="1447"/>
      <c r="L67" s="293"/>
      <c r="M67" s="293"/>
      <c r="N67" s="293"/>
      <c r="O67" s="293"/>
      <c r="P67" s="293"/>
      <c r="Q67" s="944"/>
      <c r="R67" s="293"/>
      <c r="S67" s="293"/>
      <c r="T67" s="280"/>
      <c r="U67" s="279"/>
      <c r="V67" s="279"/>
      <c r="W67" s="279"/>
      <c r="X67" s="1560"/>
      <c r="Y67" s="279"/>
      <c r="Z67" s="279"/>
      <c r="AA67" s="279"/>
      <c r="AB67" s="279"/>
      <c r="AC67" s="280"/>
      <c r="AD67" s="280"/>
      <c r="AE67" s="280"/>
      <c r="AF67" s="642"/>
      <c r="AG67" s="1913"/>
    </row>
    <row r="68" spans="1:33" ht="30" customHeight="1">
      <c r="A68" s="277"/>
      <c r="B68" s="293"/>
      <c r="C68" s="293"/>
      <c r="D68" s="293"/>
      <c r="E68" s="293"/>
      <c r="F68" s="293"/>
      <c r="G68" s="293"/>
      <c r="H68" s="293"/>
      <c r="I68" s="1559"/>
      <c r="J68" s="1559"/>
      <c r="K68" s="1447"/>
      <c r="L68" s="293"/>
      <c r="M68" s="293"/>
      <c r="N68" s="293"/>
      <c r="O68" s="293"/>
      <c r="P68" s="293"/>
      <c r="Q68" s="944"/>
      <c r="R68" s="293"/>
      <c r="S68" s="293"/>
      <c r="T68" s="280"/>
      <c r="U68" s="279"/>
      <c r="V68" s="279"/>
      <c r="W68" s="279"/>
      <c r="X68" s="1560"/>
      <c r="Y68" s="279"/>
      <c r="Z68" s="279"/>
      <c r="AA68" s="279"/>
      <c r="AB68" s="279"/>
      <c r="AC68" s="280"/>
      <c r="AD68" s="280"/>
      <c r="AE68" s="280"/>
      <c r="AF68" s="642"/>
      <c r="AG68" s="1913"/>
    </row>
    <row r="69" spans="1:33" ht="30" customHeight="1">
      <c r="A69" s="277"/>
      <c r="B69" s="293"/>
      <c r="C69" s="2224" t="s">
        <v>3696</v>
      </c>
      <c r="D69" s="2224"/>
      <c r="E69" s="2224"/>
      <c r="F69" s="2224"/>
      <c r="G69" s="2224"/>
      <c r="H69" s="2224"/>
      <c r="I69" s="2224"/>
      <c r="J69" s="2224"/>
      <c r="K69" s="2224"/>
      <c r="L69" s="2224"/>
      <c r="M69" s="2224"/>
      <c r="N69" s="2224"/>
      <c r="O69" s="293"/>
      <c r="P69" s="293"/>
      <c r="Q69" s="944"/>
      <c r="R69" s="293"/>
      <c r="S69" s="293"/>
      <c r="T69" s="280"/>
      <c r="U69" s="279"/>
      <c r="V69" s="279"/>
      <c r="W69" s="279"/>
      <c r="X69" s="1560"/>
      <c r="Y69" s="279"/>
      <c r="Z69" s="279"/>
      <c r="AA69" s="279"/>
      <c r="AB69" s="279"/>
      <c r="AC69" s="280"/>
      <c r="AD69" s="280"/>
      <c r="AE69" s="280"/>
      <c r="AF69" s="642"/>
      <c r="AG69" s="1913"/>
    </row>
    <row r="70" spans="1:33" ht="30" customHeight="1">
      <c r="A70" s="277"/>
      <c r="B70" s="293"/>
      <c r="C70" s="2224"/>
      <c r="D70" s="2224"/>
      <c r="E70" s="2222" t="s">
        <v>3697</v>
      </c>
      <c r="F70" s="2224"/>
      <c r="G70" s="2224"/>
      <c r="H70" s="2224"/>
      <c r="I70" s="2224"/>
      <c r="J70" s="2224"/>
      <c r="K70" s="2224"/>
      <c r="L70" s="2224"/>
      <c r="M70" s="2224"/>
      <c r="N70" s="2224"/>
      <c r="O70" s="293"/>
      <c r="P70" s="293"/>
      <c r="Q70" s="944"/>
      <c r="R70" s="293"/>
      <c r="S70" s="293"/>
      <c r="T70" s="280"/>
      <c r="U70" s="279"/>
      <c r="V70" s="279"/>
      <c r="W70" s="279"/>
      <c r="X70" s="1560"/>
      <c r="Y70" s="279"/>
      <c r="Z70" s="279"/>
      <c r="AA70" s="279"/>
      <c r="AB70" s="279"/>
      <c r="AC70" s="280"/>
      <c r="AD70" s="280"/>
      <c r="AE70" s="280"/>
      <c r="AF70" s="642"/>
      <c r="AG70" s="1913"/>
    </row>
    <row r="71" spans="1:33" ht="30" customHeight="1">
      <c r="A71" s="277"/>
      <c r="B71" s="293"/>
      <c r="C71" s="293"/>
      <c r="D71" s="293"/>
      <c r="E71" s="293"/>
      <c r="F71" s="293"/>
      <c r="G71" s="293"/>
      <c r="H71" s="293"/>
      <c r="I71" s="1559"/>
      <c r="J71" s="1559"/>
      <c r="K71" s="1447"/>
      <c r="L71" s="293"/>
      <c r="M71" s="293"/>
      <c r="N71" s="293"/>
      <c r="O71" s="293"/>
      <c r="P71" s="293"/>
      <c r="Q71" s="944"/>
      <c r="R71" s="293"/>
      <c r="S71" s="293"/>
      <c r="T71" s="280"/>
      <c r="U71" s="279"/>
      <c r="V71" s="279"/>
      <c r="W71" s="279"/>
      <c r="X71" s="1560"/>
      <c r="Y71" s="279"/>
      <c r="Z71" s="279"/>
      <c r="AA71" s="279"/>
      <c r="AB71" s="279"/>
      <c r="AC71" s="280"/>
      <c r="AD71" s="280"/>
      <c r="AE71" s="280"/>
      <c r="AF71" s="642"/>
      <c r="AG71" s="1913"/>
    </row>
    <row r="72" spans="1:33" ht="30" customHeight="1">
      <c r="A72" s="277"/>
      <c r="B72" s="293"/>
      <c r="C72" s="294" t="s">
        <v>3612</v>
      </c>
      <c r="D72" s="293"/>
      <c r="E72" s="2224" t="s">
        <v>3607</v>
      </c>
      <c r="F72" s="293"/>
      <c r="G72" s="293"/>
      <c r="H72" s="293"/>
      <c r="I72" s="1559"/>
      <c r="J72" s="1559"/>
      <c r="K72" s="1447"/>
      <c r="L72" s="293"/>
      <c r="M72" s="293"/>
      <c r="N72" s="293"/>
      <c r="O72" s="293"/>
      <c r="P72" s="293"/>
      <c r="Q72" s="944"/>
      <c r="R72" s="293"/>
      <c r="S72" s="293"/>
      <c r="T72" s="280"/>
      <c r="U72" s="279"/>
      <c r="V72" s="279"/>
      <c r="W72" s="279"/>
      <c r="X72" s="1560"/>
      <c r="Y72" s="279"/>
      <c r="Z72" s="279"/>
      <c r="AA72" s="279"/>
      <c r="AB72" s="279"/>
      <c r="AC72" s="280"/>
      <c r="AD72" s="280"/>
      <c r="AE72" s="280"/>
      <c r="AF72" s="642"/>
      <c r="AG72" s="1913"/>
    </row>
    <row r="73" spans="1:33" ht="30" customHeight="1">
      <c r="A73" s="277"/>
      <c r="B73" s="293"/>
      <c r="C73" s="293"/>
      <c r="D73" s="293"/>
      <c r="E73" s="293"/>
      <c r="F73" s="293"/>
      <c r="G73" s="293"/>
      <c r="H73" s="293"/>
      <c r="I73" s="1559"/>
      <c r="J73" s="1559"/>
      <c r="K73" s="1447"/>
      <c r="L73" s="293"/>
      <c r="M73" s="293"/>
      <c r="N73" s="293"/>
      <c r="O73" s="293"/>
      <c r="P73" s="293"/>
      <c r="Q73" s="944"/>
      <c r="R73" s="293"/>
      <c r="S73" s="293"/>
      <c r="T73" s="280"/>
      <c r="U73" s="279"/>
      <c r="V73" s="279"/>
      <c r="W73" s="279"/>
      <c r="X73" s="1560"/>
      <c r="Y73" s="279"/>
      <c r="Z73" s="279"/>
      <c r="AA73" s="279"/>
      <c r="AB73" s="279"/>
      <c r="AC73" s="280"/>
      <c r="AD73" s="280"/>
      <c r="AE73" s="280"/>
      <c r="AF73" s="642"/>
      <c r="AG73" s="1913"/>
    </row>
    <row r="74" spans="1:33" ht="30" customHeight="1">
      <c r="A74" s="277"/>
      <c r="B74" s="294"/>
      <c r="C74" s="294" t="s">
        <v>921</v>
      </c>
      <c r="D74" s="294"/>
      <c r="E74" s="294"/>
      <c r="F74" s="294"/>
      <c r="G74" s="294"/>
      <c r="H74" s="293"/>
      <c r="I74" s="293"/>
      <c r="J74" s="293"/>
      <c r="K74" s="293"/>
      <c r="L74" s="293"/>
      <c r="M74" s="293"/>
      <c r="N74" s="293"/>
      <c r="O74" s="293"/>
      <c r="P74" s="293"/>
      <c r="Q74" s="944"/>
      <c r="R74" s="293"/>
      <c r="S74" s="293"/>
      <c r="T74" s="279"/>
      <c r="U74" s="279"/>
      <c r="V74" s="279"/>
      <c r="W74" s="279"/>
      <c r="X74" s="1560"/>
      <c r="Y74" s="279"/>
      <c r="Z74" s="279"/>
      <c r="AA74" s="279"/>
      <c r="AB74" s="279"/>
      <c r="AC74" s="279"/>
      <c r="AD74" s="280"/>
      <c r="AE74" s="280"/>
      <c r="AF74" s="642"/>
      <c r="AG74" s="1913"/>
    </row>
    <row r="75" spans="1:33" ht="30" customHeight="1">
      <c r="A75" s="277"/>
      <c r="B75" s="294"/>
      <c r="C75" s="294"/>
      <c r="D75" s="416" t="s">
        <v>545</v>
      </c>
      <c r="E75" s="294"/>
      <c r="F75" s="294"/>
      <c r="G75" s="294"/>
      <c r="H75" s="293"/>
      <c r="I75" s="293"/>
      <c r="J75" s="293"/>
      <c r="K75" s="293"/>
      <c r="L75" s="293"/>
      <c r="M75" s="293"/>
      <c r="N75" s="293"/>
      <c r="O75" s="293"/>
      <c r="P75" s="293"/>
      <c r="Q75" s="293"/>
      <c r="R75" s="293"/>
      <c r="S75" s="293"/>
      <c r="T75" s="279"/>
      <c r="U75" s="279"/>
      <c r="V75" s="279"/>
      <c r="W75" s="279"/>
      <c r="X75" s="1560"/>
      <c r="Y75" s="279"/>
      <c r="Z75" s="279"/>
      <c r="AA75" s="279"/>
      <c r="AB75" s="279"/>
      <c r="AC75" s="279"/>
      <c r="AD75" s="279"/>
      <c r="AE75" s="279"/>
      <c r="AF75" s="642"/>
      <c r="AG75" s="1913"/>
    </row>
    <row r="76" spans="1:33" ht="30" customHeight="1">
      <c r="A76" s="277"/>
      <c r="B76" s="294"/>
      <c r="C76" s="294"/>
      <c r="D76" s="294"/>
      <c r="E76" s="294"/>
      <c r="F76" s="294"/>
      <c r="G76" s="294"/>
      <c r="H76" s="293"/>
      <c r="I76" s="293"/>
      <c r="J76" s="293"/>
      <c r="K76" s="293"/>
      <c r="L76" s="293"/>
      <c r="M76" s="293"/>
      <c r="N76" s="293"/>
      <c r="O76" s="293"/>
      <c r="P76" s="293"/>
      <c r="Q76" s="293"/>
      <c r="R76" s="293"/>
      <c r="S76" s="293"/>
      <c r="T76" s="279"/>
      <c r="U76" s="280"/>
      <c r="V76" s="280"/>
      <c r="W76" s="279"/>
      <c r="X76" s="280"/>
      <c r="Y76" s="280"/>
      <c r="Z76" s="280"/>
      <c r="AA76" s="280"/>
      <c r="AB76" s="280"/>
      <c r="AC76" s="280"/>
      <c r="AD76" s="280"/>
      <c r="AE76" s="279"/>
      <c r="AF76" s="642"/>
      <c r="AG76" s="1913"/>
    </row>
    <row r="77" spans="1:33" ht="30" customHeight="1">
      <c r="A77" s="277"/>
      <c r="B77" s="294"/>
      <c r="C77" s="294" t="s">
        <v>1919</v>
      </c>
      <c r="D77" s="416"/>
      <c r="E77" s="294"/>
      <c r="F77" s="294"/>
      <c r="G77" s="294"/>
      <c r="H77" s="293"/>
      <c r="I77" s="293"/>
      <c r="J77" s="293"/>
      <c r="K77" s="293"/>
      <c r="L77" s="293"/>
      <c r="M77" s="293"/>
      <c r="N77" s="293"/>
      <c r="O77" s="293"/>
      <c r="P77" s="293"/>
      <c r="Q77" s="293"/>
      <c r="R77" s="293"/>
      <c r="S77" s="293"/>
      <c r="T77" s="279"/>
      <c r="U77" s="280"/>
      <c r="V77" s="280"/>
      <c r="W77" s="279"/>
      <c r="X77" s="280"/>
      <c r="Y77" s="280"/>
      <c r="Z77" s="280"/>
      <c r="AA77" s="280"/>
      <c r="AB77" s="280"/>
      <c r="AC77" s="280"/>
      <c r="AD77" s="280"/>
      <c r="AE77" s="279"/>
      <c r="AF77" s="642"/>
      <c r="AG77" s="1913"/>
    </row>
    <row r="78" spans="1:33" ht="30" customHeight="1">
      <c r="A78" s="277"/>
      <c r="B78" s="294"/>
      <c r="C78" s="294"/>
      <c r="D78" s="294"/>
      <c r="E78" s="294"/>
      <c r="F78" s="294"/>
      <c r="G78" s="294"/>
      <c r="H78" s="293"/>
      <c r="I78" s="293"/>
      <c r="J78" s="293"/>
      <c r="K78" s="293"/>
      <c r="L78" s="293"/>
      <c r="M78" s="293"/>
      <c r="N78" s="293"/>
      <c r="O78" s="293"/>
      <c r="P78" s="293"/>
      <c r="Q78" s="293"/>
      <c r="R78" s="293"/>
      <c r="S78" s="293"/>
      <c r="T78" s="279"/>
      <c r="U78" s="280"/>
      <c r="V78" s="280"/>
      <c r="W78" s="279"/>
      <c r="X78" s="280"/>
      <c r="Y78" s="280"/>
      <c r="Z78" s="280"/>
      <c r="AA78" s="280"/>
      <c r="AB78" s="280"/>
      <c r="AC78" s="280"/>
      <c r="AD78" s="280"/>
      <c r="AE78" s="279"/>
      <c r="AF78" s="642"/>
      <c r="AG78" s="1913"/>
    </row>
    <row r="79" spans="1:33" ht="30" customHeight="1">
      <c r="A79" s="277"/>
      <c r="B79" s="294"/>
      <c r="C79" s="294" t="s">
        <v>1920</v>
      </c>
      <c r="D79" s="294"/>
      <c r="E79" s="294"/>
      <c r="F79" s="294"/>
      <c r="G79" s="294"/>
      <c r="H79" s="293"/>
      <c r="I79" s="293"/>
      <c r="J79" s="293"/>
      <c r="K79" s="293"/>
      <c r="L79" s="293"/>
      <c r="M79" s="293"/>
      <c r="N79" s="293"/>
      <c r="O79" s="293"/>
      <c r="P79" s="293"/>
      <c r="Q79" s="293"/>
      <c r="R79" s="293"/>
      <c r="S79" s="293"/>
      <c r="T79" s="279"/>
      <c r="U79" s="280"/>
      <c r="V79" s="280"/>
      <c r="W79" s="279"/>
      <c r="X79" s="280"/>
      <c r="Y79" s="280"/>
      <c r="Z79" s="280"/>
      <c r="AA79" s="280"/>
      <c r="AB79" s="280"/>
      <c r="AC79" s="280"/>
      <c r="AD79" s="280"/>
      <c r="AE79" s="279"/>
      <c r="AF79" s="642"/>
      <c r="AG79" s="1913"/>
    </row>
    <row r="80" spans="1:33" ht="30" customHeight="1">
      <c r="A80" s="277"/>
      <c r="B80" s="294"/>
      <c r="C80" s="294"/>
      <c r="D80" s="416"/>
      <c r="E80" s="294"/>
      <c r="F80" s="294"/>
      <c r="G80" s="294"/>
      <c r="H80" s="293"/>
      <c r="I80" s="293"/>
      <c r="J80" s="293"/>
      <c r="K80" s="293"/>
      <c r="L80" s="293"/>
      <c r="M80" s="293"/>
      <c r="N80" s="293"/>
      <c r="O80" s="293"/>
      <c r="P80" s="293"/>
      <c r="Q80" s="293"/>
      <c r="R80" s="293"/>
      <c r="S80" s="293"/>
      <c r="T80" s="279"/>
      <c r="U80" s="280"/>
      <c r="V80" s="280"/>
      <c r="W80" s="280"/>
      <c r="X80" s="280"/>
      <c r="Y80" s="280"/>
      <c r="Z80" s="280"/>
      <c r="AA80" s="280"/>
      <c r="AB80" s="280"/>
      <c r="AC80" s="280"/>
      <c r="AD80" s="280"/>
      <c r="AE80" s="279"/>
      <c r="AF80" s="642"/>
      <c r="AG80" s="1913"/>
    </row>
    <row r="81" spans="1:33" ht="30" customHeight="1">
      <c r="A81" s="277"/>
      <c r="B81" s="294"/>
      <c r="C81" s="294" t="s">
        <v>541</v>
      </c>
      <c r="D81" s="294"/>
      <c r="E81" s="294"/>
      <c r="F81" s="294"/>
      <c r="G81" s="294"/>
      <c r="H81" s="293"/>
      <c r="I81" s="293"/>
      <c r="J81" s="293"/>
      <c r="K81" s="293"/>
      <c r="L81" s="293"/>
      <c r="M81" s="293"/>
      <c r="N81" s="293"/>
      <c r="O81" s="293"/>
      <c r="P81" s="293"/>
      <c r="Q81" s="293"/>
      <c r="R81" s="293"/>
      <c r="S81" s="293"/>
      <c r="T81" s="279"/>
      <c r="U81" s="280"/>
      <c r="V81" s="280"/>
      <c r="W81" s="280"/>
      <c r="X81" s="280"/>
      <c r="Y81" s="280"/>
      <c r="Z81" s="280"/>
      <c r="AA81" s="280"/>
      <c r="AB81" s="280"/>
      <c r="AC81" s="280"/>
      <c r="AD81" s="280"/>
      <c r="AE81" s="279"/>
      <c r="AF81" s="642"/>
      <c r="AG81" s="1913"/>
    </row>
    <row r="82" spans="1:33" ht="30" customHeight="1">
      <c r="A82" s="277"/>
      <c r="B82" s="294"/>
      <c r="C82" s="294"/>
      <c r="D82" s="416" t="s">
        <v>542</v>
      </c>
      <c r="E82" s="294"/>
      <c r="F82" s="294"/>
      <c r="G82" s="294"/>
      <c r="H82" s="293"/>
      <c r="I82" s="293"/>
      <c r="J82" s="293"/>
      <c r="K82" s="293"/>
      <c r="L82" s="293"/>
      <c r="M82" s="293"/>
      <c r="N82" s="293"/>
      <c r="O82" s="293"/>
      <c r="P82" s="293"/>
      <c r="Q82" s="293"/>
      <c r="R82" s="293"/>
      <c r="S82" s="293"/>
      <c r="T82" s="279"/>
      <c r="U82" s="280"/>
      <c r="V82" s="280"/>
      <c r="W82" s="280"/>
      <c r="X82" s="280"/>
      <c r="Y82" s="280"/>
      <c r="Z82" s="280"/>
      <c r="AA82" s="280"/>
      <c r="AB82" s="280"/>
      <c r="AC82" s="280"/>
      <c r="AD82" s="280"/>
      <c r="AE82" s="279"/>
      <c r="AF82" s="642"/>
      <c r="AG82" s="1913"/>
    </row>
    <row r="83" spans="1:33" ht="30" customHeight="1">
      <c r="A83" s="277"/>
      <c r="B83" s="294"/>
      <c r="C83" s="294"/>
      <c r="D83" s="416"/>
      <c r="E83" s="294"/>
      <c r="F83" s="294"/>
      <c r="G83" s="294"/>
      <c r="H83" s="293"/>
      <c r="I83" s="293"/>
      <c r="J83" s="293"/>
      <c r="K83" s="293"/>
      <c r="L83" s="293"/>
      <c r="M83" s="293"/>
      <c r="N83" s="293"/>
      <c r="O83" s="293"/>
      <c r="P83" s="293"/>
      <c r="Q83" s="293"/>
      <c r="R83" s="293"/>
      <c r="S83" s="293"/>
      <c r="T83" s="279"/>
      <c r="U83" s="280"/>
      <c r="V83" s="280"/>
      <c r="W83" s="280"/>
      <c r="X83" s="280"/>
      <c r="Y83" s="280"/>
      <c r="Z83" s="280"/>
      <c r="AA83" s="280"/>
      <c r="AB83" s="280"/>
      <c r="AC83" s="280"/>
      <c r="AD83" s="280"/>
      <c r="AE83" s="279"/>
      <c r="AF83" s="642"/>
      <c r="AG83" s="1913"/>
    </row>
    <row r="84" spans="1:33" ht="30" customHeight="1">
      <c r="A84" s="277"/>
      <c r="B84" s="294"/>
      <c r="C84" s="294" t="s">
        <v>543</v>
      </c>
      <c r="D84" s="294"/>
      <c r="E84" s="294"/>
      <c r="F84" s="294"/>
      <c r="G84" s="294"/>
      <c r="H84" s="293"/>
      <c r="I84" s="293"/>
      <c r="J84" s="293"/>
      <c r="K84" s="293"/>
      <c r="L84" s="293"/>
      <c r="M84" s="293"/>
      <c r="N84" s="293"/>
      <c r="O84" s="293"/>
      <c r="P84" s="293"/>
      <c r="Q84" s="293"/>
      <c r="R84" s="293"/>
      <c r="S84" s="293"/>
      <c r="T84" s="279"/>
      <c r="U84" s="280"/>
      <c r="V84" s="280"/>
      <c r="W84" s="280"/>
      <c r="X84" s="280"/>
      <c r="Y84" s="280"/>
      <c r="Z84" s="280"/>
      <c r="AA84" s="280"/>
      <c r="AB84" s="280"/>
      <c r="AC84" s="280"/>
      <c r="AD84" s="280"/>
      <c r="AE84" s="280"/>
      <c r="AF84" s="642"/>
      <c r="AG84" s="1913"/>
    </row>
    <row r="85" spans="1:33" ht="30" customHeight="1">
      <c r="A85" s="277"/>
      <c r="B85" s="294"/>
      <c r="C85" s="294"/>
      <c r="D85" s="416" t="s">
        <v>544</v>
      </c>
      <c r="E85" s="294"/>
      <c r="F85" s="294"/>
      <c r="G85" s="294"/>
      <c r="H85" s="293"/>
      <c r="I85" s="293"/>
      <c r="J85" s="293"/>
      <c r="K85" s="293"/>
      <c r="L85" s="293"/>
      <c r="M85" s="293"/>
      <c r="N85" s="293"/>
      <c r="O85" s="293"/>
      <c r="P85" s="293"/>
      <c r="Q85" s="293"/>
      <c r="R85" s="293"/>
      <c r="S85" s="293"/>
      <c r="T85" s="279"/>
      <c r="U85" s="280"/>
      <c r="V85" s="280"/>
      <c r="W85" s="280"/>
      <c r="X85" s="280"/>
      <c r="Y85" s="280"/>
      <c r="Z85" s="280"/>
      <c r="AA85" s="280"/>
      <c r="AB85" s="280"/>
      <c r="AC85" s="280"/>
      <c r="AD85" s="280"/>
      <c r="AE85" s="280"/>
      <c r="AF85" s="642"/>
      <c r="AG85" s="1913"/>
    </row>
    <row r="86" spans="1:33" ht="30" customHeight="1">
      <c r="A86" s="277"/>
      <c r="B86" s="294"/>
      <c r="C86" s="294"/>
      <c r="D86" s="294"/>
      <c r="E86" s="294"/>
      <c r="F86" s="294"/>
      <c r="G86" s="294"/>
      <c r="H86" s="293"/>
      <c r="I86" s="293"/>
      <c r="J86" s="293"/>
      <c r="K86" s="293"/>
      <c r="L86" s="293"/>
      <c r="M86" s="293"/>
      <c r="N86" s="293"/>
      <c r="O86" s="293"/>
      <c r="P86" s="293"/>
      <c r="Q86" s="293"/>
      <c r="R86" s="293"/>
      <c r="S86" s="293"/>
      <c r="T86" s="279"/>
      <c r="U86" s="280"/>
      <c r="V86" s="280"/>
      <c r="W86" s="280"/>
      <c r="X86" s="280"/>
      <c r="Y86" s="280"/>
      <c r="Z86" s="280"/>
      <c r="AA86" s="280"/>
      <c r="AB86" s="280"/>
      <c r="AC86" s="280"/>
      <c r="AD86" s="280"/>
      <c r="AE86" s="280"/>
      <c r="AF86" s="642"/>
      <c r="AG86" s="1913"/>
    </row>
    <row r="87" spans="1:33" ht="30" customHeight="1">
      <c r="A87" s="277"/>
      <c r="B87" s="294"/>
      <c r="C87" s="294" t="s">
        <v>3597</v>
      </c>
      <c r="D87" s="294"/>
      <c r="E87" s="294"/>
      <c r="F87" s="294"/>
      <c r="G87" s="294"/>
      <c r="H87" s="293"/>
      <c r="I87" s="293"/>
      <c r="J87" s="293"/>
      <c r="K87" s="293"/>
      <c r="L87" s="293"/>
      <c r="M87" s="293"/>
      <c r="N87" s="293"/>
      <c r="O87" s="293"/>
      <c r="P87" s="293"/>
      <c r="Q87" s="293"/>
      <c r="R87" s="293"/>
      <c r="S87" s="293"/>
      <c r="T87" s="279"/>
      <c r="U87" s="280"/>
      <c r="V87" s="280"/>
      <c r="W87" s="280"/>
      <c r="X87" s="280"/>
      <c r="Y87" s="280"/>
      <c r="Z87" s="280"/>
      <c r="AA87" s="280"/>
      <c r="AB87" s="280"/>
      <c r="AC87" s="280"/>
      <c r="AD87" s="280"/>
      <c r="AE87" s="280"/>
      <c r="AF87" s="642"/>
      <c r="AG87" s="1913"/>
    </row>
    <row r="88" spans="1:33" ht="30" customHeight="1">
      <c r="A88" s="277"/>
      <c r="B88" s="294"/>
      <c r="C88" s="294"/>
      <c r="D88" s="294"/>
      <c r="E88" s="294"/>
      <c r="F88" s="294"/>
      <c r="G88" s="294"/>
      <c r="H88" s="293"/>
      <c r="I88" s="293"/>
      <c r="J88" s="293"/>
      <c r="K88" s="293"/>
      <c r="L88" s="293"/>
      <c r="M88" s="293"/>
      <c r="N88" s="293"/>
      <c r="O88" s="293"/>
      <c r="P88" s="293"/>
      <c r="Q88" s="293"/>
      <c r="R88" s="293"/>
      <c r="S88" s="293"/>
      <c r="T88" s="279"/>
      <c r="U88" s="280"/>
      <c r="V88" s="280"/>
      <c r="W88" s="280"/>
      <c r="X88" s="280"/>
      <c r="Y88" s="280"/>
      <c r="Z88" s="280"/>
      <c r="AA88" s="280"/>
      <c r="AB88" s="280"/>
      <c r="AC88" s="280"/>
      <c r="AD88" s="280"/>
      <c r="AE88" s="280"/>
      <c r="AF88" s="642"/>
      <c r="AG88" s="1913"/>
    </row>
    <row r="89" spans="1:33" ht="30" customHeight="1">
      <c r="A89" s="277"/>
      <c r="B89" s="294"/>
      <c r="C89" s="294" t="s">
        <v>262</v>
      </c>
      <c r="D89" s="294"/>
      <c r="E89" s="294"/>
      <c r="F89" s="294"/>
      <c r="G89" s="294"/>
      <c r="H89" s="293"/>
      <c r="I89" s="293"/>
      <c r="J89" s="293"/>
      <c r="K89" s="293"/>
      <c r="L89" s="293"/>
      <c r="M89" s="293"/>
      <c r="N89" s="293"/>
      <c r="O89" s="293"/>
      <c r="P89" s="293"/>
      <c r="Q89" s="293"/>
      <c r="R89" s="293"/>
      <c r="S89" s="293"/>
      <c r="T89" s="279"/>
      <c r="U89" s="280"/>
      <c r="V89" s="280"/>
      <c r="W89" s="280"/>
      <c r="X89" s="280"/>
      <c r="Y89" s="280"/>
      <c r="Z89" s="280"/>
      <c r="AA89" s="280"/>
      <c r="AB89" s="280"/>
      <c r="AC89" s="280"/>
      <c r="AD89" s="280"/>
      <c r="AE89" s="280"/>
      <c r="AF89" s="642"/>
      <c r="AG89" s="1913"/>
    </row>
    <row r="90" spans="1:33" ht="30" customHeight="1">
      <c r="A90" s="277"/>
      <c r="B90" s="294"/>
      <c r="C90" s="295" t="s">
        <v>263</v>
      </c>
      <c r="D90" s="294"/>
      <c r="E90" s="294"/>
      <c r="F90" s="294"/>
      <c r="G90" s="294"/>
      <c r="H90" s="293"/>
      <c r="I90" s="293"/>
      <c r="J90" s="293"/>
      <c r="K90" s="293"/>
      <c r="L90" s="293"/>
      <c r="M90" s="293"/>
      <c r="N90" s="293"/>
      <c r="O90" s="293"/>
      <c r="P90" s="293"/>
      <c r="Q90" s="293"/>
      <c r="R90" s="293"/>
      <c r="S90" s="293"/>
      <c r="T90" s="279"/>
      <c r="U90" s="280"/>
      <c r="V90" s="280"/>
      <c r="W90" s="280"/>
      <c r="X90" s="280"/>
      <c r="Y90" s="280"/>
      <c r="Z90" s="280"/>
      <c r="AA90" s="280"/>
      <c r="AB90" s="280"/>
      <c r="AC90" s="280"/>
      <c r="AD90" s="280"/>
      <c r="AE90" s="280"/>
      <c r="AF90" s="642"/>
      <c r="AG90" s="1913"/>
    </row>
    <row r="91" spans="1:33" ht="30" customHeight="1">
      <c r="A91" s="277"/>
      <c r="B91" s="294"/>
      <c r="C91" s="295" t="s">
        <v>264</v>
      </c>
      <c r="D91" s="294"/>
      <c r="E91" s="294"/>
      <c r="F91" s="294"/>
      <c r="G91" s="294"/>
      <c r="H91" s="293"/>
      <c r="I91" s="293"/>
      <c r="J91" s="293"/>
      <c r="K91" s="293"/>
      <c r="L91" s="293"/>
      <c r="M91" s="293"/>
      <c r="N91" s="293"/>
      <c r="O91" s="293"/>
      <c r="P91" s="293"/>
      <c r="Q91" s="293"/>
      <c r="R91" s="293"/>
      <c r="S91" s="293"/>
      <c r="T91" s="279"/>
      <c r="U91" s="279"/>
      <c r="V91" s="279"/>
      <c r="W91" s="279"/>
      <c r="X91" s="279"/>
      <c r="Y91" s="279"/>
      <c r="Z91" s="279"/>
      <c r="AA91" s="279"/>
      <c r="AB91" s="279"/>
      <c r="AC91" s="279"/>
      <c r="AD91" s="279"/>
      <c r="AE91" s="280"/>
      <c r="AF91" s="642"/>
      <c r="AG91" s="1913"/>
    </row>
    <row r="92" spans="1:33" ht="30" customHeight="1">
      <c r="A92" s="277"/>
      <c r="B92" s="294"/>
      <c r="C92" s="295"/>
      <c r="D92" s="294"/>
      <c r="E92" s="294"/>
      <c r="F92" s="294"/>
      <c r="G92" s="294"/>
      <c r="H92" s="293"/>
      <c r="I92" s="293"/>
      <c r="J92" s="293"/>
      <c r="K92" s="293"/>
      <c r="L92" s="293"/>
      <c r="M92" s="293"/>
      <c r="N92" s="293"/>
      <c r="O92" s="293"/>
      <c r="P92" s="293"/>
      <c r="Q92" s="293"/>
      <c r="R92" s="293"/>
      <c r="S92" s="293"/>
      <c r="T92" s="279"/>
      <c r="U92" s="279"/>
      <c r="V92" s="279"/>
      <c r="W92" s="279"/>
      <c r="X92" s="279"/>
      <c r="Y92" s="279"/>
      <c r="Z92" s="279"/>
      <c r="AA92" s="279"/>
      <c r="AB92" s="279"/>
      <c r="AC92" s="279"/>
      <c r="AD92" s="279"/>
      <c r="AE92" s="280"/>
      <c r="AF92" s="642"/>
      <c r="AG92" s="1913"/>
    </row>
    <row r="93" spans="1:33" ht="30" customHeight="1">
      <c r="A93" s="277"/>
      <c r="B93" s="294"/>
      <c r="C93" s="1162" t="s">
        <v>3151</v>
      </c>
      <c r="D93" s="294"/>
      <c r="E93" s="294"/>
      <c r="F93" s="294"/>
      <c r="G93" s="294"/>
      <c r="H93" s="293"/>
      <c r="I93" s="293"/>
      <c r="J93" s="293"/>
      <c r="K93" s="293"/>
      <c r="L93" s="293"/>
      <c r="M93" s="293"/>
      <c r="N93" s="293"/>
      <c r="O93" s="293"/>
      <c r="P93" s="293"/>
      <c r="Q93" s="293"/>
      <c r="R93" s="293"/>
      <c r="S93" s="293"/>
      <c r="T93" s="279"/>
      <c r="U93" s="279"/>
      <c r="V93" s="279"/>
      <c r="W93" s="279"/>
      <c r="X93" s="279"/>
      <c r="Y93" s="279"/>
      <c r="Z93" s="279"/>
      <c r="AA93" s="279"/>
      <c r="AB93" s="279"/>
      <c r="AC93" s="279"/>
      <c r="AD93" s="279"/>
      <c r="AE93" s="280"/>
      <c r="AF93" s="642"/>
      <c r="AG93" s="1913"/>
    </row>
    <row r="94" spans="1:33" ht="30" customHeight="1">
      <c r="A94" s="277"/>
      <c r="B94" s="294"/>
      <c r="C94" s="1162"/>
      <c r="D94" s="294"/>
      <c r="E94" s="294"/>
      <c r="F94" s="294"/>
      <c r="G94" s="294"/>
      <c r="H94" s="293"/>
      <c r="I94" s="293"/>
      <c r="J94" s="293"/>
      <c r="K94" s="293"/>
      <c r="L94" s="293"/>
      <c r="M94" s="293"/>
      <c r="N94" s="293"/>
      <c r="O94" s="293"/>
      <c r="P94" s="293"/>
      <c r="Q94" s="293"/>
      <c r="R94" s="293"/>
      <c r="S94" s="293"/>
      <c r="T94" s="279"/>
      <c r="U94" s="279"/>
      <c r="V94" s="279"/>
      <c r="W94" s="279"/>
      <c r="X94" s="279"/>
      <c r="Y94" s="279"/>
      <c r="Z94" s="279"/>
      <c r="AA94" s="279"/>
      <c r="AB94" s="279"/>
      <c r="AC94" s="279"/>
      <c r="AD94" s="279"/>
      <c r="AE94" s="280"/>
      <c r="AF94" s="642"/>
      <c r="AG94" s="1913"/>
    </row>
    <row r="95" spans="1:33" ht="30" customHeight="1">
      <c r="A95" s="277"/>
      <c r="B95" s="294"/>
      <c r="C95" s="295" t="s">
        <v>3152</v>
      </c>
      <c r="D95" s="294"/>
      <c r="E95" s="294"/>
      <c r="F95" s="294"/>
      <c r="G95" s="294"/>
      <c r="H95" s="293"/>
      <c r="I95" s="293"/>
      <c r="J95" s="293"/>
      <c r="K95" s="293"/>
      <c r="L95" s="293"/>
      <c r="M95" s="293"/>
      <c r="N95" s="293"/>
      <c r="O95" s="293"/>
      <c r="P95" s="293"/>
      <c r="Q95" s="293"/>
      <c r="R95" s="293"/>
      <c r="S95" s="293"/>
      <c r="T95" s="279"/>
      <c r="U95" s="279"/>
      <c r="V95" s="279"/>
      <c r="W95" s="279"/>
      <c r="X95" s="279"/>
      <c r="Y95" s="279"/>
      <c r="Z95" s="279"/>
      <c r="AA95" s="279"/>
      <c r="AB95" s="279"/>
      <c r="AC95" s="279"/>
      <c r="AD95" s="279"/>
      <c r="AE95" s="280"/>
      <c r="AF95" s="642"/>
      <c r="AG95" s="1913"/>
    </row>
    <row r="96" spans="1:33" ht="30" customHeight="1">
      <c r="A96" s="277"/>
      <c r="B96" s="294"/>
      <c r="C96" s="295"/>
      <c r="D96" s="294"/>
      <c r="E96" s="294"/>
      <c r="F96" s="294"/>
      <c r="G96" s="294"/>
      <c r="H96" s="293"/>
      <c r="I96" s="293"/>
      <c r="J96" s="293"/>
      <c r="K96" s="293"/>
      <c r="L96" s="293"/>
      <c r="M96" s="293"/>
      <c r="N96" s="293"/>
      <c r="O96" s="293"/>
      <c r="P96" s="293"/>
      <c r="Q96" s="293"/>
      <c r="R96" s="293"/>
      <c r="S96" s="293"/>
      <c r="T96" s="279"/>
      <c r="U96" s="279"/>
      <c r="V96" s="279"/>
      <c r="W96" s="279"/>
      <c r="X96" s="279"/>
      <c r="Y96" s="279"/>
      <c r="Z96" s="279"/>
      <c r="AA96" s="279"/>
      <c r="AB96" s="279"/>
      <c r="AC96" s="279"/>
      <c r="AD96" s="279"/>
      <c r="AE96" s="280"/>
      <c r="AF96" s="642"/>
      <c r="AG96" s="1913"/>
    </row>
    <row r="97" spans="1:33" ht="30" customHeight="1">
      <c r="A97" s="277"/>
      <c r="B97" s="294"/>
      <c r="C97" s="295" t="s">
        <v>3153</v>
      </c>
      <c r="D97" s="294"/>
      <c r="E97" s="294"/>
      <c r="F97" s="294"/>
      <c r="G97" s="294"/>
      <c r="H97" s="293"/>
      <c r="I97" s="293"/>
      <c r="J97" s="293"/>
      <c r="K97" s="293"/>
      <c r="L97" s="293"/>
      <c r="M97" s="293"/>
      <c r="N97" s="293"/>
      <c r="O97" s="293"/>
      <c r="P97" s="293"/>
      <c r="Q97" s="293"/>
      <c r="R97" s="293"/>
      <c r="S97" s="293"/>
      <c r="T97" s="279"/>
      <c r="U97" s="279"/>
      <c r="V97" s="279"/>
      <c r="W97" s="279"/>
      <c r="X97" s="279"/>
      <c r="Y97" s="279"/>
      <c r="Z97" s="279"/>
      <c r="AA97" s="279"/>
      <c r="AB97" s="279"/>
      <c r="AC97" s="279"/>
      <c r="AD97" s="279"/>
      <c r="AE97" s="280"/>
      <c r="AF97" s="642"/>
      <c r="AG97" s="1913"/>
    </row>
    <row r="98" spans="1:33" ht="30" customHeight="1">
      <c r="A98" s="277"/>
      <c r="B98" s="294"/>
      <c r="C98" s="295"/>
      <c r="D98" s="1934" t="s">
        <v>3156</v>
      </c>
      <c r="E98" s="294"/>
      <c r="F98" s="294"/>
      <c r="G98" s="294"/>
      <c r="H98" s="293"/>
      <c r="I98" s="293"/>
      <c r="J98" s="293"/>
      <c r="K98" s="293"/>
      <c r="L98" s="293"/>
      <c r="M98" s="293"/>
      <c r="N98" s="293"/>
      <c r="O98" s="293"/>
      <c r="P98" s="293"/>
      <c r="Q98" s="293"/>
      <c r="R98" s="293"/>
      <c r="S98" s="293"/>
      <c r="T98" s="279"/>
      <c r="U98" s="279"/>
      <c r="V98" s="279"/>
      <c r="W98" s="279"/>
      <c r="X98" s="279"/>
      <c r="Y98" s="279"/>
      <c r="Z98" s="279"/>
      <c r="AA98" s="279"/>
      <c r="AB98" s="279"/>
      <c r="AC98" s="279"/>
      <c r="AD98" s="279"/>
      <c r="AE98" s="280"/>
      <c r="AF98" s="642"/>
      <c r="AG98" s="1913"/>
    </row>
    <row r="99" spans="1:33" ht="30" customHeight="1">
      <c r="A99" s="277"/>
      <c r="B99" s="294"/>
      <c r="C99" s="295"/>
      <c r="D99" s="295" t="s">
        <v>3157</v>
      </c>
      <c r="E99" s="294"/>
      <c r="F99" s="294"/>
      <c r="G99" s="294"/>
      <c r="H99" s="293"/>
      <c r="I99" s="293"/>
      <c r="J99" s="293"/>
      <c r="K99" s="293"/>
      <c r="L99" s="293"/>
      <c r="M99" s="293"/>
      <c r="N99" s="293"/>
      <c r="O99" s="293"/>
      <c r="P99" s="293"/>
      <c r="Q99" s="293"/>
      <c r="R99" s="293"/>
      <c r="S99" s="293"/>
      <c r="T99" s="279"/>
      <c r="U99" s="279"/>
      <c r="V99" s="279"/>
      <c r="W99" s="279"/>
      <c r="X99" s="279"/>
      <c r="Y99" s="279"/>
      <c r="Z99" s="279"/>
      <c r="AA99" s="279"/>
      <c r="AB99" s="279"/>
      <c r="AC99" s="279"/>
      <c r="AD99" s="279"/>
      <c r="AE99" s="280"/>
      <c r="AF99" s="642"/>
      <c r="AG99" s="1913"/>
    </row>
    <row r="100" spans="1:33" ht="30" customHeight="1">
      <c r="A100" s="277"/>
      <c r="B100" s="294"/>
      <c r="C100" s="295"/>
      <c r="D100" s="295" t="s">
        <v>3158</v>
      </c>
      <c r="E100" s="294"/>
      <c r="F100" s="294"/>
      <c r="G100" s="294"/>
      <c r="H100" s="293"/>
      <c r="I100" s="293"/>
      <c r="J100" s="293"/>
      <c r="K100" s="293"/>
      <c r="L100" s="293"/>
      <c r="M100" s="293"/>
      <c r="N100" s="293"/>
      <c r="O100" s="293"/>
      <c r="P100" s="293"/>
      <c r="Q100" s="293"/>
      <c r="R100" s="293"/>
      <c r="S100" s="293"/>
      <c r="T100" s="279"/>
      <c r="U100" s="279"/>
      <c r="V100" s="279"/>
      <c r="W100" s="279"/>
      <c r="X100" s="279"/>
      <c r="Y100" s="279"/>
      <c r="Z100" s="279"/>
      <c r="AA100" s="279"/>
      <c r="AB100" s="279"/>
      <c r="AC100" s="279"/>
      <c r="AD100" s="279"/>
      <c r="AE100" s="280"/>
      <c r="AF100" s="642"/>
      <c r="AG100" s="1913"/>
    </row>
    <row r="101" spans="1:33" ht="30" customHeight="1">
      <c r="A101" s="277"/>
      <c r="B101" s="294"/>
      <c r="C101" s="295"/>
      <c r="D101" s="294"/>
      <c r="E101" s="294"/>
      <c r="F101" s="294"/>
      <c r="G101" s="294"/>
      <c r="H101" s="293"/>
      <c r="I101" s="293"/>
      <c r="J101" s="293"/>
      <c r="K101" s="293"/>
      <c r="L101" s="293"/>
      <c r="M101" s="293"/>
      <c r="N101" s="293"/>
      <c r="O101" s="293"/>
      <c r="P101" s="293"/>
      <c r="Q101" s="293"/>
      <c r="R101" s="293"/>
      <c r="S101" s="293"/>
      <c r="T101" s="279"/>
      <c r="U101" s="279"/>
      <c r="V101" s="279"/>
      <c r="W101" s="279"/>
      <c r="X101" s="279"/>
      <c r="Y101" s="279"/>
      <c r="Z101" s="279"/>
      <c r="AA101" s="279"/>
      <c r="AB101" s="279"/>
      <c r="AC101" s="279"/>
      <c r="AD101" s="279"/>
      <c r="AE101" s="280"/>
      <c r="AF101" s="642"/>
      <c r="AG101" s="1913"/>
    </row>
    <row r="102" spans="1:33" ht="30" customHeight="1">
      <c r="A102" s="277"/>
      <c r="B102" s="294"/>
      <c r="C102" s="295" t="s">
        <v>3154</v>
      </c>
      <c r="D102" s="294"/>
      <c r="E102" s="294"/>
      <c r="F102" s="294"/>
      <c r="G102" s="294"/>
      <c r="H102" s="293"/>
      <c r="I102" s="293"/>
      <c r="J102" s="293"/>
      <c r="K102" s="293"/>
      <c r="L102" s="293"/>
      <c r="M102" s="293"/>
      <c r="N102" s="293"/>
      <c r="O102" s="293"/>
      <c r="P102" s="293"/>
      <c r="Q102" s="293"/>
      <c r="R102" s="293"/>
      <c r="S102" s="293"/>
      <c r="T102" s="279"/>
      <c r="U102" s="279"/>
      <c r="V102" s="279"/>
      <c r="W102" s="279"/>
      <c r="X102" s="279"/>
      <c r="Y102" s="279"/>
      <c r="Z102" s="279"/>
      <c r="AA102" s="279"/>
      <c r="AB102" s="279"/>
      <c r="AC102" s="279"/>
      <c r="AD102" s="279"/>
      <c r="AE102" s="280"/>
      <c r="AF102" s="642"/>
      <c r="AG102" s="1913"/>
    </row>
    <row r="103" spans="1:33" ht="30" customHeight="1">
      <c r="A103" s="277"/>
      <c r="B103" s="294"/>
      <c r="C103" s="295"/>
      <c r="D103" s="295" t="s">
        <v>3155</v>
      </c>
      <c r="E103" s="294"/>
      <c r="F103" s="294"/>
      <c r="G103" s="294"/>
      <c r="H103" s="293"/>
      <c r="I103" s="293"/>
      <c r="J103" s="293"/>
      <c r="K103" s="293"/>
      <c r="L103" s="293"/>
      <c r="M103" s="293"/>
      <c r="N103" s="293"/>
      <c r="O103" s="293"/>
      <c r="P103" s="293"/>
      <c r="Q103" s="293"/>
      <c r="R103" s="293"/>
      <c r="S103" s="293"/>
      <c r="T103" s="279"/>
      <c r="U103" s="279"/>
      <c r="V103" s="279"/>
      <c r="W103" s="279"/>
      <c r="X103" s="279"/>
      <c r="Y103" s="279"/>
      <c r="Z103" s="279"/>
      <c r="AA103" s="279"/>
      <c r="AB103" s="279"/>
      <c r="AC103" s="279"/>
      <c r="AD103" s="279"/>
      <c r="AE103" s="280"/>
      <c r="AF103" s="642"/>
      <c r="AG103" s="1913"/>
    </row>
    <row r="104" spans="1:33" ht="30" customHeight="1">
      <c r="A104" s="277"/>
      <c r="B104" s="294"/>
      <c r="C104" s="295"/>
      <c r="D104" s="295" t="s">
        <v>3159</v>
      </c>
      <c r="E104" s="294"/>
      <c r="F104" s="294"/>
      <c r="G104" s="294"/>
      <c r="H104" s="293"/>
      <c r="I104" s="293"/>
      <c r="J104" s="293"/>
      <c r="K104" s="293"/>
      <c r="L104" s="293"/>
      <c r="M104" s="293"/>
      <c r="N104" s="293"/>
      <c r="O104" s="293"/>
      <c r="P104" s="293"/>
      <c r="Q104" s="293"/>
      <c r="R104" s="293"/>
      <c r="S104" s="293"/>
      <c r="T104" s="279"/>
      <c r="U104" s="279"/>
      <c r="V104" s="279"/>
      <c r="W104" s="279"/>
      <c r="X104" s="279"/>
      <c r="Y104" s="279"/>
      <c r="Z104" s="279"/>
      <c r="AA104" s="279"/>
      <c r="AB104" s="279"/>
      <c r="AC104" s="279"/>
      <c r="AD104" s="279"/>
      <c r="AE104" s="280"/>
      <c r="AF104" s="642"/>
      <c r="AG104" s="1913"/>
    </row>
    <row r="105" spans="1:33" ht="30" customHeight="1">
      <c r="A105" s="277"/>
      <c r="B105" s="294"/>
      <c r="C105" s="295"/>
      <c r="D105" s="294"/>
      <c r="E105" s="294"/>
      <c r="F105" s="294"/>
      <c r="G105" s="294"/>
      <c r="H105" s="293"/>
      <c r="I105" s="293"/>
      <c r="J105" s="293"/>
      <c r="K105" s="293"/>
      <c r="L105" s="293"/>
      <c r="M105" s="293"/>
      <c r="N105" s="293"/>
      <c r="O105" s="293"/>
      <c r="P105" s="293"/>
      <c r="Q105" s="293"/>
      <c r="R105" s="293"/>
      <c r="S105" s="293"/>
      <c r="T105" s="279"/>
      <c r="U105" s="279"/>
      <c r="V105" s="279"/>
      <c r="W105" s="279"/>
      <c r="X105" s="279"/>
      <c r="Y105" s="279"/>
      <c r="Z105" s="279"/>
      <c r="AA105" s="279"/>
      <c r="AB105" s="279"/>
      <c r="AC105" s="279"/>
      <c r="AD105" s="279"/>
      <c r="AE105" s="280"/>
      <c r="AF105" s="642"/>
      <c r="AG105" s="1913"/>
    </row>
    <row r="106" spans="1:33" ht="30" customHeight="1">
      <c r="A106" s="277"/>
      <c r="B106" s="294"/>
      <c r="C106" s="295" t="s">
        <v>3160</v>
      </c>
      <c r="D106" s="294"/>
      <c r="E106" s="294"/>
      <c r="F106" s="294"/>
      <c r="G106" s="294"/>
      <c r="H106" s="293"/>
      <c r="I106" s="293"/>
      <c r="J106" s="293"/>
      <c r="K106" s="293"/>
      <c r="L106" s="293"/>
      <c r="M106" s="293"/>
      <c r="N106" s="293"/>
      <c r="O106" s="293"/>
      <c r="P106" s="293"/>
      <c r="Q106" s="293"/>
      <c r="R106" s="293"/>
      <c r="S106" s="293"/>
      <c r="T106" s="279"/>
      <c r="U106" s="279"/>
      <c r="V106" s="279"/>
      <c r="W106" s="279"/>
      <c r="X106" s="279"/>
      <c r="Y106" s="279"/>
      <c r="Z106" s="279"/>
      <c r="AA106" s="279"/>
      <c r="AB106" s="279"/>
      <c r="AC106" s="279"/>
      <c r="AD106" s="279"/>
      <c r="AE106" s="280"/>
      <c r="AF106" s="642"/>
      <c r="AG106" s="1913"/>
    </row>
    <row r="107" spans="1:33" ht="30" customHeight="1">
      <c r="A107" s="277"/>
      <c r="B107" s="294"/>
      <c r="C107" s="295"/>
      <c r="D107" s="295" t="s">
        <v>3161</v>
      </c>
      <c r="E107" s="294"/>
      <c r="F107" s="294"/>
      <c r="G107" s="294"/>
      <c r="H107" s="293"/>
      <c r="I107" s="293"/>
      <c r="J107" s="293"/>
      <c r="K107" s="293"/>
      <c r="L107" s="293"/>
      <c r="M107" s="293"/>
      <c r="N107" s="293"/>
      <c r="O107" s="293"/>
      <c r="P107" s="293"/>
      <c r="Q107" s="293"/>
      <c r="R107" s="293"/>
      <c r="S107" s="293"/>
      <c r="T107" s="279"/>
      <c r="U107" s="279"/>
      <c r="V107" s="279"/>
      <c r="W107" s="279"/>
      <c r="X107" s="279"/>
      <c r="Y107" s="279"/>
      <c r="Z107" s="279"/>
      <c r="AA107" s="279"/>
      <c r="AB107" s="279"/>
      <c r="AC107" s="279"/>
      <c r="AD107" s="279"/>
      <c r="AE107" s="280"/>
      <c r="AF107" s="642"/>
      <c r="AG107" s="1913"/>
    </row>
    <row r="108" spans="1:33" ht="30" customHeight="1">
      <c r="A108" s="277"/>
      <c r="B108" s="294"/>
      <c r="C108" s="295"/>
      <c r="D108" s="295" t="s">
        <v>3162</v>
      </c>
      <c r="E108" s="294"/>
      <c r="F108" s="294"/>
      <c r="G108" s="294"/>
      <c r="H108" s="293"/>
      <c r="I108" s="293"/>
      <c r="J108" s="293"/>
      <c r="K108" s="293"/>
      <c r="L108" s="293"/>
      <c r="M108" s="293"/>
      <c r="N108" s="293"/>
      <c r="O108" s="293"/>
      <c r="P108" s="293"/>
      <c r="Q108" s="293"/>
      <c r="R108" s="293"/>
      <c r="S108" s="293"/>
      <c r="T108" s="279"/>
      <c r="U108" s="279"/>
      <c r="V108" s="279"/>
      <c r="W108" s="279"/>
      <c r="X108" s="279"/>
      <c r="Y108" s="279"/>
      <c r="Z108" s="279"/>
      <c r="AA108" s="279"/>
      <c r="AB108" s="279"/>
      <c r="AC108" s="279"/>
      <c r="AD108" s="279"/>
      <c r="AE108" s="280"/>
      <c r="AF108" s="642"/>
      <c r="AG108" s="1913"/>
    </row>
    <row r="109" spans="1:33" ht="30" customHeight="1">
      <c r="A109" s="277"/>
      <c r="B109" s="294"/>
      <c r="C109" s="294"/>
      <c r="D109" s="294"/>
      <c r="E109" s="294"/>
      <c r="F109" s="294"/>
      <c r="G109" s="294"/>
      <c r="H109" s="293"/>
      <c r="I109" s="293"/>
      <c r="J109" s="293"/>
      <c r="K109" s="293"/>
      <c r="L109" s="293"/>
      <c r="M109" s="293"/>
      <c r="N109" s="293"/>
      <c r="O109" s="293"/>
      <c r="P109" s="293"/>
      <c r="Q109" s="293"/>
      <c r="R109" s="293"/>
      <c r="S109" s="293"/>
      <c r="T109" s="279"/>
      <c r="U109" s="279"/>
      <c r="V109" s="279"/>
      <c r="W109" s="279"/>
      <c r="X109" s="279"/>
      <c r="Y109" s="279"/>
      <c r="Z109" s="279"/>
      <c r="AA109" s="279"/>
      <c r="AB109" s="279"/>
      <c r="AC109" s="279"/>
      <c r="AD109" s="279"/>
      <c r="AE109" s="280"/>
      <c r="AF109" s="642"/>
      <c r="AG109" s="1913"/>
    </row>
    <row r="110" spans="1:33" ht="30" customHeight="1">
      <c r="A110" s="277"/>
      <c r="B110" s="294"/>
      <c r="C110" s="295" t="s">
        <v>3165</v>
      </c>
      <c r="D110" s="294"/>
      <c r="E110" s="294"/>
      <c r="F110" s="294"/>
      <c r="G110" s="294"/>
      <c r="H110" s="293"/>
      <c r="I110" s="293"/>
      <c r="J110" s="293"/>
      <c r="K110" s="293"/>
      <c r="L110" s="293"/>
      <c r="M110" s="293"/>
      <c r="N110" s="293"/>
      <c r="O110" s="293"/>
      <c r="P110" s="293"/>
      <c r="Q110" s="293"/>
      <c r="R110" s="293"/>
      <c r="S110" s="293"/>
      <c r="T110" s="279"/>
      <c r="U110" s="279"/>
      <c r="V110" s="279"/>
      <c r="W110" s="279"/>
      <c r="X110" s="279"/>
      <c r="Y110" s="279"/>
      <c r="Z110" s="279"/>
      <c r="AA110" s="279"/>
      <c r="AB110" s="279"/>
      <c r="AC110" s="279"/>
      <c r="AD110" s="279"/>
      <c r="AE110" s="280"/>
      <c r="AF110" s="642"/>
      <c r="AG110" s="1913"/>
    </row>
    <row r="111" spans="1:33" ht="30" customHeight="1">
      <c r="A111" s="277"/>
      <c r="B111" s="294"/>
      <c r="C111" s="295" t="s">
        <v>3163</v>
      </c>
      <c r="D111" s="295"/>
      <c r="E111" s="294"/>
      <c r="F111" s="294"/>
      <c r="G111" s="294"/>
      <c r="H111" s="293"/>
      <c r="I111" s="293"/>
      <c r="J111" s="293"/>
      <c r="K111" s="293"/>
      <c r="L111" s="293"/>
      <c r="M111" s="293"/>
      <c r="N111" s="293"/>
      <c r="O111" s="293"/>
      <c r="P111" s="293"/>
      <c r="Q111" s="293"/>
      <c r="R111" s="293"/>
      <c r="S111" s="293"/>
      <c r="T111" s="279"/>
      <c r="U111" s="279"/>
      <c r="V111" s="279"/>
      <c r="W111" s="279"/>
      <c r="X111" s="279"/>
      <c r="Y111" s="279"/>
      <c r="Z111" s="279"/>
      <c r="AA111" s="279"/>
      <c r="AB111" s="279"/>
      <c r="AC111" s="279"/>
      <c r="AD111" s="279"/>
      <c r="AE111" s="280"/>
      <c r="AF111" s="642"/>
      <c r="AG111" s="1913"/>
    </row>
    <row r="112" spans="1:33" ht="30" customHeight="1">
      <c r="A112" s="277"/>
      <c r="B112" s="294"/>
      <c r="C112" s="295" t="s">
        <v>3164</v>
      </c>
      <c r="D112" s="294"/>
      <c r="E112" s="294"/>
      <c r="F112" s="294"/>
      <c r="G112" s="294"/>
      <c r="H112" s="293"/>
      <c r="I112" s="293"/>
      <c r="J112" s="293"/>
      <c r="K112" s="293"/>
      <c r="L112" s="293"/>
      <c r="M112" s="293"/>
      <c r="N112" s="293"/>
      <c r="O112" s="293"/>
      <c r="P112" s="293"/>
      <c r="Q112" s="293"/>
      <c r="R112" s="293"/>
      <c r="S112" s="293"/>
      <c r="T112" s="279"/>
      <c r="U112" s="279"/>
      <c r="V112" s="279"/>
      <c r="W112" s="279"/>
      <c r="X112" s="279"/>
      <c r="Y112" s="279"/>
      <c r="Z112" s="279"/>
      <c r="AA112" s="279"/>
      <c r="AB112" s="279"/>
      <c r="AC112" s="279"/>
      <c r="AD112" s="279"/>
      <c r="AE112" s="280"/>
      <c r="AF112" s="642"/>
      <c r="AG112" s="1913"/>
    </row>
    <row r="113" spans="1:33" ht="30" customHeight="1">
      <c r="A113" s="277"/>
      <c r="B113" s="294"/>
      <c r="C113" s="295"/>
      <c r="D113" s="294"/>
      <c r="E113" s="294"/>
      <c r="F113" s="294"/>
      <c r="G113" s="294"/>
      <c r="H113" s="293"/>
      <c r="I113" s="293"/>
      <c r="J113" s="293"/>
      <c r="K113" s="293"/>
      <c r="L113" s="293"/>
      <c r="M113" s="293"/>
      <c r="N113" s="293"/>
      <c r="O113" s="293"/>
      <c r="P113" s="293"/>
      <c r="Q113" s="293"/>
      <c r="R113" s="293"/>
      <c r="S113" s="293"/>
      <c r="T113" s="279"/>
      <c r="U113" s="279"/>
      <c r="V113" s="279"/>
      <c r="W113" s="279"/>
      <c r="X113" s="279"/>
      <c r="Y113" s="279"/>
      <c r="Z113" s="279"/>
      <c r="AA113" s="279"/>
      <c r="AB113" s="279"/>
      <c r="AC113" s="279"/>
      <c r="AD113" s="279"/>
      <c r="AE113" s="280"/>
      <c r="AF113" s="642"/>
      <c r="AG113" s="1913"/>
    </row>
    <row r="114" spans="1:33" ht="30" customHeight="1">
      <c r="A114" s="277"/>
      <c r="B114" s="294"/>
      <c r="C114" s="295" t="s">
        <v>3166</v>
      </c>
      <c r="D114" s="294"/>
      <c r="E114" s="294"/>
      <c r="F114" s="294"/>
      <c r="G114" s="294"/>
      <c r="H114" s="293"/>
      <c r="I114" s="293"/>
      <c r="J114" s="293"/>
      <c r="K114" s="293"/>
      <c r="L114" s="293"/>
      <c r="M114" s="293"/>
      <c r="N114" s="293"/>
      <c r="O114" s="293"/>
      <c r="P114" s="293"/>
      <c r="Q114" s="293"/>
      <c r="R114" s="293"/>
      <c r="S114" s="293"/>
      <c r="T114" s="279"/>
      <c r="U114" s="279"/>
      <c r="V114" s="279"/>
      <c r="W114" s="279"/>
      <c r="X114" s="279"/>
      <c r="Y114" s="279"/>
      <c r="Z114" s="279"/>
      <c r="AA114" s="279"/>
      <c r="AB114" s="279"/>
      <c r="AC114" s="279"/>
      <c r="AD114" s="279"/>
      <c r="AE114" s="280"/>
      <c r="AF114" s="642"/>
      <c r="AG114" s="1913"/>
    </row>
    <row r="115" spans="1:33" ht="30" customHeight="1">
      <c r="A115" s="277"/>
      <c r="B115" s="294"/>
      <c r="C115" s="295" t="s">
        <v>3167</v>
      </c>
      <c r="D115" s="294"/>
      <c r="E115" s="294"/>
      <c r="F115" s="294"/>
      <c r="G115" s="294"/>
      <c r="H115" s="293"/>
      <c r="I115" s="293"/>
      <c r="J115" s="293"/>
      <c r="K115" s="293"/>
      <c r="L115" s="293"/>
      <c r="M115" s="293"/>
      <c r="N115" s="293"/>
      <c r="O115" s="293"/>
      <c r="P115" s="293"/>
      <c r="Q115" s="293"/>
      <c r="R115" s="293"/>
      <c r="S115" s="293"/>
      <c r="T115" s="279"/>
      <c r="U115" s="279"/>
      <c r="V115" s="279"/>
      <c r="W115" s="279"/>
      <c r="X115" s="279"/>
      <c r="Y115" s="279"/>
      <c r="Z115" s="279"/>
      <c r="AA115" s="279"/>
      <c r="AB115" s="279"/>
      <c r="AC115" s="279"/>
      <c r="AD115" s="279"/>
      <c r="AE115" s="280"/>
      <c r="AF115" s="642"/>
      <c r="AG115" s="1913"/>
    </row>
    <row r="116" spans="1:33" ht="30" customHeight="1">
      <c r="A116" s="277"/>
      <c r="B116" s="294"/>
      <c r="C116" s="294"/>
      <c r="D116" s="294"/>
      <c r="E116" s="294"/>
      <c r="F116" s="294"/>
      <c r="G116" s="294"/>
      <c r="H116" s="293"/>
      <c r="I116" s="293"/>
      <c r="J116" s="293"/>
      <c r="K116" s="293"/>
      <c r="L116" s="293"/>
      <c r="M116" s="293"/>
      <c r="N116" s="293"/>
      <c r="O116" s="293"/>
      <c r="P116" s="293"/>
      <c r="Q116" s="293"/>
      <c r="R116" s="293"/>
      <c r="S116" s="293"/>
      <c r="T116" s="279"/>
      <c r="U116" s="279"/>
      <c r="V116" s="279"/>
      <c r="W116" s="279"/>
      <c r="X116" s="279"/>
      <c r="Y116" s="279"/>
      <c r="Z116" s="279"/>
      <c r="AA116" s="279"/>
      <c r="AB116" s="279"/>
      <c r="AC116" s="279"/>
      <c r="AD116" s="279"/>
      <c r="AE116" s="280"/>
      <c r="AF116" s="642"/>
      <c r="AG116" s="1913"/>
    </row>
    <row r="117" spans="1:33" ht="30" customHeight="1">
      <c r="A117" s="277"/>
      <c r="B117" s="294"/>
      <c r="C117" s="294" t="s">
        <v>3168</v>
      </c>
      <c r="D117" s="292"/>
      <c r="E117" s="292"/>
      <c r="F117" s="294"/>
      <c r="G117" s="294"/>
      <c r="H117" s="293"/>
      <c r="I117" s="293"/>
      <c r="J117" s="293"/>
      <c r="K117" s="293"/>
      <c r="L117" s="293"/>
      <c r="M117" s="293"/>
      <c r="N117" s="293"/>
      <c r="O117" s="293"/>
      <c r="P117" s="293"/>
      <c r="Q117" s="293"/>
      <c r="R117" s="293"/>
      <c r="S117" s="293"/>
      <c r="T117" s="279"/>
      <c r="U117" s="279"/>
      <c r="V117" s="279"/>
      <c r="W117" s="279"/>
      <c r="X117" s="279"/>
      <c r="Y117" s="279"/>
      <c r="Z117" s="279"/>
      <c r="AA117" s="279"/>
      <c r="AB117" s="279"/>
      <c r="AC117" s="279"/>
      <c r="AD117" s="279"/>
      <c r="AE117" s="280"/>
      <c r="AF117" s="642"/>
      <c r="AG117" s="1913"/>
    </row>
    <row r="118" spans="1:33" ht="30" customHeight="1">
      <c r="A118" s="277"/>
      <c r="B118" s="294"/>
      <c r="C118" s="294" t="s">
        <v>266</v>
      </c>
      <c r="D118" s="294"/>
      <c r="E118" s="294"/>
      <c r="F118" s="294"/>
      <c r="G118" s="294"/>
      <c r="H118" s="293"/>
      <c r="I118" s="293"/>
      <c r="J118" s="293"/>
      <c r="K118" s="293"/>
      <c r="L118" s="293"/>
      <c r="M118" s="293"/>
      <c r="N118" s="293"/>
      <c r="O118" s="293"/>
      <c r="P118" s="293"/>
      <c r="Q118" s="293"/>
      <c r="R118" s="293"/>
      <c r="S118" s="293"/>
      <c r="T118" s="279"/>
      <c r="U118" s="279"/>
      <c r="V118" s="279"/>
      <c r="W118" s="279"/>
      <c r="X118" s="279"/>
      <c r="Y118" s="279"/>
      <c r="Z118" s="279"/>
      <c r="AA118" s="279"/>
      <c r="AB118" s="279"/>
      <c r="AC118" s="279"/>
      <c r="AD118" s="279"/>
      <c r="AE118" s="280"/>
      <c r="AF118" s="642"/>
      <c r="AG118" s="1913"/>
    </row>
    <row r="119" spans="1:33" ht="30" customHeight="1">
      <c r="A119" s="277"/>
      <c r="B119" s="294"/>
      <c r="C119" s="294"/>
      <c r="D119" s="294"/>
      <c r="E119" s="294"/>
      <c r="F119" s="294"/>
      <c r="G119" s="294"/>
      <c r="H119" s="293"/>
      <c r="I119" s="293"/>
      <c r="J119" s="293"/>
      <c r="K119" s="293"/>
      <c r="L119" s="293"/>
      <c r="M119" s="293"/>
      <c r="N119" s="293"/>
      <c r="O119" s="293"/>
      <c r="P119" s="293"/>
      <c r="Q119" s="293"/>
      <c r="R119" s="293"/>
      <c r="S119" s="293"/>
      <c r="T119" s="279"/>
      <c r="U119" s="279"/>
      <c r="V119" s="279"/>
      <c r="W119" s="279"/>
      <c r="X119" s="279"/>
      <c r="Y119" s="279"/>
      <c r="Z119" s="279"/>
      <c r="AA119" s="279"/>
      <c r="AB119" s="279"/>
      <c r="AC119" s="279"/>
      <c r="AD119" s="279"/>
      <c r="AE119" s="280"/>
      <c r="AF119" s="642"/>
      <c r="AG119" s="1913"/>
    </row>
    <row r="120" spans="1:33" ht="30" customHeight="1">
      <c r="A120" s="277"/>
      <c r="B120" s="294"/>
      <c r="C120" s="294" t="s">
        <v>2525</v>
      </c>
      <c r="D120" s="294"/>
      <c r="E120" s="294"/>
      <c r="F120" s="294"/>
      <c r="G120" s="294"/>
      <c r="H120" s="293"/>
      <c r="I120" s="293"/>
      <c r="J120" s="293"/>
      <c r="K120" s="293"/>
      <c r="L120" s="293"/>
      <c r="M120" s="293"/>
      <c r="N120" s="293"/>
      <c r="O120" s="293"/>
      <c r="P120" s="293"/>
      <c r="Q120" s="293"/>
      <c r="R120" s="293"/>
      <c r="S120" s="293"/>
      <c r="T120" s="279"/>
      <c r="U120" s="279"/>
      <c r="V120" s="279"/>
      <c r="W120" s="279"/>
      <c r="X120" s="279"/>
      <c r="Y120" s="279"/>
      <c r="Z120" s="279"/>
      <c r="AA120" s="279"/>
      <c r="AB120" s="279"/>
      <c r="AC120" s="279"/>
      <c r="AD120" s="279"/>
      <c r="AE120" s="280"/>
      <c r="AF120" s="642"/>
      <c r="AG120" s="1913"/>
    </row>
    <row r="121" spans="1:33" ht="30" customHeight="1">
      <c r="A121" s="277"/>
      <c r="B121" s="294"/>
      <c r="C121" s="294"/>
      <c r="D121" s="294"/>
      <c r="E121" s="294"/>
      <c r="F121" s="294"/>
      <c r="G121" s="294"/>
      <c r="H121" s="293"/>
      <c r="I121" s="293"/>
      <c r="J121" s="293"/>
      <c r="K121" s="293"/>
      <c r="L121" s="293"/>
      <c r="M121" s="293"/>
      <c r="N121" s="293"/>
      <c r="O121" s="293"/>
      <c r="P121" s="293"/>
      <c r="Q121" s="293"/>
      <c r="R121" s="293"/>
      <c r="S121" s="293"/>
      <c r="T121" s="279"/>
      <c r="U121" s="279"/>
      <c r="V121" s="279"/>
      <c r="W121" s="279"/>
      <c r="X121" s="279"/>
      <c r="Y121" s="279"/>
      <c r="Z121" s="279"/>
      <c r="AA121" s="279"/>
      <c r="AB121" s="279"/>
      <c r="AC121" s="279"/>
      <c r="AD121" s="279"/>
      <c r="AE121" s="280"/>
      <c r="AF121" s="642"/>
      <c r="AG121" s="1913"/>
    </row>
    <row r="122" spans="1:33" ht="30" customHeight="1">
      <c r="A122" s="277"/>
      <c r="B122" s="283"/>
      <c r="C122" s="277"/>
      <c r="D122" s="277"/>
      <c r="E122" s="277"/>
      <c r="F122" s="277"/>
      <c r="G122" s="277"/>
      <c r="H122" s="277"/>
      <c r="I122" s="278"/>
      <c r="J122" s="277"/>
      <c r="K122" s="277"/>
      <c r="L122" s="278"/>
      <c r="M122" s="278"/>
      <c r="N122" s="278"/>
      <c r="O122" s="278"/>
      <c r="P122" s="278"/>
      <c r="Q122" s="279"/>
      <c r="R122" s="279"/>
      <c r="S122" s="279"/>
      <c r="T122" s="279"/>
      <c r="U122" s="279"/>
      <c r="V122" s="279"/>
      <c r="W122" s="279"/>
      <c r="X122" s="279"/>
      <c r="Y122" s="279"/>
      <c r="Z122" s="279"/>
      <c r="AA122" s="279"/>
      <c r="AB122" s="279"/>
      <c r="AC122" s="279"/>
      <c r="AD122" s="280"/>
      <c r="AE122" s="280"/>
      <c r="AF122" s="642"/>
      <c r="AG122" s="1913"/>
    </row>
    <row r="123" spans="1:33" s="298" customFormat="1" ht="40.5" customHeight="1">
      <c r="A123" s="277"/>
      <c r="B123" s="557"/>
      <c r="C123" s="558" t="s">
        <v>922</v>
      </c>
      <c r="D123" s="559"/>
      <c r="E123" s="559"/>
      <c r="F123" s="559"/>
      <c r="G123" s="559"/>
      <c r="H123" s="559"/>
      <c r="I123" s="560"/>
      <c r="J123" s="559"/>
      <c r="K123" s="559"/>
      <c r="L123" s="560"/>
      <c r="M123" s="560"/>
      <c r="N123" s="560"/>
      <c r="O123" s="560"/>
      <c r="P123" s="560"/>
      <c r="Q123" s="561"/>
      <c r="R123" s="562"/>
      <c r="S123" s="562"/>
      <c r="T123" s="562"/>
      <c r="U123" s="562"/>
      <c r="V123" s="562"/>
      <c r="W123" s="562"/>
      <c r="X123" s="562"/>
      <c r="Y123" s="562"/>
      <c r="Z123" s="277"/>
      <c r="AA123" s="277"/>
      <c r="AB123" s="279"/>
      <c r="AC123" s="279"/>
      <c r="AD123" s="280"/>
      <c r="AE123" s="280"/>
      <c r="AF123" s="642"/>
      <c r="AG123" s="1913"/>
    </row>
    <row r="124" spans="1:33" s="298" customFormat="1" ht="40.5" customHeight="1">
      <c r="A124" s="277"/>
      <c r="B124" s="557"/>
      <c r="C124" s="559"/>
      <c r="D124" s="559"/>
      <c r="E124" s="559"/>
      <c r="F124" s="559"/>
      <c r="G124" s="559"/>
      <c r="H124" s="559"/>
      <c r="I124" s="560"/>
      <c r="J124" s="559"/>
      <c r="K124" s="559"/>
      <c r="L124" s="560"/>
      <c r="M124" s="560"/>
      <c r="N124" s="560"/>
      <c r="O124" s="560"/>
      <c r="P124" s="560"/>
      <c r="Q124" s="563" t="s">
        <v>923</v>
      </c>
      <c r="R124" s="564" t="s">
        <v>924</v>
      </c>
      <c r="S124" s="565"/>
      <c r="T124" s="565"/>
      <c r="U124" s="565"/>
      <c r="V124" s="565"/>
      <c r="W124" s="565"/>
      <c r="X124" s="565"/>
      <c r="Y124" s="565"/>
      <c r="Z124" s="277"/>
      <c r="AA124" s="556"/>
      <c r="AB124" s="556"/>
      <c r="AC124" s="279"/>
      <c r="AD124" s="280"/>
      <c r="AE124" s="280"/>
      <c r="AF124" s="642"/>
      <c r="AG124" s="1913"/>
    </row>
    <row r="125" spans="1:33" s="298" customFormat="1" ht="40.5" customHeight="1">
      <c r="A125" s="277"/>
      <c r="B125" s="557"/>
      <c r="C125" s="559" t="s">
        <v>925</v>
      </c>
      <c r="D125" s="559"/>
      <c r="E125" s="559"/>
      <c r="F125" s="559"/>
      <c r="G125" s="559"/>
      <c r="H125" s="559"/>
      <c r="I125" s="560"/>
      <c r="J125" s="559"/>
      <c r="K125" s="559"/>
      <c r="L125" s="560"/>
      <c r="M125" s="560"/>
      <c r="N125" s="560"/>
      <c r="O125" s="560"/>
      <c r="P125" s="560"/>
      <c r="Q125" s="557"/>
      <c r="R125" s="565"/>
      <c r="S125" s="565"/>
      <c r="T125" s="565"/>
      <c r="U125" s="565"/>
      <c r="V125" s="565"/>
      <c r="W125" s="565"/>
      <c r="X125" s="565"/>
      <c r="Y125" s="565"/>
      <c r="Z125" s="277"/>
      <c r="AA125" s="556"/>
      <c r="AB125" s="556"/>
      <c r="AC125" s="279"/>
      <c r="AD125" s="280"/>
      <c r="AE125" s="280"/>
      <c r="AF125" s="642"/>
      <c r="AG125" s="1913"/>
    </row>
    <row r="126" spans="1:33" s="298" customFormat="1" ht="40.5" customHeight="1">
      <c r="A126" s="277"/>
      <c r="B126" s="557"/>
      <c r="C126" s="559"/>
      <c r="D126" s="559"/>
      <c r="E126" s="559"/>
      <c r="F126" s="559"/>
      <c r="G126" s="559"/>
      <c r="H126" s="559"/>
      <c r="I126" s="560"/>
      <c r="J126" s="559"/>
      <c r="K126" s="559"/>
      <c r="L126" s="560"/>
      <c r="M126" s="560"/>
      <c r="N126" s="560"/>
      <c r="O126" s="560"/>
      <c r="P126" s="560"/>
      <c r="Q126" s="566" t="s">
        <v>926</v>
      </c>
      <c r="R126" s="564" t="s">
        <v>927</v>
      </c>
      <c r="S126" s="565"/>
      <c r="T126" s="565"/>
      <c r="U126" s="565"/>
      <c r="V126" s="565"/>
      <c r="W126" s="565"/>
      <c r="X126" s="565"/>
      <c r="Y126" s="567" t="s">
        <v>188</v>
      </c>
      <c r="Z126" s="277"/>
      <c r="AA126" s="556"/>
      <c r="AB126" s="556"/>
      <c r="AC126" s="279"/>
      <c r="AD126" s="280"/>
      <c r="AE126" s="280"/>
      <c r="AF126" s="642"/>
      <c r="AG126" s="1913"/>
    </row>
    <row r="127" spans="1:33" s="298" customFormat="1" ht="40.5" customHeight="1">
      <c r="A127" s="277"/>
      <c r="B127" s="557"/>
      <c r="C127" s="559"/>
      <c r="D127" s="559" t="s">
        <v>928</v>
      </c>
      <c r="E127" s="559"/>
      <c r="F127" s="559"/>
      <c r="G127" s="559"/>
      <c r="H127" s="559"/>
      <c r="I127" s="560"/>
      <c r="J127" s="559"/>
      <c r="K127" s="559"/>
      <c r="L127" s="560"/>
      <c r="M127" s="560"/>
      <c r="N127" s="560"/>
      <c r="O127" s="560"/>
      <c r="P127" s="560"/>
      <c r="Q127" s="557"/>
      <c r="R127" s="565"/>
      <c r="S127" s="565"/>
      <c r="T127" s="565"/>
      <c r="U127" s="565"/>
      <c r="V127" s="565"/>
      <c r="W127" s="565"/>
      <c r="X127" s="565"/>
      <c r="Y127" s="567" t="s">
        <v>188</v>
      </c>
      <c r="Z127" s="277"/>
      <c r="AA127" s="556"/>
      <c r="AB127" s="556"/>
      <c r="AC127" s="279"/>
      <c r="AD127" s="280"/>
      <c r="AE127" s="280"/>
      <c r="AF127" s="642"/>
      <c r="AG127" s="1913"/>
    </row>
    <row r="128" spans="1:33" s="298" customFormat="1" ht="40.5" customHeight="1">
      <c r="A128" s="277"/>
      <c r="B128" s="557"/>
      <c r="C128" s="559"/>
      <c r="D128" s="559" t="s">
        <v>929</v>
      </c>
      <c r="E128" s="559"/>
      <c r="F128" s="559"/>
      <c r="G128" s="559"/>
      <c r="H128" s="559"/>
      <c r="I128" s="560"/>
      <c r="J128" s="559"/>
      <c r="K128" s="559"/>
      <c r="L128" s="560"/>
      <c r="M128" s="560"/>
      <c r="N128" s="560"/>
      <c r="O128" s="560"/>
      <c r="P128" s="560"/>
      <c r="Q128" s="557"/>
      <c r="R128" s="565"/>
      <c r="S128" s="565"/>
      <c r="T128" s="565"/>
      <c r="U128" s="565"/>
      <c r="V128" s="565"/>
      <c r="W128" s="565"/>
      <c r="X128" s="565"/>
      <c r="Y128" s="567" t="s">
        <v>188</v>
      </c>
      <c r="Z128" s="277"/>
      <c r="AA128" s="556"/>
      <c r="AB128" s="556"/>
      <c r="AC128" s="279"/>
      <c r="AD128" s="280"/>
      <c r="AE128" s="280"/>
      <c r="AF128" s="642"/>
      <c r="AG128" s="1913"/>
    </row>
    <row r="129" spans="1:33" s="298" customFormat="1" ht="40.5" customHeight="1">
      <c r="A129" s="277"/>
      <c r="B129" s="557"/>
      <c r="C129" s="559"/>
      <c r="D129" s="559"/>
      <c r="E129" s="559"/>
      <c r="F129" s="559"/>
      <c r="G129" s="559"/>
      <c r="H129" s="559"/>
      <c r="I129" s="560"/>
      <c r="J129" s="559"/>
      <c r="K129" s="559"/>
      <c r="L129" s="560"/>
      <c r="M129" s="560"/>
      <c r="N129" s="560"/>
      <c r="O129" s="560"/>
      <c r="P129" s="560"/>
      <c r="Q129" s="566" t="s">
        <v>930</v>
      </c>
      <c r="R129" s="564" t="s">
        <v>931</v>
      </c>
      <c r="S129" s="565"/>
      <c r="T129" s="565"/>
      <c r="U129" s="565"/>
      <c r="V129" s="565"/>
      <c r="W129" s="565"/>
      <c r="X129" s="565"/>
      <c r="Y129" s="567" t="s">
        <v>188</v>
      </c>
      <c r="Z129" s="277"/>
      <c r="AA129" s="556"/>
      <c r="AB129" s="556"/>
      <c r="AC129" s="279"/>
      <c r="AD129" s="280"/>
      <c r="AE129" s="280"/>
      <c r="AF129" s="642"/>
      <c r="AG129" s="1913"/>
    </row>
    <row r="130" spans="1:33" s="298" customFormat="1" ht="40.5" customHeight="1">
      <c r="A130" s="277"/>
      <c r="B130" s="557"/>
      <c r="C130" s="559"/>
      <c r="D130" s="559"/>
      <c r="E130" s="559"/>
      <c r="F130" s="559"/>
      <c r="G130" s="559"/>
      <c r="H130" s="559"/>
      <c r="I130" s="560"/>
      <c r="J130" s="559"/>
      <c r="K130" s="559"/>
      <c r="L130" s="560"/>
      <c r="M130" s="560"/>
      <c r="N130" s="560"/>
      <c r="O130" s="560"/>
      <c r="P130" s="560"/>
      <c r="Q130" s="566" t="s">
        <v>932</v>
      </c>
      <c r="R130" s="564" t="s">
        <v>933</v>
      </c>
      <c r="S130" s="565"/>
      <c r="T130" s="565"/>
      <c r="U130" s="565"/>
      <c r="V130" s="565"/>
      <c r="W130" s="565"/>
      <c r="X130" s="565"/>
      <c r="Y130" s="567" t="s">
        <v>188</v>
      </c>
      <c r="Z130" s="277"/>
      <c r="AA130" s="556"/>
      <c r="AB130" s="556"/>
      <c r="AC130" s="279"/>
      <c r="AD130" s="280"/>
      <c r="AE130" s="280"/>
      <c r="AF130" s="642"/>
      <c r="AG130" s="1913"/>
    </row>
    <row r="131" spans="1:33" s="298" customFormat="1" ht="40.5" customHeight="1">
      <c r="A131" s="277"/>
      <c r="B131" s="557"/>
      <c r="C131" s="559"/>
      <c r="D131" s="559"/>
      <c r="E131" s="559"/>
      <c r="F131" s="559"/>
      <c r="G131" s="559"/>
      <c r="H131" s="559"/>
      <c r="I131" s="560"/>
      <c r="J131" s="559"/>
      <c r="K131" s="559"/>
      <c r="L131" s="560"/>
      <c r="M131" s="560"/>
      <c r="N131" s="560"/>
      <c r="O131" s="560"/>
      <c r="P131" s="560"/>
      <c r="Q131" s="568" t="s">
        <v>934</v>
      </c>
      <c r="R131" s="565"/>
      <c r="S131" s="565"/>
      <c r="T131" s="565"/>
      <c r="U131" s="565"/>
      <c r="V131" s="565"/>
      <c r="W131" s="565"/>
      <c r="X131" s="565"/>
      <c r="Y131" s="567" t="s">
        <v>188</v>
      </c>
      <c r="Z131" s="277"/>
      <c r="AA131" s="556"/>
      <c r="AB131" s="556"/>
      <c r="AC131" s="279"/>
      <c r="AD131" s="280"/>
      <c r="AE131" s="280"/>
      <c r="AF131" s="642"/>
      <c r="AG131" s="1913"/>
    </row>
    <row r="132" spans="1:33" ht="30" customHeight="1">
      <c r="A132" s="277"/>
      <c r="B132" s="559"/>
      <c r="C132" s="569"/>
      <c r="D132" s="559"/>
      <c r="E132" s="559"/>
      <c r="F132" s="559"/>
      <c r="G132" s="559"/>
      <c r="H132" s="559"/>
      <c r="I132" s="559"/>
      <c r="J132" s="559"/>
      <c r="K132" s="559"/>
      <c r="L132" s="560"/>
      <c r="M132" s="560"/>
      <c r="N132" s="560"/>
      <c r="O132" s="560"/>
      <c r="P132" s="560"/>
      <c r="Q132" s="570" t="s">
        <v>935</v>
      </c>
      <c r="R132" s="564" t="s">
        <v>936</v>
      </c>
      <c r="S132" s="565"/>
      <c r="T132" s="565"/>
      <c r="U132" s="565"/>
      <c r="V132" s="565"/>
      <c r="W132" s="565"/>
      <c r="X132" s="565"/>
      <c r="Y132" s="567" t="s">
        <v>188</v>
      </c>
      <c r="Z132" s="277"/>
      <c r="AA132" s="556"/>
      <c r="AB132" s="556"/>
      <c r="AC132" s="279"/>
      <c r="AD132" s="280"/>
      <c r="AE132" s="280"/>
      <c r="AF132" s="642"/>
      <c r="AG132" s="1913"/>
    </row>
    <row r="133" spans="1:33" ht="30" customHeight="1">
      <c r="A133" s="277"/>
      <c r="B133" s="559"/>
      <c r="C133" s="569"/>
      <c r="D133" s="559"/>
      <c r="E133" s="559"/>
      <c r="F133" s="559"/>
      <c r="G133" s="559"/>
      <c r="H133" s="559"/>
      <c r="I133" s="559"/>
      <c r="J133" s="559"/>
      <c r="K133" s="559"/>
      <c r="L133" s="560"/>
      <c r="M133" s="560"/>
      <c r="N133" s="560"/>
      <c r="O133" s="560"/>
      <c r="P133" s="560"/>
      <c r="Q133" s="570" t="s">
        <v>937</v>
      </c>
      <c r="R133" s="564" t="s">
        <v>938</v>
      </c>
      <c r="S133" s="565"/>
      <c r="T133" s="565"/>
      <c r="U133" s="565"/>
      <c r="V133" s="565"/>
      <c r="W133" s="565"/>
      <c r="X133" s="565"/>
      <c r="Y133" s="567" t="s">
        <v>188</v>
      </c>
      <c r="Z133" s="277"/>
      <c r="AA133" s="556"/>
      <c r="AB133" s="556"/>
      <c r="AC133" s="279"/>
      <c r="AD133" s="280"/>
      <c r="AE133" s="280"/>
      <c r="AF133" s="642"/>
      <c r="AG133" s="1913"/>
    </row>
    <row r="134" spans="1:33" ht="30" customHeight="1">
      <c r="A134" s="277"/>
      <c r="B134" s="559"/>
      <c r="C134" s="569"/>
      <c r="D134" s="559"/>
      <c r="E134" s="559"/>
      <c r="F134" s="559"/>
      <c r="G134" s="559"/>
      <c r="H134" s="559"/>
      <c r="I134" s="559"/>
      <c r="J134" s="559"/>
      <c r="K134" s="559"/>
      <c r="L134" s="560"/>
      <c r="M134" s="560"/>
      <c r="N134" s="560"/>
      <c r="O134" s="560"/>
      <c r="P134" s="560"/>
      <c r="Q134" s="570" t="s">
        <v>939</v>
      </c>
      <c r="R134" s="564" t="s">
        <v>940</v>
      </c>
      <c r="S134" s="565"/>
      <c r="T134" s="565"/>
      <c r="U134" s="565"/>
      <c r="V134" s="565"/>
      <c r="W134" s="565"/>
      <c r="X134" s="565"/>
      <c r="Y134" s="567" t="s">
        <v>188</v>
      </c>
      <c r="Z134" s="277"/>
      <c r="AA134" s="556"/>
      <c r="AB134" s="556"/>
      <c r="AC134" s="279"/>
      <c r="AD134" s="280"/>
      <c r="AE134" s="280"/>
      <c r="AF134" s="642"/>
      <c r="AG134" s="1913"/>
    </row>
    <row r="135" spans="1:33" ht="30" customHeight="1">
      <c r="A135" s="277"/>
      <c r="B135" s="559"/>
      <c r="C135" s="559"/>
      <c r="D135" s="559"/>
      <c r="E135" s="559"/>
      <c r="F135" s="559"/>
      <c r="G135" s="559"/>
      <c r="H135" s="559"/>
      <c r="I135" s="559"/>
      <c r="J135" s="559"/>
      <c r="K135" s="559"/>
      <c r="L135" s="560"/>
      <c r="M135" s="560"/>
      <c r="N135" s="560"/>
      <c r="O135" s="560"/>
      <c r="P135" s="560"/>
      <c r="Q135" s="557"/>
      <c r="R135" s="565"/>
      <c r="S135" s="565"/>
      <c r="T135" s="565"/>
      <c r="U135" s="565"/>
      <c r="V135" s="565"/>
      <c r="W135" s="565"/>
      <c r="X135" s="565"/>
      <c r="Y135" s="565"/>
      <c r="Z135" s="556"/>
      <c r="AA135" s="556"/>
      <c r="AB135" s="556"/>
      <c r="AC135" s="279"/>
      <c r="AD135" s="280"/>
      <c r="AE135" s="280"/>
      <c r="AF135" s="642"/>
      <c r="AG135" s="1913"/>
    </row>
    <row r="136" spans="1:33" ht="30" customHeight="1">
      <c r="A136" s="277"/>
      <c r="B136" s="559"/>
      <c r="C136" s="559"/>
      <c r="D136" s="559"/>
      <c r="E136" s="559"/>
      <c r="F136" s="559"/>
      <c r="G136" s="559"/>
      <c r="H136" s="559"/>
      <c r="I136" s="559"/>
      <c r="J136" s="559"/>
      <c r="K136" s="559"/>
      <c r="L136" s="560"/>
      <c r="M136" s="560"/>
      <c r="N136" s="560"/>
      <c r="O136" s="560"/>
      <c r="P136" s="560"/>
      <c r="Q136" s="570" t="s">
        <v>941</v>
      </c>
      <c r="R136" s="564" t="s">
        <v>942</v>
      </c>
      <c r="S136" s="565"/>
      <c r="T136" s="565"/>
      <c r="U136" s="565"/>
      <c r="V136" s="565"/>
      <c r="W136" s="565"/>
      <c r="X136" s="565"/>
      <c r="Y136" s="565"/>
      <c r="Z136" s="556"/>
      <c r="AA136" s="556"/>
      <c r="AB136" s="556"/>
      <c r="AC136" s="279"/>
      <c r="AD136" s="280"/>
      <c r="AE136" s="280"/>
      <c r="AF136" s="642"/>
      <c r="AG136" s="1913"/>
    </row>
    <row r="137" spans="1:33" ht="30" customHeight="1">
      <c r="A137" s="277"/>
      <c r="B137" s="559"/>
      <c r="C137" s="559"/>
      <c r="D137" s="559"/>
      <c r="E137" s="559"/>
      <c r="F137" s="559"/>
      <c r="G137" s="559"/>
      <c r="H137" s="559"/>
      <c r="I137" s="559"/>
      <c r="J137" s="559"/>
      <c r="K137" s="559"/>
      <c r="L137" s="560"/>
      <c r="M137" s="560"/>
      <c r="N137" s="560"/>
      <c r="O137" s="560"/>
      <c r="P137" s="560"/>
      <c r="Q137" s="570"/>
      <c r="R137" s="564"/>
      <c r="S137" s="565"/>
      <c r="T137" s="565"/>
      <c r="U137" s="565"/>
      <c r="V137" s="565"/>
      <c r="W137" s="565"/>
      <c r="X137" s="565"/>
      <c r="Y137" s="565"/>
      <c r="Z137" s="556"/>
      <c r="AA137" s="556"/>
      <c r="AB137" s="556"/>
      <c r="AC137" s="279"/>
      <c r="AD137" s="280"/>
      <c r="AE137" s="280"/>
      <c r="AF137" s="642"/>
      <c r="AG137" s="1913"/>
    </row>
    <row r="138" spans="1:33" ht="30" customHeight="1">
      <c r="A138" s="277"/>
      <c r="B138" s="559"/>
      <c r="C138" s="559"/>
      <c r="D138" s="559"/>
      <c r="E138" s="559"/>
      <c r="F138" s="559"/>
      <c r="G138" s="559"/>
      <c r="H138" s="559"/>
      <c r="I138" s="559"/>
      <c r="J138" s="559"/>
      <c r="K138" s="559"/>
      <c r="L138" s="560"/>
      <c r="M138" s="560"/>
      <c r="N138" s="560"/>
      <c r="O138" s="560"/>
      <c r="P138" s="560"/>
      <c r="Q138" s="570" t="s">
        <v>943</v>
      </c>
      <c r="R138" s="564" t="s">
        <v>944</v>
      </c>
      <c r="S138" s="564"/>
      <c r="T138" s="565"/>
      <c r="U138" s="565"/>
      <c r="V138" s="565"/>
      <c r="W138" s="565"/>
      <c r="X138" s="565"/>
      <c r="Y138" s="565"/>
      <c r="Z138" s="556"/>
      <c r="AA138" s="556"/>
      <c r="AB138" s="556"/>
      <c r="AC138" s="279"/>
      <c r="AD138" s="280"/>
      <c r="AE138" s="280"/>
      <c r="AF138" s="642"/>
      <c r="AG138" s="1913"/>
    </row>
    <row r="139" spans="1:33" ht="30" customHeight="1">
      <c r="A139" s="277"/>
      <c r="B139" s="559"/>
      <c r="C139" s="559"/>
      <c r="D139" s="559"/>
      <c r="E139" s="559"/>
      <c r="F139" s="559"/>
      <c r="G139" s="559"/>
      <c r="H139" s="559"/>
      <c r="I139" s="559"/>
      <c r="J139" s="559"/>
      <c r="K139" s="559"/>
      <c r="L139" s="560"/>
      <c r="M139" s="560"/>
      <c r="N139" s="560"/>
      <c r="O139" s="560"/>
      <c r="P139" s="560"/>
      <c r="Q139" s="570"/>
      <c r="R139" s="564"/>
      <c r="S139" s="565"/>
      <c r="T139" s="565"/>
      <c r="U139" s="565"/>
      <c r="V139" s="565"/>
      <c r="W139" s="565"/>
      <c r="X139" s="565"/>
      <c r="Y139" s="565"/>
      <c r="Z139" s="556"/>
      <c r="AA139" s="556"/>
      <c r="AB139" s="556"/>
      <c r="AC139" s="279"/>
      <c r="AD139" s="280"/>
      <c r="AE139" s="280"/>
      <c r="AF139" s="642"/>
      <c r="AG139" s="1913"/>
    </row>
    <row r="140" spans="1:33" ht="30" customHeight="1">
      <c r="A140" s="277"/>
      <c r="B140" s="559"/>
      <c r="C140" s="559"/>
      <c r="D140" s="559"/>
      <c r="E140" s="559"/>
      <c r="F140" s="559"/>
      <c r="G140" s="559"/>
      <c r="H140" s="559"/>
      <c r="I140" s="559"/>
      <c r="J140" s="559"/>
      <c r="K140" s="559"/>
      <c r="L140" s="560"/>
      <c r="M140" s="560"/>
      <c r="N140" s="560"/>
      <c r="O140" s="560"/>
      <c r="P140" s="560"/>
      <c r="Q140" s="570" t="s">
        <v>945</v>
      </c>
      <c r="R140" s="564" t="s">
        <v>946</v>
      </c>
      <c r="S140" s="565"/>
      <c r="T140" s="565"/>
      <c r="U140" s="565"/>
      <c r="V140" s="565"/>
      <c r="W140" s="565"/>
      <c r="X140" s="565"/>
      <c r="Y140" s="565"/>
      <c r="Z140" s="556"/>
      <c r="AA140" s="556"/>
      <c r="AB140" s="556"/>
      <c r="AC140" s="279"/>
      <c r="AD140" s="280"/>
      <c r="AE140" s="280"/>
      <c r="AF140" s="642"/>
      <c r="AG140" s="1913"/>
    </row>
    <row r="141" spans="1:33" ht="30" customHeight="1">
      <c r="A141" s="277"/>
      <c r="B141" s="559"/>
      <c r="C141" s="559"/>
      <c r="D141" s="559"/>
      <c r="E141" s="559"/>
      <c r="F141" s="559"/>
      <c r="G141" s="559"/>
      <c r="H141" s="559"/>
      <c r="I141" s="559"/>
      <c r="J141" s="559"/>
      <c r="K141" s="559"/>
      <c r="L141" s="560"/>
      <c r="M141" s="560"/>
      <c r="N141" s="560"/>
      <c r="O141" s="560"/>
      <c r="P141" s="560"/>
      <c r="Q141" s="570"/>
      <c r="R141" s="564"/>
      <c r="S141" s="565"/>
      <c r="T141" s="565"/>
      <c r="U141" s="565"/>
      <c r="V141" s="565"/>
      <c r="W141" s="565"/>
      <c r="X141" s="565"/>
      <c r="Y141" s="565"/>
      <c r="Z141" s="556"/>
      <c r="AA141" s="556"/>
      <c r="AB141" s="556"/>
      <c r="AC141" s="279"/>
      <c r="AD141" s="280"/>
      <c r="AE141" s="280"/>
      <c r="AF141" s="642"/>
      <c r="AG141" s="1913"/>
    </row>
    <row r="142" spans="1:33" ht="30" customHeight="1">
      <c r="A142" s="277"/>
      <c r="B142" s="559"/>
      <c r="C142" s="559"/>
      <c r="D142" s="559"/>
      <c r="E142" s="559"/>
      <c r="F142" s="559"/>
      <c r="G142" s="559"/>
      <c r="H142" s="559"/>
      <c r="I142" s="559"/>
      <c r="J142" s="559"/>
      <c r="K142" s="559"/>
      <c r="L142" s="560"/>
      <c r="M142" s="560"/>
      <c r="N142" s="560"/>
      <c r="O142" s="560"/>
      <c r="P142" s="560"/>
      <c r="Q142" s="570" t="s">
        <v>947</v>
      </c>
      <c r="R142" s="564" t="s">
        <v>948</v>
      </c>
      <c r="S142" s="565"/>
      <c r="T142" s="565"/>
      <c r="U142" s="565"/>
      <c r="V142" s="565"/>
      <c r="W142" s="565"/>
      <c r="X142" s="565"/>
      <c r="Y142" s="565"/>
      <c r="Z142" s="556"/>
      <c r="AA142" s="556"/>
      <c r="AB142" s="556"/>
      <c r="AC142" s="279"/>
      <c r="AD142" s="280"/>
      <c r="AE142" s="280"/>
      <c r="AF142" s="642"/>
      <c r="AG142" s="1913"/>
    </row>
    <row r="143" spans="1:33" ht="30" customHeight="1">
      <c r="A143" s="277"/>
      <c r="B143" s="559"/>
      <c r="C143" s="559"/>
      <c r="D143" s="559"/>
      <c r="E143" s="559"/>
      <c r="F143" s="559"/>
      <c r="G143" s="559"/>
      <c r="H143" s="559"/>
      <c r="I143" s="559"/>
      <c r="J143" s="559"/>
      <c r="K143" s="559"/>
      <c r="L143" s="560"/>
      <c r="M143" s="560"/>
      <c r="N143" s="560"/>
      <c r="O143" s="560"/>
      <c r="P143" s="560"/>
      <c r="Q143" s="570"/>
      <c r="R143" s="564"/>
      <c r="S143" s="565"/>
      <c r="T143" s="565"/>
      <c r="U143" s="565"/>
      <c r="V143" s="565"/>
      <c r="W143" s="565"/>
      <c r="X143" s="565"/>
      <c r="Y143" s="565"/>
      <c r="Z143" s="556"/>
      <c r="AA143" s="556"/>
      <c r="AB143" s="556"/>
      <c r="AC143" s="279"/>
      <c r="AD143" s="280"/>
      <c r="AE143" s="280"/>
      <c r="AF143" s="642"/>
      <c r="AG143" s="1913"/>
    </row>
    <row r="144" spans="1:33" ht="30" customHeight="1">
      <c r="A144" s="277"/>
      <c r="B144" s="559"/>
      <c r="C144" s="559"/>
      <c r="D144" s="559"/>
      <c r="E144" s="559"/>
      <c r="F144" s="559"/>
      <c r="G144" s="559"/>
      <c r="H144" s="559"/>
      <c r="I144" s="559"/>
      <c r="J144" s="559"/>
      <c r="K144" s="559"/>
      <c r="L144" s="560"/>
      <c r="M144" s="560"/>
      <c r="N144" s="560"/>
      <c r="O144" s="560"/>
      <c r="P144" s="560"/>
      <c r="Q144" s="570" t="s">
        <v>949</v>
      </c>
      <c r="R144" s="564" t="s">
        <v>950</v>
      </c>
      <c r="S144" s="565"/>
      <c r="T144" s="565"/>
      <c r="U144" s="565"/>
      <c r="V144" s="565"/>
      <c r="W144" s="565"/>
      <c r="X144" s="565"/>
      <c r="Y144" s="565"/>
      <c r="Z144" s="556"/>
      <c r="AA144" s="556"/>
      <c r="AB144" s="556"/>
      <c r="AC144" s="279"/>
      <c r="AD144" s="280"/>
      <c r="AE144" s="280"/>
      <c r="AF144" s="642"/>
      <c r="AG144" s="1913"/>
    </row>
    <row r="145" spans="1:36" ht="30" customHeight="1">
      <c r="A145" s="277"/>
      <c r="B145" s="559"/>
      <c r="C145" s="559"/>
      <c r="D145" s="559"/>
      <c r="E145" s="559"/>
      <c r="F145" s="559"/>
      <c r="G145" s="559"/>
      <c r="H145" s="559"/>
      <c r="I145" s="559"/>
      <c r="J145" s="559"/>
      <c r="K145" s="559"/>
      <c r="L145" s="560"/>
      <c r="M145" s="560"/>
      <c r="N145" s="560"/>
      <c r="O145" s="560"/>
      <c r="P145" s="560"/>
      <c r="Q145" s="570"/>
      <c r="R145" s="564"/>
      <c r="S145" s="565"/>
      <c r="T145" s="565"/>
      <c r="U145" s="565"/>
      <c r="V145" s="565"/>
      <c r="W145" s="565"/>
      <c r="X145" s="565"/>
      <c r="Y145" s="565"/>
      <c r="Z145" s="556"/>
      <c r="AA145" s="556"/>
      <c r="AB145" s="556"/>
      <c r="AC145" s="279"/>
      <c r="AD145" s="280"/>
      <c r="AE145" s="280"/>
      <c r="AF145" s="642"/>
      <c r="AG145" s="1913"/>
    </row>
    <row r="146" spans="1:36" ht="30" customHeight="1">
      <c r="A146" s="277"/>
      <c r="B146" s="559"/>
      <c r="C146" s="559"/>
      <c r="D146" s="559"/>
      <c r="E146" s="559"/>
      <c r="F146" s="559"/>
      <c r="G146" s="559"/>
      <c r="H146" s="559"/>
      <c r="I146" s="559"/>
      <c r="J146" s="559"/>
      <c r="K146" s="559"/>
      <c r="L146" s="560"/>
      <c r="M146" s="560"/>
      <c r="N146" s="560"/>
      <c r="O146" s="560"/>
      <c r="P146" s="560"/>
      <c r="Q146" s="570" t="s">
        <v>951</v>
      </c>
      <c r="R146" s="564" t="s">
        <v>952</v>
      </c>
      <c r="S146" s="565"/>
      <c r="T146" s="565"/>
      <c r="U146" s="565"/>
      <c r="V146" s="565"/>
      <c r="W146" s="565"/>
      <c r="X146" s="565"/>
      <c r="Y146" s="565"/>
      <c r="Z146" s="556"/>
      <c r="AA146" s="556"/>
      <c r="AB146" s="556"/>
      <c r="AC146" s="279"/>
      <c r="AD146" s="280"/>
      <c r="AE146" s="280"/>
      <c r="AF146" s="642"/>
      <c r="AG146" s="1913"/>
    </row>
    <row r="147" spans="1:36" ht="30" customHeight="1">
      <c r="A147" s="277"/>
      <c r="B147" s="559"/>
      <c r="C147" s="559"/>
      <c r="D147" s="559"/>
      <c r="E147" s="559"/>
      <c r="F147" s="559"/>
      <c r="G147" s="559"/>
      <c r="H147" s="559"/>
      <c r="I147" s="559"/>
      <c r="J147" s="559"/>
      <c r="K147" s="559"/>
      <c r="L147" s="560"/>
      <c r="M147" s="560"/>
      <c r="N147" s="560"/>
      <c r="O147" s="560"/>
      <c r="P147" s="560"/>
      <c r="Q147" s="570"/>
      <c r="R147" s="564"/>
      <c r="S147" s="565"/>
      <c r="T147" s="565"/>
      <c r="U147" s="565"/>
      <c r="V147" s="565"/>
      <c r="W147" s="565"/>
      <c r="X147" s="565"/>
      <c r="Y147" s="565"/>
      <c r="Z147" s="556"/>
      <c r="AA147" s="556"/>
      <c r="AB147" s="556"/>
      <c r="AC147" s="279"/>
      <c r="AD147" s="280"/>
      <c r="AE147" s="280"/>
      <c r="AF147" s="642"/>
      <c r="AG147" s="1913"/>
    </row>
    <row r="148" spans="1:36" ht="30" customHeight="1">
      <c r="A148" s="277"/>
      <c r="B148" s="559"/>
      <c r="C148" s="559"/>
      <c r="D148" s="559"/>
      <c r="E148" s="559"/>
      <c r="F148" s="559"/>
      <c r="G148" s="559"/>
      <c r="H148" s="559"/>
      <c r="I148" s="559"/>
      <c r="J148" s="559"/>
      <c r="K148" s="559"/>
      <c r="L148" s="560"/>
      <c r="M148" s="560"/>
      <c r="N148" s="560"/>
      <c r="O148" s="560"/>
      <c r="P148" s="560"/>
      <c r="Q148" s="571" t="s">
        <v>953</v>
      </c>
      <c r="R148" s="564"/>
      <c r="S148" s="565"/>
      <c r="T148" s="565"/>
      <c r="U148" s="565"/>
      <c r="V148" s="565"/>
      <c r="W148" s="565"/>
      <c r="X148" s="565"/>
      <c r="Y148" s="565"/>
      <c r="Z148" s="556"/>
      <c r="AA148" s="556"/>
      <c r="AB148" s="556"/>
      <c r="AC148" s="279"/>
      <c r="AD148" s="280"/>
      <c r="AE148" s="280"/>
      <c r="AF148" s="642"/>
      <c r="AG148" s="1913"/>
    </row>
    <row r="149" spans="1:36" ht="30" customHeight="1">
      <c r="A149" s="277"/>
      <c r="B149" s="559"/>
      <c r="C149" s="559"/>
      <c r="D149" s="559"/>
      <c r="E149" s="559"/>
      <c r="F149" s="559"/>
      <c r="G149" s="559"/>
      <c r="H149" s="559"/>
      <c r="I149" s="559"/>
      <c r="J149" s="559"/>
      <c r="K149" s="559"/>
      <c r="L149" s="560"/>
      <c r="M149" s="560"/>
      <c r="N149" s="560"/>
      <c r="O149" s="560"/>
      <c r="P149" s="560"/>
      <c r="Q149" s="570"/>
      <c r="R149" s="564"/>
      <c r="S149" s="565"/>
      <c r="T149" s="565"/>
      <c r="U149" s="565"/>
      <c r="V149" s="565"/>
      <c r="W149" s="565"/>
      <c r="X149" s="565"/>
      <c r="Y149" s="565"/>
      <c r="Z149" s="556"/>
      <c r="AA149" s="556"/>
      <c r="AB149" s="556"/>
      <c r="AC149" s="279"/>
      <c r="AD149" s="280"/>
      <c r="AE149" s="280"/>
      <c r="AF149" s="642"/>
      <c r="AG149" s="1913"/>
    </row>
    <row r="150" spans="1:36" ht="30" customHeight="1">
      <c r="A150" s="277"/>
      <c r="B150" s="559"/>
      <c r="C150" s="559"/>
      <c r="D150" s="559"/>
      <c r="E150" s="559"/>
      <c r="F150" s="559"/>
      <c r="G150" s="559"/>
      <c r="H150" s="559"/>
      <c r="I150" s="559"/>
      <c r="J150" s="559"/>
      <c r="K150" s="559"/>
      <c r="L150" s="560"/>
      <c r="M150" s="560"/>
      <c r="N150" s="560"/>
      <c r="O150" s="560"/>
      <c r="P150" s="560"/>
      <c r="Q150" s="570" t="s">
        <v>954</v>
      </c>
      <c r="R150" s="564" t="s">
        <v>955</v>
      </c>
      <c r="S150" s="565"/>
      <c r="T150" s="565"/>
      <c r="U150" s="565"/>
      <c r="V150" s="565"/>
      <c r="W150" s="565"/>
      <c r="X150" s="565"/>
      <c r="Y150" s="565"/>
      <c r="Z150" s="556"/>
      <c r="AA150" s="556"/>
      <c r="AB150" s="556"/>
      <c r="AC150" s="279"/>
      <c r="AD150" s="280"/>
      <c r="AE150" s="280"/>
      <c r="AF150" s="642"/>
      <c r="AG150" s="1913"/>
    </row>
    <row r="151" spans="1:36" ht="30" customHeight="1">
      <c r="A151" s="277"/>
      <c r="B151" s="559"/>
      <c r="C151" s="559"/>
      <c r="D151" s="559"/>
      <c r="E151" s="559"/>
      <c r="F151" s="559"/>
      <c r="G151" s="559"/>
      <c r="H151" s="559"/>
      <c r="I151" s="559"/>
      <c r="J151" s="559"/>
      <c r="K151" s="559"/>
      <c r="L151" s="560"/>
      <c r="M151" s="560"/>
      <c r="N151" s="560"/>
      <c r="O151" s="560"/>
      <c r="P151" s="560"/>
      <c r="Q151" s="557"/>
      <c r="R151" s="565"/>
      <c r="S151" s="565"/>
      <c r="T151" s="565"/>
      <c r="U151" s="565"/>
      <c r="V151" s="565"/>
      <c r="W151" s="565"/>
      <c r="X151" s="565"/>
      <c r="Y151" s="565"/>
      <c r="Z151" s="556"/>
      <c r="AA151" s="556"/>
      <c r="AB151" s="556"/>
      <c r="AC151" s="279"/>
      <c r="AD151" s="280"/>
      <c r="AE151" s="280"/>
      <c r="AF151" s="642"/>
      <c r="AG151" s="1913"/>
    </row>
    <row r="152" spans="1:36" ht="30" customHeight="1">
      <c r="A152" s="277"/>
      <c r="B152" s="559"/>
      <c r="C152" s="559"/>
      <c r="D152" s="559"/>
      <c r="E152" s="559"/>
      <c r="F152" s="559"/>
      <c r="G152" s="559"/>
      <c r="H152" s="559"/>
      <c r="I152" s="559"/>
      <c r="J152" s="559"/>
      <c r="K152" s="559"/>
      <c r="L152" s="560"/>
      <c r="M152" s="560"/>
      <c r="N152" s="560"/>
      <c r="O152" s="560"/>
      <c r="P152" s="560"/>
      <c r="Q152" s="557"/>
      <c r="R152" s="565"/>
      <c r="S152" s="565"/>
      <c r="T152" s="565"/>
      <c r="U152" s="565"/>
      <c r="V152" s="565"/>
      <c r="W152" s="565"/>
      <c r="X152" s="565"/>
      <c r="Y152" s="565"/>
      <c r="Z152" s="556"/>
      <c r="AA152" s="556"/>
      <c r="AB152" s="556"/>
      <c r="AC152" s="279"/>
      <c r="AD152" s="280"/>
      <c r="AE152" s="280"/>
      <c r="AF152" s="642"/>
      <c r="AG152" s="1913"/>
    </row>
    <row r="153" spans="1:36" s="298" customFormat="1" ht="40.5" customHeight="1">
      <c r="A153" s="277"/>
      <c r="B153" s="296" t="s">
        <v>267</v>
      </c>
      <c r="C153" s="277"/>
      <c r="D153" s="277"/>
      <c r="E153" s="277"/>
      <c r="F153" s="277"/>
      <c r="G153" s="277"/>
      <c r="H153" s="277"/>
      <c r="I153" s="278"/>
      <c r="J153" s="277"/>
      <c r="K153" s="277"/>
      <c r="L153" s="278"/>
      <c r="M153" s="278"/>
      <c r="N153" s="278"/>
      <c r="O153" s="278"/>
      <c r="P153" s="278"/>
      <c r="Q153" s="296" t="s">
        <v>268</v>
      </c>
      <c r="R153" s="279"/>
      <c r="S153" s="279"/>
      <c r="T153" s="279"/>
      <c r="U153" s="279"/>
      <c r="V153" s="279"/>
      <c r="W153" s="297" t="s">
        <v>269</v>
      </c>
      <c r="X153" s="279"/>
      <c r="Y153" s="279"/>
      <c r="Z153" s="279"/>
      <c r="AA153" s="279"/>
      <c r="AB153" s="279"/>
      <c r="AC153" s="279"/>
      <c r="AD153" s="280"/>
      <c r="AE153" s="280"/>
      <c r="AF153" s="642"/>
      <c r="AG153" s="1913"/>
      <c r="AH153" s="281"/>
      <c r="AI153" s="281"/>
      <c r="AJ153" s="281"/>
    </row>
    <row r="154" spans="1:36" s="298" customFormat="1" ht="40.5" customHeight="1">
      <c r="A154" s="277"/>
      <c r="B154" s="299"/>
      <c r="C154" s="300" t="s">
        <v>270</v>
      </c>
      <c r="D154" s="277"/>
      <c r="E154" s="297" t="s">
        <v>271</v>
      </c>
      <c r="F154" s="278"/>
      <c r="G154" s="301" t="s">
        <v>272</v>
      </c>
      <c r="H154" s="277"/>
      <c r="I154" s="278"/>
      <c r="J154" s="283" t="s">
        <v>273</v>
      </c>
      <c r="K154" s="277"/>
      <c r="L154" s="278"/>
      <c r="M154" s="278"/>
      <c r="N154" s="278"/>
      <c r="O154" s="278"/>
      <c r="P154" s="278"/>
      <c r="Q154" s="302" t="s">
        <v>274</v>
      </c>
      <c r="R154" s="303"/>
      <c r="S154" s="304">
        <v>15.5</v>
      </c>
      <c r="T154" s="279"/>
      <c r="U154" s="305">
        <v>15.5</v>
      </c>
      <c r="V154" s="279"/>
      <c r="W154" s="306">
        <v>15.5</v>
      </c>
      <c r="X154" s="279"/>
      <c r="Y154" s="279"/>
      <c r="Z154" s="279"/>
      <c r="AA154" s="279"/>
      <c r="AB154" s="279"/>
      <c r="AC154" s="279"/>
      <c r="AD154" s="279"/>
      <c r="AE154" s="280"/>
      <c r="AF154" s="642"/>
      <c r="AG154" s="1913"/>
      <c r="AH154" s="281"/>
      <c r="AI154" s="281"/>
      <c r="AJ154" s="281"/>
    </row>
    <row r="155" spans="1:36" s="298" customFormat="1" ht="40.5" customHeight="1">
      <c r="A155" s="277"/>
      <c r="B155" s="299"/>
      <c r="C155" s="300" t="s">
        <v>275</v>
      </c>
      <c r="D155" s="277"/>
      <c r="E155" s="297" t="s">
        <v>276</v>
      </c>
      <c r="F155" s="278"/>
      <c r="G155" s="301" t="s">
        <v>277</v>
      </c>
      <c r="H155" s="277"/>
      <c r="I155" s="278"/>
      <c r="J155" s="283" t="s">
        <v>278</v>
      </c>
      <c r="K155" s="277"/>
      <c r="L155" s="278"/>
      <c r="M155" s="278"/>
      <c r="N155" s="278"/>
      <c r="O155" s="278"/>
      <c r="P155" s="278"/>
      <c r="Q155" s="307" t="s">
        <v>279</v>
      </c>
      <c r="R155" s="303"/>
      <c r="S155" s="297" t="s">
        <v>280</v>
      </c>
      <c r="T155" s="279"/>
      <c r="U155" s="308" t="s">
        <v>281</v>
      </c>
      <c r="V155" s="279"/>
      <c r="W155" s="297"/>
      <c r="X155" s="279"/>
      <c r="Y155" s="279"/>
      <c r="Z155" s="279"/>
      <c r="AA155" s="279"/>
      <c r="AB155" s="279"/>
      <c r="AC155" s="279"/>
      <c r="AD155" s="279"/>
      <c r="AE155" s="280"/>
      <c r="AF155" s="642"/>
      <c r="AG155" s="1913"/>
      <c r="AH155" s="281"/>
      <c r="AI155" s="281"/>
      <c r="AJ155" s="281"/>
    </row>
    <row r="156" spans="1:36" s="298" customFormat="1" ht="40.5" customHeight="1">
      <c r="A156" s="277"/>
      <c r="B156" s="299"/>
      <c r="C156" s="277"/>
      <c r="D156" s="277"/>
      <c r="E156" s="277"/>
      <c r="F156" s="277"/>
      <c r="G156" s="277"/>
      <c r="H156" s="277"/>
      <c r="I156" s="278"/>
      <c r="J156" s="277"/>
      <c r="K156" s="277"/>
      <c r="L156" s="278"/>
      <c r="M156" s="278"/>
      <c r="N156" s="278"/>
      <c r="O156" s="278"/>
      <c r="P156" s="278"/>
      <c r="Q156" s="279"/>
      <c r="R156" s="308"/>
      <c r="S156" s="308" t="s">
        <v>282</v>
      </c>
      <c r="T156" s="279"/>
      <c r="U156" s="308" t="s">
        <v>283</v>
      </c>
      <c r="V156" s="279"/>
      <c r="W156" s="309" t="s">
        <v>284</v>
      </c>
      <c r="X156" s="279"/>
      <c r="Y156" s="279"/>
      <c r="Z156" s="279"/>
      <c r="AA156" s="279"/>
      <c r="AB156" s="279"/>
      <c r="AC156" s="279"/>
      <c r="AD156" s="279"/>
      <c r="AE156" s="280"/>
      <c r="AF156" s="642"/>
      <c r="AG156" s="1913"/>
      <c r="AH156" s="281"/>
      <c r="AI156" s="281"/>
      <c r="AJ156" s="281"/>
    </row>
    <row r="157" spans="1:36" s="298" customFormat="1" ht="40.5" customHeight="1">
      <c r="A157" s="277"/>
      <c r="B157" s="296" t="s">
        <v>285</v>
      </c>
      <c r="C157" s="277"/>
      <c r="D157" s="277"/>
      <c r="E157" s="277"/>
      <c r="F157" s="277"/>
      <c r="G157" s="277"/>
      <c r="H157" s="277"/>
      <c r="I157" s="278"/>
      <c r="J157" s="277"/>
      <c r="K157" s="277"/>
      <c r="L157" s="278"/>
      <c r="M157" s="278"/>
      <c r="N157" s="278"/>
      <c r="O157" s="278"/>
      <c r="P157" s="278"/>
      <c r="Q157" s="279"/>
      <c r="R157" s="279"/>
      <c r="S157" s="279"/>
      <c r="T157" s="279"/>
      <c r="U157" s="279"/>
      <c r="V157" s="279"/>
      <c r="W157" s="279"/>
      <c r="X157" s="279"/>
      <c r="Y157" s="279"/>
      <c r="Z157" s="279"/>
      <c r="AA157" s="279"/>
      <c r="AB157" s="279"/>
      <c r="AC157" s="279"/>
      <c r="AD157" s="280"/>
      <c r="AE157" s="280"/>
      <c r="AF157" s="642"/>
      <c r="AG157" s="1913"/>
      <c r="AH157" s="281"/>
      <c r="AI157" s="281"/>
      <c r="AJ157" s="281"/>
    </row>
    <row r="158" spans="1:36" s="298" customFormat="1" ht="40.5" customHeight="1">
      <c r="A158" s="277"/>
      <c r="B158" s="299"/>
      <c r="C158" s="310" t="s">
        <v>286</v>
      </c>
      <c r="D158" s="277"/>
      <c r="E158" s="277"/>
      <c r="F158" s="277"/>
      <c r="G158" s="277"/>
      <c r="H158" s="311" t="s">
        <v>287</v>
      </c>
      <c r="I158" s="311"/>
      <c r="J158" s="277"/>
      <c r="K158" s="277"/>
      <c r="L158" s="278"/>
      <c r="M158" s="278"/>
      <c r="N158" s="278"/>
      <c r="O158" s="278"/>
      <c r="P158" s="312" t="s">
        <v>288</v>
      </c>
      <c r="Q158" s="312"/>
      <c r="R158" s="279"/>
      <c r="S158" s="279"/>
      <c r="T158" s="279"/>
      <c r="U158" s="279"/>
      <c r="V158" s="313" t="s">
        <v>289</v>
      </c>
      <c r="W158" s="313"/>
      <c r="X158" s="279"/>
      <c r="Y158" s="279"/>
      <c r="Z158" s="279"/>
      <c r="AA158" s="279"/>
      <c r="AB158" s="279"/>
      <c r="AC158" s="279"/>
      <c r="AD158" s="280"/>
      <c r="AE158" s="280"/>
      <c r="AF158" s="642"/>
      <c r="AG158" s="1913"/>
      <c r="AH158" s="281"/>
      <c r="AI158" s="281"/>
      <c r="AJ158" s="281"/>
    </row>
    <row r="159" spans="1:36" s="298" customFormat="1" ht="40.5" customHeight="1">
      <c r="A159" s="277"/>
      <c r="B159" s="299"/>
      <c r="C159" s="314" t="s">
        <v>290</v>
      </c>
      <c r="D159" s="277"/>
      <c r="E159" s="277"/>
      <c r="F159" s="277"/>
      <c r="G159" s="277"/>
      <c r="H159" s="315" t="s">
        <v>291</v>
      </c>
      <c r="I159" s="315"/>
      <c r="J159" s="277"/>
      <c r="K159" s="277"/>
      <c r="L159" s="278"/>
      <c r="M159" s="278"/>
      <c r="N159" s="278"/>
      <c r="O159" s="278"/>
      <c r="P159" s="316" t="s">
        <v>292</v>
      </c>
      <c r="Q159" s="316"/>
      <c r="R159" s="279"/>
      <c r="S159" s="279"/>
      <c r="T159" s="279"/>
      <c r="U159" s="279"/>
      <c r="V159" s="317" t="s">
        <v>293</v>
      </c>
      <c r="W159" s="317"/>
      <c r="X159" s="279"/>
      <c r="Y159" s="279"/>
      <c r="Z159" s="279"/>
      <c r="AA159" s="279"/>
      <c r="AB159" s="279"/>
      <c r="AC159" s="279"/>
      <c r="AD159" s="280"/>
      <c r="AE159" s="280"/>
      <c r="AF159" s="642"/>
      <c r="AG159" s="1913"/>
      <c r="AH159" s="281"/>
      <c r="AI159" s="281"/>
      <c r="AJ159" s="281"/>
    </row>
    <row r="160" spans="1:36" s="298" customFormat="1" ht="40.5" customHeight="1">
      <c r="A160" s="277"/>
      <c r="B160" s="299"/>
      <c r="C160" s="318" t="s">
        <v>294</v>
      </c>
      <c r="D160" s="277"/>
      <c r="E160" s="277"/>
      <c r="F160" s="277"/>
      <c r="G160" s="277"/>
      <c r="H160" s="319"/>
      <c r="I160" s="278"/>
      <c r="J160" s="319"/>
      <c r="K160" s="319"/>
      <c r="L160" s="278"/>
      <c r="M160" s="278"/>
      <c r="N160" s="278"/>
      <c r="O160" s="278"/>
      <c r="P160" s="320"/>
      <c r="Q160" s="321"/>
      <c r="R160" s="320"/>
      <c r="S160" s="279"/>
      <c r="T160" s="279"/>
      <c r="U160" s="279"/>
      <c r="V160" s="322"/>
      <c r="W160" s="322"/>
      <c r="X160" s="322"/>
      <c r="Y160" s="322"/>
      <c r="Z160" s="279"/>
      <c r="AA160" s="279"/>
      <c r="AB160" s="279"/>
      <c r="AC160" s="279"/>
      <c r="AD160" s="280"/>
      <c r="AE160" s="280"/>
      <c r="AF160" s="642"/>
      <c r="AG160" s="1913"/>
      <c r="AH160" s="281"/>
      <c r="AI160" s="281"/>
      <c r="AJ160" s="281"/>
    </row>
    <row r="161" spans="1:36" s="298" customFormat="1" ht="40.5" customHeight="1">
      <c r="A161" s="277"/>
      <c r="B161" s="296" t="s">
        <v>295</v>
      </c>
      <c r="C161" s="277"/>
      <c r="D161" s="277"/>
      <c r="E161" s="277"/>
      <c r="F161" s="277"/>
      <c r="G161" s="277"/>
      <c r="H161" s="277"/>
      <c r="I161" s="278"/>
      <c r="J161" s="277"/>
      <c r="K161" s="277"/>
      <c r="L161" s="278"/>
      <c r="M161" s="278"/>
      <c r="N161" s="278"/>
      <c r="O161" s="278"/>
      <c r="P161" s="278"/>
      <c r="Q161" s="279"/>
      <c r="R161" s="279"/>
      <c r="S161" s="279"/>
      <c r="T161" s="279"/>
      <c r="U161" s="279"/>
      <c r="V161" s="279"/>
      <c r="W161" s="279"/>
      <c r="X161" s="279"/>
      <c r="Y161" s="279"/>
      <c r="Z161" s="279"/>
      <c r="AA161" s="279"/>
      <c r="AB161" s="279"/>
      <c r="AC161" s="279"/>
      <c r="AD161" s="280"/>
      <c r="AE161" s="280"/>
      <c r="AF161" s="642"/>
      <c r="AG161" s="1913"/>
      <c r="AH161" s="281"/>
      <c r="AI161" s="281"/>
      <c r="AJ161" s="281"/>
    </row>
    <row r="162" spans="1:36" s="298" customFormat="1" ht="40.5" customHeight="1">
      <c r="A162" s="277"/>
      <c r="B162" s="299"/>
      <c r="C162" s="323" t="s">
        <v>296</v>
      </c>
      <c r="D162" s="324" t="s">
        <v>297</v>
      </c>
      <c r="E162" s="325" t="s">
        <v>298</v>
      </c>
      <c r="F162" s="326" t="s">
        <v>299</v>
      </c>
      <c r="G162" s="327" t="s">
        <v>300</v>
      </c>
      <c r="H162" s="328" t="s">
        <v>301</v>
      </c>
      <c r="I162" s="329" t="s">
        <v>302</v>
      </c>
      <c r="J162" s="330" t="s">
        <v>303</v>
      </c>
      <c r="K162" s="331" t="s">
        <v>304</v>
      </c>
      <c r="L162" s="332" t="s">
        <v>305</v>
      </c>
      <c r="M162" s="333" t="s">
        <v>306</v>
      </c>
      <c r="N162" s="334" t="s">
        <v>307</v>
      </c>
      <c r="O162" s="335" t="s">
        <v>308</v>
      </c>
      <c r="P162" s="326" t="s">
        <v>309</v>
      </c>
      <c r="Q162" s="336" t="s">
        <v>310</v>
      </c>
      <c r="R162" s="337" t="s">
        <v>311</v>
      </c>
      <c r="S162" s="338" t="s">
        <v>312</v>
      </c>
      <c r="T162" s="339" t="s">
        <v>313</v>
      </c>
      <c r="U162" s="340" t="s">
        <v>314</v>
      </c>
      <c r="V162" s="325" t="s">
        <v>315</v>
      </c>
      <c r="W162" s="279"/>
      <c r="X162" s="1914"/>
      <c r="Y162" s="1915" t="s">
        <v>3140</v>
      </c>
      <c r="Z162" s="1905">
        <f>ROW()</f>
        <v>162</v>
      </c>
      <c r="AA162" s="1911" t="str">
        <f ca="1">_xlfn.FORMULATEXT(Z162)</f>
        <v>=LIGNE()</v>
      </c>
      <c r="AB162" s="279"/>
      <c r="AC162" s="279"/>
      <c r="AD162" s="280"/>
      <c r="AE162" s="280"/>
      <c r="AF162" s="642"/>
      <c r="AG162" s="1913"/>
      <c r="AH162" s="281"/>
      <c r="AI162" s="281"/>
      <c r="AJ162" s="281"/>
    </row>
    <row r="163" spans="1:36" s="298" customFormat="1" ht="40.5" customHeight="1">
      <c r="A163" s="277"/>
      <c r="B163" s="299"/>
      <c r="C163" s="277"/>
      <c r="D163" s="277"/>
      <c r="E163" s="277"/>
      <c r="F163" s="277"/>
      <c r="G163" s="277"/>
      <c r="H163" s="277"/>
      <c r="I163" s="278"/>
      <c r="J163" s="277"/>
      <c r="K163" s="277"/>
      <c r="L163" s="278"/>
      <c r="M163" s="278"/>
      <c r="N163" s="278"/>
      <c r="O163" s="278"/>
      <c r="P163" s="278"/>
      <c r="Q163" s="279"/>
      <c r="R163" s="279"/>
      <c r="S163" s="279"/>
      <c r="T163" s="279"/>
      <c r="U163" s="279"/>
      <c r="V163" s="279"/>
      <c r="W163" s="279"/>
      <c r="X163" s="1914"/>
      <c r="Y163" s="1915"/>
      <c r="Z163" s="279"/>
      <c r="AA163" s="279"/>
      <c r="AB163" s="279"/>
      <c r="AC163" s="279"/>
      <c r="AD163" s="280"/>
      <c r="AE163" s="280"/>
      <c r="AF163" s="642"/>
      <c r="AG163" s="1913"/>
      <c r="AH163" s="281"/>
      <c r="AI163" s="281"/>
      <c r="AJ163" s="281"/>
    </row>
    <row r="164" spans="1:36" s="298" customFormat="1" ht="40.5" customHeight="1">
      <c r="A164" s="277"/>
      <c r="B164" s="299"/>
      <c r="C164" s="341" t="s">
        <v>296</v>
      </c>
      <c r="D164" s="341" t="s">
        <v>297</v>
      </c>
      <c r="E164" s="341" t="s">
        <v>298</v>
      </c>
      <c r="F164" s="341" t="s">
        <v>299</v>
      </c>
      <c r="G164" s="341" t="s">
        <v>300</v>
      </c>
      <c r="H164" s="341" t="s">
        <v>301</v>
      </c>
      <c r="I164" s="341" t="s">
        <v>302</v>
      </c>
      <c r="J164" s="341" t="s">
        <v>303</v>
      </c>
      <c r="K164" s="341" t="s">
        <v>304</v>
      </c>
      <c r="L164" s="341" t="s">
        <v>305</v>
      </c>
      <c r="M164" s="341" t="s">
        <v>306</v>
      </c>
      <c r="N164" s="341" t="s">
        <v>307</v>
      </c>
      <c r="O164" s="341" t="s">
        <v>308</v>
      </c>
      <c r="P164" s="341" t="s">
        <v>309</v>
      </c>
      <c r="Q164" s="341" t="s">
        <v>310</v>
      </c>
      <c r="R164" s="341" t="s">
        <v>311</v>
      </c>
      <c r="S164" s="341" t="s">
        <v>312</v>
      </c>
      <c r="T164" s="341" t="s">
        <v>313</v>
      </c>
      <c r="U164" s="341" t="s">
        <v>314</v>
      </c>
      <c r="V164" s="341" t="s">
        <v>315</v>
      </c>
      <c r="W164" s="279"/>
      <c r="X164" s="1914"/>
      <c r="Y164" s="1915" t="s">
        <v>3141</v>
      </c>
      <c r="Z164" s="1906">
        <f>COLUMN()</f>
        <v>26</v>
      </c>
      <c r="AA164" s="1911" t="str">
        <f ca="1">_xlfn.FORMULATEXT(Z164)</f>
        <v>=COLONNE()</v>
      </c>
      <c r="AB164" s="1911" t="s">
        <v>3146</v>
      </c>
      <c r="AC164" s="279"/>
      <c r="AD164" s="280"/>
      <c r="AE164" s="280"/>
      <c r="AF164" s="642"/>
      <c r="AG164" s="1913"/>
      <c r="AH164" s="281"/>
      <c r="AI164" s="281"/>
      <c r="AJ164" s="281"/>
    </row>
    <row r="165" spans="1:36" s="298" customFormat="1" ht="40.5" customHeight="1">
      <c r="A165" s="277"/>
      <c r="B165" s="299"/>
      <c r="C165" s="277"/>
      <c r="D165" s="277"/>
      <c r="E165" s="277"/>
      <c r="F165" s="277"/>
      <c r="G165" s="277"/>
      <c r="H165" s="277"/>
      <c r="I165" s="278"/>
      <c r="J165" s="277"/>
      <c r="K165" s="277"/>
      <c r="L165" s="278"/>
      <c r="M165" s="278"/>
      <c r="N165" s="278"/>
      <c r="O165" s="278"/>
      <c r="P165" s="278"/>
      <c r="Q165" s="279"/>
      <c r="R165" s="279"/>
      <c r="S165" s="279"/>
      <c r="T165" s="279"/>
      <c r="U165" s="279"/>
      <c r="V165" s="279"/>
      <c r="W165" s="279"/>
      <c r="X165" s="1914"/>
      <c r="Y165" s="1915"/>
      <c r="Z165" s="279"/>
      <c r="AA165" s="279"/>
      <c r="AB165" s="279"/>
      <c r="AC165" s="279"/>
      <c r="AD165" s="280"/>
      <c r="AE165" s="280"/>
      <c r="AF165" s="642"/>
      <c r="AG165" s="1913"/>
      <c r="AH165" s="281"/>
      <c r="AI165" s="281"/>
      <c r="AJ165" s="281"/>
    </row>
    <row r="166" spans="1:36" s="298" customFormat="1" ht="40.5" customHeight="1">
      <c r="A166" s="277"/>
      <c r="B166" s="299"/>
      <c r="C166" s="342">
        <v>1</v>
      </c>
      <c r="D166" s="342" t="s">
        <v>316</v>
      </c>
      <c r="E166" s="342" t="s">
        <v>317</v>
      </c>
      <c r="F166" s="342" t="s">
        <v>318</v>
      </c>
      <c r="G166" s="342" t="s">
        <v>319</v>
      </c>
      <c r="H166" s="342" t="s">
        <v>320</v>
      </c>
      <c r="I166" s="342" t="s">
        <v>321</v>
      </c>
      <c r="J166" s="342" t="s">
        <v>322</v>
      </c>
      <c r="K166" s="342" t="s">
        <v>323</v>
      </c>
      <c r="L166" s="342" t="s">
        <v>324</v>
      </c>
      <c r="M166" s="342" t="s">
        <v>325</v>
      </c>
      <c r="N166" s="342" t="s">
        <v>326</v>
      </c>
      <c r="O166" s="342" t="s">
        <v>327</v>
      </c>
      <c r="P166" s="342" t="s">
        <v>328</v>
      </c>
      <c r="Q166" s="342" t="s">
        <v>329</v>
      </c>
      <c r="R166" s="342" t="s">
        <v>330</v>
      </c>
      <c r="S166" s="342" t="s">
        <v>331</v>
      </c>
      <c r="T166" s="342" t="s">
        <v>332</v>
      </c>
      <c r="U166" s="342" t="s">
        <v>333</v>
      </c>
      <c r="V166" s="342" t="s">
        <v>334</v>
      </c>
      <c r="W166" s="279"/>
      <c r="X166" s="1914"/>
      <c r="Y166" s="1915" t="s">
        <v>3142</v>
      </c>
      <c r="Z166" s="1907">
        <f ca="1">CELL("largeur",Z166)</f>
        <v>16</v>
      </c>
      <c r="AA166" s="1911" t="str">
        <f ca="1">_xlfn.FORMULATEXT(Z166)</f>
        <v>=@CELLULE("largeur";Z166)</v>
      </c>
      <c r="AB166" s="279"/>
      <c r="AC166" s="279"/>
      <c r="AD166" s="280"/>
      <c r="AE166" s="280"/>
      <c r="AF166" s="642"/>
      <c r="AG166" s="1913"/>
      <c r="AH166" s="281"/>
      <c r="AI166" s="281"/>
      <c r="AJ166" s="281"/>
    </row>
    <row r="167" spans="1:36" s="298" customFormat="1" ht="40.5" customHeight="1">
      <c r="A167" s="277"/>
      <c r="B167" s="299"/>
      <c r="C167" s="277"/>
      <c r="D167" s="277"/>
      <c r="E167" s="277"/>
      <c r="F167" s="277"/>
      <c r="G167" s="277"/>
      <c r="H167" s="277"/>
      <c r="I167" s="278"/>
      <c r="J167" s="277"/>
      <c r="K167" s="277"/>
      <c r="L167" s="278"/>
      <c r="M167" s="278"/>
      <c r="N167" s="278"/>
      <c r="O167" s="278"/>
      <c r="P167" s="278"/>
      <c r="Q167" s="279"/>
      <c r="R167" s="279"/>
      <c r="S167" s="279"/>
      <c r="T167" s="279"/>
      <c r="U167" s="279"/>
      <c r="V167" s="279"/>
      <c r="W167" s="279"/>
      <c r="X167" s="1914"/>
      <c r="Y167" s="1915"/>
      <c r="Z167" s="279"/>
      <c r="AA167" s="279"/>
      <c r="AB167" s="279"/>
      <c r="AC167" s="279"/>
      <c r="AD167" s="280"/>
      <c r="AE167" s="280"/>
      <c r="AF167" s="642"/>
      <c r="AG167" s="1913"/>
      <c r="AH167" s="281"/>
      <c r="AI167" s="281"/>
      <c r="AJ167" s="281"/>
    </row>
    <row r="168" spans="1:36" s="298" customFormat="1" ht="40.5" customHeight="1">
      <c r="A168" s="277"/>
      <c r="B168" s="299"/>
      <c r="C168" s="343">
        <v>1</v>
      </c>
      <c r="D168" s="344">
        <v>2</v>
      </c>
      <c r="E168" s="343">
        <v>3</v>
      </c>
      <c r="F168" s="344">
        <v>4</v>
      </c>
      <c r="G168" s="343">
        <v>5</v>
      </c>
      <c r="H168" s="344">
        <v>6</v>
      </c>
      <c r="I168" s="343">
        <v>7</v>
      </c>
      <c r="J168" s="344">
        <v>8</v>
      </c>
      <c r="K168" s="343">
        <v>9</v>
      </c>
      <c r="L168" s="344">
        <v>10</v>
      </c>
      <c r="M168" s="343">
        <v>11</v>
      </c>
      <c r="N168" s="344">
        <v>12</v>
      </c>
      <c r="O168" s="343">
        <v>13</v>
      </c>
      <c r="P168" s="344">
        <v>14</v>
      </c>
      <c r="Q168" s="343">
        <v>15</v>
      </c>
      <c r="R168" s="344">
        <v>16</v>
      </c>
      <c r="S168" s="343">
        <v>17</v>
      </c>
      <c r="T168" s="344">
        <v>18</v>
      </c>
      <c r="U168" s="343">
        <v>19</v>
      </c>
      <c r="V168" s="344">
        <v>20</v>
      </c>
      <c r="W168" s="279"/>
      <c r="X168" s="1914"/>
      <c r="Y168" s="1915" t="s">
        <v>3143</v>
      </c>
      <c r="Z168" s="1908" t="str">
        <f>ADDRESS(ROW(),COLUMN(),4)</f>
        <v>Z168</v>
      </c>
      <c r="AA168" s="1911" t="str">
        <f ca="1">_xlfn.FORMULATEXT(Z168)</f>
        <v>=ADRESSE(LIGNE();COLONNE();4)</v>
      </c>
      <c r="AB168" s="279"/>
      <c r="AC168" s="279"/>
      <c r="AD168" s="280"/>
      <c r="AE168" s="280"/>
      <c r="AF168" s="642"/>
      <c r="AG168" s="1913"/>
      <c r="AH168" s="281"/>
      <c r="AI168" s="281"/>
      <c r="AJ168" s="281"/>
    </row>
    <row r="169" spans="1:36" s="298" customFormat="1" ht="40.5" customHeight="1">
      <c r="A169" s="277"/>
      <c r="B169" s="299"/>
      <c r="C169" s="277"/>
      <c r="D169" s="277"/>
      <c r="E169" s="277"/>
      <c r="F169" s="277"/>
      <c r="G169" s="277"/>
      <c r="H169" s="277"/>
      <c r="I169" s="278"/>
      <c r="J169" s="277"/>
      <c r="K169" s="277"/>
      <c r="L169" s="278"/>
      <c r="M169" s="278"/>
      <c r="N169" s="278"/>
      <c r="O169" s="278"/>
      <c r="P169" s="278"/>
      <c r="Q169" s="279"/>
      <c r="R169" s="279"/>
      <c r="S169" s="279"/>
      <c r="T169" s="279"/>
      <c r="U169" s="279"/>
      <c r="V169" s="279"/>
      <c r="W169" s="279"/>
      <c r="X169" s="1914"/>
      <c r="Y169" s="1915"/>
      <c r="Z169" s="279"/>
      <c r="AA169" s="279"/>
      <c r="AB169" s="279"/>
      <c r="AC169" s="279"/>
      <c r="AD169" s="280"/>
      <c r="AE169" s="280"/>
      <c r="AF169" s="642"/>
      <c r="AG169" s="1913"/>
      <c r="AH169" s="281"/>
      <c r="AI169" s="281"/>
      <c r="AJ169" s="281"/>
    </row>
    <row r="170" spans="1:36" s="298" customFormat="1" ht="40.5" customHeight="1">
      <c r="A170" s="277"/>
      <c r="B170" s="299"/>
      <c r="C170" s="345" t="s">
        <v>199</v>
      </c>
      <c r="D170" s="346"/>
      <c r="E170" s="346"/>
      <c r="F170" s="346"/>
      <c r="G170" s="638"/>
      <c r="H170" s="638"/>
      <c r="I170" s="638"/>
      <c r="J170" s="638"/>
      <c r="K170" s="638"/>
      <c r="L170" s="639" t="s">
        <v>335</v>
      </c>
      <c r="M170" s="638"/>
      <c r="N170" s="638"/>
      <c r="O170" s="638"/>
      <c r="P170" s="638"/>
      <c r="Q170" s="279"/>
      <c r="R170" s="640"/>
      <c r="S170" s="279"/>
      <c r="T170" s="279"/>
      <c r="U170" s="279"/>
      <c r="V170" s="279"/>
      <c r="W170" s="279"/>
      <c r="X170" s="1914"/>
      <c r="Y170" s="1915" t="s">
        <v>3144</v>
      </c>
      <c r="Z170" s="1909" t="str">
        <f>LEFT(ADDRESS(1,COLUMN(),4),LEN(ADDRESS(1,COLUMN(),4))-1)</f>
        <v>Z</v>
      </c>
      <c r="AA170" s="1911" t="str">
        <f ca="1">_xlfn.FORMULATEXT(Z170)</f>
        <v>=GAUCHE(ADRESSE(1;COLONNE();4);NBCAR(ADRESSE(1;COLONNE();4))-1)</v>
      </c>
      <c r="AB170" s="279"/>
      <c r="AC170" s="1911"/>
      <c r="AD170" s="1912"/>
      <c r="AE170" s="1913"/>
      <c r="AF170" s="1913"/>
      <c r="AG170" s="1913"/>
      <c r="AH170" s="281"/>
      <c r="AI170" s="281"/>
      <c r="AJ170" s="281"/>
    </row>
    <row r="171" spans="1:36" s="298" customFormat="1" ht="40.5" customHeight="1">
      <c r="A171" s="277"/>
      <c r="B171" s="299"/>
      <c r="C171" s="347" t="s">
        <v>1894</v>
      </c>
      <c r="D171" s="346"/>
      <c r="E171" s="346"/>
      <c r="F171" s="346"/>
      <c r="G171" s="640"/>
      <c r="H171" s="643"/>
      <c r="I171" s="346"/>
      <c r="J171" s="346"/>
      <c r="K171" s="277"/>
      <c r="L171" s="638"/>
      <c r="M171" s="638"/>
      <c r="N171" s="638"/>
      <c r="O171" s="638"/>
      <c r="P171" s="638"/>
      <c r="Q171" s="279"/>
      <c r="R171" s="279"/>
      <c r="S171" s="279"/>
      <c r="T171" s="279"/>
      <c r="U171" s="279"/>
      <c r="V171" s="279"/>
      <c r="W171" s="279"/>
      <c r="X171" s="1914"/>
      <c r="Y171" s="1915"/>
      <c r="Z171" s="641"/>
      <c r="AA171" s="279"/>
      <c r="AB171" s="279"/>
      <c r="AC171" s="279"/>
      <c r="AD171" s="641"/>
      <c r="AE171" s="642"/>
      <c r="AF171" s="642"/>
      <c r="AG171" s="1913"/>
      <c r="AH171" s="281"/>
      <c r="AI171" s="281"/>
      <c r="AJ171" s="281"/>
    </row>
    <row r="172" spans="1:36" s="298" customFormat="1" ht="40.5" customHeight="1">
      <c r="A172" s="277"/>
      <c r="B172" s="299"/>
      <c r="C172" s="644" t="s">
        <v>200</v>
      </c>
      <c r="D172" s="346"/>
      <c r="E172" s="346"/>
      <c r="F172" s="346"/>
      <c r="G172" s="640"/>
      <c r="H172" s="643"/>
      <c r="I172" s="346"/>
      <c r="J172" s="346"/>
      <c r="K172" s="277"/>
      <c r="L172" s="638"/>
      <c r="M172" s="638"/>
      <c r="N172" s="638"/>
      <c r="O172" s="638"/>
      <c r="P172" s="638"/>
      <c r="Q172" s="279"/>
      <c r="R172" s="279"/>
      <c r="S172" s="279"/>
      <c r="T172" s="279"/>
      <c r="U172" s="279"/>
      <c r="V172" s="279"/>
      <c r="W172" s="279"/>
      <c r="X172" s="1914"/>
      <c r="Y172" s="1915" t="s">
        <v>3145</v>
      </c>
      <c r="Z172" s="1910" t="str">
        <f>SUBSTITUTE(ADDRESS(1,COLUMN(),4),"1","")</f>
        <v>Z</v>
      </c>
      <c r="AA172" s="1911" t="str">
        <f ca="1">_xlfn.FORMULATEXT(Z172)</f>
        <v>=SUBSTITUE(ADRESSE(1;COLONNE();4);"1";"")</v>
      </c>
      <c r="AB172" s="279"/>
      <c r="AC172" s="279"/>
      <c r="AD172" s="641"/>
      <c r="AE172" s="642"/>
      <c r="AF172" s="642"/>
      <c r="AG172" s="1913"/>
      <c r="AI172" s="281"/>
      <c r="AJ172" s="281"/>
    </row>
    <row r="173" spans="1:36" s="298" customFormat="1" ht="40.5" customHeight="1">
      <c r="A173" s="277"/>
      <c r="B173" s="299"/>
      <c r="C173" s="645" t="s">
        <v>1895</v>
      </c>
      <c r="D173" s="277"/>
      <c r="E173" s="277"/>
      <c r="F173" s="277"/>
      <c r="G173" s="277"/>
      <c r="H173" s="277"/>
      <c r="I173" s="638"/>
      <c r="J173" s="277"/>
      <c r="K173" s="277"/>
      <c r="L173" s="638"/>
      <c r="M173" s="638"/>
      <c r="N173" s="638"/>
      <c r="O173" s="638"/>
      <c r="P173" s="638"/>
      <c r="Q173" s="279"/>
      <c r="R173" s="279"/>
      <c r="S173" s="279"/>
      <c r="T173" s="279"/>
      <c r="U173" s="279"/>
      <c r="V173" s="279"/>
      <c r="W173" s="279"/>
      <c r="X173" s="279"/>
      <c r="Y173" s="1916"/>
      <c r="Z173" s="279"/>
      <c r="AA173" s="279"/>
      <c r="AB173" s="279"/>
      <c r="AC173" s="279"/>
      <c r="AD173" s="641"/>
      <c r="AE173" s="642"/>
      <c r="AF173" s="642"/>
      <c r="AG173" s="1913"/>
      <c r="AI173" s="281"/>
      <c r="AJ173" s="281"/>
    </row>
    <row r="174" spans="1:36" s="298" customFormat="1" ht="40.5" customHeight="1">
      <c r="A174" s="277"/>
      <c r="B174" s="299"/>
      <c r="C174" s="645" t="s">
        <v>1896</v>
      </c>
      <c r="D174" s="277"/>
      <c r="E174" s="277"/>
      <c r="F174" s="277"/>
      <c r="G174" s="277"/>
      <c r="H174" s="277"/>
      <c r="I174" s="638"/>
      <c r="J174" s="277"/>
      <c r="K174" s="277"/>
      <c r="L174" s="638"/>
      <c r="M174" s="638"/>
      <c r="N174" s="638"/>
      <c r="O174" s="638"/>
      <c r="P174" s="638"/>
      <c r="Q174" s="279"/>
      <c r="R174" s="279"/>
      <c r="S174" s="279"/>
      <c r="T174" s="279"/>
      <c r="U174" s="279"/>
      <c r="V174" s="279"/>
      <c r="W174" s="279"/>
      <c r="X174" s="279"/>
      <c r="Y174" s="1916"/>
      <c r="Z174" s="1917" t="str">
        <f>"Colonne "&amp;SUBSTITUTE(ADDRESS(1,COLUMN(),4,1),1,"")</f>
        <v>Colonne Z</v>
      </c>
      <c r="AA174" s="1911" t="str">
        <f ca="1">_xlfn.FORMULATEXT(Z174)</f>
        <v>="Colonne "&amp;SUBSTITUE(ADRESSE(1;COLONNE();4;1);1;"")</v>
      </c>
      <c r="AB174" s="279"/>
      <c r="AC174" s="279"/>
      <c r="AD174" s="641"/>
      <c r="AE174" s="642"/>
      <c r="AF174" s="642"/>
      <c r="AG174" s="1913"/>
      <c r="AI174" s="281"/>
      <c r="AJ174" s="281"/>
    </row>
    <row r="175" spans="1:36" s="298" customFormat="1" ht="40.5" customHeight="1">
      <c r="A175" s="277"/>
      <c r="B175" s="299"/>
      <c r="C175" s="646" t="s">
        <v>1897</v>
      </c>
      <c r="D175" s="277"/>
      <c r="E175" s="277"/>
      <c r="F175" s="277"/>
      <c r="G175" s="277"/>
      <c r="H175" s="277"/>
      <c r="I175" s="638"/>
      <c r="J175" s="277"/>
      <c r="K175" s="277"/>
      <c r="L175" s="638"/>
      <c r="M175" s="638"/>
      <c r="N175" s="638"/>
      <c r="O175" s="638"/>
      <c r="P175" s="638"/>
      <c r="Q175" s="279"/>
      <c r="R175" s="279"/>
      <c r="S175" s="279"/>
      <c r="T175" s="279"/>
      <c r="U175" s="279"/>
      <c r="V175" s="279"/>
      <c r="W175" s="279"/>
      <c r="X175" s="279"/>
      <c r="Y175" s="279"/>
      <c r="Z175" s="279"/>
      <c r="AA175" s="279"/>
      <c r="AB175" s="279"/>
      <c r="AC175" s="279"/>
      <c r="AD175" s="641"/>
      <c r="AE175" s="642"/>
      <c r="AF175" s="642"/>
      <c r="AG175" s="1913"/>
      <c r="AI175" s="281"/>
      <c r="AJ175" s="281"/>
    </row>
    <row r="176" spans="1:36" s="298" customFormat="1" ht="40.5" customHeight="1">
      <c r="A176" s="277"/>
      <c r="B176" s="299"/>
      <c r="C176" s="646" t="s">
        <v>1898</v>
      </c>
      <c r="D176" s="277"/>
      <c r="E176" s="277"/>
      <c r="F176" s="277"/>
      <c r="G176" s="277"/>
      <c r="H176" s="277"/>
      <c r="I176" s="638"/>
      <c r="J176" s="277"/>
      <c r="K176" s="277"/>
      <c r="L176" s="638"/>
      <c r="M176" s="638"/>
      <c r="N176" s="638"/>
      <c r="O176" s="638"/>
      <c r="P176" s="638"/>
      <c r="Q176" s="279"/>
      <c r="R176" s="279"/>
      <c r="S176" s="279"/>
      <c r="T176" s="279"/>
      <c r="U176" s="279"/>
      <c r="V176" s="279"/>
      <c r="W176" s="279"/>
      <c r="X176" s="279"/>
      <c r="Y176" s="279"/>
      <c r="Z176" s="279"/>
      <c r="AA176" s="279"/>
      <c r="AB176" s="279"/>
      <c r="AC176" s="279"/>
      <c r="AD176" s="641"/>
      <c r="AE176" s="642"/>
      <c r="AF176" s="642"/>
      <c r="AG176" s="1913"/>
      <c r="AI176" s="281"/>
      <c r="AJ176" s="281"/>
    </row>
    <row r="177" spans="1:36" s="648" customFormat="1" ht="40.5" customHeight="1">
      <c r="A177" s="647"/>
      <c r="B177" s="296" t="s">
        <v>336</v>
      </c>
      <c r="C177" s="647"/>
      <c r="D177" s="647"/>
      <c r="E177" s="647"/>
      <c r="F177" s="647"/>
      <c r="G177" s="647"/>
      <c r="H177" s="647"/>
      <c r="I177" s="638"/>
      <c r="J177" s="647"/>
      <c r="K177" s="647"/>
      <c r="L177" s="638"/>
      <c r="M177" s="638"/>
      <c r="N177" s="638"/>
      <c r="O177" s="638"/>
      <c r="P177" s="638"/>
      <c r="Q177" s="641"/>
      <c r="R177" s="296"/>
      <c r="S177" s="296"/>
      <c r="T177" s="641"/>
      <c r="U177" s="641"/>
      <c r="V177" s="641"/>
      <c r="W177" s="641"/>
      <c r="X177" s="641"/>
      <c r="Y177" s="641"/>
      <c r="Z177" s="641"/>
      <c r="AA177" s="279"/>
      <c r="AB177" s="279"/>
      <c r="AC177" s="641"/>
      <c r="AD177" s="641"/>
      <c r="AE177" s="642"/>
      <c r="AF177" s="642"/>
      <c r="AG177" s="1913"/>
      <c r="AI177" s="281"/>
      <c r="AJ177" s="281"/>
    </row>
    <row r="178" spans="1:36" s="648" customFormat="1" ht="40.5" customHeight="1">
      <c r="A178" s="647"/>
      <c r="B178" s="649" t="s">
        <v>337</v>
      </c>
      <c r="C178" s="649" t="s">
        <v>338</v>
      </c>
      <c r="D178" s="649" t="s">
        <v>339</v>
      </c>
      <c r="E178" s="649"/>
      <c r="F178" s="649" t="s">
        <v>65</v>
      </c>
      <c r="G178" s="649" t="s">
        <v>340</v>
      </c>
      <c r="H178" s="649" t="s">
        <v>341</v>
      </c>
      <c r="I178" s="649" t="s">
        <v>342</v>
      </c>
      <c r="J178" s="649" t="s">
        <v>343</v>
      </c>
      <c r="K178" s="649" t="s">
        <v>344</v>
      </c>
      <c r="L178" s="649" t="s">
        <v>345</v>
      </c>
      <c r="M178" s="649" t="s">
        <v>346</v>
      </c>
      <c r="N178" s="649" t="s">
        <v>347</v>
      </c>
      <c r="O178" s="649" t="s">
        <v>348</v>
      </c>
      <c r="P178" s="649" t="s">
        <v>349</v>
      </c>
      <c r="Q178" s="649" t="s">
        <v>201</v>
      </c>
      <c r="R178" s="649" t="s">
        <v>202</v>
      </c>
      <c r="S178" s="649" t="s">
        <v>203</v>
      </c>
      <c r="T178" s="649" t="s">
        <v>204</v>
      </c>
      <c r="U178" s="649" t="s">
        <v>350</v>
      </c>
      <c r="V178" s="649"/>
      <c r="W178" s="649"/>
      <c r="X178" s="649"/>
      <c r="Y178" s="649"/>
      <c r="Z178" s="649"/>
      <c r="AA178" s="279"/>
      <c r="AB178" s="279"/>
      <c r="AC178" s="641"/>
      <c r="AD178" s="641"/>
      <c r="AE178" s="642"/>
      <c r="AF178" s="642"/>
      <c r="AG178" s="1913"/>
      <c r="AI178" s="281"/>
      <c r="AJ178" s="281"/>
    </row>
    <row r="179" spans="1:36" s="648" customFormat="1" ht="40.5" customHeight="1">
      <c r="A179" s="647"/>
      <c r="B179" s="647"/>
      <c r="C179" s="650" t="s">
        <v>1899</v>
      </c>
      <c r="D179" s="651" t="s">
        <v>1900</v>
      </c>
      <c r="E179" s="649"/>
      <c r="F179" s="649"/>
      <c r="G179" s="649"/>
      <c r="H179" s="649"/>
      <c r="I179" s="649"/>
      <c r="J179" s="649"/>
      <c r="K179" s="649"/>
      <c r="L179" s="649"/>
      <c r="M179" s="649"/>
      <c r="N179" s="649"/>
      <c r="O179" s="649"/>
      <c r="P179" s="649"/>
      <c r="Q179" s="649"/>
      <c r="R179" s="649"/>
      <c r="S179" s="649"/>
      <c r="T179" s="649"/>
      <c r="U179" s="649"/>
      <c r="V179" s="649"/>
      <c r="W179" s="649"/>
      <c r="X179" s="649"/>
      <c r="Y179" s="649"/>
      <c r="Z179" s="649"/>
      <c r="AA179" s="649"/>
      <c r="AB179" s="649"/>
      <c r="AC179" s="641"/>
      <c r="AD179" s="641"/>
      <c r="AE179" s="642"/>
      <c r="AF179" s="642"/>
      <c r="AG179" s="1913"/>
      <c r="AI179" s="281"/>
      <c r="AJ179" s="281"/>
    </row>
    <row r="180" spans="1:36" s="648" customFormat="1" ht="40.5" customHeight="1">
      <c r="A180" s="647"/>
      <c r="B180" s="647"/>
      <c r="C180" s="650"/>
      <c r="D180" s="651" t="s">
        <v>1901</v>
      </c>
      <c r="E180" s="649"/>
      <c r="F180" s="649"/>
      <c r="G180" s="649"/>
      <c r="H180" s="649"/>
      <c r="I180" s="649"/>
      <c r="J180" s="649"/>
      <c r="K180" s="649"/>
      <c r="L180" s="649"/>
      <c r="M180" s="649"/>
      <c r="N180" s="649"/>
      <c r="O180" s="649"/>
      <c r="P180" s="649"/>
      <c r="Q180" s="649"/>
      <c r="R180" s="649"/>
      <c r="S180" s="649"/>
      <c r="T180" s="649"/>
      <c r="U180" s="649"/>
      <c r="V180" s="649"/>
      <c r="W180" s="649"/>
      <c r="X180" s="649"/>
      <c r="Y180" s="649"/>
      <c r="Z180" s="649"/>
      <c r="AA180" s="649"/>
      <c r="AB180" s="649"/>
      <c r="AC180" s="641"/>
      <c r="AD180" s="641"/>
      <c r="AE180" s="642"/>
      <c r="AF180" s="642"/>
      <c r="AG180" s="1913"/>
      <c r="AI180" s="281"/>
      <c r="AJ180" s="281"/>
    </row>
    <row r="181" spans="1:36" s="648" customFormat="1" ht="40.5" customHeight="1">
      <c r="A181" s="647"/>
      <c r="B181" s="647"/>
      <c r="C181" s="650"/>
      <c r="D181" s="651" t="s">
        <v>1902</v>
      </c>
      <c r="E181" s="649"/>
      <c r="F181" s="649"/>
      <c r="G181" s="649"/>
      <c r="H181" s="649"/>
      <c r="I181" s="649"/>
      <c r="J181" s="649"/>
      <c r="K181" s="649"/>
      <c r="L181" s="649"/>
      <c r="M181" s="649"/>
      <c r="N181" s="649"/>
      <c r="O181" s="649"/>
      <c r="P181" s="649"/>
      <c r="Q181" s="649"/>
      <c r="R181" s="649"/>
      <c r="S181" s="649"/>
      <c r="T181" s="649"/>
      <c r="U181" s="649"/>
      <c r="V181" s="649"/>
      <c r="W181" s="649"/>
      <c r="X181" s="649"/>
      <c r="Y181" s="649"/>
      <c r="Z181" s="649"/>
      <c r="AA181" s="649"/>
      <c r="AB181" s="649"/>
      <c r="AC181" s="641"/>
      <c r="AD181" s="641"/>
      <c r="AE181" s="642"/>
      <c r="AF181" s="642"/>
      <c r="AG181" s="1913"/>
      <c r="AI181" s="281"/>
      <c r="AJ181" s="281"/>
    </row>
    <row r="182" spans="1:36" s="648" customFormat="1" ht="40.5" customHeight="1">
      <c r="A182" s="647"/>
      <c r="B182" s="647"/>
      <c r="C182" s="610"/>
      <c r="D182" s="652" t="s">
        <v>1903</v>
      </c>
      <c r="E182" s="649"/>
      <c r="F182" s="649"/>
      <c r="G182" s="649"/>
      <c r="H182" s="649"/>
      <c r="I182" s="649"/>
      <c r="J182" s="649"/>
      <c r="K182" s="649"/>
      <c r="L182" s="649"/>
      <c r="M182" s="649"/>
      <c r="N182" s="649"/>
      <c r="O182" s="649"/>
      <c r="P182" s="649"/>
      <c r="Q182" s="649"/>
      <c r="R182" s="649"/>
      <c r="S182" s="649"/>
      <c r="T182" s="649"/>
      <c r="U182" s="649"/>
      <c r="V182" s="649"/>
      <c r="W182" s="649"/>
      <c r="X182" s="649"/>
      <c r="Y182" s="649"/>
      <c r="Z182" s="649"/>
      <c r="AA182" s="649"/>
      <c r="AB182" s="649"/>
      <c r="AC182" s="641"/>
      <c r="AD182" s="641"/>
      <c r="AE182" s="642"/>
      <c r="AF182" s="642"/>
      <c r="AG182" s="1913"/>
      <c r="AI182" s="281"/>
      <c r="AJ182" s="281"/>
    </row>
    <row r="183" spans="1:36" s="648" customFormat="1" ht="40.5" customHeight="1">
      <c r="A183" s="647"/>
      <c r="B183" s="647"/>
      <c r="C183" s="650"/>
      <c r="D183" s="651" t="s">
        <v>1904</v>
      </c>
      <c r="E183" s="649"/>
      <c r="F183" s="649"/>
      <c r="G183" s="649"/>
      <c r="H183" s="649"/>
      <c r="I183" s="649"/>
      <c r="J183" s="649"/>
      <c r="K183" s="649"/>
      <c r="L183" s="649"/>
      <c r="M183" s="649"/>
      <c r="N183" s="649"/>
      <c r="O183" s="649"/>
      <c r="P183" s="649"/>
      <c r="Q183" s="649"/>
      <c r="R183" s="649"/>
      <c r="S183" s="649"/>
      <c r="T183" s="649"/>
      <c r="U183" s="649"/>
      <c r="V183" s="649"/>
      <c r="W183" s="649"/>
      <c r="X183" s="649"/>
      <c r="Y183" s="649"/>
      <c r="Z183" s="649"/>
      <c r="AA183" s="649"/>
      <c r="AB183" s="649"/>
      <c r="AC183" s="641"/>
      <c r="AD183" s="641"/>
      <c r="AE183" s="642"/>
      <c r="AF183" s="642"/>
      <c r="AG183" s="1913"/>
      <c r="AI183" s="281"/>
      <c r="AJ183" s="281"/>
    </row>
    <row r="184" spans="1:36" s="648" customFormat="1" ht="40.5" customHeight="1">
      <c r="A184" s="647"/>
      <c r="B184" s="647"/>
      <c r="C184" s="650"/>
      <c r="D184" s="651" t="s">
        <v>1905</v>
      </c>
      <c r="E184" s="649"/>
      <c r="F184" s="649"/>
      <c r="G184" s="649"/>
      <c r="H184" s="649"/>
      <c r="I184" s="649"/>
      <c r="J184" s="649"/>
      <c r="K184" s="649"/>
      <c r="L184" s="649"/>
      <c r="M184" s="649"/>
      <c r="N184" s="649"/>
      <c r="O184" s="649"/>
      <c r="P184" s="649"/>
      <c r="Q184" s="649"/>
      <c r="R184" s="649"/>
      <c r="S184" s="649"/>
      <c r="T184" s="649"/>
      <c r="U184" s="649"/>
      <c r="V184" s="649"/>
      <c r="W184" s="649"/>
      <c r="X184" s="649"/>
      <c r="Y184" s="649"/>
      <c r="Z184" s="649"/>
      <c r="AA184" s="649"/>
      <c r="AB184" s="649"/>
      <c r="AC184" s="641"/>
      <c r="AD184" s="641"/>
      <c r="AE184" s="642"/>
      <c r="AF184" s="642"/>
      <c r="AG184" s="1913"/>
    </row>
    <row r="185" spans="1:36" s="648" customFormat="1" ht="40.5" customHeight="1">
      <c r="A185" s="647"/>
      <c r="B185" s="296"/>
      <c r="C185" s="647"/>
      <c r="D185" s="647"/>
      <c r="E185" s="647"/>
      <c r="F185" s="647"/>
      <c r="G185" s="647"/>
      <c r="H185" s="647"/>
      <c r="I185" s="638"/>
      <c r="J185" s="647"/>
      <c r="K185" s="647"/>
      <c r="L185" s="638"/>
      <c r="M185" s="638"/>
      <c r="N185" s="638"/>
      <c r="O185" s="638"/>
      <c r="P185" s="638"/>
      <c r="Q185" s="641"/>
      <c r="R185" s="296"/>
      <c r="S185" s="348"/>
      <c r="T185" s="649"/>
      <c r="U185" s="649"/>
      <c r="V185" s="649"/>
      <c r="W185" s="649"/>
      <c r="X185" s="649"/>
      <c r="Y185" s="649"/>
      <c r="Z185" s="649"/>
      <c r="AA185" s="649"/>
      <c r="AB185" s="649"/>
      <c r="AC185" s="641"/>
      <c r="AD185" s="641"/>
      <c r="AE185" s="642"/>
      <c r="AF185" s="642"/>
      <c r="AG185" s="1913"/>
    </row>
    <row r="186" spans="1:36" s="648" customFormat="1" ht="40.5" customHeight="1">
      <c r="A186" s="647"/>
      <c r="B186" s="653"/>
      <c r="C186" s="654" t="s">
        <v>351</v>
      </c>
      <c r="D186" s="655"/>
      <c r="E186" s="641"/>
      <c r="F186" s="656" t="s">
        <v>352</v>
      </c>
      <c r="G186" s="657"/>
      <c r="H186" s="657"/>
      <c r="I186" s="657"/>
      <c r="J186" s="657"/>
      <c r="K186" s="657"/>
      <c r="L186" s="657"/>
      <c r="M186" s="641"/>
      <c r="N186" s="641"/>
      <c r="O186" s="638"/>
      <c r="P186" s="638"/>
      <c r="Q186" s="641"/>
      <c r="R186" s="641"/>
      <c r="S186" s="348"/>
      <c r="T186" s="649"/>
      <c r="U186" s="649"/>
      <c r="V186" s="649"/>
      <c r="W186" s="649"/>
      <c r="X186" s="649"/>
      <c r="Y186" s="649"/>
      <c r="Z186" s="649"/>
      <c r="AA186" s="649"/>
      <c r="AB186" s="649"/>
      <c r="AC186" s="641"/>
      <c r="AD186" s="641"/>
      <c r="AE186" s="642"/>
      <c r="AF186" s="642"/>
      <c r="AG186" s="1913"/>
    </row>
    <row r="187" spans="1:36" s="648" customFormat="1" ht="40.5" customHeight="1">
      <c r="A187" s="647"/>
      <c r="B187" s="653"/>
      <c r="C187" s="658">
        <v>3</v>
      </c>
      <c r="D187" s="655"/>
      <c r="E187" s="647"/>
      <c r="F187" s="647"/>
      <c r="G187" s="647"/>
      <c r="H187" s="638"/>
      <c r="I187" s="638"/>
      <c r="J187" s="638"/>
      <c r="K187" s="638"/>
      <c r="L187" s="638"/>
      <c r="M187" s="638"/>
      <c r="N187" s="638"/>
      <c r="O187" s="638"/>
      <c r="P187" s="638"/>
      <c r="Q187" s="641"/>
      <c r="R187" s="641"/>
      <c r="S187" s="348"/>
      <c r="T187" s="649"/>
      <c r="U187" s="649"/>
      <c r="V187" s="649"/>
      <c r="W187" s="649"/>
      <c r="X187" s="649"/>
      <c r="Y187" s="649"/>
      <c r="Z187" s="649"/>
      <c r="AA187" s="649"/>
      <c r="AB187" s="649"/>
      <c r="AC187" s="641"/>
      <c r="AD187" s="641"/>
      <c r="AE187" s="642"/>
      <c r="AF187" s="642"/>
      <c r="AG187" s="1913"/>
    </row>
    <row r="188" spans="1:36" s="648" customFormat="1" ht="40.5" customHeight="1">
      <c r="A188" s="647"/>
      <c r="B188" s="653"/>
      <c r="C188" s="647"/>
      <c r="D188" s="647"/>
      <c r="E188" s="647"/>
      <c r="F188" s="647"/>
      <c r="G188" s="647"/>
      <c r="H188" s="659" t="s">
        <v>353</v>
      </c>
      <c r="I188" s="660"/>
      <c r="J188" s="660"/>
      <c r="K188" s="647"/>
      <c r="L188" s="638"/>
      <c r="M188" s="638"/>
      <c r="N188" s="661" t="s">
        <v>354</v>
      </c>
      <c r="O188" s="662" t="s">
        <v>355</v>
      </c>
      <c r="P188" s="663" t="s">
        <v>356</v>
      </c>
      <c r="Q188" s="641"/>
      <c r="R188" s="641"/>
      <c r="S188" s="348"/>
      <c r="T188" s="649"/>
      <c r="U188" s="649"/>
      <c r="V188" s="649"/>
      <c r="W188" s="649"/>
      <c r="X188" s="649"/>
      <c r="Y188" s="649"/>
      <c r="Z188" s="649"/>
      <c r="AA188" s="649"/>
      <c r="AB188" s="649"/>
      <c r="AC188" s="641"/>
      <c r="AD188" s="641"/>
      <c r="AE188" s="642"/>
      <c r="AF188" s="642"/>
      <c r="AG188" s="1913"/>
    </row>
    <row r="189" spans="1:36" s="648" customFormat="1" ht="40.5" customHeight="1">
      <c r="A189" s="647"/>
      <c r="B189" s="653"/>
      <c r="C189" s="664" t="s">
        <v>357</v>
      </c>
      <c r="D189" s="647"/>
      <c r="E189" s="665"/>
      <c r="F189" s="647"/>
      <c r="G189" s="647"/>
      <c r="H189" s="666" t="s">
        <v>358</v>
      </c>
      <c r="I189" s="666" t="s">
        <v>359</v>
      </c>
      <c r="J189" s="666" t="s">
        <v>360</v>
      </c>
      <c r="K189" s="649" t="s">
        <v>361</v>
      </c>
      <c r="L189" s="641"/>
      <c r="M189" s="641"/>
      <c r="N189" s="664" t="s">
        <v>362</v>
      </c>
      <c r="O189" s="641"/>
      <c r="P189" s="641"/>
      <c r="Q189" s="641"/>
      <c r="R189" s="641"/>
      <c r="S189" s="348"/>
      <c r="T189" s="649"/>
      <c r="U189" s="649"/>
      <c r="V189" s="649"/>
      <c r="W189" s="649"/>
      <c r="X189" s="649"/>
      <c r="Y189" s="649"/>
      <c r="Z189" s="649"/>
      <c r="AA189" s="649"/>
      <c r="AB189" s="649"/>
      <c r="AC189" s="641"/>
      <c r="AD189" s="641"/>
      <c r="AE189" s="642"/>
      <c r="AF189" s="642"/>
      <c r="AG189" s="1913"/>
    </row>
    <row r="190" spans="1:36" s="648" customFormat="1" ht="40.5" customHeight="1">
      <c r="A190" s="647"/>
      <c r="B190" s="653"/>
      <c r="C190" s="664" t="s">
        <v>363</v>
      </c>
      <c r="D190" s="647"/>
      <c r="E190" s="665"/>
      <c r="F190" s="647"/>
      <c r="G190" s="647"/>
      <c r="H190" s="666" t="s">
        <v>364</v>
      </c>
      <c r="I190" s="666" t="s">
        <v>365</v>
      </c>
      <c r="J190" s="666" t="s">
        <v>366</v>
      </c>
      <c r="K190" s="649" t="s">
        <v>367</v>
      </c>
      <c r="L190" s="638"/>
      <c r="M190" s="638"/>
      <c r="N190" s="661" t="s">
        <v>368</v>
      </c>
      <c r="O190" s="662" t="s">
        <v>369</v>
      </c>
      <c r="P190" s="662" t="s">
        <v>370</v>
      </c>
      <c r="Q190" s="641"/>
      <c r="R190" s="641"/>
      <c r="S190" s="348"/>
      <c r="T190" s="649"/>
      <c r="U190" s="649"/>
      <c r="V190" s="649"/>
      <c r="W190" s="649"/>
      <c r="X190" s="649"/>
      <c r="Y190" s="649"/>
      <c r="Z190" s="649"/>
      <c r="AA190" s="649"/>
      <c r="AB190" s="649"/>
      <c r="AC190" s="641"/>
      <c r="AD190" s="641"/>
      <c r="AE190" s="642"/>
      <c r="AF190" s="642"/>
      <c r="AG190" s="1913"/>
    </row>
    <row r="191" spans="1:36" s="648" customFormat="1" ht="40.5" customHeight="1">
      <c r="A191" s="647"/>
      <c r="B191" s="653"/>
      <c r="C191" s="664"/>
      <c r="D191" s="647"/>
      <c r="E191" s="664"/>
      <c r="F191" s="667"/>
      <c r="G191" s="664"/>
      <c r="H191" s="664"/>
      <c r="I191" s="647"/>
      <c r="J191" s="647"/>
      <c r="K191" s="647"/>
      <c r="L191" s="647"/>
      <c r="M191" s="647"/>
      <c r="N191" s="647"/>
      <c r="O191" s="647"/>
      <c r="P191" s="641"/>
      <c r="Q191" s="641"/>
      <c r="R191" s="641"/>
      <c r="S191" s="348"/>
      <c r="T191" s="649"/>
      <c r="U191" s="649"/>
      <c r="V191" s="649"/>
      <c r="W191" s="649"/>
      <c r="X191" s="649"/>
      <c r="Y191" s="649"/>
      <c r="Z191" s="649"/>
      <c r="AA191" s="649"/>
      <c r="AB191" s="649"/>
      <c r="AC191" s="641"/>
      <c r="AD191" s="641"/>
      <c r="AE191" s="642"/>
      <c r="AF191" s="642"/>
      <c r="AG191" s="1913"/>
    </row>
    <row r="192" spans="1:36" s="298" customFormat="1" ht="39.950000000000003" customHeight="1">
      <c r="A192" s="277"/>
      <c r="B192" s="349"/>
      <c r="C192" s="350"/>
      <c r="D192" s="351"/>
      <c r="E192" s="351"/>
      <c r="F192" s="351"/>
      <c r="G192" s="351"/>
      <c r="H192" s="351"/>
      <c r="I192" s="351"/>
      <c r="J192" s="351"/>
      <c r="K192" s="351"/>
      <c r="L192" s="638"/>
      <c r="M192" s="638"/>
      <c r="N192" s="638"/>
      <c r="O192" s="638"/>
      <c r="P192" s="638"/>
      <c r="Q192" s="279"/>
      <c r="R192" s="279"/>
      <c r="S192" s="279"/>
      <c r="T192" s="279"/>
      <c r="U192" s="279"/>
      <c r="V192" s="279"/>
      <c r="W192" s="279"/>
      <c r="X192" s="279"/>
      <c r="Y192" s="279"/>
      <c r="Z192" s="279"/>
      <c r="AA192" s="279"/>
      <c r="AB192" s="279"/>
      <c r="AC192" s="279"/>
      <c r="AD192" s="641"/>
      <c r="AE192" s="642"/>
      <c r="AF192" s="642"/>
      <c r="AG192" s="1913"/>
    </row>
    <row r="193" spans="1:36" ht="39.950000000000003" customHeight="1">
      <c r="A193" s="277"/>
      <c r="B193" s="349"/>
      <c r="C193" s="352" t="s">
        <v>371</v>
      </c>
      <c r="D193" s="353" t="s">
        <v>372</v>
      </c>
      <c r="E193" s="353"/>
      <c r="F193" s="353"/>
      <c r="G193" s="353"/>
      <c r="H193" s="353"/>
      <c r="I193" s="353"/>
      <c r="J193" s="353"/>
      <c r="K193" s="353"/>
      <c r="L193" s="353"/>
      <c r="M193" s="353"/>
      <c r="N193" s="279"/>
      <c r="O193" s="279"/>
      <c r="P193" s="279"/>
      <c r="Q193" s="279"/>
      <c r="R193" s="279"/>
      <c r="S193" s="279"/>
      <c r="T193" s="279"/>
      <c r="U193" s="279"/>
      <c r="V193" s="279"/>
      <c r="W193" s="279"/>
      <c r="X193" s="279"/>
      <c r="Y193" s="279"/>
      <c r="Z193" s="279"/>
      <c r="AA193" s="279"/>
      <c r="AB193" s="279"/>
      <c r="AC193" s="279"/>
      <c r="AD193" s="641"/>
      <c r="AE193" s="642"/>
      <c r="AF193" s="642"/>
      <c r="AG193" s="1913"/>
    </row>
    <row r="194" spans="1:36" ht="39.950000000000003" customHeight="1">
      <c r="A194" s="277"/>
      <c r="B194" s="349"/>
      <c r="C194" s="354" t="s">
        <v>373</v>
      </c>
      <c r="D194" s="354"/>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641"/>
      <c r="AE194" s="642"/>
      <c r="AF194" s="642"/>
      <c r="AG194" s="1913"/>
    </row>
    <row r="195" spans="1:36" s="298" customFormat="1" ht="36.75" customHeight="1">
      <c r="A195" s="277"/>
      <c r="B195" s="349"/>
      <c r="C195" s="350"/>
      <c r="D195" s="351"/>
      <c r="E195" s="351"/>
      <c r="F195" s="351"/>
      <c r="G195" s="351"/>
      <c r="H195" s="351"/>
      <c r="I195" s="351"/>
      <c r="J195" s="351"/>
      <c r="K195" s="351"/>
      <c r="L195" s="638"/>
      <c r="M195" s="638"/>
      <c r="N195" s="638"/>
      <c r="O195" s="668" t="str">
        <f>_xlfn.UNICHAR(HEX2DEC("1F511"))</f>
        <v>🔑</v>
      </c>
      <c r="P195" s="668" t="str">
        <f>_xlfn.UNICHAR(HEX2DEC("1F513"))</f>
        <v>🔓</v>
      </c>
      <c r="Q195" s="668" t="str">
        <f>_xlfn.UNICHAR(HEX2DEC("1F302"))</f>
        <v>🌂</v>
      </c>
      <c r="R195" s="646" t="s">
        <v>1906</v>
      </c>
      <c r="S195" s="279"/>
      <c r="T195" s="279"/>
      <c r="U195" s="279"/>
      <c r="V195" s="279"/>
      <c r="W195" s="279"/>
      <c r="X195" s="279"/>
      <c r="Y195" s="279"/>
      <c r="Z195" s="279"/>
      <c r="AA195" s="279"/>
      <c r="AB195" s="279"/>
      <c r="AC195" s="279"/>
      <c r="AD195" s="641"/>
      <c r="AE195" s="642"/>
      <c r="AF195" s="642"/>
      <c r="AG195" s="1913"/>
    </row>
    <row r="196" spans="1:36" s="298" customFormat="1" ht="36.75" customHeight="1">
      <c r="A196" s="277"/>
      <c r="B196" s="349"/>
      <c r="C196" s="350"/>
      <c r="D196" s="351"/>
      <c r="E196" s="351"/>
      <c r="F196" s="351"/>
      <c r="G196" s="351"/>
      <c r="H196" s="351"/>
      <c r="I196" s="351"/>
      <c r="J196" s="351"/>
      <c r="K196" s="351"/>
      <c r="L196" s="638"/>
      <c r="M196" s="638"/>
      <c r="N196" s="638"/>
      <c r="O196" s="669" t="str">
        <f>_xlfn.UNICHAR(HEX2DEC("1F413"))</f>
        <v>🐓</v>
      </c>
      <c r="P196" s="670" t="str">
        <f>_xlfn.UNICHAR(HEX2DEC("1F411"))</f>
        <v>🐑</v>
      </c>
      <c r="Q196" s="671" t="str">
        <f>+_xlfn.UNICHAR(HEX2DEC("1F414"))</f>
        <v>🐔</v>
      </c>
      <c r="R196" s="672" t="s">
        <v>1907</v>
      </c>
      <c r="S196" s="303"/>
      <c r="T196" s="303"/>
      <c r="U196" s="279"/>
      <c r="V196" s="279"/>
      <c r="W196" s="279"/>
      <c r="X196" s="279"/>
      <c r="Y196" s="279"/>
      <c r="Z196" s="279"/>
      <c r="AA196" s="279"/>
      <c r="AB196" s="279"/>
      <c r="AC196" s="279"/>
      <c r="AD196" s="641"/>
      <c r="AE196" s="642"/>
      <c r="AF196" s="642"/>
      <c r="AG196" s="1913"/>
    </row>
    <row r="197" spans="1:36" s="298" customFormat="1" ht="36.75" customHeight="1">
      <c r="A197" s="277"/>
      <c r="B197" s="349"/>
      <c r="C197" s="350"/>
      <c r="D197" s="351"/>
      <c r="E197" s="351"/>
      <c r="F197" s="351"/>
      <c r="G197" s="351"/>
      <c r="H197" s="351"/>
      <c r="I197" s="351"/>
      <c r="J197" s="351"/>
      <c r="K197" s="351"/>
      <c r="L197" s="638"/>
      <c r="M197" s="638"/>
      <c r="N197" s="638"/>
      <c r="O197" s="673" t="str">
        <f>_xlfn.UNICHAR(HEX2DEC("1F514"))</f>
        <v>🔔</v>
      </c>
      <c r="P197" s="674" t="str">
        <f>_xlfn.UNICHAR(HEX2DEC("1F302"))</f>
        <v>🌂</v>
      </c>
      <c r="Q197" s="668"/>
      <c r="R197" s="672" t="s">
        <v>1908</v>
      </c>
      <c r="S197" s="303"/>
      <c r="T197" s="279"/>
      <c r="U197" s="279"/>
      <c r="V197" s="279"/>
      <c r="W197" s="279"/>
      <c r="X197" s="279"/>
      <c r="Y197" s="279"/>
      <c r="Z197" s="279"/>
      <c r="AA197" s="279"/>
      <c r="AB197" s="279"/>
      <c r="AC197" s="279"/>
      <c r="AD197" s="641"/>
      <c r="AE197" s="642"/>
      <c r="AF197" s="642"/>
      <c r="AG197" s="1913"/>
    </row>
    <row r="198" spans="1:36" s="298" customFormat="1" ht="36.75" customHeight="1">
      <c r="A198" s="277"/>
      <c r="B198" s="349"/>
      <c r="C198" s="350"/>
      <c r="D198" s="351"/>
      <c r="E198" s="351"/>
      <c r="F198" s="351"/>
      <c r="G198" s="351"/>
      <c r="H198" s="351"/>
      <c r="I198" s="351"/>
      <c r="J198" s="351"/>
      <c r="K198" s="351"/>
      <c r="L198" s="638"/>
      <c r="M198" s="638"/>
      <c r="N198" s="303"/>
      <c r="O198" s="303"/>
      <c r="P198" s="303"/>
      <c r="Q198" s="303"/>
      <c r="R198" s="303"/>
      <c r="S198" s="303"/>
      <c r="T198" s="279"/>
      <c r="U198" s="279"/>
      <c r="V198" s="279"/>
      <c r="W198" s="279"/>
      <c r="X198" s="279"/>
      <c r="Y198" s="279"/>
      <c r="Z198" s="279"/>
      <c r="AA198" s="279"/>
      <c r="AB198" s="279"/>
      <c r="AC198" s="279"/>
      <c r="AD198" s="641"/>
      <c r="AE198" s="642"/>
      <c r="AF198" s="642"/>
      <c r="AG198" s="1913"/>
    </row>
    <row r="199" spans="1:36" ht="39.950000000000003" customHeight="1">
      <c r="A199" s="277"/>
      <c r="B199" s="675" t="s">
        <v>1909</v>
      </c>
      <c r="C199" s="277"/>
      <c r="D199" s="277"/>
      <c r="E199" s="277"/>
      <c r="F199" s="277"/>
      <c r="G199" s="277"/>
      <c r="H199" s="277"/>
      <c r="I199" s="277"/>
      <c r="J199" s="277"/>
      <c r="K199" s="277"/>
      <c r="L199" s="277"/>
      <c r="M199" s="277"/>
      <c r="N199" s="277"/>
      <c r="O199" s="277"/>
      <c r="P199" s="277"/>
      <c r="Q199" s="277"/>
      <c r="R199" s="277"/>
      <c r="S199" s="279"/>
      <c r="T199" s="279"/>
      <c r="U199" s="279"/>
      <c r="V199" s="279"/>
      <c r="W199" s="279"/>
      <c r="X199" s="279"/>
      <c r="Y199" s="279"/>
      <c r="Z199" s="279"/>
      <c r="AA199" s="279"/>
      <c r="AB199" s="279"/>
      <c r="AC199" s="279"/>
      <c r="AD199" s="641"/>
      <c r="AE199" s="642"/>
      <c r="AF199" s="642"/>
      <c r="AG199" s="1913"/>
    </row>
    <row r="200" spans="1:36" ht="39.950000000000003" customHeight="1">
      <c r="A200" s="277"/>
      <c r="B200" s="676" t="s">
        <v>1910</v>
      </c>
      <c r="C200" s="277"/>
      <c r="D200" s="277"/>
      <c r="E200" s="277"/>
      <c r="F200" s="277"/>
      <c r="G200" s="277"/>
      <c r="H200" s="277"/>
      <c r="I200" s="277"/>
      <c r="J200" s="277"/>
      <c r="K200" s="277"/>
      <c r="L200" s="277"/>
      <c r="M200" s="277"/>
      <c r="N200" s="277"/>
      <c r="O200" s="277"/>
      <c r="P200" s="277"/>
      <c r="Q200" s="277"/>
      <c r="R200" s="277"/>
      <c r="S200" s="279"/>
      <c r="T200" s="279"/>
      <c r="U200" s="279"/>
      <c r="V200" s="279"/>
      <c r="W200" s="279"/>
      <c r="X200" s="279"/>
      <c r="Y200" s="279"/>
      <c r="Z200" s="279"/>
      <c r="AA200" s="279"/>
      <c r="AB200" s="279"/>
      <c r="AC200" s="279"/>
      <c r="AD200" s="641"/>
      <c r="AE200" s="642"/>
      <c r="AF200" s="642"/>
      <c r="AG200" s="1913"/>
    </row>
    <row r="201" spans="1:36" s="298" customFormat="1" ht="39.950000000000003" customHeight="1">
      <c r="A201" s="277"/>
      <c r="B201" s="355" t="s">
        <v>374</v>
      </c>
      <c r="C201" s="284"/>
      <c r="D201" s="277"/>
      <c r="E201" s="277"/>
      <c r="F201" s="277"/>
      <c r="G201" s="277"/>
      <c r="H201" s="277"/>
      <c r="I201" s="638"/>
      <c r="J201" s="277"/>
      <c r="K201" s="277"/>
      <c r="L201" s="638"/>
      <c r="M201" s="638"/>
      <c r="N201" s="638"/>
      <c r="O201" s="638"/>
      <c r="P201" s="638"/>
      <c r="Q201" s="279"/>
      <c r="R201" s="279"/>
      <c r="S201" s="279"/>
      <c r="T201" s="279"/>
      <c r="U201" s="279"/>
      <c r="V201" s="279"/>
      <c r="W201" s="285"/>
      <c r="X201" s="279"/>
      <c r="Y201" s="356"/>
      <c r="Z201" s="279"/>
      <c r="AA201" s="279"/>
      <c r="AB201" s="279"/>
      <c r="AC201" s="279"/>
      <c r="AD201" s="641"/>
      <c r="AE201" s="642"/>
      <c r="AF201" s="642"/>
      <c r="AG201" s="1913"/>
      <c r="AH201" s="281"/>
      <c r="AI201" s="281"/>
      <c r="AJ201" s="281"/>
    </row>
    <row r="202" spans="1:36" s="298" customFormat="1" ht="39.950000000000003" customHeight="1">
      <c r="A202" s="277"/>
      <c r="B202" s="299"/>
      <c r="C202" s="277"/>
      <c r="D202" s="277"/>
      <c r="E202" s="277"/>
      <c r="F202" s="277"/>
      <c r="G202" s="277"/>
      <c r="H202" s="277"/>
      <c r="I202" s="638"/>
      <c r="J202" s="277"/>
      <c r="K202" s="277"/>
      <c r="L202" s="638"/>
      <c r="M202" s="638"/>
      <c r="N202" s="638"/>
      <c r="O202" s="638"/>
      <c r="P202" s="638"/>
      <c r="Q202" s="279"/>
      <c r="R202" s="279"/>
      <c r="S202" s="279"/>
      <c r="T202" s="279"/>
      <c r="U202" s="279"/>
      <c r="V202" s="279"/>
      <c r="W202" s="279"/>
      <c r="X202" s="279"/>
      <c r="Y202" s="279"/>
      <c r="Z202" s="279"/>
      <c r="AA202" s="279"/>
      <c r="AB202" s="279"/>
      <c r="AC202" s="279"/>
      <c r="AD202" s="641"/>
      <c r="AE202" s="642"/>
      <c r="AF202" s="642"/>
      <c r="AG202" s="1913"/>
      <c r="AH202" s="281"/>
      <c r="AI202" s="281"/>
      <c r="AJ202" s="281"/>
    </row>
    <row r="203" spans="1:36" s="298" customFormat="1" ht="39.950000000000003" customHeight="1">
      <c r="A203" s="277"/>
      <c r="B203" s="296" t="s">
        <v>375</v>
      </c>
      <c r="C203" s="350"/>
      <c r="D203" s="350"/>
      <c r="E203" s="350"/>
      <c r="F203" s="350"/>
      <c r="G203" s="350"/>
      <c r="H203" s="357"/>
      <c r="I203" s="357"/>
      <c r="J203" s="357"/>
      <c r="K203" s="357"/>
      <c r="L203" s="677"/>
      <c r="M203" s="677"/>
      <c r="N203" s="303"/>
      <c r="O203" s="303"/>
      <c r="P203" s="303"/>
      <c r="Q203" s="279"/>
      <c r="R203" s="279"/>
      <c r="S203" s="279"/>
      <c r="T203" s="279"/>
      <c r="U203" s="279"/>
      <c r="V203" s="279"/>
      <c r="W203" s="279"/>
      <c r="X203" s="279"/>
      <c r="Y203" s="279"/>
      <c r="Z203" s="279"/>
      <c r="AA203" s="279"/>
      <c r="AB203" s="279"/>
      <c r="AC203" s="279"/>
      <c r="AD203" s="641"/>
      <c r="AE203" s="642"/>
      <c r="AF203" s="642"/>
      <c r="AG203" s="1913"/>
    </row>
    <row r="204" spans="1:36" s="298" customFormat="1" ht="39.950000000000003" customHeight="1">
      <c r="A204" s="277"/>
      <c r="B204" s="350" t="s">
        <v>376</v>
      </c>
      <c r="C204" s="350"/>
      <c r="D204" s="350"/>
      <c r="E204" s="350"/>
      <c r="F204" s="350"/>
      <c r="G204" s="350"/>
      <c r="H204" s="350"/>
      <c r="I204" s="350"/>
      <c r="J204" s="350"/>
      <c r="K204" s="350"/>
      <c r="L204" s="638"/>
      <c r="M204" s="638"/>
      <c r="N204" s="638"/>
      <c r="O204" s="638"/>
      <c r="P204" s="638"/>
      <c r="Q204" s="279"/>
      <c r="R204" s="279"/>
      <c r="S204" s="279"/>
      <c r="T204" s="279"/>
      <c r="U204" s="279"/>
      <c r="V204" s="279"/>
      <c r="W204" s="279"/>
      <c r="X204" s="279"/>
      <c r="Y204" s="279"/>
      <c r="Z204" s="279"/>
      <c r="AA204" s="279"/>
      <c r="AB204" s="279"/>
      <c r="AC204" s="279"/>
      <c r="AD204" s="641"/>
      <c r="AE204" s="642"/>
      <c r="AF204" s="642"/>
      <c r="AG204" s="1913"/>
    </row>
    <row r="205" spans="1:36" s="298" customFormat="1" ht="39.950000000000003" customHeight="1">
      <c r="A205" s="352" t="s">
        <v>371</v>
      </c>
      <c r="B205" s="350"/>
      <c r="C205" s="2867" t="s">
        <v>377</v>
      </c>
      <c r="D205" s="2867"/>
      <c r="E205" s="2867"/>
      <c r="F205" s="2867"/>
      <c r="G205" s="2867"/>
      <c r="H205" s="2867"/>
      <c r="I205" s="2867"/>
      <c r="J205" s="2867"/>
      <c r="K205" s="2867"/>
      <c r="L205" s="638"/>
      <c r="M205" s="638"/>
      <c r="N205" s="638"/>
      <c r="O205" s="638"/>
      <c r="P205" s="638"/>
      <c r="Q205" s="279"/>
      <c r="R205" s="279"/>
      <c r="S205" s="279"/>
      <c r="T205" s="279"/>
      <c r="U205" s="279"/>
      <c r="V205" s="279"/>
      <c r="W205" s="279"/>
      <c r="X205" s="279"/>
      <c r="Y205" s="279"/>
      <c r="Z205" s="279"/>
      <c r="AA205" s="279"/>
      <c r="AB205" s="279"/>
      <c r="AC205" s="279"/>
      <c r="AD205" s="641"/>
      <c r="AE205" s="642"/>
      <c r="AF205" s="642"/>
      <c r="AG205" s="1913"/>
    </row>
    <row r="206" spans="1:36" s="298" customFormat="1" ht="39.950000000000003" customHeight="1">
      <c r="A206" s="352" t="s">
        <v>378</v>
      </c>
      <c r="B206" s="2867" t="s">
        <v>379</v>
      </c>
      <c r="C206" s="2867"/>
      <c r="D206" s="2867"/>
      <c r="E206" s="2867"/>
      <c r="F206" s="2867"/>
      <c r="G206" s="2867"/>
      <c r="H206" s="2867"/>
      <c r="I206" s="2867"/>
      <c r="J206" s="2867"/>
      <c r="K206" s="2867"/>
      <c r="L206" s="2867"/>
      <c r="M206" s="2867"/>
      <c r="N206" s="2867"/>
      <c r="O206" s="2867"/>
      <c r="P206" s="2867"/>
      <c r="Q206" s="2867"/>
      <c r="R206" s="2867"/>
      <c r="S206" s="2867"/>
      <c r="T206" s="2867"/>
      <c r="U206" s="2867"/>
      <c r="V206" s="2867"/>
      <c r="W206" s="279"/>
      <c r="X206" s="279"/>
      <c r="Y206" s="279"/>
      <c r="Z206" s="279"/>
      <c r="AA206" s="279"/>
      <c r="AB206" s="279"/>
      <c r="AC206" s="279"/>
      <c r="AD206" s="641"/>
      <c r="AE206" s="642"/>
      <c r="AF206" s="642"/>
      <c r="AG206" s="1913"/>
    </row>
    <row r="207" spans="1:36" s="298" customFormat="1" ht="39.950000000000003" customHeight="1">
      <c r="A207" s="277"/>
      <c r="B207" s="299"/>
      <c r="C207" s="277"/>
      <c r="D207" s="277"/>
      <c r="E207" s="277"/>
      <c r="F207" s="277"/>
      <c r="G207" s="277"/>
      <c r="H207" s="277"/>
      <c r="I207" s="638"/>
      <c r="J207" s="277"/>
      <c r="K207" s="277"/>
      <c r="L207" s="638"/>
      <c r="M207" s="638"/>
      <c r="N207" s="638"/>
      <c r="O207" s="638"/>
      <c r="P207" s="638"/>
      <c r="Q207" s="279"/>
      <c r="R207" s="279"/>
      <c r="S207" s="279"/>
      <c r="T207" s="279"/>
      <c r="U207" s="279"/>
      <c r="V207" s="279"/>
      <c r="W207" s="279"/>
      <c r="X207" s="279"/>
      <c r="Y207" s="279"/>
      <c r="Z207" s="279"/>
      <c r="AA207" s="279"/>
      <c r="AB207" s="279"/>
      <c r="AC207" s="279"/>
      <c r="AD207" s="641"/>
      <c r="AE207" s="642"/>
      <c r="AF207" s="642"/>
      <c r="AG207" s="1913"/>
      <c r="AH207" s="281"/>
      <c r="AI207" s="281"/>
      <c r="AJ207" s="281"/>
    </row>
  </sheetData>
  <mergeCells count="14">
    <mergeCell ref="AC16:AD17"/>
    <mergeCell ref="AE16:AE17"/>
    <mergeCell ref="B17:S17"/>
    <mergeCell ref="C50:G50"/>
    <mergeCell ref="B206:V206"/>
    <mergeCell ref="D30:F30"/>
    <mergeCell ref="D31:F31"/>
    <mergeCell ref="D33:F33"/>
    <mergeCell ref="C205:K205"/>
    <mergeCell ref="B1:U2"/>
    <mergeCell ref="K7:L7"/>
    <mergeCell ref="B14:C14"/>
    <mergeCell ref="U16:AB17"/>
    <mergeCell ref="D32:F32"/>
  </mergeCells>
  <hyperlinks>
    <hyperlink ref="R124" r:id="rId1" xr:uid="{B4459DE2-9BCF-4DF4-8C8B-9B1D369866BE}"/>
    <hyperlink ref="R126" r:id="rId2" xr:uid="{9FC54D99-503C-42E0-BB22-76C7C0ED9C96}"/>
    <hyperlink ref="R129" r:id="rId3" xr:uid="{CF298B7E-4B70-4F03-9B88-D397BA15008A}"/>
    <hyperlink ref="R130" r:id="rId4" xr:uid="{4CFAA8E5-647F-4EC4-9669-4BBED9731DA1}"/>
    <hyperlink ref="R132" r:id="rId5" xr:uid="{1E157364-9F78-4603-A174-31758A3500BB}"/>
    <hyperlink ref="R133" r:id="rId6" xr:uid="{6988CAFE-143C-4B37-B34F-54663C87855E}"/>
    <hyperlink ref="R134" r:id="rId7" xr:uid="{A1C798A6-C894-4E47-99C3-89FB9074965D}"/>
    <hyperlink ref="R136" r:id="rId8" xr:uid="{33BD9072-1F61-426E-B42B-B7F5F204D8B6}"/>
    <hyperlink ref="R140" r:id="rId9" xr:uid="{06E4664A-D406-4EB0-AD9C-075B203C4437}"/>
    <hyperlink ref="R142" r:id="rId10" xr:uid="{C07FF817-EE9D-437F-9093-603791086DF3}"/>
    <hyperlink ref="R138" r:id="rId11" xr:uid="{9FF50D96-2CCD-4826-8883-9DAFA2A220CA}"/>
    <hyperlink ref="R144" r:id="rId12" xr:uid="{AA3C20CE-FB9B-4EDB-B862-B6FF0C18DE90}"/>
    <hyperlink ref="R150" r:id="rId13" xr:uid="{DEFFF8E2-D489-470E-85E8-2A10EFE54AB5}"/>
    <hyperlink ref="R146" r:id="rId14" xr:uid="{12C0E852-522B-431A-94D6-ADE8B556B474}"/>
    <hyperlink ref="K7" r:id="rId15" xr:uid="{FF735D0B-7DF6-4AE2-B776-33F7CF2F638A}"/>
    <hyperlink ref="C205" r:id="rId16" display="http://www.excel-downloads.com/forum/111720-space.html" xr:uid="{C22B3BD4-2108-407D-ACA7-984CF65F8B29}"/>
    <hyperlink ref="B206" r:id="rId17" xr:uid="{E7A95443-496A-4667-A38E-005426634D37}"/>
    <hyperlink ref="B193" r:id="rId18" display="Les unités pifométriques" xr:uid="{25FFF711-2B57-493C-A0C3-F562E3999A54}"/>
    <hyperlink ref="D193" r:id="rId19" xr:uid="{10207CAD-05D1-4796-9EAC-D7C89A46E9B0}"/>
  </hyperlinks>
  <pageMargins left="0.7" right="0.7" top="0.75" bottom="0.75" header="0.3" footer="0.3"/>
  <pageSetup paperSize="9" orientation="portrait" r:id="rId20"/>
  <drawing r:id="rId2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97E33-124D-4B01-A43E-FDE46BD95B13}">
  <dimension ref="A1:GS80"/>
  <sheetViews>
    <sheetView zoomScale="90" zoomScaleNormal="90" workbookViewId="0">
      <selection activeCell="O26" sqref="O26"/>
    </sheetView>
  </sheetViews>
  <sheetFormatPr baseColWidth="10" defaultRowHeight="15"/>
  <cols>
    <col min="1" max="1" width="5.5703125" customWidth="1"/>
    <col min="2" max="3" width="4.42578125" customWidth="1"/>
    <col min="11" max="11" width="3.7109375" customWidth="1"/>
    <col min="12" max="12" width="5.5703125" customWidth="1"/>
    <col min="13" max="14" width="5.7109375" customWidth="1"/>
    <col min="15" max="18" width="11.7109375" customWidth="1"/>
    <col min="19" max="19" width="5.7109375" customWidth="1"/>
    <col min="20" max="20" width="5.5703125" customWidth="1"/>
    <col min="21" max="21" width="5.85546875" style="2" customWidth="1"/>
    <col min="22" max="22" width="3.7109375" style="2" customWidth="1"/>
    <col min="23" max="24" width="12.7109375" style="2" customWidth="1"/>
    <col min="25" max="25" width="3.7109375" style="2" customWidth="1"/>
    <col min="26" max="28" width="12.7109375" style="2" customWidth="1"/>
    <col min="29" max="30" width="7.7109375" style="2" customWidth="1"/>
    <col min="31" max="31" width="12.7109375" style="2" customWidth="1"/>
    <col min="32" max="32" width="4.28515625" style="2" customWidth="1"/>
    <col min="33" max="33" width="5.5703125" customWidth="1"/>
    <col min="34" max="34" width="4.7109375" style="2" customWidth="1"/>
    <col min="35" max="35" width="3.7109375" style="2" customWidth="1"/>
    <col min="36" max="36" width="10.7109375" style="2" customWidth="1"/>
    <col min="37" max="37" width="12.7109375" style="2" customWidth="1"/>
    <col min="38" max="39" width="1.7109375" style="2" customWidth="1"/>
    <col min="40" max="40" width="11.7109375" style="2" customWidth="1"/>
    <col min="41" max="41" width="17" style="2" customWidth="1"/>
    <col min="42" max="42" width="12.7109375" style="2" customWidth="1"/>
    <col min="43" max="46" width="0.28515625" style="2" customWidth="1"/>
    <col min="47" max="47" width="10.7109375" style="2" customWidth="1"/>
    <col min="48" max="48" width="15.7109375" style="2" customWidth="1"/>
    <col min="49" max="49" width="3.7109375" customWidth="1"/>
    <col min="50" max="50" width="5.5703125" customWidth="1"/>
    <col min="51" max="52" width="4.7109375" style="2" customWidth="1"/>
    <col min="53" max="53" width="10.7109375" style="2" customWidth="1"/>
    <col min="54" max="54" width="12.7109375" style="2" customWidth="1"/>
    <col min="55" max="56" width="1.7109375" style="2" customWidth="1"/>
    <col min="57" max="57" width="11.7109375" style="2" customWidth="1"/>
    <col min="58" max="58" width="17" style="2" customWidth="1"/>
    <col min="59" max="60" width="12.7109375" style="2" customWidth="1"/>
    <col min="61" max="65" width="0.85546875" style="2" customWidth="1"/>
    <col min="66" max="68" width="12.7109375" style="2" customWidth="1"/>
    <col min="69" max="69" width="10.7109375" style="2" customWidth="1"/>
    <col min="70" max="70" width="12.7109375" style="2" customWidth="1"/>
    <col min="71" max="71" width="6.5703125" style="2" customWidth="1"/>
    <col min="72" max="72" width="5.5703125" customWidth="1"/>
    <col min="73" max="74" width="4.7109375" style="2" customWidth="1"/>
    <col min="75" max="75" width="10.7109375" style="2" customWidth="1"/>
    <col min="76" max="76" width="12.7109375" style="2" customWidth="1"/>
    <col min="77" max="78" width="1.7109375" style="2" customWidth="1"/>
    <col min="79" max="79" width="11.7109375" style="2" customWidth="1"/>
    <col min="80" max="80" width="17" style="2" customWidth="1"/>
    <col min="81" max="81" width="35.7109375" style="2" customWidth="1"/>
    <col min="82" max="82" width="12.7109375" style="2" customWidth="1"/>
    <col min="83" max="89" width="0.28515625" style="2" customWidth="1"/>
    <col min="90" max="91" width="12.7109375" style="2" customWidth="1"/>
    <col min="92" max="92" width="10.7109375" style="2" customWidth="1"/>
    <col min="93" max="93" width="12.7109375" style="2" customWidth="1"/>
    <col min="94" max="94" width="4.7109375" style="839" customWidth="1"/>
    <col min="95" max="95" width="5.5703125" customWidth="1"/>
    <col min="96" max="96" width="4.7109375" style="2" customWidth="1"/>
    <col min="97" max="97" width="3.7109375" style="2" customWidth="1"/>
    <col min="98" max="98" width="10.7109375" style="2" customWidth="1"/>
    <col min="99" max="99" width="12.7109375" style="2" customWidth="1"/>
    <col min="100" max="101" width="1.7109375" style="2" customWidth="1"/>
    <col min="102" max="102" width="11.7109375" style="2" customWidth="1"/>
    <col min="103" max="103" width="17" style="2" customWidth="1"/>
    <col min="104" max="104" width="35.7109375" style="2" customWidth="1"/>
    <col min="105" max="105" width="12.7109375" style="2" customWidth="1"/>
    <col min="106" max="112" width="0.28515625" style="2" customWidth="1"/>
    <col min="113" max="114" width="12.7109375" style="2" customWidth="1"/>
    <col min="115" max="115" width="10.7109375" style="2" customWidth="1"/>
    <col min="116" max="116" width="12.7109375" style="2" customWidth="1"/>
    <col min="117" max="117" width="10.7109375" style="2" customWidth="1"/>
    <col min="118" max="118" width="12.7109375" style="2" customWidth="1"/>
    <col min="119" max="119" width="10.7109375" style="2" customWidth="1"/>
    <col min="120" max="120" width="3.7109375" customWidth="1"/>
    <col min="121" max="121" width="5.5703125" customWidth="1"/>
    <col min="122" max="123" width="4.7109375" style="2" customWidth="1"/>
    <col min="124" max="124" width="10.7109375" style="2" customWidth="1"/>
    <col min="125" max="125" width="12.7109375" style="2" customWidth="1"/>
    <col min="126" max="127" width="1.7109375" style="2" customWidth="1"/>
    <col min="128" max="128" width="11.7109375" style="2" customWidth="1"/>
    <col min="129" max="129" width="17" style="2" customWidth="1"/>
    <col min="130" max="131" width="12.7109375" style="2" customWidth="1"/>
    <col min="132" max="132" width="35.7109375" style="2" customWidth="1"/>
    <col min="133" max="133" width="12.7109375" style="2" customWidth="1"/>
    <col min="134" max="140" width="0.28515625" style="2" customWidth="1"/>
    <col min="141" max="142" width="12.7109375" style="2" customWidth="1"/>
    <col min="143" max="143" width="10.7109375" style="2" customWidth="1"/>
    <col min="144" max="145" width="12.7109375" style="2" customWidth="1"/>
    <col min="146" max="146" width="10.7109375" style="2" customWidth="1"/>
    <col min="147" max="147" width="12.7109375" style="2" customWidth="1"/>
    <col min="148" max="148" width="10.7109375" style="2" customWidth="1"/>
    <col min="149" max="149" width="12.7109375" style="2" customWidth="1"/>
    <col min="150" max="152" width="10.7109375" style="2" customWidth="1"/>
    <col min="153" max="153" width="3.7109375" customWidth="1"/>
    <col min="154" max="154" width="5.5703125" customWidth="1"/>
    <col min="155" max="155" width="4.42578125" style="2" customWidth="1"/>
    <col min="156" max="156" width="10.7109375" style="2" customWidth="1"/>
    <col min="157" max="157" width="15.7109375" style="2" customWidth="1"/>
    <col min="158" max="158" width="10.7109375" style="2" customWidth="1"/>
    <col min="159" max="159" width="12.7109375" style="2" customWidth="1"/>
    <col min="160" max="160" width="14.7109375" style="2" customWidth="1"/>
    <col min="161" max="161" width="15.7109375" style="2" customWidth="1"/>
    <col min="162" max="162" width="20.7109375" style="2" customWidth="1"/>
    <col min="163" max="165" width="16.7109375" style="2" customWidth="1"/>
    <col min="166" max="166" width="19.7109375" style="2" customWidth="1"/>
    <col min="167" max="167" width="15.7109375" style="2" customWidth="1"/>
    <col min="168" max="169" width="19.7109375" style="2" customWidth="1"/>
    <col min="171" max="171" width="23.7109375" customWidth="1"/>
    <col min="172" max="172" width="26.140625" customWidth="1"/>
    <col min="173" max="173" width="22.5703125" customWidth="1"/>
    <col min="174" max="174" width="25.28515625" customWidth="1"/>
    <col min="175" max="175" width="19.140625" customWidth="1"/>
    <col min="176" max="176" width="21.42578125" customWidth="1"/>
    <col min="185" max="186" width="5.28515625" customWidth="1"/>
    <col min="187" max="200" width="14.7109375" customWidth="1"/>
    <col min="201" max="201" width="5.7109375" customWidth="1"/>
  </cols>
  <sheetData>
    <row r="1" spans="1:201">
      <c r="AH1" s="1339">
        <v>1</v>
      </c>
      <c r="AI1" s="1339"/>
      <c r="AJ1" s="1339">
        <v>1</v>
      </c>
      <c r="AK1" s="1339">
        <v>1</v>
      </c>
      <c r="AL1" s="1339">
        <v>1</v>
      </c>
      <c r="AM1" s="1339">
        <v>1</v>
      </c>
      <c r="AN1" s="1339">
        <v>1</v>
      </c>
      <c r="AO1" s="1339">
        <v>1</v>
      </c>
      <c r="AP1" s="1339">
        <v>1</v>
      </c>
      <c r="AQ1" s="1339">
        <v>1</v>
      </c>
      <c r="AR1" s="1339">
        <v>1</v>
      </c>
      <c r="AS1" s="1339">
        <v>1</v>
      </c>
      <c r="AT1" s="1339">
        <v>1</v>
      </c>
      <c r="AU1" s="1339">
        <v>1</v>
      </c>
      <c r="AV1" s="1339">
        <v>1</v>
      </c>
      <c r="BU1" s="1339">
        <v>1</v>
      </c>
      <c r="BV1" s="1339"/>
      <c r="BW1" s="1339">
        <v>1</v>
      </c>
      <c r="BX1" s="1339">
        <v>1</v>
      </c>
      <c r="BY1" s="1339">
        <v>1</v>
      </c>
      <c r="BZ1" s="1339">
        <v>1</v>
      </c>
      <c r="CA1" s="1339">
        <v>1</v>
      </c>
      <c r="CB1" s="1339">
        <v>1</v>
      </c>
      <c r="CC1" s="1339">
        <v>1</v>
      </c>
      <c r="CD1" s="1339">
        <v>1</v>
      </c>
      <c r="CE1" s="1339">
        <v>1</v>
      </c>
      <c r="CF1" s="1339">
        <v>1</v>
      </c>
      <c r="CG1" s="1339">
        <v>1</v>
      </c>
      <c r="CH1" s="1339">
        <v>1</v>
      </c>
      <c r="CI1" s="1339">
        <v>1</v>
      </c>
      <c r="CJ1" s="1339">
        <v>1</v>
      </c>
      <c r="CK1" s="1339">
        <v>1</v>
      </c>
      <c r="CL1" s="1339">
        <v>1</v>
      </c>
      <c r="CM1" s="1339">
        <v>1</v>
      </c>
      <c r="CN1" s="1339">
        <v>1</v>
      </c>
      <c r="CO1" s="1339">
        <v>1</v>
      </c>
      <c r="CP1" s="1339">
        <v>1</v>
      </c>
      <c r="CR1" s="1339">
        <v>1</v>
      </c>
      <c r="CS1" s="1339"/>
      <c r="CT1" s="1339">
        <v>1</v>
      </c>
      <c r="CU1" s="1339">
        <v>1</v>
      </c>
      <c r="CV1" s="1339">
        <v>1</v>
      </c>
      <c r="CW1" s="1339">
        <v>1</v>
      </c>
      <c r="CX1" s="1339">
        <v>1</v>
      </c>
      <c r="CY1" s="1339">
        <v>1</v>
      </c>
      <c r="CZ1" s="1339">
        <v>1</v>
      </c>
      <c r="DA1" s="1339">
        <v>1</v>
      </c>
      <c r="DB1" s="1339">
        <v>1</v>
      </c>
      <c r="DC1" s="1339">
        <v>1</v>
      </c>
      <c r="DD1" s="1339">
        <v>1</v>
      </c>
      <c r="DE1" s="1339">
        <v>1</v>
      </c>
      <c r="DF1" s="1339">
        <v>1</v>
      </c>
      <c r="DG1" s="1339">
        <v>1</v>
      </c>
      <c r="DH1" s="1339">
        <v>1</v>
      </c>
      <c r="DI1" s="1339">
        <v>1</v>
      </c>
      <c r="DJ1" s="1339">
        <v>1</v>
      </c>
      <c r="DK1" s="1339">
        <v>1</v>
      </c>
      <c r="DL1" s="1339">
        <v>1</v>
      </c>
      <c r="DM1" s="1339">
        <v>1</v>
      </c>
      <c r="DN1" s="1339">
        <v>1</v>
      </c>
      <c r="DO1" s="1339">
        <v>1</v>
      </c>
      <c r="DR1" s="1339">
        <v>1</v>
      </c>
      <c r="DS1" s="1339"/>
      <c r="DT1" s="1339">
        <v>1</v>
      </c>
      <c r="DU1" s="1339">
        <v>1</v>
      </c>
      <c r="DV1" s="1339">
        <v>1</v>
      </c>
      <c r="DW1" s="1339">
        <v>1</v>
      </c>
      <c r="DX1" s="1339">
        <v>1</v>
      </c>
      <c r="DY1" s="1339">
        <v>1</v>
      </c>
      <c r="DZ1" s="1339">
        <v>1</v>
      </c>
      <c r="EA1" s="1339">
        <v>1</v>
      </c>
      <c r="EB1" s="1339">
        <v>1</v>
      </c>
      <c r="EC1" s="1339">
        <v>1</v>
      </c>
      <c r="ED1" s="1339">
        <v>1</v>
      </c>
      <c r="EE1" s="1339">
        <v>1</v>
      </c>
      <c r="EF1" s="1339">
        <v>1</v>
      </c>
      <c r="EG1" s="1339">
        <v>1</v>
      </c>
      <c r="EH1" s="1339">
        <v>1</v>
      </c>
      <c r="EI1" s="1339">
        <v>1</v>
      </c>
      <c r="EJ1" s="1339">
        <v>1</v>
      </c>
      <c r="EK1" s="1339">
        <v>1</v>
      </c>
      <c r="EL1" s="1339">
        <v>1</v>
      </c>
      <c r="EM1" s="1339">
        <v>1</v>
      </c>
      <c r="EN1" s="1339">
        <v>1</v>
      </c>
      <c r="EO1" s="1339">
        <v>1</v>
      </c>
      <c r="EP1" s="1339">
        <v>1</v>
      </c>
      <c r="EQ1" s="1339">
        <v>1</v>
      </c>
      <c r="ER1" s="1339">
        <v>1</v>
      </c>
      <c r="ES1" s="1339">
        <v>1</v>
      </c>
      <c r="ET1" s="1339">
        <v>1</v>
      </c>
      <c r="EU1" s="1339">
        <v>1</v>
      </c>
      <c r="EV1" s="1339">
        <v>1</v>
      </c>
    </row>
    <row r="2" spans="1:201" s="603" customFormat="1" ht="33.75">
      <c r="A2" s="1084">
        <v>1</v>
      </c>
      <c r="B2" s="1084">
        <v>1</v>
      </c>
      <c r="C2" s="1084">
        <v>1</v>
      </c>
      <c r="D2" s="1084">
        <v>1</v>
      </c>
      <c r="E2" s="1084">
        <v>1</v>
      </c>
      <c r="F2" s="1084">
        <v>1</v>
      </c>
      <c r="G2" s="1084">
        <v>1</v>
      </c>
      <c r="H2" s="1084">
        <v>1</v>
      </c>
      <c r="I2" s="1084">
        <v>1</v>
      </c>
      <c r="J2" s="1084">
        <v>1</v>
      </c>
      <c r="K2" s="1084">
        <v>1</v>
      </c>
      <c r="L2" s="1084">
        <v>1</v>
      </c>
      <c r="M2" s="1084">
        <v>1</v>
      </c>
      <c r="N2" s="1084">
        <v>1</v>
      </c>
      <c r="O2" s="1084">
        <v>1</v>
      </c>
      <c r="P2" s="1084">
        <v>1</v>
      </c>
      <c r="Q2" s="1084">
        <v>1</v>
      </c>
      <c r="R2" s="1084">
        <v>1</v>
      </c>
      <c r="S2" s="1084">
        <v>1</v>
      </c>
      <c r="T2" s="1084">
        <v>1</v>
      </c>
      <c r="U2" s="3347" t="s">
        <v>381</v>
      </c>
      <c r="V2" s="3347"/>
      <c r="W2" s="3347"/>
      <c r="X2" s="3347"/>
      <c r="Y2" s="3347"/>
      <c r="Z2" s="3347"/>
      <c r="AA2" s="3347"/>
      <c r="AB2" s="3347"/>
      <c r="AC2" s="3347"/>
      <c r="AD2" s="3347"/>
      <c r="AE2" s="3347"/>
      <c r="AF2" s="3347"/>
      <c r="AG2" s="3347"/>
      <c r="AH2" s="3347"/>
      <c r="AI2" s="3347"/>
      <c r="AJ2" s="3347"/>
      <c r="AK2" s="3347"/>
      <c r="AL2" s="3347"/>
      <c r="AM2" s="3347"/>
      <c r="AN2" s="3347"/>
      <c r="AO2" s="3347"/>
      <c r="AP2" s="3347"/>
      <c r="AQ2" s="3347"/>
      <c r="AR2" s="3347"/>
      <c r="AS2" s="3347"/>
      <c r="AT2" s="3347"/>
      <c r="AU2" s="3347"/>
      <c r="AV2" s="3347"/>
      <c r="AW2" s="3347"/>
      <c r="AX2" s="3347"/>
      <c r="AY2" s="3347"/>
      <c r="AZ2" s="3347"/>
      <c r="BA2" s="3347"/>
      <c r="BB2" s="3347"/>
      <c r="BC2" s="3347"/>
      <c r="BD2" s="3347"/>
      <c r="BE2" s="1084">
        <v>1</v>
      </c>
      <c r="BF2" s="1084">
        <v>1</v>
      </c>
      <c r="BG2" s="1084">
        <v>1</v>
      </c>
      <c r="BH2" s="1084">
        <v>1</v>
      </c>
      <c r="BI2" s="1084">
        <v>1</v>
      </c>
      <c r="BJ2" s="1084">
        <v>1</v>
      </c>
      <c r="BK2" s="1084">
        <v>1</v>
      </c>
      <c r="BL2" s="1084">
        <v>1</v>
      </c>
      <c r="BM2" s="1084">
        <v>1</v>
      </c>
      <c r="BN2" s="1084">
        <v>1</v>
      </c>
      <c r="BO2" s="1084">
        <v>1</v>
      </c>
      <c r="BP2" s="1084">
        <v>1</v>
      </c>
      <c r="BQ2" s="1084">
        <v>1</v>
      </c>
      <c r="BR2" s="1084">
        <v>1</v>
      </c>
      <c r="BS2" s="1084"/>
      <c r="BT2" s="1084">
        <v>1</v>
      </c>
      <c r="BU2" s="1084">
        <v>1</v>
      </c>
      <c r="BV2" s="1084"/>
      <c r="BW2" s="1084">
        <v>1</v>
      </c>
      <c r="BX2" s="1084">
        <v>1</v>
      </c>
      <c r="BY2" s="1084">
        <v>1</v>
      </c>
      <c r="BZ2" s="1084">
        <v>1</v>
      </c>
      <c r="CA2" s="1084">
        <v>1</v>
      </c>
      <c r="CB2" s="1084">
        <v>1</v>
      </c>
      <c r="CC2" s="1084">
        <v>1</v>
      </c>
      <c r="CD2" s="1084">
        <v>1</v>
      </c>
      <c r="CE2" s="1084">
        <v>1</v>
      </c>
      <c r="CF2" s="1084">
        <v>1</v>
      </c>
      <c r="CG2" s="1084">
        <v>1</v>
      </c>
      <c r="CH2" s="1084">
        <v>1</v>
      </c>
      <c r="CI2" s="1084">
        <v>1</v>
      </c>
      <c r="CJ2" s="1084">
        <v>1</v>
      </c>
      <c r="CK2" s="1084">
        <v>1</v>
      </c>
      <c r="CL2" s="1084">
        <v>1</v>
      </c>
      <c r="CM2" s="1084">
        <v>1</v>
      </c>
      <c r="CN2" s="1084">
        <v>1</v>
      </c>
      <c r="CO2" s="1084">
        <v>1</v>
      </c>
      <c r="CP2" s="1084">
        <v>1</v>
      </c>
      <c r="CQ2" s="1084"/>
      <c r="CR2" s="1084">
        <v>1</v>
      </c>
      <c r="CS2" s="1084"/>
      <c r="CT2" s="1084">
        <v>1</v>
      </c>
      <c r="CU2" s="1084">
        <v>1</v>
      </c>
      <c r="CV2" s="1084">
        <v>1</v>
      </c>
      <c r="CW2" s="1084">
        <v>1</v>
      </c>
      <c r="CX2" s="1084">
        <v>1</v>
      </c>
      <c r="CY2" s="1084">
        <v>1</v>
      </c>
      <c r="CZ2" s="1084">
        <v>1</v>
      </c>
      <c r="DA2" s="1084">
        <v>1</v>
      </c>
      <c r="DB2" s="1084">
        <v>1</v>
      </c>
      <c r="DC2" s="1084">
        <v>1</v>
      </c>
      <c r="DD2" s="1084">
        <v>1</v>
      </c>
      <c r="DE2" s="1084">
        <v>1</v>
      </c>
      <c r="DF2" s="1084">
        <v>1</v>
      </c>
      <c r="DG2" s="1084">
        <v>1</v>
      </c>
      <c r="DH2" s="1084">
        <v>1</v>
      </c>
      <c r="DI2" s="1084">
        <v>1</v>
      </c>
      <c r="DJ2" s="1084">
        <v>1</v>
      </c>
      <c r="DK2" s="1084">
        <v>1</v>
      </c>
      <c r="DL2" s="1084">
        <v>1</v>
      </c>
      <c r="DM2" s="1084">
        <v>1</v>
      </c>
      <c r="DN2" s="1084">
        <v>1</v>
      </c>
      <c r="DO2" s="1084">
        <v>1</v>
      </c>
      <c r="DP2"/>
      <c r="DQ2" s="1084"/>
      <c r="DR2" s="1084">
        <v>1</v>
      </c>
      <c r="DS2" s="1084"/>
      <c r="DT2" s="1084">
        <v>1</v>
      </c>
      <c r="DU2" s="1084">
        <v>1</v>
      </c>
      <c r="DV2" s="1084">
        <v>1</v>
      </c>
      <c r="DW2" s="1084">
        <v>1</v>
      </c>
      <c r="DX2" s="1084">
        <v>1</v>
      </c>
      <c r="DY2" s="1084">
        <v>1</v>
      </c>
      <c r="DZ2" s="1084">
        <v>1</v>
      </c>
      <c r="EA2" s="1084">
        <v>1</v>
      </c>
      <c r="EB2" s="1084">
        <v>1</v>
      </c>
      <c r="EC2" s="1084">
        <v>1</v>
      </c>
      <c r="ED2" s="1084">
        <v>1</v>
      </c>
      <c r="EE2" s="1084">
        <v>1</v>
      </c>
      <c r="EF2" s="1084">
        <v>1</v>
      </c>
      <c r="EG2" s="1084">
        <v>1</v>
      </c>
      <c r="EH2" s="1084">
        <v>1</v>
      </c>
      <c r="EI2" s="1084">
        <v>1</v>
      </c>
      <c r="EJ2" s="1084">
        <v>1</v>
      </c>
      <c r="EK2" s="1084">
        <v>1</v>
      </c>
      <c r="EL2" s="1084">
        <v>1</v>
      </c>
      <c r="EM2" s="1084">
        <v>1</v>
      </c>
      <c r="EN2" s="1084">
        <v>1</v>
      </c>
      <c r="EO2" s="1084">
        <v>1</v>
      </c>
      <c r="EP2" s="1084">
        <v>1</v>
      </c>
      <c r="EQ2" s="1084">
        <v>1</v>
      </c>
      <c r="ER2" s="1084">
        <v>1</v>
      </c>
      <c r="ES2" s="1084">
        <v>1</v>
      </c>
      <c r="ET2" s="1084">
        <v>1</v>
      </c>
      <c r="EU2" s="1084">
        <v>1</v>
      </c>
      <c r="EV2" s="1084">
        <v>1</v>
      </c>
      <c r="EW2"/>
      <c r="EX2" s="1084"/>
      <c r="EY2" s="1084">
        <v>1</v>
      </c>
      <c r="EZ2" s="1084">
        <v>1</v>
      </c>
      <c r="FA2" s="1084">
        <v>1</v>
      </c>
      <c r="FB2" s="1084">
        <v>1</v>
      </c>
      <c r="FC2" s="1084">
        <v>1</v>
      </c>
      <c r="FD2" s="1084">
        <v>1</v>
      </c>
      <c r="FE2" s="1084">
        <v>1</v>
      </c>
      <c r="FF2" s="1084">
        <v>1</v>
      </c>
      <c r="FG2" s="1084">
        <v>1</v>
      </c>
      <c r="FH2" s="1084">
        <v>1</v>
      </c>
      <c r="FI2" s="1084">
        <v>1</v>
      </c>
      <c r="FJ2" s="1084">
        <v>1</v>
      </c>
      <c r="FK2" s="1084">
        <v>1</v>
      </c>
      <c r="FL2" s="1084">
        <v>1</v>
      </c>
      <c r="FM2" s="1084">
        <v>1</v>
      </c>
      <c r="FN2" s="1084">
        <v>1</v>
      </c>
      <c r="FO2" s="1084">
        <v>1</v>
      </c>
      <c r="FP2" s="1084">
        <v>1</v>
      </c>
      <c r="FQ2" s="1084">
        <v>1</v>
      </c>
      <c r="FR2" s="1084">
        <v>1</v>
      </c>
      <c r="FS2" s="1084">
        <v>1</v>
      </c>
      <c r="FT2" s="1084">
        <v>1</v>
      </c>
      <c r="FU2" s="1084">
        <v>1</v>
      </c>
      <c r="FV2" s="1084">
        <v>1</v>
      </c>
      <c r="FW2" s="1084">
        <v>1</v>
      </c>
      <c r="FX2" s="1084">
        <v>1</v>
      </c>
      <c r="FY2" s="1084">
        <v>1</v>
      </c>
      <c r="FZ2" s="1084">
        <v>1</v>
      </c>
      <c r="GA2" s="1084">
        <v>1</v>
      </c>
      <c r="GB2" s="1084">
        <v>1</v>
      </c>
      <c r="GC2" s="1084">
        <v>1</v>
      </c>
      <c r="GD2" s="1084">
        <v>1</v>
      </c>
      <c r="GE2" s="1084">
        <v>1</v>
      </c>
      <c r="GF2" s="1084">
        <v>1</v>
      </c>
      <c r="GG2" s="1084">
        <v>1</v>
      </c>
      <c r="GH2" s="1084">
        <v>1</v>
      </c>
      <c r="GI2" s="1084">
        <v>1</v>
      </c>
      <c r="GJ2" s="1084">
        <v>1</v>
      </c>
      <c r="GK2" s="1084">
        <v>1</v>
      </c>
      <c r="GL2" s="1084">
        <v>1</v>
      </c>
      <c r="GM2" s="1084">
        <v>1</v>
      </c>
      <c r="GN2" s="1084">
        <v>1</v>
      </c>
      <c r="GO2" s="1084">
        <v>1</v>
      </c>
      <c r="GP2" s="1084">
        <v>1</v>
      </c>
      <c r="GQ2" s="1084">
        <v>1</v>
      </c>
      <c r="GR2" s="1084">
        <v>1</v>
      </c>
      <c r="GS2" s="1084">
        <v>1</v>
      </c>
    </row>
    <row r="3" spans="1:201" s="2" customFormat="1" ht="45" customHeight="1">
      <c r="A3" s="1339"/>
      <c r="B3" s="1339"/>
      <c r="C3" s="1339"/>
      <c r="D3" s="1339"/>
      <c r="E3" s="1339"/>
      <c r="F3" s="1339"/>
      <c r="G3" s="1339"/>
      <c r="H3" s="1339"/>
      <c r="I3" s="1339"/>
      <c r="J3" s="1339"/>
      <c r="K3" s="1339"/>
      <c r="L3" s="1339"/>
      <c r="M3" s="1339"/>
      <c r="N3" s="1339"/>
      <c r="O3" s="1339"/>
      <c r="P3" s="1339"/>
      <c r="Q3" s="1339"/>
      <c r="R3" s="1339"/>
      <c r="S3" s="1339"/>
      <c r="T3" s="1339"/>
      <c r="U3" s="1339"/>
      <c r="V3" s="1339"/>
      <c r="W3" s="1339"/>
      <c r="X3" s="1339"/>
      <c r="Y3" s="1339"/>
      <c r="Z3" s="836"/>
      <c r="AA3" s="3348" t="s">
        <v>3058</v>
      </c>
      <c r="AB3" s="3348"/>
      <c r="AC3" s="3348"/>
      <c r="AD3" s="3348"/>
      <c r="AE3" s="3348"/>
      <c r="AF3" s="3348"/>
      <c r="AG3" s="3348"/>
      <c r="AH3" s="3348"/>
      <c r="AI3" s="3348"/>
      <c r="AJ3" s="3348"/>
      <c r="AK3" s="3348"/>
      <c r="AL3" s="3348"/>
      <c r="AM3" s="3348"/>
      <c r="AN3" s="3348"/>
      <c r="AO3" s="3348"/>
      <c r="AP3" s="3348"/>
      <c r="AQ3" s="3348"/>
      <c r="AR3" s="3348"/>
      <c r="AS3" s="3348"/>
      <c r="AT3" s="3348"/>
      <c r="AU3" s="3348"/>
      <c r="AV3" s="3348"/>
      <c r="AW3" s="3348"/>
      <c r="AX3" s="3348"/>
      <c r="AY3" s="3348"/>
      <c r="AZ3" s="3348"/>
      <c r="BA3" s="3348"/>
      <c r="BB3" s="3348"/>
      <c r="BC3" s="3348"/>
      <c r="BD3" s="1339">
        <v>1</v>
      </c>
      <c r="BE3" s="1339">
        <v>1</v>
      </c>
      <c r="BF3" s="1339">
        <v>1</v>
      </c>
      <c r="BG3" s="1339">
        <v>1</v>
      </c>
      <c r="BH3" s="1339">
        <v>1</v>
      </c>
      <c r="BI3" s="1339">
        <v>1</v>
      </c>
      <c r="BJ3" s="1339">
        <v>1</v>
      </c>
      <c r="BK3" s="1339">
        <v>1</v>
      </c>
      <c r="BL3" s="1339">
        <v>1</v>
      </c>
      <c r="BM3" s="1339">
        <v>1</v>
      </c>
      <c r="BN3" s="1339">
        <v>1</v>
      </c>
      <c r="BO3" s="1339">
        <v>1</v>
      </c>
      <c r="BP3" s="1339">
        <v>1</v>
      </c>
      <c r="BQ3" s="1339">
        <v>1</v>
      </c>
      <c r="BR3" s="1339">
        <v>1</v>
      </c>
      <c r="BS3" s="1339">
        <v>1</v>
      </c>
      <c r="BT3" s="1339">
        <v>1</v>
      </c>
      <c r="BU3" s="1339">
        <v>1</v>
      </c>
      <c r="BV3" s="1339"/>
      <c r="BW3" s="1339">
        <v>1</v>
      </c>
      <c r="BX3" s="1339">
        <v>1</v>
      </c>
      <c r="BY3" s="1339">
        <v>1</v>
      </c>
      <c r="BZ3" s="1339">
        <v>1</v>
      </c>
      <c r="CA3" s="1339">
        <v>1</v>
      </c>
      <c r="CB3" s="1339">
        <v>1</v>
      </c>
      <c r="CC3" s="1339">
        <v>1</v>
      </c>
      <c r="CD3" s="1339">
        <v>1</v>
      </c>
      <c r="CE3" s="1339">
        <v>1</v>
      </c>
      <c r="CF3" s="1339">
        <v>1</v>
      </c>
      <c r="CG3" s="1339">
        <v>1</v>
      </c>
      <c r="CH3" s="1339">
        <v>1</v>
      </c>
      <c r="CI3" s="1339">
        <v>1</v>
      </c>
      <c r="CJ3" s="1339">
        <v>1</v>
      </c>
      <c r="CK3" s="1339">
        <v>1</v>
      </c>
      <c r="CL3" s="1339">
        <v>1</v>
      </c>
      <c r="CM3" s="1339">
        <v>1</v>
      </c>
      <c r="CN3" s="1339">
        <v>1</v>
      </c>
      <c r="CO3" s="1339">
        <v>1</v>
      </c>
      <c r="CP3" s="1339">
        <v>1</v>
      </c>
      <c r="CQ3" s="1339"/>
      <c r="CR3" s="1339">
        <v>1</v>
      </c>
      <c r="CS3" s="1339"/>
      <c r="CT3" s="1339">
        <v>1</v>
      </c>
      <c r="CU3" s="1339">
        <v>1</v>
      </c>
      <c r="CV3" s="1339">
        <v>1</v>
      </c>
      <c r="CW3" s="1339">
        <v>1</v>
      </c>
      <c r="CX3" s="1339">
        <v>1</v>
      </c>
      <c r="CY3" s="1339">
        <v>1</v>
      </c>
      <c r="CZ3" s="1339">
        <v>1</v>
      </c>
      <c r="DA3" s="1339">
        <v>1</v>
      </c>
      <c r="DB3" s="1339">
        <v>1</v>
      </c>
      <c r="DC3" s="1339">
        <v>1</v>
      </c>
      <c r="DD3" s="1339">
        <v>1</v>
      </c>
      <c r="DE3" s="1339">
        <v>1</v>
      </c>
      <c r="DF3" s="1339">
        <v>1</v>
      </c>
      <c r="DG3" s="1339">
        <v>1</v>
      </c>
      <c r="DH3" s="1339">
        <v>1</v>
      </c>
      <c r="DI3" s="1339">
        <v>1</v>
      </c>
      <c r="DJ3" s="1339">
        <v>1</v>
      </c>
      <c r="DK3" s="1339">
        <v>1</v>
      </c>
      <c r="DL3" s="1339">
        <v>1</v>
      </c>
      <c r="DM3" s="1339">
        <v>1</v>
      </c>
      <c r="DN3" s="1339">
        <v>1</v>
      </c>
      <c r="DO3" s="1339">
        <v>1</v>
      </c>
      <c r="DP3"/>
      <c r="DQ3" s="1339"/>
      <c r="DR3" s="1339">
        <v>1</v>
      </c>
      <c r="DS3" s="1339"/>
      <c r="DT3" s="1339">
        <v>1</v>
      </c>
      <c r="DU3" s="1339">
        <v>1</v>
      </c>
      <c r="DV3" s="1339">
        <v>1</v>
      </c>
      <c r="DW3" s="1339">
        <v>1</v>
      </c>
      <c r="DX3" s="1339">
        <v>1</v>
      </c>
      <c r="DY3" s="1339">
        <v>1</v>
      </c>
      <c r="DZ3" s="1339">
        <v>1</v>
      </c>
      <c r="EA3" s="1339">
        <v>1</v>
      </c>
      <c r="EB3" s="1339">
        <v>1</v>
      </c>
      <c r="EC3" s="1339">
        <v>1</v>
      </c>
      <c r="ED3" s="1339">
        <v>1</v>
      </c>
      <c r="EE3" s="1339">
        <v>1</v>
      </c>
      <c r="EF3" s="1339">
        <v>1</v>
      </c>
      <c r="EG3" s="1339">
        <v>1</v>
      </c>
      <c r="EH3" s="1339">
        <v>1</v>
      </c>
      <c r="EI3" s="1339">
        <v>1</v>
      </c>
      <c r="EJ3" s="1339">
        <v>1</v>
      </c>
      <c r="EK3" s="1339">
        <v>1</v>
      </c>
      <c r="EL3" s="1339">
        <v>1</v>
      </c>
      <c r="EM3" s="1339">
        <v>1</v>
      </c>
      <c r="EN3" s="1339">
        <v>1</v>
      </c>
      <c r="EO3" s="1339">
        <v>1</v>
      </c>
      <c r="EP3" s="1339">
        <v>1</v>
      </c>
      <c r="EQ3" s="1339">
        <v>1</v>
      </c>
      <c r="ER3" s="1339">
        <v>1</v>
      </c>
      <c r="ES3" s="1339">
        <v>1</v>
      </c>
      <c r="ET3" s="1339">
        <v>1</v>
      </c>
      <c r="EU3" s="1339">
        <v>1</v>
      </c>
      <c r="EV3" s="1339">
        <v>1</v>
      </c>
      <c r="EW3"/>
      <c r="EX3" s="1339"/>
      <c r="EY3" s="1339">
        <v>1</v>
      </c>
      <c r="EZ3" s="1339">
        <v>1</v>
      </c>
      <c r="FA3" s="1339">
        <v>1</v>
      </c>
      <c r="FB3" s="1339">
        <v>1</v>
      </c>
      <c r="FC3" s="1339">
        <v>1</v>
      </c>
      <c r="FD3" s="1339">
        <v>1</v>
      </c>
      <c r="FE3" s="1339">
        <v>1</v>
      </c>
      <c r="FF3" s="1339">
        <v>1</v>
      </c>
      <c r="FG3" s="1339">
        <v>1</v>
      </c>
      <c r="FH3" s="1339">
        <v>1</v>
      </c>
      <c r="FI3" s="1339">
        <v>1</v>
      </c>
      <c r="FJ3" s="1339">
        <v>1</v>
      </c>
      <c r="FK3" s="1339">
        <v>1</v>
      </c>
      <c r="FL3" s="1339">
        <v>1</v>
      </c>
      <c r="FM3" s="1339">
        <v>1</v>
      </c>
      <c r="FN3" s="1339">
        <v>1</v>
      </c>
      <c r="FO3" s="1339">
        <v>1</v>
      </c>
      <c r="FP3" s="1339">
        <v>1</v>
      </c>
      <c r="FQ3" s="1339">
        <v>1</v>
      </c>
      <c r="FR3" s="1339">
        <v>1</v>
      </c>
      <c r="FS3" s="1339">
        <v>1</v>
      </c>
      <c r="FT3" s="1339">
        <v>1</v>
      </c>
      <c r="FU3" s="1339">
        <v>1</v>
      </c>
      <c r="FV3" s="1339">
        <v>1</v>
      </c>
      <c r="FW3" s="1339">
        <v>1</v>
      </c>
      <c r="FX3" s="1339">
        <v>1</v>
      </c>
      <c r="FY3" s="1339">
        <v>1</v>
      </c>
      <c r="FZ3" s="1339">
        <v>1</v>
      </c>
      <c r="GA3" s="1339">
        <v>1</v>
      </c>
      <c r="GB3" s="1339">
        <v>1</v>
      </c>
      <c r="GC3" s="1339">
        <v>1</v>
      </c>
      <c r="GD3" s="1339">
        <v>1</v>
      </c>
      <c r="GE3" s="1339">
        <v>1</v>
      </c>
      <c r="GF3" s="1339">
        <v>1</v>
      </c>
      <c r="GG3" s="1339">
        <v>1</v>
      </c>
      <c r="GH3" s="1339">
        <v>1</v>
      </c>
      <c r="GI3" s="1339">
        <v>1</v>
      </c>
      <c r="GJ3" s="1339">
        <v>1</v>
      </c>
      <c r="GK3" s="1339">
        <v>1</v>
      </c>
      <c r="GL3" s="1339">
        <v>1</v>
      </c>
      <c r="GM3" s="1339">
        <v>1</v>
      </c>
      <c r="GN3" s="1339">
        <v>1</v>
      </c>
      <c r="GO3" s="1339">
        <v>1</v>
      </c>
      <c r="GP3" s="1339">
        <v>1</v>
      </c>
      <c r="GQ3" s="1339">
        <v>1</v>
      </c>
      <c r="GR3" s="1339">
        <v>1</v>
      </c>
      <c r="GS3" s="1339">
        <v>1</v>
      </c>
    </row>
    <row r="4" spans="1:201" ht="18.75">
      <c r="A4" s="1339">
        <v>1</v>
      </c>
      <c r="B4" s="1339"/>
      <c r="C4" s="1339"/>
      <c r="D4" s="1339"/>
      <c r="E4" s="1339"/>
      <c r="F4" s="1761" t="s">
        <v>3064</v>
      </c>
      <c r="G4" s="1339"/>
      <c r="H4" s="1339"/>
      <c r="I4" s="1339"/>
      <c r="J4" s="1339"/>
      <c r="K4" s="1339"/>
      <c r="L4" s="1339">
        <v>1</v>
      </c>
      <c r="M4" s="1339"/>
      <c r="N4" s="1339"/>
      <c r="O4" s="1339"/>
      <c r="P4" s="1339"/>
      <c r="Q4" s="1339"/>
      <c r="R4" s="1339"/>
      <c r="S4" s="1339"/>
      <c r="T4" s="1339">
        <v>1</v>
      </c>
      <c r="U4" s="1339">
        <v>1</v>
      </c>
      <c r="V4" s="1339"/>
      <c r="W4" s="1339">
        <v>1</v>
      </c>
      <c r="X4" s="1339">
        <v>1</v>
      </c>
      <c r="Y4" s="1339">
        <v>1</v>
      </c>
      <c r="Z4" s="1339">
        <v>1</v>
      </c>
      <c r="AA4" s="1339">
        <v>1</v>
      </c>
      <c r="AB4" s="1339">
        <v>1</v>
      </c>
      <c r="AC4" s="1339">
        <v>1</v>
      </c>
      <c r="AD4" s="1339">
        <v>1</v>
      </c>
      <c r="AE4" s="1339">
        <v>1</v>
      </c>
      <c r="AF4" s="1339"/>
      <c r="AG4" s="1339">
        <v>1</v>
      </c>
      <c r="AH4" s="1339">
        <v>1</v>
      </c>
      <c r="AI4" s="1339"/>
      <c r="AJ4" s="1339">
        <v>1</v>
      </c>
      <c r="AK4" s="1339">
        <v>1</v>
      </c>
      <c r="AL4" s="1339">
        <v>1</v>
      </c>
      <c r="AM4" s="1339">
        <v>1</v>
      </c>
      <c r="AN4" s="1339">
        <v>1</v>
      </c>
      <c r="AO4" s="1339">
        <v>1</v>
      </c>
      <c r="AP4" s="1339">
        <v>1</v>
      </c>
      <c r="AQ4" s="1339">
        <v>1</v>
      </c>
      <c r="AR4" s="1339">
        <v>1</v>
      </c>
      <c r="AS4" s="1339">
        <v>1</v>
      </c>
      <c r="AT4" s="1339">
        <v>1</v>
      </c>
      <c r="AU4" s="1339">
        <v>1</v>
      </c>
      <c r="AV4" s="1339">
        <v>1</v>
      </c>
      <c r="AX4" s="1339"/>
      <c r="AY4" s="1339">
        <v>1</v>
      </c>
      <c r="AZ4" s="1339"/>
      <c r="BA4" s="1339">
        <v>1</v>
      </c>
      <c r="BB4" s="1339">
        <v>1</v>
      </c>
      <c r="BC4" s="1339">
        <v>1</v>
      </c>
      <c r="BD4" s="1339">
        <v>1</v>
      </c>
      <c r="BE4" s="1339">
        <v>1</v>
      </c>
      <c r="BF4" s="1339">
        <v>1</v>
      </c>
      <c r="BG4" s="1339">
        <v>1</v>
      </c>
      <c r="BH4" s="1339">
        <v>1</v>
      </c>
      <c r="BI4" s="1339">
        <v>1</v>
      </c>
      <c r="BJ4" s="1339">
        <v>1</v>
      </c>
      <c r="BK4" s="1339">
        <v>1</v>
      </c>
      <c r="BL4" s="1339">
        <v>1</v>
      </c>
      <c r="BM4" s="1339">
        <v>1</v>
      </c>
      <c r="BN4" s="1339">
        <v>1</v>
      </c>
      <c r="BO4" s="1339">
        <v>1</v>
      </c>
      <c r="BP4" s="1339">
        <v>1</v>
      </c>
      <c r="BQ4" s="1339">
        <v>1</v>
      </c>
      <c r="BR4" s="1339">
        <v>1</v>
      </c>
      <c r="BS4" s="1339"/>
      <c r="BT4" s="1339">
        <v>1</v>
      </c>
      <c r="BU4" s="1339">
        <v>1</v>
      </c>
      <c r="BV4" s="1339"/>
      <c r="BW4" s="1339">
        <v>1</v>
      </c>
      <c r="BX4" s="1339">
        <v>1</v>
      </c>
      <c r="BY4" s="1339">
        <v>1</v>
      </c>
      <c r="BZ4" s="1339">
        <v>1</v>
      </c>
      <c r="CA4" s="1339">
        <v>1</v>
      </c>
      <c r="CB4" s="1339">
        <v>1</v>
      </c>
      <c r="CC4" s="1339">
        <v>1</v>
      </c>
      <c r="CD4" s="1339">
        <v>1</v>
      </c>
      <c r="CE4" s="1339">
        <v>1</v>
      </c>
      <c r="CF4" s="1339">
        <v>1</v>
      </c>
      <c r="CG4" s="1339">
        <v>1</v>
      </c>
      <c r="CH4" s="1339">
        <v>1</v>
      </c>
      <c r="CI4" s="1339">
        <v>1</v>
      </c>
      <c r="CJ4" s="1339">
        <v>1</v>
      </c>
      <c r="CK4" s="1339">
        <v>1</v>
      </c>
      <c r="CL4" s="1339">
        <v>1</v>
      </c>
      <c r="CM4" s="1339">
        <v>1</v>
      </c>
      <c r="CN4" s="1339">
        <v>1</v>
      </c>
      <c r="CO4" s="1339">
        <v>1</v>
      </c>
      <c r="CP4" s="1339">
        <v>1</v>
      </c>
      <c r="CQ4" s="1339">
        <v>1</v>
      </c>
      <c r="CR4" s="1339">
        <v>1</v>
      </c>
      <c r="CS4" s="1339"/>
      <c r="CT4" s="1339">
        <v>1</v>
      </c>
      <c r="CU4" s="1339">
        <v>1</v>
      </c>
      <c r="CV4" s="1339">
        <v>1</v>
      </c>
      <c r="CW4" s="1339">
        <v>1</v>
      </c>
      <c r="CX4" s="1339">
        <v>1</v>
      </c>
      <c r="CY4" s="1339">
        <v>1</v>
      </c>
      <c r="CZ4" s="1339">
        <v>1</v>
      </c>
      <c r="DA4" s="1339">
        <v>1</v>
      </c>
      <c r="DB4" s="1339">
        <v>1</v>
      </c>
      <c r="DC4" s="1339">
        <v>1</v>
      </c>
      <c r="DD4" s="1339">
        <v>1</v>
      </c>
      <c r="DE4" s="1339">
        <v>1</v>
      </c>
      <c r="DF4" s="1339">
        <v>1</v>
      </c>
      <c r="DG4" s="1339">
        <v>1</v>
      </c>
      <c r="DH4" s="1339">
        <v>1</v>
      </c>
      <c r="DI4" s="1339">
        <v>1</v>
      </c>
      <c r="DJ4" s="1339">
        <v>1</v>
      </c>
      <c r="DK4" s="1339">
        <v>1</v>
      </c>
      <c r="DL4" s="1339">
        <v>1</v>
      </c>
      <c r="DM4" s="1339">
        <v>1</v>
      </c>
      <c r="DN4" s="1339">
        <v>1</v>
      </c>
      <c r="DO4" s="1339">
        <v>1</v>
      </c>
      <c r="DQ4" s="1339">
        <v>1</v>
      </c>
      <c r="DR4" s="1339">
        <v>1</v>
      </c>
      <c r="DS4" s="1339"/>
      <c r="DT4" s="1339">
        <v>1</v>
      </c>
      <c r="DU4" s="1339">
        <v>1</v>
      </c>
      <c r="DV4" s="1339">
        <v>1</v>
      </c>
      <c r="DW4" s="1339">
        <v>1</v>
      </c>
      <c r="DX4" s="1339">
        <v>1</v>
      </c>
      <c r="DY4" s="1339">
        <v>1</v>
      </c>
      <c r="DZ4" s="1339">
        <v>1</v>
      </c>
      <c r="EA4" s="1339">
        <v>1</v>
      </c>
      <c r="EB4" s="1339">
        <v>1</v>
      </c>
      <c r="EC4" s="1339">
        <v>1</v>
      </c>
      <c r="ED4" s="1339">
        <v>1</v>
      </c>
      <c r="EE4" s="1339">
        <v>1</v>
      </c>
      <c r="EF4" s="1339">
        <v>1</v>
      </c>
      <c r="EG4" s="1339">
        <v>1</v>
      </c>
      <c r="EH4" s="1339">
        <v>1</v>
      </c>
      <c r="EI4" s="1339">
        <v>1</v>
      </c>
      <c r="EJ4" s="1339">
        <v>1</v>
      </c>
      <c r="EK4" s="1339">
        <v>1</v>
      </c>
      <c r="EL4" s="1339">
        <v>1</v>
      </c>
      <c r="EM4" s="1339">
        <v>1</v>
      </c>
      <c r="EN4" s="1339">
        <v>1</v>
      </c>
      <c r="EO4" s="1339">
        <v>1</v>
      </c>
      <c r="EP4" s="1339">
        <v>1</v>
      </c>
      <c r="EQ4" s="1339">
        <v>1</v>
      </c>
      <c r="ER4" s="1339">
        <v>1</v>
      </c>
      <c r="ES4" s="1339">
        <v>1</v>
      </c>
      <c r="ET4" s="1339">
        <v>1</v>
      </c>
      <c r="EU4" s="1339">
        <v>1</v>
      </c>
      <c r="EV4" s="1339">
        <v>1</v>
      </c>
      <c r="EX4" s="1339">
        <v>1</v>
      </c>
      <c r="EY4" s="1339">
        <v>1</v>
      </c>
      <c r="EZ4" s="1339">
        <v>1</v>
      </c>
      <c r="FA4" s="1339">
        <v>1</v>
      </c>
      <c r="FB4" s="1339">
        <v>1</v>
      </c>
      <c r="FC4" s="1339">
        <v>1</v>
      </c>
      <c r="FD4" s="1339">
        <v>1</v>
      </c>
      <c r="FE4" s="1339">
        <v>1</v>
      </c>
      <c r="FF4" s="1339">
        <v>1</v>
      </c>
      <c r="FG4" s="1339">
        <v>1</v>
      </c>
      <c r="FH4" s="1339">
        <v>1</v>
      </c>
      <c r="FI4" s="1339">
        <v>1</v>
      </c>
      <c r="FJ4" s="1339">
        <v>1</v>
      </c>
      <c r="FK4" s="1339">
        <v>1</v>
      </c>
      <c r="FL4" s="1339">
        <v>1</v>
      </c>
      <c r="FM4" s="1339">
        <v>1</v>
      </c>
      <c r="FN4" s="1339">
        <v>1</v>
      </c>
      <c r="FO4" s="1339">
        <v>1</v>
      </c>
      <c r="FP4" s="1339">
        <v>1</v>
      </c>
      <c r="FQ4" s="1339">
        <v>1</v>
      </c>
      <c r="FR4" s="1339">
        <v>1</v>
      </c>
      <c r="FS4" s="1339">
        <v>1</v>
      </c>
      <c r="FT4" s="1339">
        <v>1</v>
      </c>
      <c r="FU4" s="1339">
        <v>1</v>
      </c>
      <c r="FV4" s="1339">
        <v>1</v>
      </c>
      <c r="FW4" s="1339">
        <v>1</v>
      </c>
      <c r="FX4" s="1339">
        <v>1</v>
      </c>
      <c r="FY4" s="1339">
        <v>1</v>
      </c>
      <c r="FZ4" s="1339">
        <v>1</v>
      </c>
      <c r="GA4" s="1339">
        <v>1</v>
      </c>
      <c r="GB4" s="1339">
        <v>1</v>
      </c>
      <c r="GC4" s="1339">
        <v>1</v>
      </c>
      <c r="GD4" s="1339">
        <v>1</v>
      </c>
      <c r="GE4" s="1339">
        <v>1</v>
      </c>
      <c r="GF4" s="1339">
        <v>1</v>
      </c>
      <c r="GG4" s="1339">
        <v>1</v>
      </c>
      <c r="GH4" s="1339">
        <v>1</v>
      </c>
      <c r="GI4" s="1339">
        <v>1</v>
      </c>
      <c r="GJ4" s="1339">
        <v>1</v>
      </c>
      <c r="GK4" s="1339">
        <v>1</v>
      </c>
      <c r="GL4" s="1339">
        <v>1</v>
      </c>
      <c r="GM4" s="1339">
        <v>1</v>
      </c>
      <c r="GN4" s="1339">
        <v>1</v>
      </c>
      <c r="GO4" s="1339">
        <v>1</v>
      </c>
      <c r="GP4" s="1339">
        <v>1</v>
      </c>
      <c r="GQ4" s="1339">
        <v>1</v>
      </c>
      <c r="GR4" s="1339">
        <v>1</v>
      </c>
      <c r="GS4" s="1339">
        <v>1</v>
      </c>
    </row>
    <row r="5" spans="1:201" ht="15.75" thickBot="1">
      <c r="A5" s="1339">
        <v>1</v>
      </c>
      <c r="B5" s="1339"/>
      <c r="C5" s="1339"/>
      <c r="D5" s="1339"/>
      <c r="E5" s="1339"/>
      <c r="F5" s="1339"/>
      <c r="G5" s="1339"/>
      <c r="H5" s="1339"/>
      <c r="I5" s="1339"/>
      <c r="J5" s="1339"/>
      <c r="K5" s="1339"/>
      <c r="L5" s="1339">
        <v>1</v>
      </c>
      <c r="M5" s="1339"/>
      <c r="N5" s="1339"/>
      <c r="O5" s="1339"/>
      <c r="P5" s="1339"/>
      <c r="Q5" s="1339"/>
      <c r="R5" s="1339"/>
      <c r="S5" s="1339"/>
      <c r="T5" s="1339">
        <v>1</v>
      </c>
      <c r="U5" s="1339">
        <v>1</v>
      </c>
      <c r="V5" s="1339"/>
      <c r="W5" s="1339">
        <v>1</v>
      </c>
      <c r="X5" s="1339">
        <v>1</v>
      </c>
      <c r="Y5" s="1339">
        <v>1</v>
      </c>
      <c r="Z5" s="1339">
        <v>1</v>
      </c>
      <c r="AA5" s="1339">
        <v>1</v>
      </c>
      <c r="AB5" s="1339">
        <v>1</v>
      </c>
      <c r="AC5" s="1339">
        <v>1</v>
      </c>
      <c r="AD5" s="1339">
        <v>1</v>
      </c>
      <c r="AE5" s="1339">
        <v>1</v>
      </c>
      <c r="AF5" s="1339"/>
      <c r="AG5" s="1339">
        <v>1</v>
      </c>
      <c r="AH5" s="1339">
        <v>1</v>
      </c>
      <c r="AI5" s="1339"/>
      <c r="AJ5" s="1339">
        <v>1</v>
      </c>
      <c r="AK5" s="71"/>
      <c r="AL5" s="71"/>
      <c r="AM5" s="71"/>
      <c r="AN5" s="71"/>
      <c r="AO5" s="71"/>
      <c r="AP5" s="836"/>
      <c r="AQ5" s="836"/>
      <c r="AR5" s="836"/>
      <c r="AS5" s="836"/>
      <c r="AT5" s="836"/>
      <c r="AU5" s="836"/>
      <c r="AV5" s="836"/>
      <c r="AX5" s="1339"/>
      <c r="AY5" s="1339">
        <v>1</v>
      </c>
      <c r="AZ5" s="1339"/>
      <c r="BA5" s="1339">
        <v>1</v>
      </c>
      <c r="BB5" s="1339">
        <v>1</v>
      </c>
      <c r="BC5" s="1339">
        <v>1</v>
      </c>
      <c r="BD5" s="1339">
        <v>1</v>
      </c>
      <c r="BE5" s="1339">
        <v>1</v>
      </c>
      <c r="BF5" s="1339">
        <v>1</v>
      </c>
      <c r="BG5" s="1339">
        <v>1</v>
      </c>
      <c r="BH5" s="1339">
        <v>1</v>
      </c>
      <c r="BI5" s="1339">
        <v>1</v>
      </c>
      <c r="BJ5" s="1339">
        <v>1</v>
      </c>
      <c r="BK5" s="1339">
        <v>1</v>
      </c>
      <c r="BL5" s="1339">
        <v>1</v>
      </c>
      <c r="BM5" s="1339">
        <v>1</v>
      </c>
      <c r="BN5" s="1339">
        <v>1</v>
      </c>
      <c r="BO5" s="1339">
        <v>1</v>
      </c>
      <c r="BP5" s="1339">
        <v>1</v>
      </c>
      <c r="BQ5" s="1339">
        <v>1</v>
      </c>
      <c r="BR5" s="1339">
        <v>1</v>
      </c>
      <c r="BS5" s="1339"/>
      <c r="BT5" s="1339">
        <v>1</v>
      </c>
      <c r="BU5" s="1339">
        <v>1</v>
      </c>
      <c r="BV5" s="1339"/>
      <c r="BW5" s="1339">
        <v>1</v>
      </c>
      <c r="BX5" s="1339">
        <v>1</v>
      </c>
      <c r="BY5" s="1339">
        <v>1</v>
      </c>
      <c r="BZ5" s="1339">
        <v>1</v>
      </c>
      <c r="CA5" s="1339">
        <v>1</v>
      </c>
      <c r="CB5" s="1339">
        <v>1</v>
      </c>
      <c r="CC5" s="1339">
        <v>1</v>
      </c>
      <c r="CD5" s="1339">
        <v>1</v>
      </c>
      <c r="CE5" s="1339">
        <v>1</v>
      </c>
      <c r="CF5" s="1339">
        <v>1</v>
      </c>
      <c r="CG5" s="1339">
        <v>1</v>
      </c>
      <c r="CH5" s="1339">
        <v>1</v>
      </c>
      <c r="CI5" s="1339">
        <v>1</v>
      </c>
      <c r="CJ5" s="1339">
        <v>1</v>
      </c>
      <c r="CK5" s="1339">
        <v>1</v>
      </c>
      <c r="CL5" s="1339">
        <v>1</v>
      </c>
      <c r="CM5" s="1339">
        <v>1</v>
      </c>
      <c r="CN5" s="1339">
        <v>1</v>
      </c>
      <c r="CO5" s="1339">
        <v>1</v>
      </c>
      <c r="CP5" s="1339">
        <v>1</v>
      </c>
      <c r="CQ5" s="1339">
        <v>1</v>
      </c>
      <c r="CR5" s="1339">
        <v>1</v>
      </c>
      <c r="CS5" s="1339"/>
      <c r="CT5" s="1339">
        <v>1</v>
      </c>
      <c r="CU5" s="1339">
        <v>1</v>
      </c>
      <c r="CV5" s="1339">
        <v>1</v>
      </c>
      <c r="CW5" s="1339">
        <v>1</v>
      </c>
      <c r="CX5" s="1339">
        <v>1</v>
      </c>
      <c r="CY5" s="1339">
        <v>1</v>
      </c>
      <c r="CZ5" s="1339">
        <v>1</v>
      </c>
      <c r="DA5" s="1339">
        <v>1</v>
      </c>
      <c r="DB5" s="1339">
        <v>1</v>
      </c>
      <c r="DC5" s="1339">
        <v>1</v>
      </c>
      <c r="DD5" s="1339">
        <v>1</v>
      </c>
      <c r="DE5" s="1339">
        <v>1</v>
      </c>
      <c r="DF5" s="1339">
        <v>1</v>
      </c>
      <c r="DG5" s="1339">
        <v>1</v>
      </c>
      <c r="DH5" s="1339">
        <v>1</v>
      </c>
      <c r="DI5" s="1339">
        <v>1</v>
      </c>
      <c r="DJ5" s="1339">
        <v>1</v>
      </c>
      <c r="DK5" s="1339">
        <v>1</v>
      </c>
      <c r="DL5" s="1339">
        <v>1</v>
      </c>
      <c r="DM5" s="1339">
        <v>1</v>
      </c>
      <c r="DN5" s="1339">
        <v>1</v>
      </c>
      <c r="DO5" s="1339">
        <v>1</v>
      </c>
      <c r="DQ5" s="1339">
        <v>1</v>
      </c>
      <c r="DR5" s="1339">
        <v>1</v>
      </c>
      <c r="DS5" s="1339"/>
      <c r="DT5" s="1339">
        <v>1</v>
      </c>
      <c r="DU5" s="1339">
        <v>1</v>
      </c>
      <c r="DV5" s="1339">
        <v>1</v>
      </c>
      <c r="DW5" s="1339">
        <v>1</v>
      </c>
      <c r="DX5" s="1339">
        <v>1</v>
      </c>
      <c r="DY5" s="1339">
        <v>1</v>
      </c>
      <c r="DZ5" s="1339">
        <v>1</v>
      </c>
      <c r="EA5" s="1339">
        <v>1</v>
      </c>
      <c r="EB5" s="1339">
        <v>1</v>
      </c>
      <c r="EC5" s="1339">
        <v>1</v>
      </c>
      <c r="ED5" s="1339">
        <v>1</v>
      </c>
      <c r="EE5" s="1339">
        <v>1</v>
      </c>
      <c r="EF5" s="1339">
        <v>1</v>
      </c>
      <c r="EG5" s="1339">
        <v>1</v>
      </c>
      <c r="EH5" s="1339">
        <v>1</v>
      </c>
      <c r="EI5" s="1339">
        <v>1</v>
      </c>
      <c r="EJ5" s="1339">
        <v>1</v>
      </c>
      <c r="EK5" s="1339">
        <v>1</v>
      </c>
      <c r="EL5" s="1339">
        <v>1</v>
      </c>
      <c r="EM5" s="1339">
        <v>1</v>
      </c>
      <c r="EN5" s="1339">
        <v>1</v>
      </c>
      <c r="EO5" s="1339">
        <v>1</v>
      </c>
      <c r="EP5" s="1339">
        <v>1</v>
      </c>
      <c r="EQ5" s="1339">
        <v>1</v>
      </c>
      <c r="ER5" s="1339">
        <v>1</v>
      </c>
      <c r="ES5" s="1339">
        <v>1</v>
      </c>
      <c r="ET5" s="1339">
        <v>1</v>
      </c>
      <c r="EU5" s="1339">
        <v>1</v>
      </c>
      <c r="EV5" s="1339">
        <v>1</v>
      </c>
      <c r="EX5" s="1339">
        <v>1</v>
      </c>
      <c r="EY5" s="1339">
        <v>1</v>
      </c>
      <c r="EZ5" s="1339">
        <v>1</v>
      </c>
      <c r="FA5" s="1339">
        <v>1</v>
      </c>
      <c r="FB5" s="1339">
        <v>1</v>
      </c>
      <c r="FC5" s="1339">
        <v>1</v>
      </c>
      <c r="FD5" s="1339">
        <v>1</v>
      </c>
      <c r="FE5" s="1339">
        <v>1</v>
      </c>
      <c r="FF5" s="1339">
        <v>1</v>
      </c>
      <c r="FG5" s="1339">
        <v>1</v>
      </c>
      <c r="FH5" s="1339">
        <v>1</v>
      </c>
      <c r="FI5" s="1339">
        <v>1</v>
      </c>
      <c r="FJ5" s="1339">
        <v>1</v>
      </c>
      <c r="FK5" s="1339">
        <v>1</v>
      </c>
      <c r="FL5" s="1339">
        <v>1</v>
      </c>
      <c r="FM5" s="1339">
        <v>1</v>
      </c>
      <c r="FN5" s="1339">
        <v>1</v>
      </c>
      <c r="FO5" s="1339">
        <v>1</v>
      </c>
      <c r="FP5" s="1339">
        <v>1</v>
      </c>
      <c r="FQ5" s="1339">
        <v>1</v>
      </c>
      <c r="FR5" s="1339">
        <v>1</v>
      </c>
      <c r="FS5" s="1339">
        <v>1</v>
      </c>
      <c r="FT5" s="1339">
        <v>1</v>
      </c>
      <c r="FU5" s="1339">
        <v>1</v>
      </c>
      <c r="FV5" s="1339">
        <v>1</v>
      </c>
      <c r="FW5" s="1339">
        <v>1</v>
      </c>
      <c r="FX5" s="1339">
        <v>1</v>
      </c>
      <c r="FY5" s="1339">
        <v>1</v>
      </c>
      <c r="FZ5" s="1339">
        <v>1</v>
      </c>
      <c r="GA5" s="1339">
        <v>1</v>
      </c>
      <c r="GB5" s="1339">
        <v>1</v>
      </c>
      <c r="GC5" s="1339">
        <v>1</v>
      </c>
      <c r="GD5" s="1339">
        <v>1</v>
      </c>
      <c r="GE5" s="1339">
        <v>1</v>
      </c>
      <c r="GF5" s="1339">
        <v>1</v>
      </c>
      <c r="GG5" s="1339">
        <v>1</v>
      </c>
      <c r="GH5" s="1339">
        <v>1</v>
      </c>
      <c r="GI5" s="1339">
        <v>1</v>
      </c>
      <c r="GJ5" s="1339">
        <v>1</v>
      </c>
      <c r="GK5" s="1339">
        <v>1</v>
      </c>
      <c r="GL5" s="1339">
        <v>1</v>
      </c>
      <c r="GM5" s="1339">
        <v>1</v>
      </c>
      <c r="GN5" s="1339">
        <v>1</v>
      </c>
      <c r="GO5" s="1339">
        <v>1</v>
      </c>
      <c r="GP5" s="1339">
        <v>1</v>
      </c>
      <c r="GQ5" s="1339">
        <v>1</v>
      </c>
      <c r="GR5" s="1339">
        <v>1</v>
      </c>
      <c r="GS5" s="1339">
        <v>1</v>
      </c>
    </row>
    <row r="6" spans="1:201" ht="24" customHeight="1" thickBot="1">
      <c r="A6" s="1339">
        <v>1</v>
      </c>
      <c r="B6" s="838" t="s">
        <v>192</v>
      </c>
      <c r="C6" s="3092" t="s">
        <v>3079</v>
      </c>
      <c r="D6" s="3092"/>
      <c r="E6" s="3092"/>
      <c r="F6" s="3092"/>
      <c r="G6" s="3092"/>
      <c r="H6" s="3092"/>
      <c r="I6" s="3092"/>
      <c r="J6" s="3092"/>
      <c r="K6" s="3093"/>
      <c r="L6" s="1339">
        <v>1</v>
      </c>
      <c r="M6" s="838" t="s">
        <v>192</v>
      </c>
      <c r="N6" s="3351" t="s">
        <v>3133</v>
      </c>
      <c r="O6" s="3351"/>
      <c r="P6" s="3351"/>
      <c r="Q6" s="3351"/>
      <c r="R6" s="3351"/>
      <c r="S6" s="3352"/>
      <c r="T6" s="1339">
        <v>1</v>
      </c>
      <c r="U6" s="838" t="s">
        <v>192</v>
      </c>
      <c r="V6" s="1613"/>
      <c r="W6" s="3353" t="s">
        <v>3063</v>
      </c>
      <c r="X6" s="3353"/>
      <c r="Y6" s="3353"/>
      <c r="Z6" s="3353"/>
      <c r="AA6" s="3353"/>
      <c r="AB6" s="3353"/>
      <c r="AC6" s="3353"/>
      <c r="AD6" s="3353"/>
      <c r="AE6" s="3353"/>
      <c r="AF6" s="1583"/>
      <c r="AG6" s="1339">
        <v>1</v>
      </c>
      <c r="AH6" s="837" t="s">
        <v>192</v>
      </c>
      <c r="AI6" s="1615"/>
      <c r="AJ6" s="3326" t="s">
        <v>3059</v>
      </c>
      <c r="AK6" s="3327"/>
      <c r="AL6" s="3327"/>
      <c r="AM6" s="3327"/>
      <c r="AN6" s="3327"/>
      <c r="AO6" s="3327"/>
      <c r="AP6" s="3327"/>
      <c r="AQ6" s="3327"/>
      <c r="AR6" s="3327"/>
      <c r="AS6" s="3327"/>
      <c r="AT6" s="3327"/>
      <c r="AU6" s="3327"/>
      <c r="AV6" s="3327"/>
      <c r="AW6" s="1720"/>
      <c r="AX6" s="1339"/>
      <c r="AY6" s="838" t="s">
        <v>192</v>
      </c>
      <c r="AZ6" s="1613"/>
      <c r="BA6" s="3326" t="s">
        <v>2108</v>
      </c>
      <c r="BB6" s="3327"/>
      <c r="BC6" s="3327"/>
      <c r="BD6" s="3327"/>
      <c r="BE6" s="3327"/>
      <c r="BF6" s="3327"/>
      <c r="BG6" s="3327"/>
      <c r="BH6" s="3327"/>
      <c r="BI6" s="3327"/>
      <c r="BJ6" s="3327"/>
      <c r="BK6" s="3327"/>
      <c r="BL6" s="3327"/>
      <c r="BM6" s="3327"/>
      <c r="BN6" s="3327"/>
      <c r="BO6" s="3327"/>
      <c r="BP6" s="3327"/>
      <c r="BQ6" s="3327"/>
      <c r="BR6" s="3327"/>
      <c r="BS6" s="1578"/>
      <c r="BT6" s="1339">
        <v>1</v>
      </c>
      <c r="BU6" s="837" t="s">
        <v>192</v>
      </c>
      <c r="BV6" s="1613"/>
      <c r="BW6" s="3326" t="s">
        <v>3060</v>
      </c>
      <c r="BX6" s="3327"/>
      <c r="BY6" s="3327"/>
      <c r="BZ6" s="3327"/>
      <c r="CA6" s="3327"/>
      <c r="CB6" s="3327"/>
      <c r="CC6" s="3327"/>
      <c r="CD6" s="3327"/>
      <c r="CE6" s="3327"/>
      <c r="CF6" s="3327"/>
      <c r="CG6" s="3327"/>
      <c r="CH6" s="3327"/>
      <c r="CI6" s="3327"/>
      <c r="CJ6" s="3327"/>
      <c r="CK6" s="3327"/>
      <c r="CL6" s="3327"/>
      <c r="CM6" s="3327"/>
      <c r="CN6" s="3327"/>
      <c r="CO6" s="3327"/>
      <c r="CP6" s="1610"/>
      <c r="CQ6" s="1339">
        <v>1</v>
      </c>
      <c r="CR6" s="837" t="s">
        <v>192</v>
      </c>
      <c r="CS6" s="1721"/>
      <c r="CT6" s="3327" t="s">
        <v>3061</v>
      </c>
      <c r="CU6" s="3327"/>
      <c r="CV6" s="3327"/>
      <c r="CW6" s="3327"/>
      <c r="CX6" s="3327"/>
      <c r="CY6" s="3327"/>
      <c r="CZ6" s="3327"/>
      <c r="DA6" s="3327"/>
      <c r="DB6" s="3327"/>
      <c r="DC6" s="3327"/>
      <c r="DD6" s="3327"/>
      <c r="DE6" s="3327"/>
      <c r="DF6" s="3327"/>
      <c r="DG6" s="3327"/>
      <c r="DH6" s="3327"/>
      <c r="DI6" s="3327"/>
      <c r="DJ6" s="3327"/>
      <c r="DK6" s="3327"/>
      <c r="DL6" s="3327"/>
      <c r="DM6" s="3327"/>
      <c r="DN6" s="3327"/>
      <c r="DO6" s="3327"/>
      <c r="DP6" s="3328"/>
      <c r="DQ6" s="1339">
        <v>1</v>
      </c>
      <c r="DR6" s="837" t="s">
        <v>192</v>
      </c>
      <c r="DS6" s="1615"/>
      <c r="DT6" s="3326" t="s">
        <v>3062</v>
      </c>
      <c r="DU6" s="3327"/>
      <c r="DV6" s="3327"/>
      <c r="DW6" s="3327"/>
      <c r="DX6" s="3327"/>
      <c r="DY6" s="3327"/>
      <c r="DZ6" s="3327"/>
      <c r="EA6" s="3327"/>
      <c r="EB6" s="3327"/>
      <c r="EC6" s="3327"/>
      <c r="ED6" s="3327"/>
      <c r="EE6" s="3327"/>
      <c r="EF6" s="3327"/>
      <c r="EG6" s="3327"/>
      <c r="EH6" s="3327"/>
      <c r="EI6" s="3327"/>
      <c r="EJ6" s="3327"/>
      <c r="EK6" s="3327"/>
      <c r="EL6" s="3327"/>
      <c r="EM6" s="3327"/>
      <c r="EN6" s="3327"/>
      <c r="EO6" s="3327"/>
      <c r="EP6" s="3327"/>
      <c r="EQ6" s="3327"/>
      <c r="ER6" s="3327"/>
      <c r="ES6" s="3327"/>
      <c r="ET6" s="3327"/>
      <c r="EU6" s="3327"/>
      <c r="EV6" s="3327"/>
      <c r="EW6" s="3328"/>
      <c r="EX6" s="1339">
        <v>1</v>
      </c>
      <c r="EY6" s="689" t="s">
        <v>0</v>
      </c>
      <c r="EZ6" s="690"/>
      <c r="FA6" s="1402"/>
      <c r="FB6" s="1403"/>
      <c r="FC6" s="1403"/>
      <c r="FD6" s="1403"/>
      <c r="FE6" s="1404"/>
      <c r="FF6" s="1403"/>
      <c r="FG6" s="1403"/>
      <c r="FH6" s="1403"/>
      <c r="FI6" s="1403"/>
      <c r="FJ6" s="1403"/>
      <c r="FK6" s="1403"/>
      <c r="FL6" s="1403"/>
      <c r="FM6" s="1405"/>
      <c r="FN6" s="1339">
        <v>1</v>
      </c>
      <c r="FO6" s="1763" t="s">
        <v>2977</v>
      </c>
      <c r="FP6" s="1538"/>
      <c r="FQ6" s="1538"/>
      <c r="FR6" s="1539"/>
      <c r="FS6" s="29"/>
      <c r="FT6" s="29" t="s">
        <v>3049</v>
      </c>
      <c r="FU6" s="29"/>
      <c r="FV6" s="29"/>
      <c r="FW6" s="29"/>
      <c r="FX6" s="29"/>
      <c r="FY6" s="29"/>
      <c r="FZ6" s="29"/>
      <c r="GA6" s="1339">
        <v>1</v>
      </c>
      <c r="GB6" s="1339">
        <v>1</v>
      </c>
      <c r="GC6" s="1339">
        <v>1</v>
      </c>
      <c r="GD6" s="1339">
        <v>1</v>
      </c>
      <c r="GE6" s="1339">
        <v>1</v>
      </c>
      <c r="GF6" s="1339">
        <v>1</v>
      </c>
      <c r="GG6" s="1339">
        <v>1</v>
      </c>
      <c r="GH6" s="1339">
        <v>1</v>
      </c>
      <c r="GI6" s="1339">
        <v>1</v>
      </c>
      <c r="GJ6" s="1339">
        <v>1</v>
      </c>
      <c r="GK6" s="1339">
        <v>1</v>
      </c>
      <c r="GL6" s="1339">
        <v>1</v>
      </c>
      <c r="GM6" s="1339">
        <v>1</v>
      </c>
      <c r="GN6" s="1339">
        <v>1</v>
      </c>
      <c r="GO6" s="1339">
        <v>1</v>
      </c>
      <c r="GP6" s="1339">
        <v>1</v>
      </c>
      <c r="GQ6" s="1339">
        <v>1</v>
      </c>
      <c r="GR6" s="1339">
        <v>1</v>
      </c>
      <c r="GS6" s="1339">
        <v>1</v>
      </c>
    </row>
    <row r="7" spans="1:201" ht="24" customHeight="1">
      <c r="A7" s="1339">
        <v>1</v>
      </c>
      <c r="B7" s="847" t="s">
        <v>192</v>
      </c>
      <c r="C7" s="3349"/>
      <c r="D7" s="3349"/>
      <c r="E7" s="3349"/>
      <c r="F7" s="3349"/>
      <c r="G7" s="3349"/>
      <c r="H7" s="3349"/>
      <c r="I7" s="3349"/>
      <c r="J7" s="3349"/>
      <c r="K7" s="3350"/>
      <c r="L7" s="1339">
        <v>1</v>
      </c>
      <c r="M7" s="1810" t="s">
        <v>192</v>
      </c>
      <c r="N7" s="1589"/>
      <c r="O7" s="1830" t="s">
        <v>3137</v>
      </c>
      <c r="P7" s="1829" t="s">
        <v>3134</v>
      </c>
      <c r="Q7" s="422"/>
      <c r="R7" s="422"/>
      <c r="S7" s="423"/>
      <c r="T7" s="1339">
        <v>1</v>
      </c>
      <c r="U7" s="847" t="s">
        <v>192</v>
      </c>
      <c r="V7" s="1616"/>
      <c r="W7"/>
      <c r="X7"/>
      <c r="Y7"/>
      <c r="Z7"/>
      <c r="AA7" s="848" t="s">
        <v>2113</v>
      </c>
      <c r="AB7" s="1381" t="s">
        <v>1674</v>
      </c>
      <c r="AC7" s="1628" t="s">
        <v>2110</v>
      </c>
      <c r="AD7" s="1597" t="s">
        <v>2111</v>
      </c>
      <c r="AE7"/>
      <c r="AF7" s="683"/>
      <c r="AG7" s="1339">
        <v>1</v>
      </c>
      <c r="AH7" s="850" t="s">
        <v>192</v>
      </c>
      <c r="AI7" s="1647"/>
      <c r="AJ7" s="71"/>
      <c r="AK7" s="71"/>
      <c r="AL7" s="71"/>
      <c r="AM7" s="71"/>
      <c r="AN7" s="71"/>
      <c r="AO7" s="71"/>
      <c r="AP7" s="71"/>
      <c r="AQ7" s="1382"/>
      <c r="AR7" s="1382"/>
      <c r="AS7" s="1382"/>
      <c r="AT7" s="1382"/>
      <c r="AU7" s="1337"/>
      <c r="AV7" s="1338"/>
      <c r="AW7" s="683"/>
      <c r="AX7" s="1339"/>
      <c r="AY7" s="847" t="s">
        <v>192</v>
      </c>
      <c r="AZ7" s="1616"/>
      <c r="BA7" s="947"/>
      <c r="BB7" s="71"/>
      <c r="BC7" s="71"/>
      <c r="BD7" s="71"/>
      <c r="BE7" s="71"/>
      <c r="BF7" s="71"/>
      <c r="BG7" s="71"/>
      <c r="BH7" s="71"/>
      <c r="BI7" s="841"/>
      <c r="BJ7" s="841"/>
      <c r="BK7" s="841"/>
      <c r="BL7" s="841"/>
      <c r="BM7" s="841"/>
      <c r="BN7" s="71"/>
      <c r="BO7" s="71"/>
      <c r="BP7" s="71"/>
      <c r="BQ7" s="71"/>
      <c r="BR7" s="71"/>
      <c r="BS7" s="1580"/>
      <c r="BT7" s="1339">
        <v>1</v>
      </c>
      <c r="BU7" s="1681" t="s">
        <v>192</v>
      </c>
      <c r="BV7" s="1682"/>
      <c r="BW7" s="1683"/>
      <c r="BX7" s="1683"/>
      <c r="BY7" s="1683"/>
      <c r="BZ7" s="1683"/>
      <c r="CA7" s="1683"/>
      <c r="CB7" s="1683"/>
      <c r="CC7" s="1683"/>
      <c r="CD7" s="1683"/>
      <c r="CE7" s="1683"/>
      <c r="CF7" s="1683"/>
      <c r="CG7" s="1683"/>
      <c r="CH7" s="1683"/>
      <c r="CI7" s="1683"/>
      <c r="CJ7" s="1683"/>
      <c r="CK7" s="1683"/>
      <c r="CL7" s="1683"/>
      <c r="CM7" s="1683"/>
      <c r="CN7" s="1683"/>
      <c r="CO7" s="1683"/>
      <c r="CP7" s="1611"/>
      <c r="CQ7" s="1339">
        <v>1</v>
      </c>
      <c r="CR7" s="1681" t="s">
        <v>192</v>
      </c>
      <c r="CS7" s="1682"/>
      <c r="CT7" s="1683"/>
      <c r="CU7" s="1683"/>
      <c r="CV7" s="1683"/>
      <c r="CW7" s="1683"/>
      <c r="CX7" s="1683"/>
      <c r="CY7" s="1683"/>
      <c r="CZ7" s="1683"/>
      <c r="DA7" s="1683"/>
      <c r="DB7" s="1683"/>
      <c r="DC7" s="1683"/>
      <c r="DD7" s="1683"/>
      <c r="DE7" s="1683"/>
      <c r="DF7" s="1683"/>
      <c r="DG7" s="1683"/>
      <c r="DH7" s="1683"/>
      <c r="DI7" s="1683"/>
      <c r="DJ7" s="1683"/>
      <c r="DK7" s="1683"/>
      <c r="DL7" s="1683"/>
      <c r="DM7" s="1683"/>
      <c r="DN7" s="1683"/>
      <c r="DO7" s="1683"/>
      <c r="DP7" s="1684"/>
      <c r="DQ7" s="1339">
        <v>1</v>
      </c>
      <c r="DR7" s="1681"/>
      <c r="DS7" s="1682"/>
      <c r="DT7" s="1747"/>
      <c r="DU7" s="1683"/>
      <c r="DV7" s="1683"/>
      <c r="DW7" s="1683"/>
      <c r="DX7" s="1683"/>
      <c r="DY7" s="1683"/>
      <c r="DZ7" s="1683"/>
      <c r="EA7" s="1683"/>
      <c r="EB7" s="1683"/>
      <c r="EC7" s="1683"/>
      <c r="ED7" s="1683"/>
      <c r="EE7" s="1683"/>
      <c r="EF7" s="1683"/>
      <c r="EG7" s="1683"/>
      <c r="EH7" s="1683"/>
      <c r="EI7" s="1683"/>
      <c r="EJ7" s="1683"/>
      <c r="EK7" s="1683"/>
      <c r="EL7" s="1683"/>
      <c r="EM7" s="1683"/>
      <c r="EN7" s="1683"/>
      <c r="EO7" s="1683"/>
      <c r="EP7" s="1683"/>
      <c r="EQ7" s="1683"/>
      <c r="ER7" s="1683"/>
      <c r="ES7" s="1683"/>
      <c r="ET7" s="1683"/>
      <c r="EU7" s="1683"/>
      <c r="EV7" s="1683"/>
      <c r="EW7" s="683"/>
      <c r="EX7" s="1339">
        <v>1</v>
      </c>
      <c r="EY7" s="3329" t="s">
        <v>1990</v>
      </c>
      <c r="EZ7" s="1406" t="s">
        <v>1991</v>
      </c>
      <c r="FA7" s="1407"/>
      <c r="FB7" s="694"/>
      <c r="FC7" s="694"/>
      <c r="FD7" s="694"/>
      <c r="FE7" s="695"/>
      <c r="FF7" s="695"/>
      <c r="FG7" s="695"/>
      <c r="FH7" s="695"/>
      <c r="FI7" s="695"/>
      <c r="FJ7" s="695"/>
      <c r="FK7" s="695"/>
      <c r="FL7" s="695"/>
      <c r="FM7" s="696"/>
      <c r="FN7" s="1339">
        <v>1</v>
      </c>
      <c r="FO7" s="1764" t="s">
        <v>3041</v>
      </c>
      <c r="FP7" s="29"/>
      <c r="FQ7" s="29"/>
      <c r="FR7" s="1542"/>
      <c r="FS7" s="29"/>
      <c r="FT7" s="29" t="s">
        <v>3078</v>
      </c>
      <c r="FU7" s="29"/>
      <c r="FV7" s="29"/>
      <c r="FW7" s="29"/>
      <c r="FX7" s="29"/>
      <c r="FY7" s="29"/>
      <c r="FZ7" s="29"/>
      <c r="GA7" s="29"/>
      <c r="GC7" s="1817" t="s">
        <v>192</v>
      </c>
      <c r="GD7" s="3239" t="s">
        <v>3131</v>
      </c>
      <c r="GE7" s="3239"/>
      <c r="GF7" s="3239"/>
      <c r="GG7" s="3239"/>
      <c r="GH7" s="3239"/>
      <c r="GI7" s="3239"/>
      <c r="GJ7" s="3239"/>
      <c r="GK7" s="3239"/>
      <c r="GL7" s="3239"/>
      <c r="GM7" s="3239"/>
      <c r="GN7" s="3239"/>
      <c r="GO7" s="3239"/>
      <c r="GP7" s="3239"/>
      <c r="GQ7" s="3239"/>
      <c r="GR7" s="3239"/>
      <c r="GS7" s="3240"/>
    </row>
    <row r="8" spans="1:201" ht="30.75" thickBot="1">
      <c r="A8" s="1339">
        <v>1</v>
      </c>
      <c r="B8" s="852" t="s">
        <v>192</v>
      </c>
      <c r="C8" s="1617"/>
      <c r="D8" s="1608"/>
      <c r="E8" s="1606" t="s">
        <v>3055</v>
      </c>
      <c r="F8" s="1607" t="s">
        <v>3053</v>
      </c>
      <c r="G8" s="1619" t="s">
        <v>3056</v>
      </c>
      <c r="H8" s="1607" t="s">
        <v>3054</v>
      </c>
      <c r="I8" s="1608"/>
      <c r="J8" s="1608"/>
      <c r="K8" s="1611"/>
      <c r="L8" s="1339">
        <v>1</v>
      </c>
      <c r="M8" s="1810" t="s">
        <v>192</v>
      </c>
      <c r="N8" s="1589"/>
      <c r="O8" s="1811">
        <v>2</v>
      </c>
      <c r="P8" s="1795" t="s">
        <v>223</v>
      </c>
      <c r="Q8" s="1809">
        <f>(O9*O8)</f>
        <v>0.02</v>
      </c>
      <c r="R8" s="900"/>
      <c r="S8" s="1800"/>
      <c r="T8" s="1339">
        <v>1</v>
      </c>
      <c r="U8" s="852" t="s">
        <v>192</v>
      </c>
      <c r="V8" s="1617"/>
      <c r="W8" s="1629" t="s">
        <v>2114</v>
      </c>
      <c r="X8" s="2779" t="s">
        <v>2115</v>
      </c>
      <c r="Y8" s="2780"/>
      <c r="Z8" s="2781" t="s">
        <v>2116</v>
      </c>
      <c r="AA8" s="2782" t="s">
        <v>2117</v>
      </c>
      <c r="AB8" s="2783" t="s">
        <v>2118</v>
      </c>
      <c r="AC8" s="2784" t="s">
        <v>2119</v>
      </c>
      <c r="AD8" s="2785"/>
      <c r="AE8" s="2786" t="s">
        <v>2120</v>
      </c>
      <c r="AF8" s="1622"/>
      <c r="AG8" s="1339">
        <v>1</v>
      </c>
      <c r="AH8" s="850" t="s">
        <v>192</v>
      </c>
      <c r="AI8" s="1647"/>
      <c r="AJ8" s="3322" t="s">
        <v>2114</v>
      </c>
      <c r="AK8" s="3323" t="s">
        <v>2115</v>
      </c>
      <c r="AL8" s="3330" t="s">
        <v>1718</v>
      </c>
      <c r="AM8" s="3330"/>
      <c r="AN8" s="3323" t="s">
        <v>2907</v>
      </c>
      <c r="AO8" s="3331" t="s">
        <v>2908</v>
      </c>
      <c r="AP8" s="2787" t="s">
        <v>2857</v>
      </c>
      <c r="AQ8" s="2788" t="s">
        <v>2858</v>
      </c>
      <c r="AR8" s="2788" t="s">
        <v>2859</v>
      </c>
      <c r="AS8" s="2788" t="s">
        <v>2860</v>
      </c>
      <c r="AT8" s="2788" t="s">
        <v>2861</v>
      </c>
      <c r="AU8" s="3318" t="s">
        <v>384</v>
      </c>
      <c r="AV8" s="3320" t="s">
        <v>2523</v>
      </c>
      <c r="AW8" s="683"/>
      <c r="AX8" s="1339"/>
      <c r="AY8" s="1432" t="s">
        <v>192</v>
      </c>
      <c r="AZ8" s="1647"/>
      <c r="BA8" s="3322" t="s">
        <v>2114</v>
      </c>
      <c r="BB8" s="3323" t="s">
        <v>2115</v>
      </c>
      <c r="BC8" s="3333" t="s">
        <v>1718</v>
      </c>
      <c r="BD8" s="3333"/>
      <c r="BE8" s="3335" t="s">
        <v>2116</v>
      </c>
      <c r="BF8" s="3337" t="s">
        <v>2121</v>
      </c>
      <c r="BG8" s="2789" t="s">
        <v>2118</v>
      </c>
      <c r="BH8" s="2790" t="s">
        <v>1861</v>
      </c>
      <c r="BI8" s="2791"/>
      <c r="BJ8" s="2791"/>
      <c r="BK8" s="2791"/>
      <c r="BL8" s="2792"/>
      <c r="BM8" s="2792"/>
      <c r="BN8" s="2793"/>
      <c r="BO8" s="2793"/>
      <c r="BP8" s="2793"/>
      <c r="BQ8" s="2794"/>
      <c r="BR8" s="2795"/>
      <c r="BS8" s="1580"/>
      <c r="BT8" s="1339">
        <v>1</v>
      </c>
      <c r="BU8" s="850" t="s">
        <v>192</v>
      </c>
      <c r="BV8" s="1647"/>
      <c r="BW8" s="1715"/>
      <c r="BX8" s="2796"/>
      <c r="BY8" s="2796"/>
      <c r="BZ8" s="2796"/>
      <c r="CA8" s="2796"/>
      <c r="CB8" s="2796"/>
      <c r="CC8" s="2797" t="s">
        <v>2893</v>
      </c>
      <c r="CD8" s="2798"/>
      <c r="CE8" s="2799"/>
      <c r="CF8" s="2799"/>
      <c r="CG8" s="2799"/>
      <c r="CH8" s="2799"/>
      <c r="CI8" s="2799"/>
      <c r="CJ8" s="2799"/>
      <c r="CK8" s="2799"/>
      <c r="CL8" s="3339" t="s">
        <v>2892</v>
      </c>
      <c r="CM8" s="3339"/>
      <c r="CN8" s="3341">
        <v>10</v>
      </c>
      <c r="CO8" s="3343" t="str">
        <f>CD9</f>
        <v>couverts</v>
      </c>
      <c r="CP8" s="1611"/>
      <c r="CQ8" s="1339">
        <v>1</v>
      </c>
      <c r="CR8" s="850" t="s">
        <v>192</v>
      </c>
      <c r="CS8" s="1647"/>
      <c r="CT8" s="1715"/>
      <c r="CU8" s="2796"/>
      <c r="CV8" s="2796"/>
      <c r="CW8" s="2796"/>
      <c r="CX8" s="2796"/>
      <c r="CY8" s="2796"/>
      <c r="CZ8" s="2391" t="s">
        <v>2879</v>
      </c>
      <c r="DA8" s="2335">
        <v>10</v>
      </c>
      <c r="DB8" s="2799"/>
      <c r="DC8" s="2799"/>
      <c r="DD8" s="2799"/>
      <c r="DE8" s="2799"/>
      <c r="DF8" s="2799"/>
      <c r="DG8" s="2799"/>
      <c r="DH8" s="2799"/>
      <c r="DI8" s="2800" t="s">
        <v>2856</v>
      </c>
      <c r="DJ8" s="2798"/>
      <c r="DK8" s="2797" t="s">
        <v>2893</v>
      </c>
      <c r="DL8" s="2801">
        <v>10</v>
      </c>
      <c r="DM8" s="2802" t="s">
        <v>2293</v>
      </c>
      <c r="DN8" s="2803">
        <f>(DA9/DA8)*DL8</f>
        <v>1.55</v>
      </c>
      <c r="DO8" s="2804">
        <f>(DI9/DA8)*DL8</f>
        <v>1.7820000000000003</v>
      </c>
      <c r="DP8" s="683"/>
      <c r="DQ8" s="1339">
        <v>1</v>
      </c>
      <c r="DR8" s="850" t="s">
        <v>192</v>
      </c>
      <c r="DS8" s="1647"/>
      <c r="DT8" s="1733"/>
      <c r="DU8" s="2796"/>
      <c r="DV8" s="2796"/>
      <c r="DW8" s="2796"/>
      <c r="DX8" s="2796"/>
      <c r="DY8" s="2796"/>
      <c r="DZ8" s="2796"/>
      <c r="EA8" s="2796"/>
      <c r="EB8" s="2805"/>
      <c r="EC8" s="2806"/>
      <c r="ED8" s="2799"/>
      <c r="EE8" s="2799"/>
      <c r="EF8" s="2799"/>
      <c r="EG8" s="2799"/>
      <c r="EH8" s="2799"/>
      <c r="EI8" s="2799"/>
      <c r="EJ8" s="2799"/>
      <c r="EK8" s="2807"/>
      <c r="EL8" s="2391" t="s">
        <v>2879</v>
      </c>
      <c r="EM8" s="2335">
        <v>10</v>
      </c>
      <c r="EN8" s="2800" t="s">
        <v>2856</v>
      </c>
      <c r="EO8" s="2498"/>
      <c r="EP8" s="2498"/>
      <c r="EQ8" s="2797" t="s">
        <v>2893</v>
      </c>
      <c r="ER8" s="2801">
        <v>10</v>
      </c>
      <c r="ES8" s="2802" t="s">
        <v>2293</v>
      </c>
      <c r="ET8" s="2498"/>
      <c r="EU8" s="2803">
        <f>(EM9/EM8)*ER8</f>
        <v>1.55</v>
      </c>
      <c r="EV8" s="2804">
        <f>(EN9/EM8)*ER8</f>
        <v>1.7820000000000003</v>
      </c>
      <c r="EW8" s="683"/>
      <c r="EX8" s="1339">
        <v>1</v>
      </c>
      <c r="EY8" s="3329"/>
      <c r="EZ8" s="854"/>
      <c r="FA8" s="417"/>
      <c r="FB8" s="417"/>
      <c r="FC8" s="417"/>
      <c r="FD8" s="695"/>
      <c r="FE8" s="695"/>
      <c r="FF8" s="695"/>
      <c r="FG8" s="695"/>
      <c r="FH8" s="695"/>
      <c r="FI8" s="695"/>
      <c r="FJ8" s="695"/>
      <c r="FK8" s="695"/>
      <c r="FL8" s="695"/>
      <c r="FM8" s="696"/>
      <c r="FN8" s="1339">
        <v>1</v>
      </c>
      <c r="FO8" s="1765" t="s">
        <v>2978</v>
      </c>
      <c r="FP8" s="1587" t="s">
        <v>2979</v>
      </c>
      <c r="FQ8" s="1587" t="s">
        <v>3039</v>
      </c>
      <c r="FR8" s="1588" t="s">
        <v>3040</v>
      </c>
      <c r="FS8" s="29"/>
      <c r="FT8" s="29" t="s">
        <v>3069</v>
      </c>
      <c r="FU8" s="29"/>
      <c r="FV8" s="29"/>
      <c r="FW8" s="29"/>
      <c r="FX8" s="29"/>
      <c r="FY8" s="29"/>
      <c r="FZ8" s="29"/>
      <c r="GA8" s="29"/>
      <c r="GB8" s="1339">
        <v>1</v>
      </c>
      <c r="GC8" s="1818" t="s">
        <v>192</v>
      </c>
      <c r="GD8" s="1822"/>
      <c r="GE8" s="1078"/>
      <c r="GF8" s="1793" t="s">
        <v>3109</v>
      </c>
      <c r="GG8" s="1078"/>
      <c r="GH8" s="3332" t="s">
        <v>3110</v>
      </c>
      <c r="GI8" s="3332"/>
      <c r="GJ8" s="1785"/>
      <c r="GK8" s="1785"/>
      <c r="GL8" s="1785"/>
      <c r="GM8" s="1785"/>
      <c r="GN8" s="1785"/>
      <c r="GO8" s="1785"/>
      <c r="GP8" s="1078"/>
      <c r="GQ8" s="836"/>
      <c r="GR8" s="836"/>
      <c r="GS8" s="683"/>
    </row>
    <row r="9" spans="1:201" ht="18.75" customHeight="1" thickBot="1">
      <c r="A9" s="1339">
        <v>1</v>
      </c>
      <c r="B9" s="852" t="s">
        <v>192</v>
      </c>
      <c r="C9" s="1617"/>
      <c r="D9" s="29"/>
      <c r="E9" s="29"/>
      <c r="F9" s="1830" t="s">
        <v>3135</v>
      </c>
      <c r="G9" s="29"/>
      <c r="H9" s="1829" t="s">
        <v>3134</v>
      </c>
      <c r="I9" s="29"/>
      <c r="J9" s="29"/>
      <c r="K9" s="1611"/>
      <c r="L9" s="1339">
        <v>1</v>
      </c>
      <c r="M9" s="1810" t="s">
        <v>192</v>
      </c>
      <c r="N9" s="1589"/>
      <c r="O9" s="1807">
        <f>IFERROR(IF(MATCH(P8,O10:R10,0),INDEX(O12:R12,MATCH(P8,O10:R10,0)),MATCH(P8,O10:R10,0)),IFERROR(IF(MATCH(P8,O11:R11,0),INDEX(O13:R13,MATCH(P8,O11:R11,0)),MATCH(P8,O11:R11,0)),""))</f>
        <v>0.01</v>
      </c>
      <c r="P9" s="839"/>
      <c r="Q9" s="1808"/>
      <c r="R9" s="1808"/>
      <c r="S9" s="683"/>
      <c r="T9" s="1339">
        <v>1</v>
      </c>
      <c r="U9" s="857" t="str">
        <f>IF(AA9&lt;&gt;"","A","►")</f>
        <v>A</v>
      </c>
      <c r="V9" s="1621"/>
      <c r="W9" s="1641"/>
      <c r="X9" s="1642"/>
      <c r="Y9" s="1630" t="str">
        <f t="shared" ref="Y9:Y16" si="0">IF(AND(W9&gt;0,Z9&gt;0),"de","")</f>
        <v/>
      </c>
      <c r="Z9" s="1631">
        <v>5</v>
      </c>
      <c r="AA9" s="1154" t="s">
        <v>1676</v>
      </c>
      <c r="AB9" s="1632">
        <v>1</v>
      </c>
      <c r="AC9" s="1633">
        <f>_xlfn.XLOOKUP(AA9,W17:AE17,W18:AE18,0,0)</f>
        <v>1E-3</v>
      </c>
      <c r="AD9" s="1634">
        <f>IF(ISBLANK(W9),((AC9*Z9*AB9)),IF(ISNUMBER(W9),(AC9*Z9*AB9)*W9))</f>
        <v>5.0000000000000001E-3</v>
      </c>
      <c r="AE9" s="1626" t="str">
        <f>IF(AD9=0,0,IF(AD9&gt;=1,ROUND(AD9,3)&amp;" Kg",INT(AD9*1000)&amp;" g"))</f>
        <v>5 g</v>
      </c>
      <c r="AF9" s="1623"/>
      <c r="AG9" s="1339">
        <v>1</v>
      </c>
      <c r="AH9" s="850" t="s">
        <v>192</v>
      </c>
      <c r="AI9" s="1647"/>
      <c r="AJ9" s="3314"/>
      <c r="AK9" s="3311"/>
      <c r="AL9" s="3309"/>
      <c r="AM9" s="3309"/>
      <c r="AN9" s="3311"/>
      <c r="AO9" s="3312"/>
      <c r="AP9" s="1866" t="s">
        <v>2864</v>
      </c>
      <c r="AQ9" s="1867" t="str">
        <f>SUBSTITUTE(ADDRESS(1,COLUMN(),4),"1","")</f>
        <v>AQ</v>
      </c>
      <c r="AR9" s="1867" t="str">
        <f>SUBSTITUTE(ADDRESS(1,COLUMN(),4),"1","")</f>
        <v>AR</v>
      </c>
      <c r="AS9" s="1868" t="str">
        <f>SUBSTITUTE(ADDRESS(1,COLUMN(),4),"1","")</f>
        <v>AS</v>
      </c>
      <c r="AT9" s="1869" t="str">
        <f>SUBSTITUTE(ADDRESS(1,COLUMN(),4),"1","")</f>
        <v>AT</v>
      </c>
      <c r="AU9" s="3319"/>
      <c r="AV9" s="3321"/>
      <c r="AW9" s="683"/>
      <c r="AX9" s="1339"/>
      <c r="AY9" s="1432" t="s">
        <v>192</v>
      </c>
      <c r="AZ9" s="1647"/>
      <c r="BA9" s="3314"/>
      <c r="BB9" s="3311"/>
      <c r="BC9" s="3334"/>
      <c r="BD9" s="3334"/>
      <c r="BE9" s="3336"/>
      <c r="BF9" s="3338"/>
      <c r="BG9" s="1852" t="s">
        <v>1708</v>
      </c>
      <c r="BH9" s="1853" t="s">
        <v>481</v>
      </c>
      <c r="BI9" s="1854" t="s">
        <v>2122</v>
      </c>
      <c r="BJ9" s="1854" t="s">
        <v>218</v>
      </c>
      <c r="BK9" s="1854" t="s">
        <v>2123</v>
      </c>
      <c r="BL9" s="1855" t="s">
        <v>384</v>
      </c>
      <c r="BM9" s="1855" t="s">
        <v>63</v>
      </c>
      <c r="BN9" s="1856" t="s">
        <v>480</v>
      </c>
      <c r="BO9" s="1856" t="s">
        <v>2124</v>
      </c>
      <c r="BP9" s="1856" t="s">
        <v>2124</v>
      </c>
      <c r="BQ9" s="1857" t="s">
        <v>2125</v>
      </c>
      <c r="BR9" s="1858" t="s">
        <v>67</v>
      </c>
      <c r="BS9" s="1649"/>
      <c r="BT9" s="1339">
        <v>1</v>
      </c>
      <c r="BU9" s="850" t="s">
        <v>192</v>
      </c>
      <c r="BV9" s="1647"/>
      <c r="BW9" s="909"/>
      <c r="BX9" s="71"/>
      <c r="BY9" s="71"/>
      <c r="BZ9" s="71"/>
      <c r="CA9" s="71"/>
      <c r="CB9" s="71"/>
      <c r="CC9" s="1689">
        <v>10</v>
      </c>
      <c r="CD9" s="1690" t="s">
        <v>2293</v>
      </c>
      <c r="CE9" s="1691"/>
      <c r="CF9" s="1691"/>
      <c r="CG9" s="1691"/>
      <c r="CH9" s="1691"/>
      <c r="CI9" s="1691"/>
      <c r="CJ9" s="1691"/>
      <c r="CK9" s="1691"/>
      <c r="CL9" s="3340"/>
      <c r="CM9" s="3340"/>
      <c r="CN9" s="3342"/>
      <c r="CO9" s="3344"/>
      <c r="CP9" s="1611"/>
      <c r="CQ9" s="1339">
        <v>1</v>
      </c>
      <c r="CR9" s="850" t="s">
        <v>192</v>
      </c>
      <c r="CS9" s="1647"/>
      <c r="CT9" s="909"/>
      <c r="CU9" s="71"/>
      <c r="CV9" s="71"/>
      <c r="CW9" s="71"/>
      <c r="CX9" s="71"/>
      <c r="CY9" s="71"/>
      <c r="CZ9" s="1367" t="s">
        <v>2855</v>
      </c>
      <c r="DA9" s="1337">
        <f>CY22</f>
        <v>1.55</v>
      </c>
      <c r="DB9" s="1691"/>
      <c r="DC9" s="1691"/>
      <c r="DD9" s="1691"/>
      <c r="DE9" s="1691"/>
      <c r="DF9" s="1691"/>
      <c r="DG9" s="1691"/>
      <c r="DH9" s="1691"/>
      <c r="DI9" s="1338">
        <f>CZ22</f>
        <v>1.7820000000000003</v>
      </c>
      <c r="DJ9" s="839"/>
      <c r="DK9" s="928" t="s">
        <v>2892</v>
      </c>
      <c r="DL9" s="1363">
        <v>10</v>
      </c>
      <c r="DM9" s="935" t="str">
        <f>DM8</f>
        <v>couverts</v>
      </c>
      <c r="DN9" s="1337">
        <f>(DN8/DL8)*DL9</f>
        <v>1.55</v>
      </c>
      <c r="DO9" s="1693">
        <f>(DO8/DL8)*DL9</f>
        <v>1.7820000000000003</v>
      </c>
      <c r="DP9" s="683"/>
      <c r="DQ9" s="1339">
        <v>1</v>
      </c>
      <c r="DR9" s="850" t="s">
        <v>192</v>
      </c>
      <c r="DS9" s="1647"/>
      <c r="DT9" s="1734"/>
      <c r="DU9" s="71"/>
      <c r="DV9" s="71"/>
      <c r="DW9" s="71"/>
      <c r="DX9" s="71"/>
      <c r="DY9" s="71"/>
      <c r="DZ9" s="71"/>
      <c r="EA9" s="71"/>
      <c r="EB9" s="1735"/>
      <c r="EC9" s="1736"/>
      <c r="ED9" s="1691"/>
      <c r="EE9" s="1691"/>
      <c r="EF9" s="1691"/>
      <c r="EG9" s="1691"/>
      <c r="EH9" s="1691"/>
      <c r="EI9" s="1691"/>
      <c r="EJ9" s="1691"/>
      <c r="EK9" s="1366"/>
      <c r="EL9" s="1367" t="s">
        <v>2855</v>
      </c>
      <c r="EM9" s="1337">
        <f>DY22</f>
        <v>1.55</v>
      </c>
      <c r="EN9" s="1338">
        <f>DZ22</f>
        <v>1.7820000000000003</v>
      </c>
      <c r="EO9" s="1366"/>
      <c r="EP9" s="1366"/>
      <c r="EQ9" s="928" t="s">
        <v>2892</v>
      </c>
      <c r="ER9" s="1363">
        <v>10</v>
      </c>
      <c r="ES9" s="935" t="str">
        <f>ES8</f>
        <v>couverts</v>
      </c>
      <c r="ET9" s="839"/>
      <c r="EU9" s="1337">
        <f>(EU8/ER8)*ER9</f>
        <v>1.55</v>
      </c>
      <c r="EV9" s="1693">
        <f>(EV8/ER8)*ER9</f>
        <v>1.7820000000000003</v>
      </c>
      <c r="EW9" s="683"/>
      <c r="EX9" s="1339">
        <v>1</v>
      </c>
      <c r="EY9" s="3329"/>
      <c r="EZ9" s="858" t="s">
        <v>1992</v>
      </c>
      <c r="FA9" s="700" t="s">
        <v>1993</v>
      </c>
      <c r="FB9" s="700"/>
      <c r="FC9" s="701"/>
      <c r="FD9" s="702"/>
      <c r="FE9" s="702"/>
      <c r="FF9" s="702"/>
      <c r="FG9" s="702"/>
      <c r="FH9" s="702"/>
      <c r="FI9" s="702"/>
      <c r="FJ9" s="702"/>
      <c r="FK9" s="702"/>
      <c r="FL9" s="702"/>
      <c r="FM9" s="703"/>
      <c r="FN9" s="1339">
        <v>1</v>
      </c>
      <c r="FO9" s="1768" t="s">
        <v>2980</v>
      </c>
      <c r="FP9" s="1769" t="s">
        <v>3018</v>
      </c>
      <c r="FQ9" s="1769" t="s">
        <v>3018</v>
      </c>
      <c r="FR9" s="1770" t="s">
        <v>2981</v>
      </c>
      <c r="FS9" s="29"/>
      <c r="FT9" s="29" t="s">
        <v>3046</v>
      </c>
      <c r="FU9" s="29"/>
      <c r="FV9" s="29"/>
      <c r="FW9" s="29"/>
      <c r="FX9" s="29"/>
      <c r="FY9" s="29"/>
      <c r="FZ9" s="29"/>
      <c r="GA9" s="29"/>
      <c r="GB9" s="1339">
        <v>1</v>
      </c>
      <c r="GC9" s="1818" t="s">
        <v>192</v>
      </c>
      <c r="GD9" s="1822"/>
      <c r="GE9" s="1078"/>
      <c r="GF9" s="1944" t="s">
        <v>2961</v>
      </c>
      <c r="GG9" s="1078"/>
      <c r="GH9" s="1794">
        <f>IFERROR(IF(MATCH(GF9,GE11:GR11,0),INDEX(GE12:GR12,MATCH(GF9,GE11:GR11,0)),MATCH(GF9,GE11:GR11,0)),IFERROR(IF(MATCH(GF9,GE13:GR13,0),INDEX(GE14:GR14,MATCH(GF9,GE13:GR13,0)),MATCH(GF9,GE13:GR13,0)),""))</f>
        <v>2.5000000000000001E-3</v>
      </c>
      <c r="GI9" s="1815">
        <f>GH9*100</f>
        <v>0.25</v>
      </c>
      <c r="GJ9" s="1078"/>
      <c r="GK9" s="1816" t="s">
        <v>3132</v>
      </c>
      <c r="GL9" s="1078"/>
      <c r="GM9" s="1078"/>
      <c r="GN9" s="1078"/>
      <c r="GO9" s="1078"/>
      <c r="GP9" s="1078"/>
      <c r="GQ9" s="1078"/>
      <c r="GR9" s="1078"/>
      <c r="GS9" s="683"/>
    </row>
    <row r="10" spans="1:201" ht="22.5" customHeight="1">
      <c r="A10" s="1339">
        <v>1</v>
      </c>
      <c r="B10" s="852" t="s">
        <v>192</v>
      </c>
      <c r="C10" s="1617"/>
      <c r="D10" s="3315" t="s">
        <v>3057</v>
      </c>
      <c r="E10" s="3316">
        <v>0.2</v>
      </c>
      <c r="F10" s="3303" t="s">
        <v>1675</v>
      </c>
      <c r="G10" s="3317">
        <v>1</v>
      </c>
      <c r="H10" s="3305" t="s">
        <v>223</v>
      </c>
      <c r="I10" s="3324" t="str">
        <f>(E16 * E10 *G10)*G16&amp; " " &amp; H10</f>
        <v>20 cl</v>
      </c>
      <c r="J10" s="3325" t="s">
        <v>3050</v>
      </c>
      <c r="K10" s="1611"/>
      <c r="L10" s="1339">
        <v>1</v>
      </c>
      <c r="M10" s="1810" t="s">
        <v>192</v>
      </c>
      <c r="N10" s="1589"/>
      <c r="O10" s="1796" t="s">
        <v>1676</v>
      </c>
      <c r="P10" s="1796" t="s">
        <v>1675</v>
      </c>
      <c r="Q10" s="1795" t="s">
        <v>223</v>
      </c>
      <c r="R10" s="1795" t="s">
        <v>390</v>
      </c>
      <c r="S10" s="683"/>
      <c r="T10" s="1339">
        <v>1</v>
      </c>
      <c r="U10" s="857" t="str">
        <f t="shared" ref="U10:U16" si="1">IF(AA10&lt;&gt;"","A","►")</f>
        <v>A</v>
      </c>
      <c r="V10" s="1621"/>
      <c r="W10" s="1352"/>
      <c r="X10" s="1635"/>
      <c r="Y10" s="1630" t="str">
        <f t="shared" si="0"/>
        <v/>
      </c>
      <c r="Z10" s="1636">
        <v>20</v>
      </c>
      <c r="AA10" s="1154" t="s">
        <v>390</v>
      </c>
      <c r="AB10" s="1632">
        <v>1</v>
      </c>
      <c r="AC10" s="1633">
        <f>_xlfn.XLOOKUP(AA10,W17:AE17,W18:AE18,0,0)</f>
        <v>1E-3</v>
      </c>
      <c r="AD10" s="1634">
        <f t="shared" ref="AD10:AD16" si="2">IF(ISBLANK(W10),((AC10*Z10*AB10)),IF(ISNUMBER(W10),(AC10*Z10*AB10)*W10))</f>
        <v>0.02</v>
      </c>
      <c r="AE10" s="1626" t="str">
        <f t="shared" ref="AE10:AE16" si="3">IF(AD10=0,0,IF(AD10&gt;=1,ROUND(AD10,3)&amp;" Kg",INT(AD10*1000)&amp;" g"))</f>
        <v>20 g</v>
      </c>
      <c r="AF10" s="1623"/>
      <c r="AG10" s="1339">
        <v>1</v>
      </c>
      <c r="AH10" s="850" t="s">
        <v>192</v>
      </c>
      <c r="AI10" s="1647"/>
      <c r="AJ10" s="1641"/>
      <c r="AK10" s="1642"/>
      <c r="AL10" s="3287" t="str">
        <f t="shared" ref="AL10:AL19" si="4">IF(AND(AJ10&gt;0,AN10&gt;0),"de","")</f>
        <v/>
      </c>
      <c r="AM10" s="3287"/>
      <c r="AN10" s="1701">
        <v>3</v>
      </c>
      <c r="AO10" s="1154"/>
      <c r="AP10" s="1369" t="str">
        <f>IF(AND(AN10="",AO10=""),0,IF(AND(AN10&lt;&gt;"",AO10=""),"saisir ②",IF(AND(AN10="",AO10&lt;&gt;""),"saisir ①",IF(AND(AO10=AN24,AN10&gt;10),"Trop de'/10",0))))</f>
        <v>saisir ②</v>
      </c>
      <c r="AQ10" s="1663">
        <f>_xlfn.XLOOKUP(AO10,AJ21:AK21,AJ22:AK22,0,0)</f>
        <v>0</v>
      </c>
      <c r="AR10" s="1665">
        <f t="shared" ref="AR10:AR19" si="5">IF(ISBLANK(AJ10),((AQ10*AN10)),IF(ISNUMBER(AJ10),(AQ10*AN10)*AJ10))</f>
        <v>0</v>
      </c>
      <c r="AS10" s="1663">
        <f>_xlfn.XLOOKUP(AO10,AL21:AR21,AL22:AR22,0,0)</f>
        <v>0</v>
      </c>
      <c r="AT10" s="1695">
        <f t="shared" ref="AT10:AT19" si="6">IF(ISBLANK(AJ10), AS10*AN10, IF(ISNUMBER(AJ10), AS10*AN10*AJ10, ""))</f>
        <v>0</v>
      </c>
      <c r="AU10" s="1379" t="str">
        <f>IF(AQ10&gt;0, IF(ROUND(AR10,3) &gt;= 1, ROUND(AR10,3)&amp;" Kg", ROUND(AR10*1000,3)&amp;" g"), IF(AS10&gt;0, IF(ROUND(AT10,3) &gt;= 1, ROUND(AT10,3)&amp;" Kg", ROUND(AT10*1000,3)&amp;" g"), ""))</f>
        <v/>
      </c>
      <c r="AV10" s="1698">
        <f>IF(AS10&gt;0,IF(AT10&gt;=1,TRUNC(AT10,2)&amp;" L",ROUNDUP(AT10,3)*100&amp;" cl"),0)</f>
        <v>0</v>
      </c>
      <c r="AW10" s="683"/>
      <c r="AX10" s="1339"/>
      <c r="AY10" s="857" t="str">
        <f>IF(BF10&lt;&gt;"","A","►")</f>
        <v>A</v>
      </c>
      <c r="AZ10" s="1621"/>
      <c r="BA10" s="861"/>
      <c r="BB10" s="862"/>
      <c r="BC10" s="3198" t="str">
        <f t="shared" ref="BC10:BC18" si="7">IF(AND(BA10&gt;0,BE10&gt;0),"de","")</f>
        <v/>
      </c>
      <c r="BD10" s="3198"/>
      <c r="BE10" s="1664">
        <v>5</v>
      </c>
      <c r="BF10" s="843" t="s">
        <v>1674</v>
      </c>
      <c r="BG10" s="1632">
        <v>1</v>
      </c>
      <c r="BH10" s="1451"/>
      <c r="BI10" s="1835">
        <f>_xlfn.XLOOKUP(BF10,BA19:BI19,BA20:BI20,0,0)</f>
        <v>0.1</v>
      </c>
      <c r="BJ10" s="1836">
        <f t="shared" ref="BJ10:BJ18" si="8">IF(ISBLANK(BA10),((BI10*BE10*BG10)),IF(ISNUMBER(BA10),(BI10*BE10*BG10)*BA10))</f>
        <v>0.5</v>
      </c>
      <c r="BK10" s="1836">
        <f>((BJ10-(BJ10*BH10)))</f>
        <v>0.5</v>
      </c>
      <c r="BL10" s="1835">
        <f>_xlfn.XLOOKUP(BF10,BA19:BB19,BA20:BB20,0,0)</f>
        <v>0</v>
      </c>
      <c r="BM10" s="1835">
        <f>_xlfn.XLOOKUP(BF10,BC19:BI19,BC20:BI20,0,0)</f>
        <v>0.1</v>
      </c>
      <c r="BN10" s="1847" t="str">
        <f t="shared" ref="BN10:BN18" si="9">IF(BM10&gt;0,IF(BK10&gt;=1,ROUND(BK10,3)&amp;" L",INT(BK10*100)&amp;" cl"),IF(BL10&gt;0,IF(BK10&gt;=1,ROUND(BK10,3)&amp;" Kg",INT(BK10*1000)&amp;" g"),0))</f>
        <v>50 cl</v>
      </c>
      <c r="BO10" s="1848" t="str">
        <f t="shared" ref="BO10:BO18" si="10">IF(BM10&gt;0,IF(BJ10&gt;=1,ROUND(BJ10,3)&amp;" L",INT(BJ10*100)&amp;" cl"),IF(BL10&gt;0,IF(BJ10&gt;=1,ROUND(BJ10,3)&amp;" Kg",INT(BJ10*1000)&amp;" g"),0))</f>
        <v>50 cl</v>
      </c>
      <c r="BP10" s="1849">
        <f>BJ10</f>
        <v>0.5</v>
      </c>
      <c r="BQ10" s="1850">
        <v>1</v>
      </c>
      <c r="BR10" s="1834">
        <f t="shared" ref="BR10:BR18" si="11">IF(ISTEXT(BQ10),0,IF(ISBLANK(BQ10),0,IF(ISTEXT(BA10),0,IF(BK10=0,BA10*BQ10,(BK10*BQ10)))))</f>
        <v>0.5</v>
      </c>
      <c r="BS10" s="1650"/>
      <c r="BT10" s="1339">
        <v>1</v>
      </c>
      <c r="BU10" s="850" t="s">
        <v>192</v>
      </c>
      <c r="BV10" s="1647"/>
      <c r="BW10" s="1692"/>
      <c r="BX10" s="937" t="s">
        <v>2879</v>
      </c>
      <c r="BY10" s="846"/>
      <c r="BZ10" s="1365"/>
      <c r="CA10" s="938">
        <v>10</v>
      </c>
      <c r="CB10" s="939" t="s">
        <v>2856</v>
      </c>
      <c r="CC10" s="1337">
        <f>(CB23/CA10)*CC9</f>
        <v>1.55</v>
      </c>
      <c r="CD10" s="1338">
        <f>(CC23/CA10)*CC9</f>
        <v>1.7820000000000003</v>
      </c>
      <c r="CE10" s="1691"/>
      <c r="CF10" s="1691"/>
      <c r="CG10" s="1691"/>
      <c r="CH10" s="1691"/>
      <c r="CI10" s="1691"/>
      <c r="CJ10" s="1691"/>
      <c r="CK10" s="1691"/>
      <c r="CL10" s="71"/>
      <c r="CM10" s="841"/>
      <c r="CN10" s="1337">
        <f>(CC10/CC9)*CN8</f>
        <v>1.55</v>
      </c>
      <c r="CO10" s="1693">
        <f>(CD10/CC9)*CN8</f>
        <v>1.7820000000000003</v>
      </c>
      <c r="CP10" s="1611"/>
      <c r="CQ10" s="1339">
        <v>1</v>
      </c>
      <c r="CR10" s="850" t="s">
        <v>192</v>
      </c>
      <c r="CS10" s="1647"/>
      <c r="CT10" s="3313" t="s">
        <v>2873</v>
      </c>
      <c r="CU10" s="3310" t="s">
        <v>2874</v>
      </c>
      <c r="CV10" s="3308" t="s">
        <v>1718</v>
      </c>
      <c r="CW10" s="3308"/>
      <c r="CX10" s="3310" t="s">
        <v>2899</v>
      </c>
      <c r="CY10" s="3312" t="s">
        <v>2876</v>
      </c>
      <c r="CZ10" s="856"/>
      <c r="DA10" s="1368" t="s">
        <v>2857</v>
      </c>
      <c r="DB10" s="1376" t="s">
        <v>2858</v>
      </c>
      <c r="DC10" s="1376" t="s">
        <v>2859</v>
      </c>
      <c r="DD10" s="1376" t="s">
        <v>2860</v>
      </c>
      <c r="DE10" s="1376" t="s">
        <v>2861</v>
      </c>
      <c r="DF10" s="1376" t="s">
        <v>2862</v>
      </c>
      <c r="DG10" s="1377" t="s">
        <v>2863</v>
      </c>
      <c r="DH10" s="1377" t="s">
        <v>2124</v>
      </c>
      <c r="DI10" s="1346"/>
      <c r="DJ10" s="1346" t="s">
        <v>2250</v>
      </c>
      <c r="DK10" s="1347">
        <f>DL9</f>
        <v>10</v>
      </c>
      <c r="DL10" s="1346" t="str">
        <f>DM9</f>
        <v>couverts</v>
      </c>
      <c r="DM10" s="1348"/>
      <c r="DN10" s="1348"/>
      <c r="DO10" s="1723"/>
      <c r="DP10" s="683"/>
      <c r="DQ10" s="1339">
        <v>1</v>
      </c>
      <c r="DR10" s="850" t="s">
        <v>192</v>
      </c>
      <c r="DS10" s="1647"/>
      <c r="DT10" s="3313" t="s">
        <v>2873</v>
      </c>
      <c r="DU10" s="3310" t="s">
        <v>2874</v>
      </c>
      <c r="DV10" s="3308" t="s">
        <v>1718</v>
      </c>
      <c r="DW10" s="3308"/>
      <c r="DX10" s="3310" t="s">
        <v>2899</v>
      </c>
      <c r="DY10" s="3312" t="s">
        <v>2876</v>
      </c>
      <c r="DZ10" s="855" t="s">
        <v>2896</v>
      </c>
      <c r="EA10" s="856" t="s">
        <v>2898</v>
      </c>
      <c r="EB10" s="856"/>
      <c r="EC10" s="1368" t="s">
        <v>2857</v>
      </c>
      <c r="ED10" s="1376" t="s">
        <v>2858</v>
      </c>
      <c r="EE10" s="1376" t="s">
        <v>2859</v>
      </c>
      <c r="EF10" s="1376" t="s">
        <v>2860</v>
      </c>
      <c r="EG10" s="1376" t="s">
        <v>2861</v>
      </c>
      <c r="EH10" s="1376" t="s">
        <v>2862</v>
      </c>
      <c r="EI10" s="1377" t="s">
        <v>2863</v>
      </c>
      <c r="EJ10" s="1377" t="s">
        <v>2124</v>
      </c>
      <c r="EK10" s="1342" t="s">
        <v>2887</v>
      </c>
      <c r="EL10" s="1343">
        <v>1</v>
      </c>
      <c r="EM10" s="1344"/>
      <c r="EN10" s="1345"/>
      <c r="EO10" s="1346" t="s">
        <v>2250</v>
      </c>
      <c r="EP10" s="1347">
        <f>ER9</f>
        <v>10</v>
      </c>
      <c r="EQ10" s="1346" t="str">
        <f>ES9</f>
        <v>couverts</v>
      </c>
      <c r="ER10" s="1348"/>
      <c r="ES10" s="1348"/>
      <c r="ET10" s="1349"/>
      <c r="EU10" s="3345"/>
      <c r="EV10" s="3346"/>
      <c r="EW10" s="683"/>
      <c r="EX10" s="1339">
        <v>1</v>
      </c>
      <c r="EY10" s="3329"/>
      <c r="EZ10" s="859"/>
      <c r="FA10" s="504"/>
      <c r="FB10" s="504"/>
      <c r="FC10" s="504"/>
      <c r="FD10" s="704"/>
      <c r="FE10" s="704"/>
      <c r="FF10" s="704"/>
      <c r="FG10" s="705" t="s">
        <v>1995</v>
      </c>
      <c r="FH10" s="704"/>
      <c r="FI10" s="704"/>
      <c r="FJ10" s="706"/>
      <c r="FK10" s="704"/>
      <c r="FL10" s="704"/>
      <c r="FM10" s="707"/>
      <c r="FN10" s="1339">
        <v>1</v>
      </c>
      <c r="FO10" s="1768" t="s">
        <v>2982</v>
      </c>
      <c r="FP10" s="1769" t="s">
        <v>3025</v>
      </c>
      <c r="FQ10" s="1769" t="s">
        <v>3018</v>
      </c>
      <c r="FR10" s="1770" t="s">
        <v>2983</v>
      </c>
      <c r="FS10" s="29"/>
      <c r="FT10" s="29" t="s">
        <v>3070</v>
      </c>
      <c r="FU10" s="29"/>
      <c r="FV10" s="29"/>
      <c r="FW10" s="29"/>
      <c r="FX10" s="29"/>
      <c r="FY10" s="29"/>
      <c r="FZ10" s="29"/>
      <c r="GA10" s="29"/>
      <c r="GB10" s="1339">
        <v>1</v>
      </c>
      <c r="GC10" s="1818" t="s">
        <v>192</v>
      </c>
      <c r="GD10" s="1822"/>
      <c r="GE10" s="1078"/>
      <c r="GF10" s="1078"/>
      <c r="GG10" s="1078"/>
      <c r="GH10" s="1078"/>
      <c r="GI10" s="1078"/>
      <c r="GJ10" s="1078"/>
      <c r="GK10" s="1078"/>
      <c r="GL10" s="1078"/>
      <c r="GM10" s="1078"/>
      <c r="GN10" s="1078"/>
      <c r="GO10" s="1078"/>
      <c r="GP10" s="1078"/>
      <c r="GQ10" s="1078"/>
      <c r="GR10" s="1078"/>
      <c r="GS10" s="683"/>
    </row>
    <row r="11" spans="1:201" ht="22.5">
      <c r="A11" s="1339">
        <v>1</v>
      </c>
      <c r="B11" s="852" t="s">
        <v>192</v>
      </c>
      <c r="C11" s="1617"/>
      <c r="D11" s="3315"/>
      <c r="E11" s="3316"/>
      <c r="F11" s="3304"/>
      <c r="G11" s="3317"/>
      <c r="H11" s="3306"/>
      <c r="I11" s="3324"/>
      <c r="J11" s="3325"/>
      <c r="K11" s="1611"/>
      <c r="L11" s="1339">
        <v>1</v>
      </c>
      <c r="M11" s="1810" t="s">
        <v>192</v>
      </c>
      <c r="N11" s="1589"/>
      <c r="O11" s="1795" t="s">
        <v>1674</v>
      </c>
      <c r="P11" s="1795" t="s">
        <v>2110</v>
      </c>
      <c r="Q11" s="1795" t="s">
        <v>2111</v>
      </c>
      <c r="R11" s="1801" t="s">
        <v>2939</v>
      </c>
      <c r="S11" s="683"/>
      <c r="T11" s="1339">
        <v>1</v>
      </c>
      <c r="U11" s="857" t="str">
        <f t="shared" si="1"/>
        <v>A</v>
      </c>
      <c r="V11" s="1621"/>
      <c r="W11" s="1359">
        <v>3</v>
      </c>
      <c r="X11" s="1637" t="s">
        <v>1994</v>
      </c>
      <c r="Y11" s="1630" t="str">
        <f t="shared" si="0"/>
        <v>de</v>
      </c>
      <c r="Z11" s="1631">
        <v>10</v>
      </c>
      <c r="AA11" s="1154" t="s">
        <v>223</v>
      </c>
      <c r="AB11" s="1632">
        <v>1</v>
      </c>
      <c r="AC11" s="1633">
        <f>_xlfn.XLOOKUP(AA11,W17:AE17,W18:AE18,0,0)</f>
        <v>0.01</v>
      </c>
      <c r="AD11" s="1634">
        <f t="shared" si="2"/>
        <v>0.30000000000000004</v>
      </c>
      <c r="AE11" s="1626" t="str">
        <f t="shared" si="3"/>
        <v>300 g</v>
      </c>
      <c r="AF11" s="1623"/>
      <c r="AG11" s="1339">
        <v>1</v>
      </c>
      <c r="AH11" s="850" t="s">
        <v>192</v>
      </c>
      <c r="AI11" s="1647"/>
      <c r="AJ11" s="1352"/>
      <c r="AK11" s="1635"/>
      <c r="AL11" s="3287" t="str">
        <f t="shared" si="4"/>
        <v/>
      </c>
      <c r="AM11" s="3287"/>
      <c r="AN11" s="1699">
        <v>3</v>
      </c>
      <c r="AO11" s="1154" t="s">
        <v>1674</v>
      </c>
      <c r="AP11" s="1369">
        <f>IF(AND(AN11="",AO11=""),0,IF(AND(AN11&lt;&gt;"",AO11=""),"saisir ❹",IF(AND(AN11="",AO11&lt;&gt;""),"saisir ③",IF(AND(AO11=AN24,AN11&gt;10),"Trop de'/10",0))))</f>
        <v>0</v>
      </c>
      <c r="AQ11" s="1663">
        <f>_xlfn.XLOOKUP(AO11,AJ21:AK21,AJ22:AK22,0,0)</f>
        <v>0</v>
      </c>
      <c r="AR11" s="1665">
        <f t="shared" si="5"/>
        <v>0</v>
      </c>
      <c r="AS11" s="1663">
        <f>_xlfn.XLOOKUP(AO11,AL21:AR21,AL22:AR22,0,0)</f>
        <v>0.1</v>
      </c>
      <c r="AT11" s="1695">
        <f t="shared" si="6"/>
        <v>0.30000000000000004</v>
      </c>
      <c r="AU11" s="1378" t="str">
        <f>IF(AQ11&gt;0, IF(ROUND(AR11,3) &gt;= 1, ROUND(AR11,3)&amp;" Kg", ROUND(AR11*1000,3)&amp;" g"), IF(AS11&gt;0, IF(ROUND(AT11,3) &gt;= 1, ROUND(AT11,3)&amp;" Kg", ROUND(AT11*1000,3)&amp;" g"), ""))</f>
        <v>300 g</v>
      </c>
      <c r="AV11" s="1700" t="str">
        <f>IF(AS11&gt;0,IF(AT11&gt;=1,TRUNC(AT11,2)&amp;" L",ROUNDUP(AT11,3)*100&amp;" cl"),0)</f>
        <v>30 cl</v>
      </c>
      <c r="AW11" s="683"/>
      <c r="AX11" s="1339"/>
      <c r="AY11" s="857" t="str">
        <f t="shared" ref="AY11:AY18" si="12">IF(BF11&lt;&gt;"","A","►")</f>
        <v>A</v>
      </c>
      <c r="AZ11" s="1621"/>
      <c r="BA11" s="864"/>
      <c r="BB11" s="1666"/>
      <c r="BC11" s="3198" t="str">
        <f t="shared" si="7"/>
        <v/>
      </c>
      <c r="BD11" s="3198"/>
      <c r="BE11" s="1667">
        <v>3</v>
      </c>
      <c r="BF11" s="844" t="s">
        <v>2110</v>
      </c>
      <c r="BG11" s="1832">
        <v>1</v>
      </c>
      <c r="BH11" s="1833">
        <v>0.5</v>
      </c>
      <c r="BI11" s="1835">
        <f>_xlfn.XLOOKUP(BF11,BA19:BI19,BA20:BI20,0,0)</f>
        <v>0.25</v>
      </c>
      <c r="BJ11" s="1836">
        <f t="shared" si="8"/>
        <v>0.75</v>
      </c>
      <c r="BK11" s="1836">
        <f>((BJ11-(BJ11*BH11)))</f>
        <v>0.375</v>
      </c>
      <c r="BL11" s="1835">
        <f>_xlfn.XLOOKUP(BF11,BA19:BB19,BA20:BB20,0,0)</f>
        <v>0</v>
      </c>
      <c r="BM11" s="1835">
        <f>_xlfn.XLOOKUP(BF11,BC19:BI19,BC20:BI20,0,0)</f>
        <v>0.25</v>
      </c>
      <c r="BN11" s="1859" t="str">
        <f t="shared" si="9"/>
        <v>37 cl</v>
      </c>
      <c r="BO11" s="1529" t="str">
        <f t="shared" si="10"/>
        <v>75 cl</v>
      </c>
      <c r="BP11" s="1860">
        <f t="shared" ref="BP11:BP18" si="13">BJ11</f>
        <v>0.75</v>
      </c>
      <c r="BQ11" s="1850">
        <v>10</v>
      </c>
      <c r="BR11" s="1861">
        <f t="shared" si="11"/>
        <v>3.75</v>
      </c>
      <c r="BS11" s="1650"/>
      <c r="BT11" s="1339">
        <v>1</v>
      </c>
      <c r="BU11" s="850" t="s">
        <v>192</v>
      </c>
      <c r="BV11" s="1647"/>
      <c r="BW11" s="3313" t="s">
        <v>2873</v>
      </c>
      <c r="BX11" s="3310" t="s">
        <v>2874</v>
      </c>
      <c r="BY11" s="3308" t="s">
        <v>1718</v>
      </c>
      <c r="BZ11" s="3308"/>
      <c r="CA11" s="3310" t="s">
        <v>2899</v>
      </c>
      <c r="CB11" s="3312" t="s">
        <v>2876</v>
      </c>
      <c r="CC11" s="856"/>
      <c r="CD11" s="1368" t="s">
        <v>2857</v>
      </c>
      <c r="CE11" s="1376" t="s">
        <v>2858</v>
      </c>
      <c r="CF11" s="1376" t="s">
        <v>2859</v>
      </c>
      <c r="CG11" s="1376" t="s">
        <v>2860</v>
      </c>
      <c r="CH11" s="1376" t="s">
        <v>2861</v>
      </c>
      <c r="CI11" s="1376" t="s">
        <v>2862</v>
      </c>
      <c r="CJ11" s="1377" t="s">
        <v>2863</v>
      </c>
      <c r="CK11" s="1377" t="s">
        <v>2124</v>
      </c>
      <c r="CL11" s="1346"/>
      <c r="CM11" s="1346" t="s">
        <v>2250</v>
      </c>
      <c r="CN11" s="1347">
        <f>CN8</f>
        <v>10</v>
      </c>
      <c r="CO11" s="1694" t="str">
        <f>CO8</f>
        <v>couverts</v>
      </c>
      <c r="CP11" s="1611"/>
      <c r="CQ11" s="1339">
        <v>1</v>
      </c>
      <c r="CR11" s="850" t="s">
        <v>192</v>
      </c>
      <c r="CS11" s="1647"/>
      <c r="CT11" s="3314"/>
      <c r="CU11" s="3311"/>
      <c r="CV11" s="3309"/>
      <c r="CW11" s="3309"/>
      <c r="CX11" s="3311"/>
      <c r="CY11" s="3312"/>
      <c r="CZ11" s="1872" t="s">
        <v>2870</v>
      </c>
      <c r="DA11" s="1866" t="s">
        <v>2864</v>
      </c>
      <c r="DB11" s="1663" t="str">
        <f>SUBSTITUTE(ADDRESS(1,COLUMN(),4),"1","")</f>
        <v>DB</v>
      </c>
      <c r="DC11" s="1663" t="str">
        <f t="shared" ref="DC11:DH11" si="14">SUBSTITUTE(ADDRESS(1,COLUMN(),4),"1","")</f>
        <v>DC</v>
      </c>
      <c r="DD11" s="1596" t="str">
        <f t="shared" si="14"/>
        <v>DD</v>
      </c>
      <c r="DE11" s="1695" t="str">
        <f t="shared" si="14"/>
        <v>DE</v>
      </c>
      <c r="DF11" s="1596" t="str">
        <f t="shared" si="14"/>
        <v>DF</v>
      </c>
      <c r="DG11" s="1596" t="s">
        <v>2865</v>
      </c>
      <c r="DH11" s="1596" t="str">
        <f t="shared" si="14"/>
        <v>DH</v>
      </c>
      <c r="DI11" s="1873" t="s">
        <v>56</v>
      </c>
      <c r="DJ11" s="1874" t="s">
        <v>2188</v>
      </c>
      <c r="DK11" s="1870" t="s">
        <v>2124</v>
      </c>
      <c r="DL11" s="1876" t="s">
        <v>2523</v>
      </c>
      <c r="DM11" s="1877" t="s">
        <v>2901</v>
      </c>
      <c r="DN11" s="1878" t="s">
        <v>67</v>
      </c>
      <c r="DO11" s="1879" t="s">
        <v>2190</v>
      </c>
      <c r="DP11" s="683"/>
      <c r="DQ11" s="1339">
        <v>1</v>
      </c>
      <c r="DR11" s="850" t="s">
        <v>192</v>
      </c>
      <c r="DS11" s="1647"/>
      <c r="DT11" s="3314"/>
      <c r="DU11" s="3311"/>
      <c r="DV11" s="3309"/>
      <c r="DW11" s="3309"/>
      <c r="DX11" s="3311"/>
      <c r="DY11" s="3312"/>
      <c r="DZ11" s="1852" t="s">
        <v>1708</v>
      </c>
      <c r="EA11" s="1853" t="s">
        <v>481</v>
      </c>
      <c r="EB11" s="1872" t="s">
        <v>2870</v>
      </c>
      <c r="EC11" s="1866" t="s">
        <v>2864</v>
      </c>
      <c r="ED11" s="1663" t="str">
        <f>SUBSTITUTE(ADDRESS(1,COLUMN(),4),"1","")</f>
        <v>ED</v>
      </c>
      <c r="EE11" s="1663" t="str">
        <f t="shared" ref="EE11:EJ11" si="15">SUBSTITUTE(ADDRESS(1,COLUMN(),4),"1","")</f>
        <v>EE</v>
      </c>
      <c r="EF11" s="1596" t="str">
        <f t="shared" si="15"/>
        <v>EF</v>
      </c>
      <c r="EG11" s="1695" t="str">
        <f t="shared" si="15"/>
        <v>EG</v>
      </c>
      <c r="EH11" s="1596" t="str">
        <f t="shared" si="15"/>
        <v>EH</v>
      </c>
      <c r="EI11" s="1596" t="s">
        <v>2865</v>
      </c>
      <c r="EJ11" s="1596" t="str">
        <f t="shared" si="15"/>
        <v>EJ</v>
      </c>
      <c r="EK11" s="1882">
        <f>EL10</f>
        <v>1</v>
      </c>
      <c r="EL11" s="1883" t="s">
        <v>56</v>
      </c>
      <c r="EM11" s="1873" t="s">
        <v>56</v>
      </c>
      <c r="EN11" s="1874" t="s">
        <v>2188</v>
      </c>
      <c r="EO11" s="1884" t="s">
        <v>480</v>
      </c>
      <c r="EP11" s="1870" t="s">
        <v>2124</v>
      </c>
      <c r="EQ11" s="1876" t="s">
        <v>2523</v>
      </c>
      <c r="ER11" s="1877" t="s">
        <v>2889</v>
      </c>
      <c r="ES11" s="1878" t="s">
        <v>67</v>
      </c>
      <c r="ET11" s="1873" t="s">
        <v>2190</v>
      </c>
      <c r="EU11" s="1890" t="s">
        <v>2524</v>
      </c>
      <c r="EV11" s="1885" t="s">
        <v>67</v>
      </c>
      <c r="EW11" s="683"/>
      <c r="EX11" s="1339">
        <v>1</v>
      </c>
      <c r="EY11" s="3329"/>
      <c r="EZ11" s="863" t="s">
        <v>1997</v>
      </c>
      <c r="FA11" s="708" t="s">
        <v>1998</v>
      </c>
      <c r="FB11" s="504"/>
      <c r="FC11" s="504"/>
      <c r="FD11" s="704"/>
      <c r="FE11" s="704"/>
      <c r="FF11" s="704"/>
      <c r="FG11" s="704"/>
      <c r="FH11" s="704"/>
      <c r="FI11" s="704"/>
      <c r="FJ11" s="704"/>
      <c r="FK11" s="704"/>
      <c r="FL11" s="704"/>
      <c r="FM11" s="707"/>
      <c r="FN11" s="1339">
        <v>1</v>
      </c>
      <c r="FO11" s="1768" t="s">
        <v>2984</v>
      </c>
      <c r="FP11" s="1769" t="s">
        <v>3016</v>
      </c>
      <c r="FQ11" s="1769" t="s">
        <v>3016</v>
      </c>
      <c r="FR11" s="1770" t="s">
        <v>2985</v>
      </c>
      <c r="FS11" s="29"/>
      <c r="FT11" s="29" t="s">
        <v>3071</v>
      </c>
      <c r="FU11" s="29"/>
      <c r="FV11" s="29"/>
      <c r="FW11" s="29"/>
      <c r="FX11" s="29"/>
      <c r="FY11" s="29"/>
      <c r="FZ11" s="29"/>
      <c r="GA11" s="29"/>
      <c r="GB11" s="1339">
        <v>1</v>
      </c>
      <c r="GC11" s="1818" t="s">
        <v>192</v>
      </c>
      <c r="GD11" s="1822"/>
      <c r="GE11" s="1783" t="s">
        <v>1676</v>
      </c>
      <c r="GF11" s="2808" t="s">
        <v>1675</v>
      </c>
      <c r="GG11" s="1941" t="s">
        <v>218</v>
      </c>
      <c r="GH11" s="1941" t="s">
        <v>389</v>
      </c>
      <c r="GI11" s="1941" t="s">
        <v>223</v>
      </c>
      <c r="GJ11" s="1941" t="s">
        <v>390</v>
      </c>
      <c r="GK11" s="1941" t="s">
        <v>1674</v>
      </c>
      <c r="GL11" s="1941" t="s">
        <v>2110</v>
      </c>
      <c r="GM11" s="1941" t="s">
        <v>2111</v>
      </c>
      <c r="GN11" s="1942" t="s">
        <v>2959</v>
      </c>
      <c r="GO11" s="1942" t="s">
        <v>2961</v>
      </c>
      <c r="GP11" s="1942" t="s">
        <v>3098</v>
      </c>
      <c r="GQ11" s="1942" t="s">
        <v>3099</v>
      </c>
      <c r="GR11" s="1943" t="s">
        <v>3102</v>
      </c>
      <c r="GS11" s="683"/>
    </row>
    <row r="12" spans="1:201" ht="22.5">
      <c r="A12" s="1339">
        <v>1</v>
      </c>
      <c r="B12" s="852" t="s">
        <v>192</v>
      </c>
      <c r="C12" s="1617"/>
      <c r="D12" s="29"/>
      <c r="E12" s="1830" t="s">
        <v>3138</v>
      </c>
      <c r="F12" s="29"/>
      <c r="G12" s="1078" t="s">
        <v>3136</v>
      </c>
      <c r="H12" s="29"/>
      <c r="I12" s="29"/>
      <c r="J12" s="29"/>
      <c r="K12" s="1611"/>
      <c r="L12" s="1339">
        <v>1</v>
      </c>
      <c r="M12" s="1810" t="s">
        <v>192</v>
      </c>
      <c r="N12" s="1589"/>
      <c r="O12" s="1805">
        <v>1E-3</v>
      </c>
      <c r="P12" s="1387">
        <v>1</v>
      </c>
      <c r="Q12" s="1387">
        <v>0.01</v>
      </c>
      <c r="R12" s="1806">
        <v>1E-3</v>
      </c>
      <c r="S12" s="683"/>
      <c r="T12" s="1339">
        <v>1</v>
      </c>
      <c r="U12" s="857" t="str">
        <f t="shared" si="1"/>
        <v>A</v>
      </c>
      <c r="V12" s="1621"/>
      <c r="W12" s="1352">
        <v>2</v>
      </c>
      <c r="X12" s="1635" t="s">
        <v>1996</v>
      </c>
      <c r="Y12" s="1630" t="str">
        <f t="shared" si="0"/>
        <v>de</v>
      </c>
      <c r="Z12" s="1636">
        <v>20</v>
      </c>
      <c r="AA12" s="1154" t="s">
        <v>1676</v>
      </c>
      <c r="AB12" s="1632">
        <v>1</v>
      </c>
      <c r="AC12" s="1633">
        <f>_xlfn.XLOOKUP(AA12,W17:AE17,W18:AE18,0,0)</f>
        <v>1E-3</v>
      </c>
      <c r="AD12" s="1634">
        <f t="shared" si="2"/>
        <v>0.04</v>
      </c>
      <c r="AE12" s="1626" t="str">
        <f t="shared" si="3"/>
        <v>40 g</v>
      </c>
      <c r="AF12" s="1623"/>
      <c r="AG12" s="1339">
        <v>1</v>
      </c>
      <c r="AH12" s="850" t="s">
        <v>192</v>
      </c>
      <c r="AI12" s="1647"/>
      <c r="AJ12" s="1359"/>
      <c r="AK12" s="1637"/>
      <c r="AL12" s="3287" t="str">
        <f t="shared" si="4"/>
        <v/>
      </c>
      <c r="AM12" s="3287"/>
      <c r="AN12" s="1701">
        <v>2</v>
      </c>
      <c r="AO12" s="1340" t="s">
        <v>2110</v>
      </c>
      <c r="AP12" s="1369">
        <f>IF(AND(AN12="",AO12=""),0,IF(AND(AN12&lt;&gt;"",AO12=""),"saisir ❹",IF(AND(AN12="",AO12&lt;&gt;""),"saisir ③",IF(AND(AO12=AN24,AN12&gt;10),"Trop de'/10",0))))</f>
        <v>0</v>
      </c>
      <c r="AQ12" s="1663">
        <f>_xlfn.XLOOKUP(AO12,AJ21:AK21,AJ22:AK22,0,0)</f>
        <v>0</v>
      </c>
      <c r="AR12" s="1665">
        <f t="shared" si="5"/>
        <v>0</v>
      </c>
      <c r="AS12" s="1663">
        <f>_xlfn.XLOOKUP(AO12,AL21:AR21,AL22:AR22,0,0)</f>
        <v>0.25</v>
      </c>
      <c r="AT12" s="1695">
        <f t="shared" si="6"/>
        <v>0.5</v>
      </c>
      <c r="AU12" s="1379" t="str">
        <f t="shared" ref="AU12:AU19" si="16">IF(AQ12&gt;0, IF(ROUND(AR12,3) &gt;= 1, ROUND(AR12,3)&amp;" Kg", ROUND(AR12*1000,3)&amp;" g"), IF(AS12&gt;0, IF(ROUND(AT12,3) &gt;= 1, ROUND(AT12,3)&amp;" Kg", ROUND(AT12*1000,3)&amp;" g"), ""))</f>
        <v>500 g</v>
      </c>
      <c r="AV12" s="1698" t="str">
        <f t="shared" ref="AV12:AV19" si="17">IF(AS12&gt;0,IF(AT12&gt;=1,TRUNC(AT12,2)&amp;" L",ROUNDUP(AT12,3)*100&amp;" cl"),0)</f>
        <v>50 cl</v>
      </c>
      <c r="AW12" s="683"/>
      <c r="AX12" s="1339"/>
      <c r="AY12" s="857" t="str">
        <f t="shared" si="12"/>
        <v>A</v>
      </c>
      <c r="AZ12" s="1621"/>
      <c r="BA12" s="861"/>
      <c r="BB12" s="862"/>
      <c r="BC12" s="3198" t="str">
        <f t="shared" si="7"/>
        <v/>
      </c>
      <c r="BD12" s="3198"/>
      <c r="BE12" s="1664">
        <v>1</v>
      </c>
      <c r="BF12" s="845" t="s">
        <v>2111</v>
      </c>
      <c r="BG12" s="865">
        <v>1</v>
      </c>
      <c r="BH12" s="1451"/>
      <c r="BI12" s="1835">
        <f>_xlfn.XLOOKUP(BF12,BA19:BI19,BA20:BI20,0,0)</f>
        <v>0.5</v>
      </c>
      <c r="BJ12" s="1836">
        <f t="shared" si="8"/>
        <v>0.5</v>
      </c>
      <c r="BK12" s="1836">
        <f t="shared" ref="BK12:BK18" si="18">((BJ12-(BJ12*BH12)))</f>
        <v>0.5</v>
      </c>
      <c r="BL12" s="1835">
        <f>_xlfn.XLOOKUP(BF12,BA19:BB19,BA20:BB20,0,0)</f>
        <v>0</v>
      </c>
      <c r="BM12" s="1835">
        <f>_xlfn.XLOOKUP(BF12,BC19:BI19,BC20:BI20,0,0)</f>
        <v>0.5</v>
      </c>
      <c r="BN12" s="1847" t="str">
        <f t="shared" si="9"/>
        <v>50 cl</v>
      </c>
      <c r="BO12" s="1848" t="str">
        <f t="shared" si="10"/>
        <v>50 cl</v>
      </c>
      <c r="BP12" s="1849">
        <f t="shared" si="13"/>
        <v>0.5</v>
      </c>
      <c r="BQ12" s="1850"/>
      <c r="BR12" s="1834">
        <f t="shared" si="11"/>
        <v>0</v>
      </c>
      <c r="BS12" s="1650"/>
      <c r="BT12" s="1339">
        <v>1</v>
      </c>
      <c r="BU12" s="850" t="s">
        <v>192</v>
      </c>
      <c r="BV12" s="1647"/>
      <c r="BW12" s="3314"/>
      <c r="BX12" s="3311"/>
      <c r="BY12" s="3309"/>
      <c r="BZ12" s="3309"/>
      <c r="CA12" s="3311"/>
      <c r="CB12" s="3312"/>
      <c r="CC12" s="1872" t="s">
        <v>2870</v>
      </c>
      <c r="CD12" s="1866" t="s">
        <v>2864</v>
      </c>
      <c r="CE12" s="1663" t="str">
        <f>SUBSTITUTE(ADDRESS(1,COLUMN(),4),"1","")</f>
        <v>CE</v>
      </c>
      <c r="CF12" s="1663" t="str">
        <f t="shared" ref="CF12:CK12" si="19">SUBSTITUTE(ADDRESS(1,COLUMN(),4),"1","")</f>
        <v>CF</v>
      </c>
      <c r="CG12" s="1596" t="str">
        <f t="shared" si="19"/>
        <v>CG</v>
      </c>
      <c r="CH12" s="1695" t="str">
        <f t="shared" si="19"/>
        <v>CH</v>
      </c>
      <c r="CI12" s="1596" t="str">
        <f t="shared" si="19"/>
        <v>CI</v>
      </c>
      <c r="CJ12" s="1596" t="s">
        <v>2865</v>
      </c>
      <c r="CK12" s="1596" t="str">
        <f t="shared" si="19"/>
        <v>CK</v>
      </c>
      <c r="CL12" s="1873" t="s">
        <v>56</v>
      </c>
      <c r="CM12" s="1874" t="s">
        <v>2188</v>
      </c>
      <c r="CN12" s="1870" t="s">
        <v>2124</v>
      </c>
      <c r="CO12" s="1871" t="s">
        <v>2523</v>
      </c>
      <c r="CP12" s="1611"/>
      <c r="CQ12" s="1339">
        <v>1</v>
      </c>
      <c r="CR12" s="850" t="s">
        <v>192</v>
      </c>
      <c r="CS12" s="1647"/>
      <c r="CT12" s="1641"/>
      <c r="CU12" s="1642"/>
      <c r="CV12" s="3287" t="str">
        <f t="shared" ref="CV12:CV21" si="20">IF(AND(CT12&gt;0,CX12&gt;0),"de","")</f>
        <v/>
      </c>
      <c r="CW12" s="3287"/>
      <c r="CX12" s="1701"/>
      <c r="CY12" s="1154"/>
      <c r="CZ12" s="1153"/>
      <c r="DA12" s="1369">
        <f>IF(AND(CX12="",CY12=""),0,IF(AND(CX12&lt;&gt;"",CY12=""),"saisir ❹",IF(AND(CX12="",CY12&lt;&gt;""),"saisir ③",IF(AND(CY12=CX27,CX12&gt;10),"Trop de'/10",0))))</f>
        <v>0</v>
      </c>
      <c r="DB12" s="1663">
        <f>_xlfn.XLOOKUP(CY12,CT23:CU23,CT24:CU24,0,0)</f>
        <v>0</v>
      </c>
      <c r="DC12" s="1665">
        <f t="shared" ref="DC12:DC21" si="21">IF(ISBLANK(CT12),((DB12*CX12)),IF(ISNUMBER(CT12),(DB12*CX12)*CT12))</f>
        <v>0</v>
      </c>
      <c r="DD12" s="1663">
        <f>_xlfn.XLOOKUP(CY12,CV23:DB23,CV24:DB24,0,0)</f>
        <v>0</v>
      </c>
      <c r="DE12" s="1695">
        <f t="shared" ref="DE12:DE21" si="22">IF(ISBLANK(CT12), DD12*CX12, IF(ISNUMBER(CT12), DD12*CX12*CT12, ""))</f>
        <v>0</v>
      </c>
      <c r="DF12" s="1695">
        <f>IF(DE12&gt;0,(DE12/DO8)*DO9,0)</f>
        <v>0</v>
      </c>
      <c r="DG12" s="1665">
        <f t="shared" ref="DG12:DG21" si="23">IF(DC12=0,DE12,DC12)</f>
        <v>0</v>
      </c>
      <c r="DH12" s="1665">
        <f>IF(DC12&gt;0,(DC12/DN8)*DN9,0)</f>
        <v>0</v>
      </c>
      <c r="DI12" s="1696">
        <f>(CT12/DL8)*DL9</f>
        <v>0</v>
      </c>
      <c r="DJ12" s="1697">
        <f t="shared" ref="DJ12:DJ21" si="24">CU12</f>
        <v>0</v>
      </c>
      <c r="DK12" s="1379" t="str">
        <f t="shared" ref="DK12:DK21" si="25">IF(DH12&gt;0, IF(ROUND(DH12,3) &gt;= 1, ROUND(DH12,3)&amp;" Kg", ROUND(DH12*1000,3)&amp;" g"), IF(DF12&gt;0, IF(ROUND(DF12,3) &gt;= 1, ROUND(DF12,3)&amp;" Kg", ROUND(DF12*1000,3)&amp;" g"), ""))</f>
        <v/>
      </c>
      <c r="DL12" s="1370">
        <f t="shared" ref="DL12:DL21" si="26">IF(DD12&gt;0,IF(DG12&gt;=1,TRUNC(DG12,2)&amp;" L",ROUNDUP(DG12,3)*100&amp;" cl"),0)</f>
        <v>0</v>
      </c>
      <c r="DM12" s="1875"/>
      <c r="DN12" s="1725">
        <f t="shared" ref="DN12:DN21" si="27">IF(DG12=0,DI12*DM12,DG12*DM12)</f>
        <v>0</v>
      </c>
      <c r="DO12" s="1726">
        <f>IF(ISERROR(DN12/DN22),0,DN12/DN22)</f>
        <v>0</v>
      </c>
      <c r="DP12" s="683"/>
      <c r="DQ12" s="1339">
        <v>1</v>
      </c>
      <c r="DR12" s="850" t="s">
        <v>192</v>
      </c>
      <c r="DS12" s="1647"/>
      <c r="DT12" s="1641"/>
      <c r="DU12" s="1642"/>
      <c r="DV12" s="3287" t="str">
        <f t="shared" ref="DV12:DV21" si="28">IF(AND(DT12&gt;0,DX12&gt;0),"de","")</f>
        <v/>
      </c>
      <c r="DW12" s="3287"/>
      <c r="DX12" s="1701"/>
      <c r="DY12" s="1154"/>
      <c r="DZ12" s="1737">
        <v>1</v>
      </c>
      <c r="EA12" s="1738"/>
      <c r="EB12" s="1153"/>
      <c r="EC12" s="1369">
        <f>IF(AND(DX12="",DY12=""),0,IF(AND(DX12&lt;&gt;"",DY12=""),"saisir ❹",IF(AND(DX12="",DY12&lt;&gt;""),"saisir ③",IF(AND(DY12=DY27,DX12&gt;10),"Trop de'/10",0))))</f>
        <v>0</v>
      </c>
      <c r="ED12" s="1663">
        <f>_xlfn.XLOOKUP(DY12,DT23:DU23,DT24:DU24,0,0)</f>
        <v>0</v>
      </c>
      <c r="EE12" s="1665">
        <f t="shared" ref="EE12:EE21" si="29">IF(ISBLANK(DT12),((ED12*DX12*DZ12)),IF(ISNUMBER(DT12),(ED12*DX12*DZ12)*DT12))</f>
        <v>0</v>
      </c>
      <c r="EF12" s="1663">
        <f>_xlfn.XLOOKUP(DY12,DV23:EB23,DV24:EB24,0,0)</f>
        <v>0</v>
      </c>
      <c r="EG12" s="1695">
        <f t="shared" ref="EG12:EG21" si="30">IF(ISBLANK(DT12), EF12*DX12, IF(ISNUMBER(DT12), EF12*DX12*DT12, ""))</f>
        <v>0</v>
      </c>
      <c r="EH12" s="1695">
        <f>IF(EG12&gt;0,(EG12/EV8)*EV9,0)</f>
        <v>0</v>
      </c>
      <c r="EI12" s="1665">
        <f t="shared" ref="EI12:EI21" si="31">IF(EE12=0,EG12,EE12)</f>
        <v>0</v>
      </c>
      <c r="EJ12" s="1665">
        <f>IF(EE12&gt;0,(EE12/EU8)*EU9,0)</f>
        <v>0</v>
      </c>
      <c r="EK12" s="1880">
        <f>IF(EI12=0,0,(EI12/EA22)*EL10)</f>
        <v>0</v>
      </c>
      <c r="EL12" s="1881">
        <f>IF(EA22=0,0,IF(ISBLANK(DT12),0,(DT12/EA22)*EL10))</f>
        <v>0</v>
      </c>
      <c r="EM12" s="1696">
        <f>(DT12/ER8)*ER9</f>
        <v>0</v>
      </c>
      <c r="EN12" s="1697">
        <f t="shared" ref="EN12:EN21" si="32">DU12</f>
        <v>0</v>
      </c>
      <c r="EO12" s="1360">
        <f t="shared" ref="EO12:EO21" si="33">IF(EI12=0,0,(EI12-(EI12*EA12)))</f>
        <v>0</v>
      </c>
      <c r="EP12" s="1361" t="str">
        <f t="shared" ref="EP12:EP21" si="34">IF(EJ12&gt;0, IF(ROUND(EJ12,3) &gt;= 1, ROUND(EJ12,3)&amp;" Kg", ROUND(EJ12*1000,3)&amp;" g"), IF(EH12&gt;0, IF(ROUND(EH12,3) &gt;= 1, ROUND(EH12,3)&amp;" Kg", ROUND(EH12*1000,3)&amp;" g"), ""))</f>
        <v/>
      </c>
      <c r="EQ12" s="1370">
        <f t="shared" ref="EQ12:EQ21" si="35">IF(EF12&gt;0,IF(EI12&gt;=1,TRUNC(EI12,2)&amp;" L",ROUNDUP(EI12,3)*100&amp;" cl"),0)</f>
        <v>0</v>
      </c>
      <c r="ER12" s="1875"/>
      <c r="ES12" s="1725">
        <f t="shared" ref="ES12:ES21" si="36">IF(EI12=0,EM12*ER12,EI12*ER12)</f>
        <v>0</v>
      </c>
      <c r="ET12" s="1362">
        <f>IF(ISERROR(ES12/ES22),0,ES12/ES22)</f>
        <v>0</v>
      </c>
      <c r="EU12" s="1886">
        <f t="shared" ref="EU12:EU21" si="37">EI12-EO12</f>
        <v>0</v>
      </c>
      <c r="EV12" s="1887">
        <f>EU12*ER12</f>
        <v>0</v>
      </c>
      <c r="EW12" s="683"/>
      <c r="EX12" s="1339">
        <v>1</v>
      </c>
      <c r="EY12" s="3329"/>
      <c r="EZ12" s="859"/>
      <c r="FA12" s="504"/>
      <c r="FB12" s="504"/>
      <c r="FC12" s="504"/>
      <c r="FD12" s="704"/>
      <c r="FE12" s="704"/>
      <c r="FF12" s="704"/>
      <c r="FG12" s="704"/>
      <c r="FH12" s="704"/>
      <c r="FI12" s="704"/>
      <c r="FJ12" s="704"/>
      <c r="FK12" s="704"/>
      <c r="FL12" s="704"/>
      <c r="FM12" s="707"/>
      <c r="FN12" s="1339">
        <v>1</v>
      </c>
      <c r="FO12" s="1768" t="s">
        <v>2986</v>
      </c>
      <c r="FP12" s="1769" t="s">
        <v>3026</v>
      </c>
      <c r="FQ12" s="1769" t="s">
        <v>3016</v>
      </c>
      <c r="FR12" s="1770" t="s">
        <v>2987</v>
      </c>
      <c r="FS12" s="29"/>
      <c r="FT12" s="29" t="s">
        <v>3072</v>
      </c>
      <c r="FU12" s="29"/>
      <c r="FV12" s="29"/>
      <c r="FW12" s="29"/>
      <c r="FX12" s="29"/>
      <c r="FY12" s="29"/>
      <c r="FZ12" s="29"/>
      <c r="GA12" s="29"/>
      <c r="GB12" s="1339">
        <v>1</v>
      </c>
      <c r="GC12" s="1818" t="s">
        <v>192</v>
      </c>
      <c r="GD12" s="1822"/>
      <c r="GE12" s="1389">
        <v>1E-3</v>
      </c>
      <c r="GF12" s="1387">
        <v>1</v>
      </c>
      <c r="GG12" s="1387">
        <v>1</v>
      </c>
      <c r="GH12" s="1387">
        <v>0.1</v>
      </c>
      <c r="GI12" s="1387">
        <v>0.01</v>
      </c>
      <c r="GJ12" s="1387">
        <v>1E-3</v>
      </c>
      <c r="GK12" s="1387">
        <v>0.1</v>
      </c>
      <c r="GL12" s="1390">
        <v>0.25</v>
      </c>
      <c r="GM12" s="1390">
        <v>0.5</v>
      </c>
      <c r="GN12" s="1390">
        <v>5.8999999999999999E-3</v>
      </c>
      <c r="GO12" s="1775">
        <v>2.5000000000000001E-3</v>
      </c>
      <c r="GP12" s="1775">
        <v>4.9300000000000004E-3</v>
      </c>
      <c r="GQ12" s="1775">
        <v>5.0000000000000001E-3</v>
      </c>
      <c r="GR12" s="1786">
        <v>4.9300000000000004E-3</v>
      </c>
      <c r="GS12" s="683"/>
    </row>
    <row r="13" spans="1:201" ht="18.75" customHeight="1">
      <c r="A13" s="1339">
        <v>1</v>
      </c>
      <c r="B13" s="852" t="s">
        <v>192</v>
      </c>
      <c r="C13" s="1617"/>
      <c r="D13" s="3256" t="s">
        <v>3051</v>
      </c>
      <c r="E13" s="2204" t="s">
        <v>1676</v>
      </c>
      <c r="F13" s="2204" t="s">
        <v>1675</v>
      </c>
      <c r="G13" s="2204" t="s">
        <v>218</v>
      </c>
      <c r="H13" s="2204" t="s">
        <v>389</v>
      </c>
      <c r="I13" s="2204" t="s">
        <v>223</v>
      </c>
      <c r="J13" s="2205" t="s">
        <v>390</v>
      </c>
      <c r="K13" s="1611"/>
      <c r="L13" s="1339">
        <v>1</v>
      </c>
      <c r="M13" s="1810" t="s">
        <v>192</v>
      </c>
      <c r="N13" s="1589"/>
      <c r="O13" s="1802">
        <v>0.1</v>
      </c>
      <c r="P13" s="1803">
        <v>0.25</v>
      </c>
      <c r="Q13" s="1803">
        <v>0.5</v>
      </c>
      <c r="R13" s="1804">
        <v>2.5000000000000001E-2</v>
      </c>
      <c r="S13" s="683"/>
      <c r="T13" s="1339">
        <v>1</v>
      </c>
      <c r="U13" s="857" t="str">
        <f t="shared" si="1"/>
        <v>A</v>
      </c>
      <c r="V13" s="1621"/>
      <c r="W13" s="1359"/>
      <c r="X13" s="1637"/>
      <c r="Y13" s="1630" t="str">
        <f t="shared" si="0"/>
        <v/>
      </c>
      <c r="Z13" s="1638">
        <v>1.125</v>
      </c>
      <c r="AA13" s="1154" t="s">
        <v>218</v>
      </c>
      <c r="AB13" s="1632">
        <v>1</v>
      </c>
      <c r="AC13" s="1633">
        <f>_xlfn.XLOOKUP(AA13,W17:AE17,W18:AE18,0,0)</f>
        <v>1</v>
      </c>
      <c r="AD13" s="1634">
        <f t="shared" si="2"/>
        <v>1.125</v>
      </c>
      <c r="AE13" s="1626" t="str">
        <f t="shared" si="3"/>
        <v>1.125 Kg</v>
      </c>
      <c r="AF13" s="1623"/>
      <c r="AG13" s="1339">
        <v>1</v>
      </c>
      <c r="AH13" s="850" t="s">
        <v>192</v>
      </c>
      <c r="AI13" s="1647"/>
      <c r="AJ13" s="1352"/>
      <c r="AK13" s="1635"/>
      <c r="AL13" s="3287" t="str">
        <f t="shared" si="4"/>
        <v/>
      </c>
      <c r="AM13" s="3287"/>
      <c r="AN13" s="1699">
        <v>1</v>
      </c>
      <c r="AO13" s="1341" t="s">
        <v>2111</v>
      </c>
      <c r="AP13" s="1369">
        <f>IF(AND(AN13="",AO13=""),0,IF(AND(AN13&lt;&gt;"",AO13=""),"saisir ❹",IF(AND(AN13="",AO13&lt;&gt;""),"saisir ③",IF(AND(AO13=AN24,AN13&gt;10),"Trop de'/10",0))))</f>
        <v>0</v>
      </c>
      <c r="AQ13" s="1751">
        <f>_xlfn.XLOOKUP(AO13,AJ21:AK21,AJ22:AK22,0,0)</f>
        <v>0</v>
      </c>
      <c r="AR13" s="1665">
        <f t="shared" si="5"/>
        <v>0</v>
      </c>
      <c r="AS13" s="1663">
        <f>_xlfn.XLOOKUP(AO13,AL21:AR21,AL22:AR22,0,0)</f>
        <v>0.5</v>
      </c>
      <c r="AT13" s="1695">
        <f t="shared" si="6"/>
        <v>0.5</v>
      </c>
      <c r="AU13" s="1378" t="str">
        <f t="shared" si="16"/>
        <v>500 g</v>
      </c>
      <c r="AV13" s="1700" t="str">
        <f t="shared" si="17"/>
        <v>50 cl</v>
      </c>
      <c r="AW13" s="683"/>
      <c r="AX13" s="1339"/>
      <c r="AY13" s="857" t="str">
        <f t="shared" si="12"/>
        <v>A</v>
      </c>
      <c r="AZ13" s="1621"/>
      <c r="BA13" s="864"/>
      <c r="BB13" s="1666"/>
      <c r="BC13" s="3198" t="str">
        <f t="shared" si="7"/>
        <v/>
      </c>
      <c r="BD13" s="3198"/>
      <c r="BE13" s="1667">
        <v>38</v>
      </c>
      <c r="BF13" s="851" t="s">
        <v>1676</v>
      </c>
      <c r="BG13" s="1832">
        <v>1</v>
      </c>
      <c r="BH13" s="1833"/>
      <c r="BI13" s="1835">
        <f>_xlfn.XLOOKUP(BF13,BA19:BI19,BA20:BI20,0,0)</f>
        <v>1E-3</v>
      </c>
      <c r="BJ13" s="1836">
        <f t="shared" si="8"/>
        <v>3.7999999999999999E-2</v>
      </c>
      <c r="BK13" s="1836">
        <f t="shared" si="18"/>
        <v>3.7999999999999999E-2</v>
      </c>
      <c r="BL13" s="1835">
        <f>_xlfn.XLOOKUP(BF13,BA19:BB19,BA20:BB20,0,0)</f>
        <v>1E-3</v>
      </c>
      <c r="BM13" s="1835">
        <f>_xlfn.XLOOKUP(BF13,BC19:BI19,BC20:BI20,0,0)</f>
        <v>0</v>
      </c>
      <c r="BN13" s="1859" t="str">
        <f t="shared" si="9"/>
        <v>38 g</v>
      </c>
      <c r="BO13" s="1529" t="str">
        <f t="shared" si="10"/>
        <v>38 g</v>
      </c>
      <c r="BP13" s="1860">
        <f t="shared" si="13"/>
        <v>3.7999999999999999E-2</v>
      </c>
      <c r="BQ13" s="1850"/>
      <c r="BR13" s="1861">
        <f t="shared" si="11"/>
        <v>0</v>
      </c>
      <c r="BS13" s="1650"/>
      <c r="BT13" s="1339">
        <v>1</v>
      </c>
      <c r="BU13" s="850" t="s">
        <v>192</v>
      </c>
      <c r="BV13" s="1647"/>
      <c r="BW13" s="1641"/>
      <c r="BX13" s="1642"/>
      <c r="BY13" s="3287" t="str">
        <f t="shared" ref="BY13:BY22" si="38">IF(AND(BW13&gt;0,CA13&gt;0),"de","")</f>
        <v/>
      </c>
      <c r="BZ13" s="3287"/>
      <c r="CA13" s="1701"/>
      <c r="CB13" s="1154"/>
      <c r="CC13" s="1153"/>
      <c r="CD13" s="1369">
        <f>IF(AND(CA13="",CB13=""),0,IF(AND(CA13&lt;&gt;"",CB13=""),"saisir ❹",IF(AND(CA13="",CB13&lt;&gt;""),"saisir ③",IF(AND(CB13=CA27,CA13&gt;10),"Trop de'/10",0))))</f>
        <v>0</v>
      </c>
      <c r="CE13" s="1663">
        <f>_xlfn.XLOOKUP(CB13,BW24:BX24,BW25:BX25,0,0)</f>
        <v>0</v>
      </c>
      <c r="CF13" s="1665">
        <f t="shared" ref="CF13:CF22" si="39">IF(ISBLANK(BW13),((CE13*CA13)),IF(ISNUMBER(BW13),(CE13*CA13)*BW13))</f>
        <v>0</v>
      </c>
      <c r="CG13" s="1663">
        <f>_xlfn.XLOOKUP(CB13,BY24:CE24,BY25:CE25,0,0)</f>
        <v>0</v>
      </c>
      <c r="CH13" s="1695">
        <f t="shared" ref="CH13:CH22" si="40">IF(ISBLANK(BW13), CG13*CA13, IF(ISNUMBER(BW13), CG13*CA13*BW13, ""))</f>
        <v>0</v>
      </c>
      <c r="CI13" s="1695">
        <f>IF(CH13&gt;0,(CH13/CD10)*CO10,0)</f>
        <v>0</v>
      </c>
      <c r="CJ13" s="1665">
        <f t="shared" ref="CJ13:CJ22" si="41">IF(CF13=0,CH13,CF13)</f>
        <v>0</v>
      </c>
      <c r="CK13" s="1665">
        <f>IF(CF13&gt;0,(CF13/CC10)*CN10,0)</f>
        <v>0</v>
      </c>
      <c r="CL13" s="1696">
        <f>(BW13/CC9)*CN8</f>
        <v>0</v>
      </c>
      <c r="CM13" s="1697">
        <f t="shared" ref="CM13:CM22" si="42">BX13</f>
        <v>0</v>
      </c>
      <c r="CN13" s="1379" t="str">
        <f t="shared" ref="CN13:CN22" si="43">IF(CK13&gt;0, IF(ROUND(CK13,3) &gt;= 1, ROUND(CK13,3)&amp;" Kg", ROUND(CK13*1000,3)&amp;" g"), IF(CI13&gt;0, IF(ROUND(CI13,3) &gt;= 1, ROUND(CI13,3)&amp;" Kg", ROUND(CI13*1000,3)&amp;" g"), ""))</f>
        <v/>
      </c>
      <c r="CO13" s="1698">
        <f t="shared" ref="CO13:CO22" si="44">IF(CG13&gt;0,IF(CJ13&gt;=1,TRUNC(CJ13,2)&amp;" L",ROUNDUP(CJ13,3)*100&amp;" cl"),0)</f>
        <v>0</v>
      </c>
      <c r="CP13" s="1611"/>
      <c r="CQ13" s="1339">
        <v>1</v>
      </c>
      <c r="CR13" s="850" t="s">
        <v>192</v>
      </c>
      <c r="CS13" s="1647"/>
      <c r="CT13" s="1352"/>
      <c r="CU13" s="1635"/>
      <c r="CV13" s="3287" t="str">
        <f t="shared" si="20"/>
        <v/>
      </c>
      <c r="CW13" s="3287"/>
      <c r="CX13" s="1699">
        <v>3</v>
      </c>
      <c r="CY13" s="1154" t="s">
        <v>1674</v>
      </c>
      <c r="CZ13" s="1153"/>
      <c r="DA13" s="1369">
        <f>IF(AND(CX13="",CY13=""),0,IF(AND(CX13&lt;&gt;"",CY13=""),"saisir ❹",IF(AND(CX13="",CY13&lt;&gt;""),"saisir ③",IF(AND(CY13=CX27,CX13&gt;10),"Trop de'/10",0))))</f>
        <v>0</v>
      </c>
      <c r="DB13" s="1663">
        <f>_xlfn.XLOOKUP(CY13,CT23:CU23,CT24:CU24,0,0)</f>
        <v>0</v>
      </c>
      <c r="DC13" s="1665">
        <f t="shared" si="21"/>
        <v>0</v>
      </c>
      <c r="DD13" s="1663">
        <f>_xlfn.XLOOKUP(CY13,CV23:DB23,CV24:DB24,0,0)</f>
        <v>0.1</v>
      </c>
      <c r="DE13" s="1695">
        <f t="shared" si="22"/>
        <v>0.30000000000000004</v>
      </c>
      <c r="DF13" s="1695">
        <f>IF(DE13&gt;0,(DE13/DO8)*DO9,0)</f>
        <v>0.30000000000000004</v>
      </c>
      <c r="DG13" s="1665">
        <f t="shared" si="23"/>
        <v>0.30000000000000004</v>
      </c>
      <c r="DH13" s="1665">
        <f>IF(DC13&gt;0,(DC13/DN8)*DN9,0)</f>
        <v>0</v>
      </c>
      <c r="DI13" s="1371">
        <f>(CT13/DL8)*DL9</f>
        <v>0</v>
      </c>
      <c r="DJ13" s="1021">
        <f t="shared" si="24"/>
        <v>0</v>
      </c>
      <c r="DK13" s="1378" t="str">
        <f t="shared" si="25"/>
        <v>300 g</v>
      </c>
      <c r="DL13" s="1372" t="str">
        <f t="shared" si="26"/>
        <v>30 cl</v>
      </c>
      <c r="DM13" s="1357">
        <v>1</v>
      </c>
      <c r="DN13" s="1373">
        <f t="shared" si="27"/>
        <v>0.30000000000000004</v>
      </c>
      <c r="DO13" s="1724">
        <f>IF(ISERROR(DN13/DN22),0,DN13/DN22)</f>
        <v>9.0036014405762324E-2</v>
      </c>
      <c r="DP13" s="683"/>
      <c r="DQ13" s="1339">
        <v>1</v>
      </c>
      <c r="DR13" s="850" t="s">
        <v>192</v>
      </c>
      <c r="DS13" s="1647"/>
      <c r="DT13" s="1352"/>
      <c r="DU13" s="1635"/>
      <c r="DV13" s="3287" t="str">
        <f t="shared" si="28"/>
        <v/>
      </c>
      <c r="DW13" s="3287"/>
      <c r="DX13" s="1699">
        <v>3</v>
      </c>
      <c r="DY13" s="1154" t="s">
        <v>1674</v>
      </c>
      <c r="DZ13" s="1739">
        <v>1</v>
      </c>
      <c r="EA13" s="1740">
        <v>0.5</v>
      </c>
      <c r="EB13" s="1153"/>
      <c r="EC13" s="1369">
        <f>IF(AND(DX13="",DY13=""),0,IF(AND(DX13&lt;&gt;"",DY13=""),"saisir ❹",IF(AND(DX13="",DY13&lt;&gt;""),"saisir ③",IF(AND(DY13=DY27,DX13&gt;10),"Trop de'/10",0))))</f>
        <v>0</v>
      </c>
      <c r="ED13" s="1663">
        <f>_xlfn.XLOOKUP(DY13,DT23:DU23,DT24:DU24,0,0)</f>
        <v>0</v>
      </c>
      <c r="EE13" s="1665">
        <f t="shared" si="29"/>
        <v>0</v>
      </c>
      <c r="EF13" s="1663">
        <f>_xlfn.XLOOKUP(DY13,DV23:EB23,DV24:EB24,0,0)</f>
        <v>0.1</v>
      </c>
      <c r="EG13" s="1695">
        <f t="shared" si="30"/>
        <v>0.30000000000000004</v>
      </c>
      <c r="EH13" s="1695">
        <f>IF(EG13&gt;0,(EG13/EV8)*EV9,0)</f>
        <v>0.30000000000000004</v>
      </c>
      <c r="EI13" s="1665">
        <f t="shared" si="31"/>
        <v>0.30000000000000004</v>
      </c>
      <c r="EJ13" s="1665">
        <f>IF(EE13&gt;0,(EE13/EU8)*EU9,0)</f>
        <v>0</v>
      </c>
      <c r="EK13" s="1353">
        <f>IF(EI13=0,0,(EI13/EA22)*EL10)</f>
        <v>0.19354838709677422</v>
      </c>
      <c r="EL13" s="1354">
        <f>IF(EA22=0,0,IF(ISBLANK(DT13),0,(DT13/EA22)*EL10))</f>
        <v>0</v>
      </c>
      <c r="EM13" s="1371">
        <f>(DT13/ER8)*ER9</f>
        <v>0</v>
      </c>
      <c r="EN13" s="1021">
        <f t="shared" si="32"/>
        <v>0</v>
      </c>
      <c r="EO13" s="1355">
        <f t="shared" si="33"/>
        <v>0.15000000000000002</v>
      </c>
      <c r="EP13" s="1356" t="str">
        <f t="shared" si="34"/>
        <v>300 g</v>
      </c>
      <c r="EQ13" s="1372" t="str">
        <f t="shared" si="35"/>
        <v>30 cl</v>
      </c>
      <c r="ER13" s="1357">
        <v>1</v>
      </c>
      <c r="ES13" s="1373">
        <f t="shared" si="36"/>
        <v>0.30000000000000004</v>
      </c>
      <c r="ET13" s="1358">
        <f>IF(ISERROR(ES13/ES22),0,ES13/ES22)</f>
        <v>9.0036014405762324E-2</v>
      </c>
      <c r="EU13" s="1449">
        <f t="shared" si="37"/>
        <v>0.15000000000000002</v>
      </c>
      <c r="EV13" s="1450">
        <f t="shared" ref="EV13:EV21" si="45">EU13*ER13</f>
        <v>0.15000000000000002</v>
      </c>
      <c r="EW13" s="683"/>
      <c r="EX13" s="1339">
        <v>1</v>
      </c>
      <c r="EY13" s="3329"/>
      <c r="EZ13" s="866"/>
      <c r="FA13" s="712" t="s">
        <v>1999</v>
      </c>
      <c r="FB13" s="504"/>
      <c r="FC13" s="504"/>
      <c r="FD13" s="504"/>
      <c r="FE13" s="504"/>
      <c r="FF13" s="704"/>
      <c r="FG13" s="712" t="s">
        <v>2473</v>
      </c>
      <c r="FH13" s="704"/>
      <c r="FI13" s="704"/>
      <c r="FJ13" s="704"/>
      <c r="FK13" s="704"/>
      <c r="FL13" s="704"/>
      <c r="FM13" s="707"/>
      <c r="FN13" s="1339">
        <v>1</v>
      </c>
      <c r="FO13" s="1768" t="s">
        <v>2988</v>
      </c>
      <c r="FP13" s="1769" t="s">
        <v>3027</v>
      </c>
      <c r="FQ13" s="1769" t="s">
        <v>3016</v>
      </c>
      <c r="FR13" s="1770" t="s">
        <v>2989</v>
      </c>
      <c r="FS13" s="29"/>
      <c r="FT13" s="29" t="s">
        <v>3047</v>
      </c>
      <c r="FU13" s="29"/>
      <c r="FV13" s="29"/>
      <c r="FW13" s="29"/>
      <c r="FX13" s="29"/>
      <c r="FY13" s="29"/>
      <c r="FZ13" s="29"/>
      <c r="GA13" s="29"/>
      <c r="GB13" s="1339">
        <v>1</v>
      </c>
      <c r="GC13" s="1818" t="s">
        <v>192</v>
      </c>
      <c r="GD13" s="1822"/>
      <c r="GE13" s="1777" t="s">
        <v>3093</v>
      </c>
      <c r="GF13" s="1595" t="s">
        <v>3101</v>
      </c>
      <c r="GG13" s="1595" t="s">
        <v>3092</v>
      </c>
      <c r="GH13" s="1595" t="s">
        <v>3094</v>
      </c>
      <c r="GI13" s="1595" t="s">
        <v>2939</v>
      </c>
      <c r="GJ13" s="1787" t="s">
        <v>2940</v>
      </c>
      <c r="GK13" s="1787" t="s">
        <v>2955</v>
      </c>
      <c r="GL13" s="1787" t="s">
        <v>2963</v>
      </c>
      <c r="GM13" s="1787" t="s">
        <v>2965</v>
      </c>
      <c r="GN13" s="1787" t="s">
        <v>2967</v>
      </c>
      <c r="GO13" s="1595" t="s">
        <v>3104</v>
      </c>
      <c r="GP13" s="1595" t="s">
        <v>3105</v>
      </c>
      <c r="GQ13" s="1595" t="s">
        <v>3095</v>
      </c>
      <c r="GR13" s="1773" t="s">
        <v>3091</v>
      </c>
      <c r="GS13" s="683"/>
    </row>
    <row r="14" spans="1:201" ht="18.75">
      <c r="A14" s="1339">
        <v>1</v>
      </c>
      <c r="B14" s="852" t="s">
        <v>192</v>
      </c>
      <c r="C14" s="1617"/>
      <c r="D14" s="3257"/>
      <c r="E14" s="1598">
        <v>1E-3</v>
      </c>
      <c r="F14" s="1599">
        <v>1</v>
      </c>
      <c r="G14" s="1599">
        <v>1</v>
      </c>
      <c r="H14" s="1599">
        <v>0.1</v>
      </c>
      <c r="I14" s="1599">
        <v>0.01</v>
      </c>
      <c r="J14" s="1600">
        <v>1E-3</v>
      </c>
      <c r="K14" s="1611"/>
      <c r="L14" s="1339">
        <v>1</v>
      </c>
      <c r="M14" s="1810" t="s">
        <v>192</v>
      </c>
      <c r="N14" s="1589"/>
      <c r="O14" s="1828"/>
      <c r="S14" s="683"/>
      <c r="T14" s="1339">
        <v>1</v>
      </c>
      <c r="U14" s="857" t="str">
        <f t="shared" si="1"/>
        <v>A</v>
      </c>
      <c r="V14" s="1621"/>
      <c r="W14" s="1352"/>
      <c r="X14" s="1635"/>
      <c r="Y14" s="1630" t="str">
        <f t="shared" si="0"/>
        <v/>
      </c>
      <c r="Z14" s="1636">
        <v>3</v>
      </c>
      <c r="AA14" s="1154" t="s">
        <v>1674</v>
      </c>
      <c r="AB14" s="1632">
        <v>1</v>
      </c>
      <c r="AC14" s="1633">
        <f>_xlfn.XLOOKUP(AA14,W17:AE17,W18:AE18,0,0)</f>
        <v>0.1</v>
      </c>
      <c r="AD14" s="1634">
        <f t="shared" si="2"/>
        <v>0.30000000000000004</v>
      </c>
      <c r="AE14" s="1626" t="str">
        <f t="shared" si="3"/>
        <v>300 g</v>
      </c>
      <c r="AF14" s="1623"/>
      <c r="AG14" s="1339">
        <v>1</v>
      </c>
      <c r="AH14" s="850" t="s">
        <v>192</v>
      </c>
      <c r="AI14" s="1647"/>
      <c r="AJ14" s="1359"/>
      <c r="AK14" s="1637"/>
      <c r="AL14" s="3287" t="str">
        <f t="shared" si="4"/>
        <v/>
      </c>
      <c r="AM14" s="3287"/>
      <c r="AN14" s="1701">
        <v>250</v>
      </c>
      <c r="AO14" s="1154" t="s">
        <v>1676</v>
      </c>
      <c r="AP14" s="1369">
        <f>IF(AND(AN14="",AO14=""),0,IF(AND(AN14&lt;&gt;"",AO14=""),"saisir ❹",IF(AND(AN14="",AO14&lt;&gt;""),"saisir ③",IF(AND(AO14=AN24,AN14&gt;10),"Trop de'/10",0))))</f>
        <v>0</v>
      </c>
      <c r="AQ14" s="1663">
        <f>_xlfn.XLOOKUP(AO14,AJ21:AK21,AJ22:AK22,0,0)</f>
        <v>1E-3</v>
      </c>
      <c r="AR14" s="1665">
        <f t="shared" si="5"/>
        <v>0.25</v>
      </c>
      <c r="AS14" s="1663">
        <f>_xlfn.XLOOKUP(AO14,AL21:AR21,AL22:AR22,0,0)</f>
        <v>0</v>
      </c>
      <c r="AT14" s="1695">
        <f t="shared" si="6"/>
        <v>0</v>
      </c>
      <c r="AU14" s="1379" t="str">
        <f t="shared" si="16"/>
        <v>250 g</v>
      </c>
      <c r="AV14" s="1698">
        <f t="shared" si="17"/>
        <v>0</v>
      </c>
      <c r="AW14" s="683"/>
      <c r="AX14" s="1339"/>
      <c r="AY14" s="857" t="str">
        <f t="shared" si="12"/>
        <v>A</v>
      </c>
      <c r="AZ14" s="1621"/>
      <c r="BA14" s="861"/>
      <c r="BB14" s="862"/>
      <c r="BC14" s="3198" t="str">
        <f t="shared" si="7"/>
        <v/>
      </c>
      <c r="BD14" s="3198"/>
      <c r="BE14" s="867">
        <v>1.2</v>
      </c>
      <c r="BF14" s="851" t="s">
        <v>1675</v>
      </c>
      <c r="BG14" s="865">
        <v>1</v>
      </c>
      <c r="BH14" s="1451"/>
      <c r="BI14" s="1835">
        <f>_xlfn.XLOOKUP(BF14,BA19:BI19,BA20:BI20,0,0)</f>
        <v>1</v>
      </c>
      <c r="BJ14" s="1836">
        <f t="shared" si="8"/>
        <v>1.2</v>
      </c>
      <c r="BK14" s="1836">
        <f t="shared" si="18"/>
        <v>1.2</v>
      </c>
      <c r="BL14" s="1835">
        <f>_xlfn.XLOOKUP(BF14,BA19:BB19,BA20:BB20,0,0)</f>
        <v>1</v>
      </c>
      <c r="BM14" s="1835">
        <f>_xlfn.XLOOKUP(BF14,BC19:BI19,BC20:BI20,0,0)</f>
        <v>0</v>
      </c>
      <c r="BN14" s="1847" t="str">
        <f t="shared" si="9"/>
        <v>1.2 Kg</v>
      </c>
      <c r="BO14" s="1848" t="str">
        <f t="shared" si="10"/>
        <v>1.2 Kg</v>
      </c>
      <c r="BP14" s="1849">
        <f t="shared" si="13"/>
        <v>1.2</v>
      </c>
      <c r="BQ14" s="1850"/>
      <c r="BR14" s="1834">
        <f t="shared" si="11"/>
        <v>0</v>
      </c>
      <c r="BS14" s="1650"/>
      <c r="BT14" s="1339">
        <v>1</v>
      </c>
      <c r="BU14" s="850" t="s">
        <v>192</v>
      </c>
      <c r="BV14" s="1647"/>
      <c r="BW14" s="1352"/>
      <c r="BX14" s="1635"/>
      <c r="BY14" s="3287" t="str">
        <f t="shared" si="38"/>
        <v/>
      </c>
      <c r="BZ14" s="3287"/>
      <c r="CA14" s="1699">
        <v>3</v>
      </c>
      <c r="CB14" s="1154" t="s">
        <v>1674</v>
      </c>
      <c r="CC14" s="1153"/>
      <c r="CD14" s="1369">
        <f>IF(AND(CA14="",CB14=""),0,IF(AND(CA14&lt;&gt;"",CB14=""),"saisir ❹",IF(AND(CA14="",CB14&lt;&gt;""),"saisir ③",IF(AND(CB14=CA27,CA14&gt;10),"Trop de'/10",0))))</f>
        <v>0</v>
      </c>
      <c r="CE14" s="1663">
        <f>_xlfn.XLOOKUP(CB14,BW24:BX24,BW25:BX25,0,0)</f>
        <v>0</v>
      </c>
      <c r="CF14" s="1665">
        <f t="shared" si="39"/>
        <v>0</v>
      </c>
      <c r="CG14" s="1663">
        <f>_xlfn.XLOOKUP(CB14,BY24:CE24,BY25:CE25,0,0)</f>
        <v>0.1</v>
      </c>
      <c r="CH14" s="1695">
        <f t="shared" si="40"/>
        <v>0.30000000000000004</v>
      </c>
      <c r="CI14" s="1695">
        <f>IF(CH14&gt;0,(CH14/CD10)*CO10,0)</f>
        <v>0.30000000000000004</v>
      </c>
      <c r="CJ14" s="1665">
        <f t="shared" si="41"/>
        <v>0.30000000000000004</v>
      </c>
      <c r="CK14" s="1665">
        <f>IF(CF14&gt;0,(CF14/CC10)*CN10,0)</f>
        <v>0</v>
      </c>
      <c r="CL14" s="1371">
        <f>(BW14/CC9)*CN8</f>
        <v>0</v>
      </c>
      <c r="CM14" s="1021">
        <f t="shared" si="42"/>
        <v>0</v>
      </c>
      <c r="CN14" s="1378" t="str">
        <f t="shared" si="43"/>
        <v>300 g</v>
      </c>
      <c r="CO14" s="1700" t="str">
        <f t="shared" si="44"/>
        <v>30 cl</v>
      </c>
      <c r="CP14" s="1611"/>
      <c r="CQ14" s="1339">
        <v>1</v>
      </c>
      <c r="CR14" s="850" t="s">
        <v>192</v>
      </c>
      <c r="CS14" s="1647"/>
      <c r="CT14" s="1359"/>
      <c r="CU14" s="1637"/>
      <c r="CV14" s="3287" t="str">
        <f t="shared" si="20"/>
        <v/>
      </c>
      <c r="CW14" s="3287"/>
      <c r="CX14" s="1701">
        <v>2</v>
      </c>
      <c r="CY14" s="1340" t="s">
        <v>2110</v>
      </c>
      <c r="CZ14" s="1153"/>
      <c r="DA14" s="1369">
        <f>IF(AND(CX14="",CY14=""),0,IF(AND(CX14&lt;&gt;"",CY14=""),"saisir ❹",IF(AND(CX14="",CY14&lt;&gt;""),"saisir ③",IF(AND(CY14=CX27,CX14&gt;10),"Trop de'/10",0))))</f>
        <v>0</v>
      </c>
      <c r="DB14" s="1663">
        <f>_xlfn.XLOOKUP(CY14,CT23:CU23,CT24:CU24,0,0)</f>
        <v>0</v>
      </c>
      <c r="DC14" s="1665">
        <f t="shared" si="21"/>
        <v>0</v>
      </c>
      <c r="DD14" s="1663">
        <f>_xlfn.XLOOKUP(CY14,CV23:DB23,CV24:DB24,0,0)</f>
        <v>0.25</v>
      </c>
      <c r="DE14" s="1695">
        <f t="shared" si="22"/>
        <v>0.5</v>
      </c>
      <c r="DF14" s="1695">
        <f>IF(DE14&gt;0,(DE14/DO8)*DO9,0)</f>
        <v>0.49999999999999994</v>
      </c>
      <c r="DG14" s="1665">
        <f t="shared" si="23"/>
        <v>0.5</v>
      </c>
      <c r="DH14" s="1665">
        <f>IF(DC14&gt;0,(DC14/DN8)*DN9,0)</f>
        <v>0</v>
      </c>
      <c r="DI14" s="1696">
        <f>(CT14/DL8)*DL9</f>
        <v>0</v>
      </c>
      <c r="DJ14" s="1697">
        <f t="shared" si="24"/>
        <v>0</v>
      </c>
      <c r="DK14" s="1379" t="str">
        <f t="shared" si="25"/>
        <v>500 g</v>
      </c>
      <c r="DL14" s="1370" t="str">
        <f t="shared" si="26"/>
        <v>50 cl</v>
      </c>
      <c r="DM14" s="1357">
        <v>1</v>
      </c>
      <c r="DN14" s="1725">
        <f t="shared" si="27"/>
        <v>0.5</v>
      </c>
      <c r="DO14" s="1726">
        <f>IF(ISERROR(DN14/DN22),0,DN14/DN22)</f>
        <v>0.15006002400960386</v>
      </c>
      <c r="DP14" s="683"/>
      <c r="DQ14" s="1339">
        <v>1</v>
      </c>
      <c r="DR14" s="850" t="s">
        <v>192</v>
      </c>
      <c r="DS14" s="1647"/>
      <c r="DT14" s="1359"/>
      <c r="DU14" s="1637"/>
      <c r="DV14" s="3287" t="str">
        <f t="shared" si="28"/>
        <v/>
      </c>
      <c r="DW14" s="3287"/>
      <c r="DX14" s="1701">
        <v>2</v>
      </c>
      <c r="DY14" s="1340" t="s">
        <v>2110</v>
      </c>
      <c r="DZ14" s="1741">
        <v>1</v>
      </c>
      <c r="EA14" s="1738">
        <v>0.5</v>
      </c>
      <c r="EB14" s="1153"/>
      <c r="EC14" s="1369">
        <f>IF(AND(DX14="",DY14=""),0,IF(AND(DX14&lt;&gt;"",DY14=""),"saisir ❹",IF(AND(DX14="",DY14&lt;&gt;""),"saisir ③",IF(AND(DY14=DY27,DX14&gt;10),"Trop de'/10",0))))</f>
        <v>0</v>
      </c>
      <c r="ED14" s="1663">
        <f>_xlfn.XLOOKUP(DY14,DT23:DU23,DT24:DU24,0,0)</f>
        <v>0</v>
      </c>
      <c r="EE14" s="1665">
        <f t="shared" si="29"/>
        <v>0</v>
      </c>
      <c r="EF14" s="1663">
        <f>_xlfn.XLOOKUP(DY14,DV23:EB23,DV24:EB24,0,0)</f>
        <v>0.25</v>
      </c>
      <c r="EG14" s="1695">
        <f t="shared" si="30"/>
        <v>0.5</v>
      </c>
      <c r="EH14" s="1695">
        <f>IF(EG14&gt;0,(EG14/EV8)*EV9,0)</f>
        <v>0.49999999999999994</v>
      </c>
      <c r="EI14" s="1665">
        <f t="shared" si="31"/>
        <v>0.5</v>
      </c>
      <c r="EJ14" s="1665">
        <f>IF(EE14&gt;0,(EE14/EU8)*EU9,0)</f>
        <v>0</v>
      </c>
      <c r="EK14" s="1350">
        <f>IF(EI14=0,0,(EI14/EA22)*EL10)</f>
        <v>0.32258064516129031</v>
      </c>
      <c r="EL14" s="1351">
        <f>IF(EA22=0,0,IF(ISBLANK(DT14),0,(DT14/EA22)*EL10))</f>
        <v>0</v>
      </c>
      <c r="EM14" s="1696">
        <f>(DT14/ER8)*ER9</f>
        <v>0</v>
      </c>
      <c r="EN14" s="1697">
        <f t="shared" si="32"/>
        <v>0</v>
      </c>
      <c r="EO14" s="1360">
        <f t="shared" si="33"/>
        <v>0.25</v>
      </c>
      <c r="EP14" s="1361" t="str">
        <f t="shared" si="34"/>
        <v>500 g</v>
      </c>
      <c r="EQ14" s="1370" t="str">
        <f t="shared" si="35"/>
        <v>50 cl</v>
      </c>
      <c r="ER14" s="1357">
        <v>1</v>
      </c>
      <c r="ES14" s="1725">
        <f t="shared" si="36"/>
        <v>0.5</v>
      </c>
      <c r="ET14" s="1362">
        <f>IF(ISERROR(ES14/ES22),0,ES14/ES22)</f>
        <v>0.15006002400960386</v>
      </c>
      <c r="EU14" s="1797">
        <f t="shared" si="37"/>
        <v>0.25</v>
      </c>
      <c r="EV14" s="1798">
        <f t="shared" si="45"/>
        <v>0.25</v>
      </c>
      <c r="EW14" s="683"/>
      <c r="EX14" s="1339">
        <v>1</v>
      </c>
      <c r="EY14" s="3329"/>
      <c r="EZ14" s="866"/>
      <c r="FA14" s="713" t="s">
        <v>2000</v>
      </c>
      <c r="FB14" s="713"/>
      <c r="FC14" s="713"/>
      <c r="FD14" s="713"/>
      <c r="FE14" s="504"/>
      <c r="FF14" s="704"/>
      <c r="FG14" s="704"/>
      <c r="FH14" s="704"/>
      <c r="FI14" s="704"/>
      <c r="FJ14" s="704"/>
      <c r="FK14" s="704"/>
      <c r="FL14" s="704"/>
      <c r="FM14" s="707"/>
      <c r="FN14" s="1339">
        <v>1</v>
      </c>
      <c r="FO14" s="1768" t="s">
        <v>2990</v>
      </c>
      <c r="FP14" s="1769" t="s">
        <v>3017</v>
      </c>
      <c r="FQ14" s="1769" t="s">
        <v>3017</v>
      </c>
      <c r="FR14" s="1770" t="s">
        <v>2991</v>
      </c>
      <c r="FS14" s="29"/>
      <c r="FT14" s="29"/>
      <c r="FU14" s="29"/>
      <c r="FV14" s="29"/>
      <c r="FW14" s="29"/>
      <c r="FX14" s="29"/>
      <c r="FY14" s="29"/>
      <c r="FZ14" s="29"/>
      <c r="GA14" s="29"/>
      <c r="GB14" s="1339">
        <v>1</v>
      </c>
      <c r="GC14" s="1818" t="s">
        <v>192</v>
      </c>
      <c r="GD14" s="1822"/>
      <c r="GE14" s="1788">
        <v>4.9300000000000004E-3</v>
      </c>
      <c r="GF14" s="1772">
        <v>1.4789999999999999E-2</v>
      </c>
      <c r="GG14" s="1772">
        <v>0.01</v>
      </c>
      <c r="GH14" s="1772">
        <v>1.4999999999999999E-2</v>
      </c>
      <c r="GI14" s="1456">
        <v>2.5000000000000001E-2</v>
      </c>
      <c r="GJ14" s="1566">
        <v>2.8299999999999999E-2</v>
      </c>
      <c r="GK14" s="1569">
        <v>0.24</v>
      </c>
      <c r="GL14" s="1570">
        <v>0.03</v>
      </c>
      <c r="GM14" s="1570">
        <v>4.4999999999999998E-2</v>
      </c>
      <c r="GN14" s="1570">
        <v>0.15</v>
      </c>
      <c r="GO14" s="1772">
        <v>0.56999999999999995</v>
      </c>
      <c r="GP14" s="1772">
        <v>0.47</v>
      </c>
      <c r="GQ14" s="1772">
        <v>2.9569999999999999E-2</v>
      </c>
      <c r="GR14" s="1779">
        <v>0.23658000000000001</v>
      </c>
      <c r="GS14" s="683"/>
    </row>
    <row r="15" spans="1:201" ht="19.5" thickBot="1">
      <c r="A15" s="1339">
        <v>1</v>
      </c>
      <c r="B15" s="852" t="s">
        <v>192</v>
      </c>
      <c r="C15" s="1617"/>
      <c r="D15" s="3257"/>
      <c r="E15" s="1601">
        <v>1000</v>
      </c>
      <c r="F15" s="1601">
        <v>1</v>
      </c>
      <c r="G15" s="1601">
        <v>1</v>
      </c>
      <c r="H15" s="1601">
        <v>10</v>
      </c>
      <c r="I15" s="1601">
        <v>100</v>
      </c>
      <c r="J15" s="1602">
        <v>1000</v>
      </c>
      <c r="K15" s="1611"/>
      <c r="L15" s="1339">
        <v>1</v>
      </c>
      <c r="M15" s="1891">
        <v>5</v>
      </c>
      <c r="N15" s="1892">
        <v>5</v>
      </c>
      <c r="O15" s="1892">
        <v>11</v>
      </c>
      <c r="P15" s="1892">
        <v>11</v>
      </c>
      <c r="Q15" s="1892">
        <v>11</v>
      </c>
      <c r="R15" s="1892">
        <v>11</v>
      </c>
      <c r="S15" s="1893">
        <v>5</v>
      </c>
      <c r="T15" s="1339">
        <v>1</v>
      </c>
      <c r="U15" s="857" t="str">
        <f t="shared" si="1"/>
        <v>A</v>
      </c>
      <c r="V15" s="1621"/>
      <c r="W15" s="1359">
        <v>3</v>
      </c>
      <c r="X15" s="1637" t="s">
        <v>2126</v>
      </c>
      <c r="Y15" s="1630" t="str">
        <f t="shared" si="0"/>
        <v>de</v>
      </c>
      <c r="Z15" s="1631">
        <v>1</v>
      </c>
      <c r="AA15" s="1340" t="s">
        <v>2110</v>
      </c>
      <c r="AB15" s="1632">
        <v>1</v>
      </c>
      <c r="AC15" s="1633">
        <f>_xlfn.XLOOKUP(AA15,W17:AE17,W18:AE18,0,0)</f>
        <v>0.25</v>
      </c>
      <c r="AD15" s="1634">
        <f t="shared" si="2"/>
        <v>0.75</v>
      </c>
      <c r="AE15" s="1626" t="str">
        <f t="shared" si="3"/>
        <v>750 g</v>
      </c>
      <c r="AF15" s="1623"/>
      <c r="AG15" s="1339">
        <v>1</v>
      </c>
      <c r="AH15" s="850" t="s">
        <v>192</v>
      </c>
      <c r="AI15" s="1647"/>
      <c r="AJ15" s="1352"/>
      <c r="AK15" s="1635"/>
      <c r="AL15" s="3287" t="str">
        <f t="shared" si="4"/>
        <v/>
      </c>
      <c r="AM15" s="3287"/>
      <c r="AN15" s="1699">
        <v>1.3</v>
      </c>
      <c r="AO15" s="1154" t="s">
        <v>1675</v>
      </c>
      <c r="AP15" s="1369">
        <f>IF(AND(AN15="",AO15=""),0,IF(AND(AN15&lt;&gt;"",AO15=""),"saisir ❹",IF(AND(AN15="",AO15&lt;&gt;""),"saisir ③",IF(AND(AO15=AN24,AN15&gt;10),"Trop de'/10",0))))</f>
        <v>0</v>
      </c>
      <c r="AQ15" s="1663">
        <f>_xlfn.XLOOKUP(AO15,AJ21:AK21,AJ22:AK22,0,0)</f>
        <v>1</v>
      </c>
      <c r="AR15" s="1665">
        <f t="shared" si="5"/>
        <v>1.3</v>
      </c>
      <c r="AS15" s="1663">
        <f>_xlfn.XLOOKUP(AO15,AL21:AR21,AL22:AR22,0,0)</f>
        <v>0</v>
      </c>
      <c r="AT15" s="1695">
        <f t="shared" si="6"/>
        <v>0</v>
      </c>
      <c r="AU15" s="1378" t="str">
        <f t="shared" si="16"/>
        <v>1.3 Kg</v>
      </c>
      <c r="AV15" s="1700">
        <f t="shared" si="17"/>
        <v>0</v>
      </c>
      <c r="AW15" s="683"/>
      <c r="AX15" s="1339"/>
      <c r="AY15" s="857" t="str">
        <f t="shared" si="12"/>
        <v>A</v>
      </c>
      <c r="AZ15" s="1621"/>
      <c r="BA15" s="864"/>
      <c r="BB15" s="1666"/>
      <c r="BC15" s="3198" t="str">
        <f t="shared" si="7"/>
        <v/>
      </c>
      <c r="BD15" s="3198"/>
      <c r="BE15" s="1667">
        <v>3</v>
      </c>
      <c r="BF15" s="851" t="s">
        <v>389</v>
      </c>
      <c r="BG15" s="1832">
        <v>1</v>
      </c>
      <c r="BH15" s="1833"/>
      <c r="BI15" s="1835">
        <f>_xlfn.XLOOKUP(BF15,BA19:BI19,BA20:BI20,0,0)</f>
        <v>0.1</v>
      </c>
      <c r="BJ15" s="1836">
        <f t="shared" si="8"/>
        <v>0.30000000000000004</v>
      </c>
      <c r="BK15" s="1836">
        <f t="shared" si="18"/>
        <v>0.30000000000000004</v>
      </c>
      <c r="BL15" s="1835">
        <f>_xlfn.XLOOKUP(BF15,BA19:BB19,BA20:BB20,0,0)</f>
        <v>0</v>
      </c>
      <c r="BM15" s="1835">
        <f>_xlfn.XLOOKUP(BF15,BC19:BI19,BC20:BI20,0,0)</f>
        <v>0.1</v>
      </c>
      <c r="BN15" s="1859" t="str">
        <f t="shared" si="9"/>
        <v>30 cl</v>
      </c>
      <c r="BO15" s="1529" t="str">
        <f t="shared" si="10"/>
        <v>30 cl</v>
      </c>
      <c r="BP15" s="1860">
        <f t="shared" si="13"/>
        <v>0.30000000000000004</v>
      </c>
      <c r="BQ15" s="1850"/>
      <c r="BR15" s="1861">
        <f t="shared" si="11"/>
        <v>0</v>
      </c>
      <c r="BS15" s="1650"/>
      <c r="BT15" s="1339">
        <v>1</v>
      </c>
      <c r="BU15" s="850" t="s">
        <v>192</v>
      </c>
      <c r="BV15" s="1647"/>
      <c r="BW15" s="1359"/>
      <c r="BX15" s="1637"/>
      <c r="BY15" s="3287" t="str">
        <f t="shared" si="38"/>
        <v/>
      </c>
      <c r="BZ15" s="3287"/>
      <c r="CA15" s="1701">
        <v>2</v>
      </c>
      <c r="CB15" s="1340" t="s">
        <v>2110</v>
      </c>
      <c r="CC15" s="1153"/>
      <c r="CD15" s="1369">
        <f>IF(AND(CA15="",CB15=""),0,IF(AND(CA15&lt;&gt;"",CB15=""),"saisir ❹",IF(AND(CA15="",CB15&lt;&gt;""),"saisir ③",IF(AND(CB15=CA27,CA15&gt;10),"Trop de'/10",0))))</f>
        <v>0</v>
      </c>
      <c r="CE15" s="1663">
        <f>_xlfn.XLOOKUP(CB15,BW24:BX24,BW25:BX25,0,0)</f>
        <v>0</v>
      </c>
      <c r="CF15" s="1665">
        <f t="shared" si="39"/>
        <v>0</v>
      </c>
      <c r="CG15" s="1663">
        <f>_xlfn.XLOOKUP(CB15,BY24:CE24,BY25:CE25,0,0)</f>
        <v>0.25</v>
      </c>
      <c r="CH15" s="1695">
        <f t="shared" si="40"/>
        <v>0.5</v>
      </c>
      <c r="CI15" s="1695">
        <f>IF(CH15&gt;0,(CH15/CD10)*CO10,0)</f>
        <v>0.49999999999999994</v>
      </c>
      <c r="CJ15" s="1665">
        <f t="shared" si="41"/>
        <v>0.5</v>
      </c>
      <c r="CK15" s="1665">
        <f>IF(CF15&gt;0,(CF15/CC10)*CN10,0)</f>
        <v>0</v>
      </c>
      <c r="CL15" s="1696">
        <f>(BW15/CC9)*CN8</f>
        <v>0</v>
      </c>
      <c r="CM15" s="1697">
        <f t="shared" si="42"/>
        <v>0</v>
      </c>
      <c r="CN15" s="1379" t="str">
        <f t="shared" si="43"/>
        <v>500 g</v>
      </c>
      <c r="CO15" s="1698" t="str">
        <f t="shared" si="44"/>
        <v>50 cl</v>
      </c>
      <c r="CP15" s="1611"/>
      <c r="CQ15" s="1339">
        <v>1</v>
      </c>
      <c r="CR15" s="850" t="s">
        <v>192</v>
      </c>
      <c r="CS15" s="1647"/>
      <c r="CT15" s="1352"/>
      <c r="CU15" s="1635"/>
      <c r="CV15" s="3287" t="str">
        <f t="shared" si="20"/>
        <v/>
      </c>
      <c r="CW15" s="3287"/>
      <c r="CX15" s="1699">
        <v>1</v>
      </c>
      <c r="CY15" s="1341" t="s">
        <v>2111</v>
      </c>
      <c r="CZ15" s="1153"/>
      <c r="DA15" s="1369">
        <f>IF(AND(CX15="",CY15=""),0,IF(AND(CX15&lt;&gt;"",CY15=""),"saisir ❹",IF(AND(CX15="",CY15&lt;&gt;""),"saisir ③",IF(AND(CY15=CX27,CX15&gt;10),"Trop de'/10",0))))</f>
        <v>0</v>
      </c>
      <c r="DB15" s="1663">
        <f>_xlfn.XLOOKUP(CY15,CT23:CU23,CT24:CU24,0,0)</f>
        <v>0</v>
      </c>
      <c r="DC15" s="1665">
        <f t="shared" si="21"/>
        <v>0</v>
      </c>
      <c r="DD15" s="1663">
        <f>_xlfn.XLOOKUP(CY15,CV23:DB23,CV24:DB24,0,0)</f>
        <v>0.5</v>
      </c>
      <c r="DE15" s="1695">
        <f t="shared" si="22"/>
        <v>0.5</v>
      </c>
      <c r="DF15" s="1695">
        <f>IF(DE15&gt;0,(DE15/DO8)*DO9,0)</f>
        <v>0.49999999999999994</v>
      </c>
      <c r="DG15" s="1665">
        <f t="shared" si="23"/>
        <v>0.5</v>
      </c>
      <c r="DH15" s="1665">
        <f>IF(DC15&gt;0,(DC15/DN8)*DN9,0)</f>
        <v>0</v>
      </c>
      <c r="DI15" s="1371">
        <f>(CT15/DL8)*DL9</f>
        <v>0</v>
      </c>
      <c r="DJ15" s="1021">
        <f t="shared" si="24"/>
        <v>0</v>
      </c>
      <c r="DK15" s="1378" t="str">
        <f t="shared" si="25"/>
        <v>500 g</v>
      </c>
      <c r="DL15" s="1372" t="str">
        <f t="shared" si="26"/>
        <v>50 cl</v>
      </c>
      <c r="DM15" s="1357">
        <v>1</v>
      </c>
      <c r="DN15" s="1373">
        <f t="shared" si="27"/>
        <v>0.5</v>
      </c>
      <c r="DO15" s="1724">
        <f>IF(ISERROR(DN15/DN22),0,DN15/DN22)</f>
        <v>0.15006002400960386</v>
      </c>
      <c r="DP15" s="683"/>
      <c r="DQ15" s="1339">
        <v>1</v>
      </c>
      <c r="DR15" s="850" t="s">
        <v>192</v>
      </c>
      <c r="DS15" s="1647"/>
      <c r="DT15" s="1352"/>
      <c r="DU15" s="1635"/>
      <c r="DV15" s="3287" t="str">
        <f t="shared" si="28"/>
        <v/>
      </c>
      <c r="DW15" s="3287"/>
      <c r="DX15" s="1699">
        <v>1</v>
      </c>
      <c r="DY15" s="1341" t="s">
        <v>2111</v>
      </c>
      <c r="DZ15" s="1739">
        <v>1</v>
      </c>
      <c r="EA15" s="1740">
        <v>0.5</v>
      </c>
      <c r="EB15" s="1153"/>
      <c r="EC15" s="1369">
        <f>IF(AND(DX15="",DY15=""),0,IF(AND(DX15&lt;&gt;"",DY15=""),"saisir ❹",IF(AND(DX15="",DY15&lt;&gt;""),"saisir ③",IF(AND(DY15=DY27,DX15&gt;10),"Trop de'/10",0))))</f>
        <v>0</v>
      </c>
      <c r="ED15" s="1663">
        <f>_xlfn.XLOOKUP(DY15,DT23:DU23,DT24:DU24,0,0)</f>
        <v>0</v>
      </c>
      <c r="EE15" s="1665">
        <f t="shared" si="29"/>
        <v>0</v>
      </c>
      <c r="EF15" s="1663">
        <f>_xlfn.XLOOKUP(DY15,DV23:EB23,DV24:EB24,0,0)</f>
        <v>0.5</v>
      </c>
      <c r="EG15" s="1695">
        <f t="shared" si="30"/>
        <v>0.5</v>
      </c>
      <c r="EH15" s="1695">
        <f>IF(EG15&gt;0,(EG15/EV8)*EV9,0)</f>
        <v>0.49999999999999994</v>
      </c>
      <c r="EI15" s="1665">
        <f t="shared" si="31"/>
        <v>0.5</v>
      </c>
      <c r="EJ15" s="1665">
        <f>IF(EE15&gt;0,(EE15/EU8)*EU9,0)</f>
        <v>0</v>
      </c>
      <c r="EK15" s="1353">
        <f>IF(EI15=0,0,(EI15/EA22)*EL10)</f>
        <v>0.32258064516129031</v>
      </c>
      <c r="EL15" s="1354">
        <f>IF(EA22=0,0,IF(ISBLANK(DT15),0,(DT15/EA22)*EL10))</f>
        <v>0</v>
      </c>
      <c r="EM15" s="1371">
        <f>(DT15/ER8)*ER9</f>
        <v>0</v>
      </c>
      <c r="EN15" s="1021">
        <f t="shared" si="32"/>
        <v>0</v>
      </c>
      <c r="EO15" s="1355">
        <f t="shared" si="33"/>
        <v>0.25</v>
      </c>
      <c r="EP15" s="1356" t="str">
        <f t="shared" si="34"/>
        <v>500 g</v>
      </c>
      <c r="EQ15" s="1372" t="str">
        <f t="shared" si="35"/>
        <v>50 cl</v>
      </c>
      <c r="ER15" s="1357">
        <v>1</v>
      </c>
      <c r="ES15" s="1373">
        <f t="shared" si="36"/>
        <v>0.5</v>
      </c>
      <c r="ET15" s="1358">
        <f>IF(ISERROR(ES15/ES22),0,ES15/ES22)</f>
        <v>0.15006002400960386</v>
      </c>
      <c r="EU15" s="1449">
        <f t="shared" si="37"/>
        <v>0.25</v>
      </c>
      <c r="EV15" s="1450">
        <f t="shared" si="45"/>
        <v>0.25</v>
      </c>
      <c r="EW15" s="683"/>
      <c r="EX15" s="1339">
        <v>1</v>
      </c>
      <c r="EY15" s="3329"/>
      <c r="EZ15" s="866"/>
      <c r="FA15" s="713"/>
      <c r="FB15" s="713" t="s">
        <v>2001</v>
      </c>
      <c r="FC15" s="713"/>
      <c r="FD15" s="713"/>
      <c r="FE15" s="504"/>
      <c r="FF15" s="704"/>
      <c r="FG15" s="704"/>
      <c r="FH15" s="704"/>
      <c r="FI15" s="704"/>
      <c r="FJ15" s="704"/>
      <c r="FK15" s="704"/>
      <c r="FL15" s="704"/>
      <c r="FM15" s="707"/>
      <c r="FN15" s="1339">
        <v>1</v>
      </c>
      <c r="FO15" s="1768" t="s">
        <v>2992</v>
      </c>
      <c r="FP15" s="1769" t="s">
        <v>3028</v>
      </c>
      <c r="FQ15" s="1769" t="s">
        <v>3017</v>
      </c>
      <c r="FR15" s="1770" t="s">
        <v>2993</v>
      </c>
      <c r="FS15" s="29"/>
      <c r="FT15" s="29" t="s">
        <v>3073</v>
      </c>
      <c r="FU15" s="29"/>
      <c r="FV15" s="29"/>
      <c r="FW15" s="29"/>
      <c r="FX15" s="29"/>
      <c r="FY15" s="29"/>
      <c r="FZ15" s="29"/>
      <c r="GA15" s="29"/>
      <c r="GB15" s="1339">
        <v>1</v>
      </c>
      <c r="GC15" s="1818" t="s">
        <v>192</v>
      </c>
      <c r="GD15" s="29"/>
      <c r="GE15" s="29"/>
      <c r="GF15" s="29"/>
      <c r="GG15" s="29"/>
      <c r="GH15" s="29"/>
      <c r="GI15" s="29"/>
      <c r="GJ15" s="29"/>
      <c r="GK15" s="29"/>
      <c r="GL15" s="29"/>
      <c r="GM15" s="29"/>
      <c r="GN15" s="29"/>
      <c r="GO15" s="29"/>
      <c r="GP15" s="29"/>
      <c r="GQ15" s="29"/>
      <c r="GR15" s="29"/>
      <c r="GS15" s="683"/>
    </row>
    <row r="16" spans="1:201" ht="19.5" thickBot="1">
      <c r="A16" s="1339">
        <v>1</v>
      </c>
      <c r="B16" s="852" t="s">
        <v>192</v>
      </c>
      <c r="C16" s="1617"/>
      <c r="D16" s="3258"/>
      <c r="E16" s="1603">
        <f>_xlfn.XLOOKUP(F10,E13:J13,E14:J14)</f>
        <v>1</v>
      </c>
      <c r="F16" s="1603">
        <f>_xlfn.XLOOKUP(H10,E13:J13,E14:J14)</f>
        <v>0.01</v>
      </c>
      <c r="G16" s="1603">
        <f>_xlfn.XLOOKUP(H10,E13:J13,E15:J15)</f>
        <v>100</v>
      </c>
      <c r="H16" s="1604"/>
      <c r="I16" s="1604"/>
      <c r="J16" s="1605"/>
      <c r="K16" s="1611"/>
      <c r="L16" s="1339">
        <v>1</v>
      </c>
      <c r="M16" s="908">
        <f t="shared" ref="M16:S16" ca="1" si="46">CELL("largeur",M16)</f>
        <v>5</v>
      </c>
      <c r="N16" s="908">
        <f t="shared" ca="1" si="46"/>
        <v>5</v>
      </c>
      <c r="O16" s="908">
        <f t="shared" ca="1" si="46"/>
        <v>11</v>
      </c>
      <c r="P16" s="908">
        <f t="shared" ca="1" si="46"/>
        <v>11</v>
      </c>
      <c r="Q16" s="908">
        <f t="shared" ca="1" si="46"/>
        <v>11</v>
      </c>
      <c r="R16" s="908">
        <f t="shared" ca="1" si="46"/>
        <v>11</v>
      </c>
      <c r="S16" s="908">
        <f t="shared" ca="1" si="46"/>
        <v>5</v>
      </c>
      <c r="T16" s="1339">
        <v>1</v>
      </c>
      <c r="U16" s="857" t="str">
        <f t="shared" si="1"/>
        <v>A</v>
      </c>
      <c r="V16" s="1621"/>
      <c r="W16" s="1352"/>
      <c r="X16" s="1635"/>
      <c r="Y16" s="1630" t="str">
        <f t="shared" si="0"/>
        <v/>
      </c>
      <c r="Z16" s="1636">
        <v>1</v>
      </c>
      <c r="AA16" s="1341" t="s">
        <v>2111</v>
      </c>
      <c r="AB16" s="1632">
        <v>1</v>
      </c>
      <c r="AC16" s="1633">
        <f>_xlfn.XLOOKUP(AA16,W17:AE17,W18:AE18,0,0)</f>
        <v>0.5</v>
      </c>
      <c r="AD16" s="1634">
        <f t="shared" si="2"/>
        <v>0.5</v>
      </c>
      <c r="AE16" s="1627" t="str">
        <f t="shared" si="3"/>
        <v>500 g</v>
      </c>
      <c r="AF16" s="1623"/>
      <c r="AG16" s="1339">
        <v>1</v>
      </c>
      <c r="AH16" s="850" t="s">
        <v>192</v>
      </c>
      <c r="AI16" s="1647"/>
      <c r="AJ16" s="1359"/>
      <c r="AK16" s="1637"/>
      <c r="AL16" s="3287" t="str">
        <f t="shared" si="4"/>
        <v/>
      </c>
      <c r="AM16" s="3287"/>
      <c r="AN16" s="1701">
        <v>4</v>
      </c>
      <c r="AO16" s="1154" t="s">
        <v>389</v>
      </c>
      <c r="AP16" s="1369">
        <f>IF(AND(AN16="",AO16=""),0,IF(AND(AN16&lt;&gt;"",AO16=""),"saisir ❹",IF(AND(AN16="",AO16&lt;&gt;""),"saisir ③",IF(AND(AO16=AN24,AN16&gt;10),"Trop de'/10",0))))</f>
        <v>0</v>
      </c>
      <c r="AQ16" s="1663">
        <f>_xlfn.XLOOKUP(AO16,AJ21:AK21,AJ22:AK22,0,0)</f>
        <v>0</v>
      </c>
      <c r="AR16" s="1665">
        <f t="shared" si="5"/>
        <v>0</v>
      </c>
      <c r="AS16" s="1663">
        <f>_xlfn.XLOOKUP(AO16,AL21:AR21,AL22:AR22,0,0)</f>
        <v>0.1</v>
      </c>
      <c r="AT16" s="1695">
        <f t="shared" si="6"/>
        <v>0.4</v>
      </c>
      <c r="AU16" s="1379" t="str">
        <f t="shared" si="16"/>
        <v>400 g</v>
      </c>
      <c r="AV16" s="1698" t="str">
        <f t="shared" si="17"/>
        <v>40 cl</v>
      </c>
      <c r="AW16" s="683"/>
      <c r="AX16" s="1339"/>
      <c r="AY16" s="857" t="str">
        <f t="shared" si="12"/>
        <v>A</v>
      </c>
      <c r="AZ16" s="1621"/>
      <c r="BA16" s="861"/>
      <c r="BB16" s="862"/>
      <c r="BC16" s="3198" t="str">
        <f t="shared" si="7"/>
        <v/>
      </c>
      <c r="BD16" s="3198"/>
      <c r="BE16" s="1664">
        <v>11</v>
      </c>
      <c r="BF16" s="851" t="s">
        <v>223</v>
      </c>
      <c r="BG16" s="865">
        <v>1</v>
      </c>
      <c r="BH16" s="1451"/>
      <c r="BI16" s="1835">
        <f>_xlfn.XLOOKUP(BF16,BA19:BI19,BA20:BI20,0,0)</f>
        <v>0.01</v>
      </c>
      <c r="BJ16" s="1836">
        <f t="shared" si="8"/>
        <v>0.11</v>
      </c>
      <c r="BK16" s="1836">
        <f t="shared" si="18"/>
        <v>0.11</v>
      </c>
      <c r="BL16" s="1835">
        <f>_xlfn.XLOOKUP(BF16,BA19:BB19,BA20:BB20,0,0)</f>
        <v>0</v>
      </c>
      <c r="BM16" s="1835">
        <f>_xlfn.XLOOKUP(BF16,BC19:BI19,BC20:BI20,0,0)</f>
        <v>0.01</v>
      </c>
      <c r="BN16" s="1847" t="str">
        <f t="shared" si="9"/>
        <v>11 cl</v>
      </c>
      <c r="BO16" s="1848" t="str">
        <f t="shared" si="10"/>
        <v>11 cl</v>
      </c>
      <c r="BP16" s="1849">
        <f t="shared" si="13"/>
        <v>0.11</v>
      </c>
      <c r="BQ16" s="1850"/>
      <c r="BR16" s="1834">
        <f t="shared" si="11"/>
        <v>0</v>
      </c>
      <c r="BS16" s="1650"/>
      <c r="BT16" s="1339">
        <v>1</v>
      </c>
      <c r="BU16" s="850" t="s">
        <v>192</v>
      </c>
      <c r="BV16" s="1647"/>
      <c r="BW16" s="1352"/>
      <c r="BX16" s="1635"/>
      <c r="BY16" s="3287" t="str">
        <f t="shared" si="38"/>
        <v/>
      </c>
      <c r="BZ16" s="3287"/>
      <c r="CA16" s="1699">
        <v>1</v>
      </c>
      <c r="CB16" s="1341" t="s">
        <v>2111</v>
      </c>
      <c r="CC16" s="1153"/>
      <c r="CD16" s="1369">
        <f>IF(AND(CA16="",CB16=""),0,IF(AND(CA16&lt;&gt;"",CB16=""),"saisir ❹",IF(AND(CA16="",CB16&lt;&gt;""),"saisir ③",IF(AND(CB16=CA27,CA16&gt;10),"Trop de'/10",0))))</f>
        <v>0</v>
      </c>
      <c r="CE16" s="1663">
        <f>_xlfn.XLOOKUP(CB16,BW24:BX24,BW25:BX25,0,0)</f>
        <v>0</v>
      </c>
      <c r="CF16" s="1665">
        <f t="shared" si="39"/>
        <v>0</v>
      </c>
      <c r="CG16" s="1663">
        <f>_xlfn.XLOOKUP(CB16,BY24:CE24,BY25:CE25,0,0)</f>
        <v>0.5</v>
      </c>
      <c r="CH16" s="1695">
        <f t="shared" si="40"/>
        <v>0.5</v>
      </c>
      <c r="CI16" s="1695">
        <f>IF(CH16&gt;0,(CH16/CD10)*CO10,0)</f>
        <v>0.49999999999999994</v>
      </c>
      <c r="CJ16" s="1665">
        <f t="shared" si="41"/>
        <v>0.5</v>
      </c>
      <c r="CK16" s="1665">
        <f>IF(CF16&gt;0,(CF16/CC10)*CN10,0)</f>
        <v>0</v>
      </c>
      <c r="CL16" s="1371">
        <f>(BW16/CC9)*CN8</f>
        <v>0</v>
      </c>
      <c r="CM16" s="1021">
        <f t="shared" si="42"/>
        <v>0</v>
      </c>
      <c r="CN16" s="1378" t="str">
        <f t="shared" si="43"/>
        <v>500 g</v>
      </c>
      <c r="CO16" s="1700" t="str">
        <f t="shared" si="44"/>
        <v>50 cl</v>
      </c>
      <c r="CP16" s="1611"/>
      <c r="CQ16" s="1339">
        <v>1</v>
      </c>
      <c r="CR16" s="850" t="s">
        <v>192</v>
      </c>
      <c r="CS16" s="1647"/>
      <c r="CT16" s="1359"/>
      <c r="CU16" s="1637"/>
      <c r="CV16" s="3287" t="str">
        <f t="shared" si="20"/>
        <v/>
      </c>
      <c r="CW16" s="3287"/>
      <c r="CX16" s="1701">
        <v>250</v>
      </c>
      <c r="CY16" s="1154" t="s">
        <v>1676</v>
      </c>
      <c r="CZ16" s="1153"/>
      <c r="DA16" s="1369">
        <f>IF(AND(CX16="",CY16=""),0,IF(AND(CX16&lt;&gt;"",CY16=""),"saisir ❹",IF(AND(CX16="",CY16&lt;&gt;""),"saisir ③",IF(AND(CY16=CX27,CX16&gt;10),"Trop de'/10",0))))</f>
        <v>0</v>
      </c>
      <c r="DB16" s="1663">
        <f>_xlfn.XLOOKUP(CY16,CT23:CU23,CT24:CU24,0,0)</f>
        <v>1E-3</v>
      </c>
      <c r="DC16" s="1665">
        <f t="shared" si="21"/>
        <v>0.25</v>
      </c>
      <c r="DD16" s="1663">
        <f>_xlfn.XLOOKUP(CY16,CV23:DB23,CV24:DB24,0,0)</f>
        <v>0</v>
      </c>
      <c r="DE16" s="1695">
        <f t="shared" si="22"/>
        <v>0</v>
      </c>
      <c r="DF16" s="1695">
        <f>IF(DE16&gt;0,(DE16/DO8)*DO9,0)</f>
        <v>0</v>
      </c>
      <c r="DG16" s="1665">
        <f t="shared" si="23"/>
        <v>0.25</v>
      </c>
      <c r="DH16" s="1665">
        <f>IF(DC16&gt;0,(DC16/DN8)*DN9,0)</f>
        <v>0.25</v>
      </c>
      <c r="DI16" s="1696">
        <f>(CT16/DL8)*DL9</f>
        <v>0</v>
      </c>
      <c r="DJ16" s="1697">
        <f t="shared" si="24"/>
        <v>0</v>
      </c>
      <c r="DK16" s="1379" t="str">
        <f t="shared" si="25"/>
        <v>250 g</v>
      </c>
      <c r="DL16" s="1370">
        <f t="shared" si="26"/>
        <v>0</v>
      </c>
      <c r="DM16" s="1357">
        <v>1</v>
      </c>
      <c r="DN16" s="1725">
        <f t="shared" si="27"/>
        <v>0.25</v>
      </c>
      <c r="DO16" s="1726">
        <f>IF(ISERROR(DN16/DN22),0,DN16/DN22)</f>
        <v>7.503001200480193E-2</v>
      </c>
      <c r="DP16" s="683"/>
      <c r="DQ16" s="1339">
        <v>1</v>
      </c>
      <c r="DR16" s="850" t="s">
        <v>192</v>
      </c>
      <c r="DS16" s="1647"/>
      <c r="DT16" s="1359"/>
      <c r="DU16" s="1637"/>
      <c r="DV16" s="3287" t="str">
        <f t="shared" si="28"/>
        <v/>
      </c>
      <c r="DW16" s="3287"/>
      <c r="DX16" s="1701">
        <v>250</v>
      </c>
      <c r="DY16" s="1154" t="s">
        <v>1676</v>
      </c>
      <c r="DZ16" s="1741">
        <v>1</v>
      </c>
      <c r="EA16" s="1738">
        <v>0.5</v>
      </c>
      <c r="EB16" s="1153"/>
      <c r="EC16" s="1369">
        <f>IF(AND(DX16="",DY16=""),0,IF(AND(DX16&lt;&gt;"",DY16=""),"saisir ❹",IF(AND(DX16="",DY16&lt;&gt;""),"saisir ③",IF(AND(DY16=DY27,DX16&gt;10),"Trop de'/10",0))))</f>
        <v>0</v>
      </c>
      <c r="ED16" s="1663">
        <f>_xlfn.XLOOKUP(DY16,DT23:DU23,DT24:DU24,0,0)</f>
        <v>1E-3</v>
      </c>
      <c r="EE16" s="1665">
        <f t="shared" si="29"/>
        <v>0.25</v>
      </c>
      <c r="EF16" s="1663">
        <f>_xlfn.XLOOKUP(DY16,DV23:EB23,DV24:EB24,0,0)</f>
        <v>0</v>
      </c>
      <c r="EG16" s="1695">
        <f t="shared" si="30"/>
        <v>0</v>
      </c>
      <c r="EH16" s="1695">
        <f>IF(EG16&gt;0,(EG16/EV8)*EV9,0)</f>
        <v>0</v>
      </c>
      <c r="EI16" s="1665">
        <f t="shared" si="31"/>
        <v>0.25</v>
      </c>
      <c r="EJ16" s="1665">
        <f>IF(EE16&gt;0,(EE16/EU8)*EU9,0)</f>
        <v>0.25</v>
      </c>
      <c r="EK16" s="1350">
        <f>IF(EI16=0,0,(EI16/EA22)*EL10)</f>
        <v>0.16129032258064516</v>
      </c>
      <c r="EL16" s="1351">
        <f>IF(EA22=0,0,IF(ISBLANK(DT16),0,(DT16/EA22)*EL10))</f>
        <v>0</v>
      </c>
      <c r="EM16" s="1696">
        <f>(DT16/ER8)*ER9</f>
        <v>0</v>
      </c>
      <c r="EN16" s="1697">
        <f t="shared" si="32"/>
        <v>0</v>
      </c>
      <c r="EO16" s="1360">
        <f t="shared" si="33"/>
        <v>0.125</v>
      </c>
      <c r="EP16" s="1361" t="str">
        <f t="shared" si="34"/>
        <v>250 g</v>
      </c>
      <c r="EQ16" s="1370">
        <f t="shared" si="35"/>
        <v>0</v>
      </c>
      <c r="ER16" s="1357">
        <v>1</v>
      </c>
      <c r="ES16" s="1725">
        <f t="shared" si="36"/>
        <v>0.25</v>
      </c>
      <c r="ET16" s="1362">
        <f>IF(ISERROR(ES16/ES22),0,ES16/ES22)</f>
        <v>7.503001200480193E-2</v>
      </c>
      <c r="EU16" s="1797">
        <f t="shared" si="37"/>
        <v>0.125</v>
      </c>
      <c r="EV16" s="1798">
        <f t="shared" si="45"/>
        <v>0.125</v>
      </c>
      <c r="EW16" s="683"/>
      <c r="EX16" s="1339">
        <v>1</v>
      </c>
      <c r="EY16" s="3329"/>
      <c r="EZ16" s="866"/>
      <c r="FA16" s="713"/>
      <c r="FB16" s="713" t="s">
        <v>2002</v>
      </c>
      <c r="FC16" s="713"/>
      <c r="FD16" s="713"/>
      <c r="FE16" s="504"/>
      <c r="FF16" s="704"/>
      <c r="FG16" s="704"/>
      <c r="FH16" s="704"/>
      <c r="FI16" s="704"/>
      <c r="FJ16" s="704"/>
      <c r="FK16" s="715"/>
      <c r="FL16" s="715"/>
      <c r="FM16" s="716"/>
      <c r="FN16" s="1339">
        <v>1</v>
      </c>
      <c r="FO16" s="1768" t="s">
        <v>2994</v>
      </c>
      <c r="FP16" s="1769" t="s">
        <v>3029</v>
      </c>
      <c r="FQ16" s="1769" t="s">
        <v>3017</v>
      </c>
      <c r="FR16" s="1770" t="s">
        <v>2995</v>
      </c>
      <c r="FS16" s="29"/>
      <c r="FT16" s="29" t="s">
        <v>3075</v>
      </c>
      <c r="FU16" s="29"/>
      <c r="FV16" s="29"/>
      <c r="FW16" s="29"/>
      <c r="FX16" s="29"/>
      <c r="FY16" s="29"/>
      <c r="FZ16" s="29"/>
      <c r="GA16" s="29"/>
      <c r="GB16" s="1339">
        <v>1</v>
      </c>
      <c r="GC16" s="1819">
        <v>5</v>
      </c>
      <c r="GD16" s="1820">
        <v>5</v>
      </c>
      <c r="GE16" s="1812">
        <v>11</v>
      </c>
      <c r="GF16" s="1812">
        <v>11</v>
      </c>
      <c r="GG16" s="1812">
        <v>11</v>
      </c>
      <c r="GH16" s="1812">
        <v>11</v>
      </c>
      <c r="GI16" s="1812">
        <v>11</v>
      </c>
      <c r="GJ16" s="1812">
        <v>11</v>
      </c>
      <c r="GK16" s="1812">
        <v>11</v>
      </c>
      <c r="GL16" s="1812">
        <v>11</v>
      </c>
      <c r="GM16" s="1812">
        <v>11</v>
      </c>
      <c r="GN16" s="1812">
        <v>11</v>
      </c>
      <c r="GO16" s="1812">
        <v>11</v>
      </c>
      <c r="GP16" s="1812">
        <v>11</v>
      </c>
      <c r="GQ16" s="1812">
        <v>11</v>
      </c>
      <c r="GR16" s="1812">
        <v>11</v>
      </c>
      <c r="GS16" s="1821">
        <v>5</v>
      </c>
    </row>
    <row r="17" spans="1:201" ht="18.75">
      <c r="A17" s="1339">
        <v>1</v>
      </c>
      <c r="B17" s="852" t="s">
        <v>192</v>
      </c>
      <c r="C17" s="1617"/>
      <c r="K17" s="1611"/>
      <c r="L17" s="1339">
        <v>1</v>
      </c>
      <c r="M17" s="1339"/>
      <c r="N17" s="1339"/>
      <c r="O17" s="1339"/>
      <c r="P17" s="1339"/>
      <c r="Q17" s="1339"/>
      <c r="R17" s="1339"/>
      <c r="S17" s="1339"/>
      <c r="T17" s="1339">
        <v>1</v>
      </c>
      <c r="U17" s="852" t="s">
        <v>192</v>
      </c>
      <c r="V17" s="1617"/>
      <c r="W17" s="871" t="s">
        <v>1676</v>
      </c>
      <c r="X17" s="2161" t="s">
        <v>1675</v>
      </c>
      <c r="Y17" s="2161" t="s">
        <v>218</v>
      </c>
      <c r="Z17" s="2161" t="s">
        <v>389</v>
      </c>
      <c r="AA17" s="2161" t="s">
        <v>223</v>
      </c>
      <c r="AB17" s="2161" t="s">
        <v>390</v>
      </c>
      <c r="AC17" s="2162" t="s">
        <v>1674</v>
      </c>
      <c r="AD17" s="2162" t="s">
        <v>2110</v>
      </c>
      <c r="AE17" s="2809" t="s">
        <v>2111</v>
      </c>
      <c r="AF17" s="1624"/>
      <c r="AG17" s="1339">
        <v>1</v>
      </c>
      <c r="AH17" s="850" t="s">
        <v>192</v>
      </c>
      <c r="AI17" s="1647"/>
      <c r="AJ17" s="1352"/>
      <c r="AK17" s="1635"/>
      <c r="AL17" s="3287" t="str">
        <f t="shared" si="4"/>
        <v/>
      </c>
      <c r="AM17" s="3287"/>
      <c r="AN17" s="1699">
        <v>7</v>
      </c>
      <c r="AO17" s="1154" t="s">
        <v>223</v>
      </c>
      <c r="AP17" s="1369">
        <f>IF(AND(AN17="",AO17=""),0,IF(AND(AN17&lt;&gt;"",AO17=""),"saisir ❹",IF(AND(AN17="",AO17&lt;&gt;""),"saisir ③",IF(AND(AO17=AN24,AN17&gt;10),"Trop de'/10",0))))</f>
        <v>0</v>
      </c>
      <c r="AQ17" s="1663">
        <f>_xlfn.XLOOKUP(AO17,AJ21:AK21,AJ22:AK22,0,0)</f>
        <v>0</v>
      </c>
      <c r="AR17" s="1665">
        <f t="shared" si="5"/>
        <v>0</v>
      </c>
      <c r="AS17" s="1663">
        <f>_xlfn.XLOOKUP(AO17,AL21:AR21,AL22:AR22,0,0)</f>
        <v>0.01</v>
      </c>
      <c r="AT17" s="1695">
        <f t="shared" si="6"/>
        <v>7.0000000000000007E-2</v>
      </c>
      <c r="AU17" s="1378" t="str">
        <f t="shared" si="16"/>
        <v>70 g</v>
      </c>
      <c r="AV17" s="1700" t="str">
        <f t="shared" si="17"/>
        <v>7 cl</v>
      </c>
      <c r="AW17" s="683"/>
      <c r="AX17" s="1339"/>
      <c r="AY17" s="857" t="str">
        <f t="shared" si="12"/>
        <v>A</v>
      </c>
      <c r="AZ17" s="1621"/>
      <c r="BA17" s="864"/>
      <c r="BB17" s="1666"/>
      <c r="BC17" s="3198" t="str">
        <f t="shared" si="7"/>
        <v/>
      </c>
      <c r="BD17" s="3198"/>
      <c r="BE17" s="1667">
        <v>40</v>
      </c>
      <c r="BF17" s="851" t="s">
        <v>390</v>
      </c>
      <c r="BG17" s="1832">
        <v>1</v>
      </c>
      <c r="BH17" s="1833"/>
      <c r="BI17" s="1835">
        <f>_xlfn.XLOOKUP(BF17,BA19:BI19,BA20:BI20,0,0)</f>
        <v>1E-3</v>
      </c>
      <c r="BJ17" s="1836">
        <f t="shared" si="8"/>
        <v>0.04</v>
      </c>
      <c r="BK17" s="1836">
        <f t="shared" si="18"/>
        <v>0.04</v>
      </c>
      <c r="BL17" s="1835">
        <f>_xlfn.XLOOKUP(BF17,BA19:BB19,BA20:BB20,0,0)</f>
        <v>0</v>
      </c>
      <c r="BM17" s="1835">
        <f>_xlfn.XLOOKUP(BF17,BC19:BI19,BC20:BI20,0,0)</f>
        <v>1E-3</v>
      </c>
      <c r="BN17" s="1859" t="str">
        <f t="shared" si="9"/>
        <v>4 cl</v>
      </c>
      <c r="BO17" s="1529" t="str">
        <f t="shared" si="10"/>
        <v>4 cl</v>
      </c>
      <c r="BP17" s="1860">
        <f t="shared" si="13"/>
        <v>0.04</v>
      </c>
      <c r="BQ17" s="1850"/>
      <c r="BR17" s="1861">
        <f t="shared" si="11"/>
        <v>0</v>
      </c>
      <c r="BS17" s="1650"/>
      <c r="BT17" s="1339">
        <v>1</v>
      </c>
      <c r="BU17" s="850" t="s">
        <v>192</v>
      </c>
      <c r="BV17" s="1647"/>
      <c r="BW17" s="1359"/>
      <c r="BX17" s="1637"/>
      <c r="BY17" s="3287" t="str">
        <f t="shared" si="38"/>
        <v/>
      </c>
      <c r="BZ17" s="3287"/>
      <c r="CA17" s="1701">
        <v>250</v>
      </c>
      <c r="CB17" s="1154" t="s">
        <v>1676</v>
      </c>
      <c r="CC17" s="1153"/>
      <c r="CD17" s="1369">
        <f>IF(AND(CA17="",CB17=""),0,IF(AND(CA17&lt;&gt;"",CB17=""),"saisir ❹",IF(AND(CA17="",CB17&lt;&gt;""),"saisir ③",IF(AND(CB17=CA27,CA17&gt;10),"Trop de'/10",0))))</f>
        <v>0</v>
      </c>
      <c r="CE17" s="1663">
        <f>_xlfn.XLOOKUP(CB17,BW24:BX24,BW25:BX25,0,0)</f>
        <v>1E-3</v>
      </c>
      <c r="CF17" s="1665">
        <f t="shared" si="39"/>
        <v>0.25</v>
      </c>
      <c r="CG17" s="1663">
        <f>_xlfn.XLOOKUP(CB17,BY24:CE24,BY25:CE25,0,0)</f>
        <v>0</v>
      </c>
      <c r="CH17" s="1695">
        <f t="shared" si="40"/>
        <v>0</v>
      </c>
      <c r="CI17" s="1695">
        <f>IF(CH17&gt;0,(CH17/CD10)*CO10,0)</f>
        <v>0</v>
      </c>
      <c r="CJ17" s="1665">
        <f t="shared" si="41"/>
        <v>0.25</v>
      </c>
      <c r="CK17" s="1665">
        <f>IF(CF17&gt;0,(CF17/CC10)*CN10,0)</f>
        <v>0.25</v>
      </c>
      <c r="CL17" s="1696">
        <f>(BW17/CC9)*CN8</f>
        <v>0</v>
      </c>
      <c r="CM17" s="1697">
        <f t="shared" si="42"/>
        <v>0</v>
      </c>
      <c r="CN17" s="1379" t="str">
        <f t="shared" si="43"/>
        <v>250 g</v>
      </c>
      <c r="CO17" s="1698">
        <f t="shared" si="44"/>
        <v>0</v>
      </c>
      <c r="CP17" s="1611"/>
      <c r="CQ17" s="1339">
        <v>1</v>
      </c>
      <c r="CR17" s="850" t="s">
        <v>192</v>
      </c>
      <c r="CS17" s="1647"/>
      <c r="CT17" s="1352"/>
      <c r="CU17" s="1635"/>
      <c r="CV17" s="3287" t="str">
        <f t="shared" si="20"/>
        <v/>
      </c>
      <c r="CW17" s="3287"/>
      <c r="CX17" s="1699">
        <v>1.3</v>
      </c>
      <c r="CY17" s="1154" t="s">
        <v>1675</v>
      </c>
      <c r="CZ17" s="1153"/>
      <c r="DA17" s="1369">
        <f>IF(AND(CX17="",CY17=""),0,IF(AND(CX17&lt;&gt;"",CY17=""),"saisir ❹",IF(AND(CX17="",CY17&lt;&gt;""),"saisir ③",IF(AND(CY17=CX27,CX17&gt;10),"Trop de'/10",0))))</f>
        <v>0</v>
      </c>
      <c r="DB17" s="1663">
        <f>_xlfn.XLOOKUP(CY17,CT23:CU23,CT24:CU24,0,0)</f>
        <v>1</v>
      </c>
      <c r="DC17" s="1665">
        <f t="shared" si="21"/>
        <v>1.3</v>
      </c>
      <c r="DD17" s="1663">
        <f>_xlfn.XLOOKUP(CY17,CV23:DB23,CV24:DB24,0,0)</f>
        <v>0</v>
      </c>
      <c r="DE17" s="1695">
        <f t="shared" si="22"/>
        <v>0</v>
      </c>
      <c r="DF17" s="1695">
        <f>IF(DE17&gt;0,(DE17/DO8)*DO9,0)</f>
        <v>0</v>
      </c>
      <c r="DG17" s="1665">
        <f t="shared" si="23"/>
        <v>1.3</v>
      </c>
      <c r="DH17" s="1665">
        <f>IF(DC17&gt;0,(DC17/DN8)*DN9,0)</f>
        <v>1.3</v>
      </c>
      <c r="DI17" s="1371">
        <f>(CT17/DL8)*DL9</f>
        <v>0</v>
      </c>
      <c r="DJ17" s="1021">
        <f t="shared" si="24"/>
        <v>0</v>
      </c>
      <c r="DK17" s="1378" t="str">
        <f t="shared" si="25"/>
        <v>1.3 Kg</v>
      </c>
      <c r="DL17" s="1372">
        <f t="shared" si="26"/>
        <v>0</v>
      </c>
      <c r="DM17" s="1357">
        <v>1</v>
      </c>
      <c r="DN17" s="1373">
        <f t="shared" si="27"/>
        <v>1.3</v>
      </c>
      <c r="DO17" s="1724">
        <f>IF(ISERROR(DN17/DN22),0,DN17/DN22)</f>
        <v>0.39015606242497003</v>
      </c>
      <c r="DP17" s="683"/>
      <c r="DQ17" s="1339">
        <v>1</v>
      </c>
      <c r="DR17" s="850" t="s">
        <v>192</v>
      </c>
      <c r="DS17" s="1647"/>
      <c r="DT17" s="1352"/>
      <c r="DU17" s="1635"/>
      <c r="DV17" s="3287" t="str">
        <f t="shared" si="28"/>
        <v/>
      </c>
      <c r="DW17" s="3287"/>
      <c r="DX17" s="1699">
        <v>1.3</v>
      </c>
      <c r="DY17" s="1154" t="s">
        <v>1675</v>
      </c>
      <c r="DZ17" s="1739">
        <v>1</v>
      </c>
      <c r="EA17" s="1740">
        <v>0.5</v>
      </c>
      <c r="EB17" s="1153"/>
      <c r="EC17" s="1369">
        <f>IF(AND(DX17="",DY17=""),0,IF(AND(DX17&lt;&gt;"",DY17=""),"saisir ❹",IF(AND(DX17="",DY17&lt;&gt;""),"saisir ③",IF(AND(DY17=DY27,DX17&gt;10),"Trop de'/10",0))))</f>
        <v>0</v>
      </c>
      <c r="ED17" s="1663">
        <f>_xlfn.XLOOKUP(DY17,DT23:DU23,DT24:DU24,0,0)</f>
        <v>1</v>
      </c>
      <c r="EE17" s="1665">
        <f t="shared" si="29"/>
        <v>1.3</v>
      </c>
      <c r="EF17" s="1663">
        <f>_xlfn.XLOOKUP(DY17,DV23:EB23,DV24:EB24,0,0)</f>
        <v>0</v>
      </c>
      <c r="EG17" s="1695">
        <f t="shared" si="30"/>
        <v>0</v>
      </c>
      <c r="EH17" s="1695">
        <f>IF(EG17&gt;0,(EG17/EV8)*EV9,0)</f>
        <v>0</v>
      </c>
      <c r="EI17" s="1665">
        <f t="shared" si="31"/>
        <v>1.3</v>
      </c>
      <c r="EJ17" s="1665">
        <f>IF(EE17&gt;0,(EE17/EU8)*EU9,0)</f>
        <v>1.3</v>
      </c>
      <c r="EK17" s="1353">
        <f>IF(EI17=0,0,(EI17/EA22)*EL10)</f>
        <v>0.83870967741935487</v>
      </c>
      <c r="EL17" s="1354">
        <f>IF(EA22=0,0,IF(ISBLANK(DT17),0,(DT17/EA22)*EL10))</f>
        <v>0</v>
      </c>
      <c r="EM17" s="1371">
        <f>(DT17/ER8)*ER9</f>
        <v>0</v>
      </c>
      <c r="EN17" s="1021">
        <f t="shared" si="32"/>
        <v>0</v>
      </c>
      <c r="EO17" s="1355">
        <f t="shared" si="33"/>
        <v>0.65</v>
      </c>
      <c r="EP17" s="1356" t="str">
        <f t="shared" si="34"/>
        <v>1.3 Kg</v>
      </c>
      <c r="EQ17" s="1372">
        <f t="shared" si="35"/>
        <v>0</v>
      </c>
      <c r="ER17" s="1357">
        <v>1</v>
      </c>
      <c r="ES17" s="1373">
        <f t="shared" si="36"/>
        <v>1.3</v>
      </c>
      <c r="ET17" s="1358">
        <f>IF(ISERROR(ES17/ES22),0,ES17/ES22)</f>
        <v>0.39015606242497003</v>
      </c>
      <c r="EU17" s="1449">
        <f t="shared" si="37"/>
        <v>0.65</v>
      </c>
      <c r="EV17" s="1450">
        <f t="shared" si="45"/>
        <v>0.65</v>
      </c>
      <c r="EW17" s="683"/>
      <c r="EX17" s="1339">
        <v>1</v>
      </c>
      <c r="EY17" s="3329"/>
      <c r="EZ17" s="866"/>
      <c r="FA17" s="713"/>
      <c r="FB17" s="713" t="s">
        <v>2003</v>
      </c>
      <c r="FC17" s="713"/>
      <c r="FD17" s="713"/>
      <c r="FE17" s="504"/>
      <c r="FF17" s="704"/>
      <c r="FG17" s="704"/>
      <c r="FH17" s="704"/>
      <c r="FI17" s="704"/>
      <c r="FJ17" s="704"/>
      <c r="FK17" s="715"/>
      <c r="FL17" s="715"/>
      <c r="FM17" s="716"/>
      <c r="FN17" s="1339">
        <v>1</v>
      </c>
      <c r="FO17" s="1768" t="s">
        <v>2996</v>
      </c>
      <c r="FP17" s="1769" t="s">
        <v>3019</v>
      </c>
      <c r="FQ17" s="1769" t="s">
        <v>3019</v>
      </c>
      <c r="FR17" s="1770" t="s">
        <v>2997</v>
      </c>
      <c r="FS17" s="29"/>
      <c r="FT17" s="29" t="s">
        <v>3076</v>
      </c>
      <c r="FU17" s="29"/>
      <c r="FV17" s="29"/>
      <c r="FW17" s="29"/>
      <c r="FX17" s="29"/>
      <c r="FY17" s="29"/>
      <c r="FZ17" s="29"/>
      <c r="GA17" s="29"/>
      <c r="GB17" s="1339">
        <v>1</v>
      </c>
      <c r="GC17" s="908">
        <f t="shared" ref="GC17:GS17" ca="1" si="47">CELL("largeur",GC17)</f>
        <v>5</v>
      </c>
      <c r="GD17" s="908">
        <f t="shared" ca="1" si="47"/>
        <v>5</v>
      </c>
      <c r="GE17" s="908">
        <f t="shared" ca="1" si="47"/>
        <v>14</v>
      </c>
      <c r="GF17" s="908">
        <f t="shared" ca="1" si="47"/>
        <v>14</v>
      </c>
      <c r="GG17" s="908">
        <f t="shared" ca="1" si="47"/>
        <v>14</v>
      </c>
      <c r="GH17" s="908">
        <f t="shared" ca="1" si="47"/>
        <v>14</v>
      </c>
      <c r="GI17" s="908">
        <f t="shared" ca="1" si="47"/>
        <v>14</v>
      </c>
      <c r="GJ17" s="908">
        <f t="shared" ca="1" si="47"/>
        <v>14</v>
      </c>
      <c r="GK17" s="908">
        <f t="shared" ca="1" si="47"/>
        <v>14</v>
      </c>
      <c r="GL17" s="908">
        <f t="shared" ca="1" si="47"/>
        <v>14</v>
      </c>
      <c r="GM17" s="908">
        <f t="shared" ca="1" si="47"/>
        <v>14</v>
      </c>
      <c r="GN17" s="908">
        <f t="shared" ca="1" si="47"/>
        <v>14</v>
      </c>
      <c r="GO17" s="908">
        <f t="shared" ca="1" si="47"/>
        <v>14</v>
      </c>
      <c r="GP17" s="908">
        <f t="shared" ca="1" si="47"/>
        <v>14</v>
      </c>
      <c r="GQ17" s="908">
        <f t="shared" ca="1" si="47"/>
        <v>14</v>
      </c>
      <c r="GR17" s="908">
        <f t="shared" ca="1" si="47"/>
        <v>14</v>
      </c>
      <c r="GS17" s="908">
        <f t="shared" ca="1" si="47"/>
        <v>5</v>
      </c>
    </row>
    <row r="18" spans="1:201" ht="15.75" customHeight="1" thickBot="1">
      <c r="A18" s="1339">
        <v>1</v>
      </c>
      <c r="B18" s="852" t="s">
        <v>192</v>
      </c>
      <c r="C18" s="1617"/>
      <c r="D18" s="3301" t="s">
        <v>3052</v>
      </c>
      <c r="E18" s="3303" t="s">
        <v>218</v>
      </c>
      <c r="F18" s="3303" t="s">
        <v>389</v>
      </c>
      <c r="G18" s="3303" t="s">
        <v>223</v>
      </c>
      <c r="H18" s="3303" t="s">
        <v>390</v>
      </c>
      <c r="I18" s="3305" t="s">
        <v>1675</v>
      </c>
      <c r="J18" s="3305" t="s">
        <v>1676</v>
      </c>
      <c r="K18" s="1611"/>
      <c r="L18" s="1339">
        <v>1</v>
      </c>
      <c r="M18" s="1339"/>
      <c r="N18" s="1339"/>
      <c r="O18" s="1339"/>
      <c r="P18" s="1339"/>
      <c r="Q18" s="1339"/>
      <c r="R18" s="1339"/>
      <c r="S18" s="1339"/>
      <c r="T18" s="1339">
        <v>1</v>
      </c>
      <c r="U18" s="852" t="s">
        <v>192</v>
      </c>
      <c r="V18" s="1617"/>
      <c r="W18" s="1639">
        <v>1E-3</v>
      </c>
      <c r="X18" s="1640">
        <v>1</v>
      </c>
      <c r="Y18" s="1640">
        <v>1</v>
      </c>
      <c r="Z18" s="1640">
        <v>0.1</v>
      </c>
      <c r="AA18" s="1640">
        <v>0.01</v>
      </c>
      <c r="AB18" s="1640">
        <v>1E-3</v>
      </c>
      <c r="AC18" s="1640">
        <v>0.1</v>
      </c>
      <c r="AD18" s="1456">
        <v>0.25</v>
      </c>
      <c r="AE18" s="1565">
        <v>0.5</v>
      </c>
      <c r="AF18" s="1625"/>
      <c r="AG18" s="1339">
        <v>1</v>
      </c>
      <c r="AH18" s="850" t="s">
        <v>192</v>
      </c>
      <c r="AI18" s="1647"/>
      <c r="AJ18" s="1359"/>
      <c r="AK18" s="1637"/>
      <c r="AL18" s="3287" t="str">
        <f t="shared" si="4"/>
        <v/>
      </c>
      <c r="AM18" s="3287"/>
      <c r="AN18" s="1701">
        <v>12</v>
      </c>
      <c r="AO18" s="1154" t="s">
        <v>390</v>
      </c>
      <c r="AP18" s="1369">
        <f>IF(AND(AN18="",AO18=""),0,IF(AND(AN18&lt;&gt;"",AO18=""),"saisir ❹",IF(AND(AN18="",AO18&lt;&gt;""),"saisir ③",IF(AND(AO18=AN24,AN18&gt;10),"Trop de'/10",0))))</f>
        <v>0</v>
      </c>
      <c r="AQ18" s="1663">
        <f>_xlfn.XLOOKUP(AO18,AJ21:AK21,AJ22:AK22,0,0)</f>
        <v>0</v>
      </c>
      <c r="AR18" s="1665">
        <f t="shared" si="5"/>
        <v>0</v>
      </c>
      <c r="AS18" s="1663">
        <f>_xlfn.XLOOKUP(AO18,AL21:AR21,AL22:AR22,0,0)</f>
        <v>1E-3</v>
      </c>
      <c r="AT18" s="1695">
        <f t="shared" si="6"/>
        <v>1.2E-2</v>
      </c>
      <c r="AU18" s="1379" t="str">
        <f t="shared" si="16"/>
        <v>12 g</v>
      </c>
      <c r="AV18" s="1698" t="str">
        <f t="shared" si="17"/>
        <v>1.2 cl</v>
      </c>
      <c r="AW18" s="683"/>
      <c r="AX18" s="1339"/>
      <c r="AY18" s="857" t="str">
        <f t="shared" si="12"/>
        <v>►</v>
      </c>
      <c r="AZ18" s="1621"/>
      <c r="BA18" s="1668"/>
      <c r="BB18" s="1669"/>
      <c r="BC18" s="3307" t="str">
        <f t="shared" si="7"/>
        <v/>
      </c>
      <c r="BD18" s="3307"/>
      <c r="BE18" s="1670"/>
      <c r="BF18" s="1671"/>
      <c r="BG18" s="1672">
        <v>1</v>
      </c>
      <c r="BH18" s="1831"/>
      <c r="BI18" s="1837">
        <f>_xlfn.XLOOKUP(BF18,BA19:BI19,BA20:BI20,0,0)</f>
        <v>0</v>
      </c>
      <c r="BJ18" s="1838">
        <f t="shared" si="8"/>
        <v>0</v>
      </c>
      <c r="BK18" s="1838">
        <f t="shared" si="18"/>
        <v>0</v>
      </c>
      <c r="BL18" s="1837">
        <f>_xlfn.XLOOKUP(BF18,BA19:BB19,BA20:BB20,0,0)</f>
        <v>0</v>
      </c>
      <c r="BM18" s="1837">
        <f>_xlfn.XLOOKUP(BF18,BC19:BI19,BC20:BI20,0,0)</f>
        <v>0</v>
      </c>
      <c r="BN18" s="1862">
        <f t="shared" si="9"/>
        <v>0</v>
      </c>
      <c r="BO18" s="1863">
        <f t="shared" si="10"/>
        <v>0</v>
      </c>
      <c r="BP18" s="1864">
        <f t="shared" si="13"/>
        <v>0</v>
      </c>
      <c r="BQ18" s="1851"/>
      <c r="BR18" s="1865">
        <f t="shared" si="11"/>
        <v>0</v>
      </c>
      <c r="BS18" s="1650"/>
      <c r="BT18" s="1339">
        <v>1</v>
      </c>
      <c r="BU18" s="850" t="s">
        <v>192</v>
      </c>
      <c r="BV18" s="1647"/>
      <c r="BW18" s="1352"/>
      <c r="BX18" s="1635"/>
      <c r="BY18" s="3287" t="str">
        <f t="shared" si="38"/>
        <v/>
      </c>
      <c r="BZ18" s="3287"/>
      <c r="CA18" s="1699">
        <v>1.3</v>
      </c>
      <c r="CB18" s="1154" t="s">
        <v>1675</v>
      </c>
      <c r="CC18" s="1153"/>
      <c r="CD18" s="1369">
        <f>IF(AND(CA18="",CB18=""),0,IF(AND(CA18&lt;&gt;"",CB18=""),"saisir ❹",IF(AND(CA18="",CB18&lt;&gt;""),"saisir ③",IF(AND(CB18=CA27,CA18&gt;10),"Trop de'/10",0))))</f>
        <v>0</v>
      </c>
      <c r="CE18" s="1663">
        <f>_xlfn.XLOOKUP(CB18,BW24:BX24,BW25:BX25,0,0)</f>
        <v>1</v>
      </c>
      <c r="CF18" s="1665">
        <f t="shared" si="39"/>
        <v>1.3</v>
      </c>
      <c r="CG18" s="1663">
        <f>_xlfn.XLOOKUP(CB18,BY24:CE24,BY25:CE25,0,0)</f>
        <v>0</v>
      </c>
      <c r="CH18" s="1695">
        <f t="shared" si="40"/>
        <v>0</v>
      </c>
      <c r="CI18" s="1695">
        <f>IF(CH18&gt;0,(CH18/CD10)*CO10,0)</f>
        <v>0</v>
      </c>
      <c r="CJ18" s="1665">
        <f t="shared" si="41"/>
        <v>1.3</v>
      </c>
      <c r="CK18" s="1665">
        <f>IF(CF18&gt;0,(CF18/CC10)*CN10,0)</f>
        <v>1.3</v>
      </c>
      <c r="CL18" s="1371">
        <f>(BW18/CC9)*CN8</f>
        <v>0</v>
      </c>
      <c r="CM18" s="1021">
        <f t="shared" si="42"/>
        <v>0</v>
      </c>
      <c r="CN18" s="1378" t="str">
        <f t="shared" si="43"/>
        <v>1.3 Kg</v>
      </c>
      <c r="CO18" s="1700">
        <f t="shared" si="44"/>
        <v>0</v>
      </c>
      <c r="CP18" s="1611"/>
      <c r="CQ18" s="1339">
        <v>1</v>
      </c>
      <c r="CR18" s="850" t="s">
        <v>192</v>
      </c>
      <c r="CS18" s="1647"/>
      <c r="CT18" s="1359"/>
      <c r="CU18" s="1637"/>
      <c r="CV18" s="3287" t="str">
        <f t="shared" si="20"/>
        <v/>
      </c>
      <c r="CW18" s="3287"/>
      <c r="CX18" s="1701">
        <v>4</v>
      </c>
      <c r="CY18" s="1154" t="s">
        <v>389</v>
      </c>
      <c r="CZ18" s="1153"/>
      <c r="DA18" s="1369">
        <f>IF(AND(CX18="",CY18=""),0,IF(AND(CX18&lt;&gt;"",CY18=""),"saisir ❹",IF(AND(CX18="",CY18&lt;&gt;""),"saisir ③",IF(AND(CY18=CX27,CX18&gt;10),"Trop de'/10",0))))</f>
        <v>0</v>
      </c>
      <c r="DB18" s="1663">
        <f>_xlfn.XLOOKUP(CY18,CT23:CU23,CT24:CU24,0,0)</f>
        <v>0</v>
      </c>
      <c r="DC18" s="1665">
        <f t="shared" si="21"/>
        <v>0</v>
      </c>
      <c r="DD18" s="1663">
        <f>_xlfn.XLOOKUP(CY18,CV23:DB23,CV24:DB24,0,0)</f>
        <v>0.1</v>
      </c>
      <c r="DE18" s="1695">
        <f t="shared" si="22"/>
        <v>0.4</v>
      </c>
      <c r="DF18" s="1695">
        <f>IF(DE18&gt;0,(DE18/DO8)*DO9,0)</f>
        <v>0.4</v>
      </c>
      <c r="DG18" s="1665">
        <f t="shared" si="23"/>
        <v>0.4</v>
      </c>
      <c r="DH18" s="1665">
        <f>IF(DC18&gt;0,(DC18/DN8)*DN9,0)</f>
        <v>0</v>
      </c>
      <c r="DI18" s="1696">
        <f>(CT18/DL8)*DL9</f>
        <v>0</v>
      </c>
      <c r="DJ18" s="1697">
        <f t="shared" si="24"/>
        <v>0</v>
      </c>
      <c r="DK18" s="1379" t="str">
        <f t="shared" si="25"/>
        <v>400 g</v>
      </c>
      <c r="DL18" s="1370" t="str">
        <f t="shared" si="26"/>
        <v>40 cl</v>
      </c>
      <c r="DM18" s="1357">
        <v>1</v>
      </c>
      <c r="DN18" s="1725">
        <f t="shared" si="27"/>
        <v>0.4</v>
      </c>
      <c r="DO18" s="1726">
        <f>IF(ISERROR(DN18/DN22),0,DN18/DN22)</f>
        <v>0.12004801920768308</v>
      </c>
      <c r="DP18" s="683"/>
      <c r="DQ18" s="1339">
        <v>1</v>
      </c>
      <c r="DR18" s="850" t="s">
        <v>192</v>
      </c>
      <c r="DS18" s="1647"/>
      <c r="DT18" s="1359"/>
      <c r="DU18" s="1637"/>
      <c r="DV18" s="3287" t="str">
        <f t="shared" si="28"/>
        <v/>
      </c>
      <c r="DW18" s="3287"/>
      <c r="DX18" s="1701">
        <v>4</v>
      </c>
      <c r="DY18" s="1154" t="s">
        <v>389</v>
      </c>
      <c r="DZ18" s="1741">
        <v>1</v>
      </c>
      <c r="EA18" s="1738">
        <v>0.5</v>
      </c>
      <c r="EB18" s="1153"/>
      <c r="EC18" s="1369">
        <f>IF(AND(DX18="",DY18=""),0,IF(AND(DX18&lt;&gt;"",DY18=""),"saisir ❹",IF(AND(DX18="",DY18&lt;&gt;""),"saisir ③",IF(AND(DY18=DY27,DX18&gt;10),"Trop de'/10",0))))</f>
        <v>0</v>
      </c>
      <c r="ED18" s="1663">
        <f>_xlfn.XLOOKUP(DY18,DT23:DU23,DT24:DU24,0,0)</f>
        <v>0</v>
      </c>
      <c r="EE18" s="1665">
        <f t="shared" si="29"/>
        <v>0</v>
      </c>
      <c r="EF18" s="1663">
        <f>_xlfn.XLOOKUP(DY18,DV23:EB23,DV24:EB24,0,0)</f>
        <v>0.1</v>
      </c>
      <c r="EG18" s="1695">
        <f t="shared" si="30"/>
        <v>0.4</v>
      </c>
      <c r="EH18" s="1695">
        <f>IF(EG18&gt;0,(EG18/EV8)*EV9,0)</f>
        <v>0.4</v>
      </c>
      <c r="EI18" s="1665">
        <f t="shared" si="31"/>
        <v>0.4</v>
      </c>
      <c r="EJ18" s="1665">
        <f>IF(EE18&gt;0,(EE18/EU8)*EU9,0)</f>
        <v>0</v>
      </c>
      <c r="EK18" s="1350">
        <f>IF(EI18=0,0,(EI18/EA22)*EL10)</f>
        <v>0.25806451612903225</v>
      </c>
      <c r="EL18" s="1351">
        <f>IF(EA22=0,0,IF(ISBLANK(DT18),0,(DT18/EA22)*EL10))</f>
        <v>0</v>
      </c>
      <c r="EM18" s="1696">
        <f>(DT18/ER8)*ER9</f>
        <v>0</v>
      </c>
      <c r="EN18" s="1697">
        <f t="shared" si="32"/>
        <v>0</v>
      </c>
      <c r="EO18" s="1360">
        <f t="shared" si="33"/>
        <v>0.2</v>
      </c>
      <c r="EP18" s="1361" t="str">
        <f t="shared" si="34"/>
        <v>400 g</v>
      </c>
      <c r="EQ18" s="1370" t="str">
        <f t="shared" si="35"/>
        <v>40 cl</v>
      </c>
      <c r="ER18" s="1357">
        <v>1</v>
      </c>
      <c r="ES18" s="1725">
        <f t="shared" si="36"/>
        <v>0.4</v>
      </c>
      <c r="ET18" s="1362">
        <f>IF(ISERROR(ES18/ES22),0,ES18/ES22)</f>
        <v>0.12004801920768308</v>
      </c>
      <c r="EU18" s="1797">
        <f t="shared" si="37"/>
        <v>0.2</v>
      </c>
      <c r="EV18" s="1798">
        <f t="shared" si="45"/>
        <v>0.2</v>
      </c>
      <c r="EW18" s="683"/>
      <c r="EX18" s="1339">
        <v>1</v>
      </c>
      <c r="EY18" s="3329"/>
      <c r="EZ18" s="866"/>
      <c r="FA18" s="713"/>
      <c r="FB18" s="713" t="s">
        <v>2004</v>
      </c>
      <c r="FC18" s="713"/>
      <c r="FD18" s="713"/>
      <c r="FE18" s="504"/>
      <c r="FF18" s="704"/>
      <c r="FG18" s="704"/>
      <c r="FH18" s="704"/>
      <c r="FI18" s="704"/>
      <c r="FJ18" s="704"/>
      <c r="FK18" s="704"/>
      <c r="FL18" s="704"/>
      <c r="FM18" s="707"/>
      <c r="FN18" s="1339">
        <v>1</v>
      </c>
      <c r="FO18" s="1768" t="s">
        <v>2998</v>
      </c>
      <c r="FP18" s="1769" t="s">
        <v>3030</v>
      </c>
      <c r="FQ18" s="1769" t="s">
        <v>3019</v>
      </c>
      <c r="FR18" s="1770" t="s">
        <v>2999</v>
      </c>
      <c r="FS18" s="29"/>
      <c r="FT18" s="29" t="s">
        <v>3074</v>
      </c>
      <c r="FU18" s="29"/>
      <c r="FV18" s="29"/>
      <c r="FW18" s="29"/>
      <c r="FX18" s="29"/>
      <c r="FY18" s="29"/>
      <c r="FZ18" s="29"/>
      <c r="GA18" s="29"/>
      <c r="GB18" s="1339">
        <v>1</v>
      </c>
      <c r="GC18" s="1339">
        <v>1</v>
      </c>
      <c r="GD18" s="1339">
        <v>1</v>
      </c>
      <c r="GE18" s="1339">
        <v>1</v>
      </c>
      <c r="GF18" s="1339">
        <v>1</v>
      </c>
      <c r="GG18" s="1339">
        <v>1</v>
      </c>
      <c r="GH18" s="1339">
        <v>1</v>
      </c>
      <c r="GI18" s="1339">
        <v>1</v>
      </c>
      <c r="GJ18" s="1339">
        <v>1</v>
      </c>
      <c r="GK18" s="1339">
        <v>1</v>
      </c>
      <c r="GL18" s="1339">
        <v>1</v>
      </c>
      <c r="GM18" s="1339">
        <v>1</v>
      </c>
      <c r="GN18" s="1339">
        <v>1</v>
      </c>
      <c r="GO18" s="1339">
        <v>1</v>
      </c>
      <c r="GP18" s="1339">
        <v>1</v>
      </c>
      <c r="GQ18" s="1339">
        <v>1</v>
      </c>
      <c r="GR18" s="1339">
        <v>1</v>
      </c>
      <c r="GS18" s="1339">
        <v>1</v>
      </c>
    </row>
    <row r="19" spans="1:201" ht="15.75" customHeight="1">
      <c r="A19" s="1339">
        <v>1</v>
      </c>
      <c r="B19" s="852" t="s">
        <v>192</v>
      </c>
      <c r="C19" s="1617"/>
      <c r="D19" s="3302"/>
      <c r="E19" s="3304"/>
      <c r="F19" s="3304"/>
      <c r="G19" s="3304"/>
      <c r="H19" s="3304"/>
      <c r="I19" s="3306"/>
      <c r="J19" s="3306"/>
      <c r="K19" s="1611"/>
      <c r="L19" s="1339">
        <v>1</v>
      </c>
      <c r="M19" s="1339"/>
      <c r="N19" s="1339"/>
      <c r="O19" s="1339"/>
      <c r="P19" s="1339"/>
      <c r="Q19" s="1339"/>
      <c r="R19" s="1339"/>
      <c r="S19" s="1339"/>
      <c r="T19" s="1339">
        <v>1</v>
      </c>
      <c r="U19" s="852" t="s">
        <v>192</v>
      </c>
      <c r="V19" s="1617"/>
      <c r="W19" s="869" t="s">
        <v>2127</v>
      </c>
      <c r="X19" s="29"/>
      <c r="Y19" s="29"/>
      <c r="Z19" s="29"/>
      <c r="AA19" s="29"/>
      <c r="AB19" s="29"/>
      <c r="AC19" s="29"/>
      <c r="AD19" s="71"/>
      <c r="AE19" s="29"/>
      <c r="AF19" s="683"/>
      <c r="AG19" s="1339">
        <v>1</v>
      </c>
      <c r="AH19" s="850" t="s">
        <v>192</v>
      </c>
      <c r="AI19" s="1647"/>
      <c r="AJ19" s="1352"/>
      <c r="AK19" s="1635"/>
      <c r="AL19" s="3287" t="str">
        <f t="shared" si="4"/>
        <v/>
      </c>
      <c r="AM19" s="3287"/>
      <c r="AN19" s="1699"/>
      <c r="AO19" s="1154" t="s">
        <v>390</v>
      </c>
      <c r="AP19" s="1369" t="str">
        <f>IF(AND(AN19="",AO19=""),0,IF(AND(AN19&lt;&gt;"",AO19=""),"saisir ❹",IF(AND(AN19="",AO19&lt;&gt;""),"saisir ③",IF(AND(AO19=AN24,AN19&gt;10),"Trop de'/10",0))))</f>
        <v>saisir ③</v>
      </c>
      <c r="AQ19" s="1663">
        <f>_xlfn.XLOOKUP(AO19,AJ21:AK21,AJ22:AK22,0,0)</f>
        <v>0</v>
      </c>
      <c r="AR19" s="1665">
        <f t="shared" si="5"/>
        <v>0</v>
      </c>
      <c r="AS19" s="1663">
        <f>_xlfn.XLOOKUP(AO19,AL21:AR21,AL22:AR22,0,0)</f>
        <v>1E-3</v>
      </c>
      <c r="AT19" s="1695">
        <f t="shared" si="6"/>
        <v>0</v>
      </c>
      <c r="AU19" s="1378" t="str">
        <f t="shared" si="16"/>
        <v>0 g</v>
      </c>
      <c r="AV19" s="1700" t="str">
        <f t="shared" si="17"/>
        <v>0 cl</v>
      </c>
      <c r="AW19" s="683"/>
      <c r="AX19" s="1339"/>
      <c r="AY19" s="1673" t="s">
        <v>192</v>
      </c>
      <c r="AZ19" s="1647"/>
      <c r="BA19" s="1839" t="s">
        <v>1676</v>
      </c>
      <c r="BB19" s="1840" t="s">
        <v>1675</v>
      </c>
      <c r="BC19" s="1840" t="s">
        <v>218</v>
      </c>
      <c r="BD19" s="1840" t="s">
        <v>389</v>
      </c>
      <c r="BE19" s="1840" t="s">
        <v>223</v>
      </c>
      <c r="BF19" s="1840" t="s">
        <v>390</v>
      </c>
      <c r="BG19" s="1841" t="s">
        <v>1674</v>
      </c>
      <c r="BH19" s="1841" t="s">
        <v>2110</v>
      </c>
      <c r="BI19" s="1841" t="s">
        <v>2111</v>
      </c>
      <c r="BJ19" s="1835"/>
      <c r="BK19" s="1835"/>
      <c r="BL19" s="1784"/>
      <c r="BM19" s="1842"/>
      <c r="BN19" s="3290" t="s">
        <v>2112</v>
      </c>
      <c r="BO19" s="3290"/>
      <c r="BP19" s="3290"/>
      <c r="BQ19" s="3290"/>
      <c r="BR19" s="3290"/>
      <c r="BS19" s="1581"/>
      <c r="BT19" s="1339">
        <v>1</v>
      </c>
      <c r="BU19" s="850" t="s">
        <v>192</v>
      </c>
      <c r="BV19" s="1647"/>
      <c r="BW19" s="1359"/>
      <c r="BX19" s="1637"/>
      <c r="BY19" s="3287" t="str">
        <f t="shared" si="38"/>
        <v/>
      </c>
      <c r="BZ19" s="3287"/>
      <c r="CA19" s="1701">
        <v>4</v>
      </c>
      <c r="CB19" s="1154" t="s">
        <v>389</v>
      </c>
      <c r="CC19" s="1153"/>
      <c r="CD19" s="1369">
        <f>IF(AND(CA19="",CB19=""),0,IF(AND(CA19&lt;&gt;"",CB19=""),"saisir ❹",IF(AND(CA19="",CB19&lt;&gt;""),"saisir ③",IF(AND(CB19=CA27,CA19&gt;10),"Trop de'/10",0))))</f>
        <v>0</v>
      </c>
      <c r="CE19" s="1663">
        <f>_xlfn.XLOOKUP(CB19,BW24:BX24,BW25:BX25,0,0)</f>
        <v>0</v>
      </c>
      <c r="CF19" s="1665">
        <f t="shared" si="39"/>
        <v>0</v>
      </c>
      <c r="CG19" s="1663">
        <f>_xlfn.XLOOKUP(CB19,BY24:CE24,BY25:CE25,0,0)</f>
        <v>0.1</v>
      </c>
      <c r="CH19" s="1695">
        <f t="shared" si="40"/>
        <v>0.4</v>
      </c>
      <c r="CI19" s="1695">
        <f>IF(CH19&gt;0,(CH19/CD10)*CO10,0)</f>
        <v>0.4</v>
      </c>
      <c r="CJ19" s="1665">
        <f t="shared" si="41"/>
        <v>0.4</v>
      </c>
      <c r="CK19" s="1665">
        <f>IF(CF19&gt;0,(CF19/CC10)*CN10,0)</f>
        <v>0</v>
      </c>
      <c r="CL19" s="1696">
        <f>(BW19/CC9)*CN8</f>
        <v>0</v>
      </c>
      <c r="CM19" s="1697">
        <f t="shared" si="42"/>
        <v>0</v>
      </c>
      <c r="CN19" s="1379" t="str">
        <f t="shared" si="43"/>
        <v>400 g</v>
      </c>
      <c r="CO19" s="1698" t="str">
        <f t="shared" si="44"/>
        <v>40 cl</v>
      </c>
      <c r="CP19" s="1611"/>
      <c r="CQ19" s="1339">
        <v>1</v>
      </c>
      <c r="CR19" s="850" t="s">
        <v>192</v>
      </c>
      <c r="CS19" s="1647"/>
      <c r="CT19" s="1352"/>
      <c r="CU19" s="1635"/>
      <c r="CV19" s="3287" t="str">
        <f t="shared" si="20"/>
        <v/>
      </c>
      <c r="CW19" s="3287"/>
      <c r="CX19" s="1699">
        <v>7</v>
      </c>
      <c r="CY19" s="1154" t="s">
        <v>223</v>
      </c>
      <c r="CZ19" s="1153"/>
      <c r="DA19" s="1369">
        <f>IF(AND(CX19="",CY19=""),0,IF(AND(CX19&lt;&gt;"",CY19=""),"saisir ❹",IF(AND(CX19="",CY19&lt;&gt;""),"saisir ③",IF(AND(CY19=CX27,CX19&gt;10),"Trop de'/10",0))))</f>
        <v>0</v>
      </c>
      <c r="DB19" s="1663">
        <f>_xlfn.XLOOKUP(CY19,CT23:CU23,CT24:CU24,0,0)</f>
        <v>0</v>
      </c>
      <c r="DC19" s="1665">
        <f t="shared" si="21"/>
        <v>0</v>
      </c>
      <c r="DD19" s="1663">
        <f>_xlfn.XLOOKUP(CY19,CV23:DB23,CV24:DB24,0,0)</f>
        <v>0.01</v>
      </c>
      <c r="DE19" s="1695">
        <f t="shared" si="22"/>
        <v>7.0000000000000007E-2</v>
      </c>
      <c r="DF19" s="1695">
        <f>IF(DE19&gt;0,(DE19/DO8)*DO9,0)</f>
        <v>7.0000000000000007E-2</v>
      </c>
      <c r="DG19" s="1665">
        <f t="shared" si="23"/>
        <v>7.0000000000000007E-2</v>
      </c>
      <c r="DH19" s="1665">
        <f>IF(DC19&gt;0,(DC19/DN8)*DN9,0)</f>
        <v>0</v>
      </c>
      <c r="DI19" s="1371">
        <f>(CT19/DL8)*DL9</f>
        <v>0</v>
      </c>
      <c r="DJ19" s="1021">
        <f t="shared" si="24"/>
        <v>0</v>
      </c>
      <c r="DK19" s="1378" t="str">
        <f t="shared" si="25"/>
        <v>70 g</v>
      </c>
      <c r="DL19" s="1372" t="str">
        <f t="shared" si="26"/>
        <v>7 cl</v>
      </c>
      <c r="DM19" s="1357">
        <v>1</v>
      </c>
      <c r="DN19" s="1373">
        <f t="shared" si="27"/>
        <v>7.0000000000000007E-2</v>
      </c>
      <c r="DO19" s="1724">
        <f>IF(ISERROR(DN19/DN22),0,DN19/DN22)</f>
        <v>2.100840336134454E-2</v>
      </c>
      <c r="DP19" s="683"/>
      <c r="DQ19" s="1339">
        <v>1</v>
      </c>
      <c r="DR19" s="850" t="s">
        <v>192</v>
      </c>
      <c r="DS19" s="1647"/>
      <c r="DT19" s="1352"/>
      <c r="DU19" s="1635"/>
      <c r="DV19" s="3287" t="str">
        <f t="shared" si="28"/>
        <v/>
      </c>
      <c r="DW19" s="3287"/>
      <c r="DX19" s="1699">
        <v>7</v>
      </c>
      <c r="DY19" s="1154" t="s">
        <v>223</v>
      </c>
      <c r="DZ19" s="1739">
        <v>1</v>
      </c>
      <c r="EA19" s="1740">
        <v>0.5</v>
      </c>
      <c r="EB19" s="1153"/>
      <c r="EC19" s="1369">
        <f>IF(AND(DX19="",DY19=""),0,IF(AND(DX19&lt;&gt;"",DY19=""),"saisir ❹",IF(AND(DX19="",DY19&lt;&gt;""),"saisir ③",IF(AND(DY19=DY27,DX19&gt;10),"Trop de'/10",0))))</f>
        <v>0</v>
      </c>
      <c r="ED19" s="1663">
        <f>_xlfn.XLOOKUP(DY19,DT23:DU23,DT24:DU24,0,0)</f>
        <v>0</v>
      </c>
      <c r="EE19" s="1665">
        <f t="shared" si="29"/>
        <v>0</v>
      </c>
      <c r="EF19" s="1663">
        <f>_xlfn.XLOOKUP(DY19,DV23:EB23,DV24:EB24,0,0)</f>
        <v>0.01</v>
      </c>
      <c r="EG19" s="1695">
        <f t="shared" si="30"/>
        <v>7.0000000000000007E-2</v>
      </c>
      <c r="EH19" s="1695">
        <f>IF(EG19&gt;0,(EG19/EV8)*EV9,0)</f>
        <v>7.0000000000000007E-2</v>
      </c>
      <c r="EI19" s="1665">
        <f t="shared" si="31"/>
        <v>7.0000000000000007E-2</v>
      </c>
      <c r="EJ19" s="1665">
        <f>IF(EE19&gt;0,(EE19/EU8)*EU9,0)</f>
        <v>0</v>
      </c>
      <c r="EK19" s="1353">
        <f>IF(EI19=0,0,(EI19/EA22)*EL10)</f>
        <v>4.5161290322580649E-2</v>
      </c>
      <c r="EL19" s="1354">
        <f>IF(EA22=0,0,IF(ISBLANK(DT19),0,(DT19/EA22)*EL10))</f>
        <v>0</v>
      </c>
      <c r="EM19" s="1371">
        <f>(DT19/ER8)*ER9</f>
        <v>0</v>
      </c>
      <c r="EN19" s="1021">
        <f t="shared" si="32"/>
        <v>0</v>
      </c>
      <c r="EO19" s="1355">
        <f t="shared" si="33"/>
        <v>3.5000000000000003E-2</v>
      </c>
      <c r="EP19" s="1356" t="str">
        <f t="shared" si="34"/>
        <v>70 g</v>
      </c>
      <c r="EQ19" s="1372" t="str">
        <f t="shared" si="35"/>
        <v>7 cl</v>
      </c>
      <c r="ER19" s="1357">
        <v>1</v>
      </c>
      <c r="ES19" s="1373">
        <f t="shared" si="36"/>
        <v>7.0000000000000007E-2</v>
      </c>
      <c r="ET19" s="1358">
        <f>IF(ISERROR(ES19/ES22),0,ES19/ES22)</f>
        <v>2.100840336134454E-2</v>
      </c>
      <c r="EU19" s="1449">
        <f t="shared" si="37"/>
        <v>3.5000000000000003E-2</v>
      </c>
      <c r="EV19" s="1450">
        <f t="shared" si="45"/>
        <v>3.5000000000000003E-2</v>
      </c>
      <c r="EW19" s="683"/>
      <c r="EX19" s="1339">
        <v>1</v>
      </c>
      <c r="EY19" s="3329"/>
      <c r="EZ19" s="866"/>
      <c r="FA19" s="713"/>
      <c r="FB19" s="1085" t="s">
        <v>400</v>
      </c>
      <c r="FC19" s="713"/>
      <c r="FD19" s="713"/>
      <c r="FE19" s="504"/>
      <c r="FF19" s="704"/>
      <c r="FG19" s="704"/>
      <c r="FH19" s="704"/>
      <c r="FI19" s="704"/>
      <c r="FJ19" s="3285" t="s">
        <v>2005</v>
      </c>
      <c r="FK19" s="3286"/>
      <c r="FL19" s="3286"/>
      <c r="FM19" s="870" t="s">
        <v>2006</v>
      </c>
      <c r="FN19" s="1339">
        <v>1</v>
      </c>
      <c r="FO19" s="1768" t="s">
        <v>3000</v>
      </c>
      <c r="FP19" s="1769" t="s">
        <v>3031</v>
      </c>
      <c r="FQ19" s="1769" t="s">
        <v>3019</v>
      </c>
      <c r="FR19" s="1770" t="s">
        <v>3001</v>
      </c>
      <c r="FS19" s="29"/>
      <c r="FT19" s="29" t="s">
        <v>3077</v>
      </c>
      <c r="FU19" s="29"/>
      <c r="FV19" s="29"/>
      <c r="FW19" s="29"/>
      <c r="FX19" s="29"/>
      <c r="FY19" s="29"/>
      <c r="FZ19" s="29"/>
      <c r="GA19" s="29"/>
      <c r="GB19" s="1339">
        <v>1</v>
      </c>
      <c r="GC19" s="1817" t="s">
        <v>192</v>
      </c>
      <c r="GD19" s="3235" t="s">
        <v>3131</v>
      </c>
      <c r="GE19" s="3235"/>
      <c r="GF19" s="3235"/>
      <c r="GG19" s="3235"/>
      <c r="GH19" s="3235"/>
      <c r="GI19" s="3235"/>
      <c r="GJ19" s="3235"/>
      <c r="GK19" s="3235"/>
      <c r="GL19" s="3235"/>
      <c r="GM19" s="3235"/>
      <c r="GN19" s="3235"/>
      <c r="GO19" s="3235"/>
      <c r="GP19" s="3235"/>
      <c r="GQ19" s="3235"/>
      <c r="GR19" s="3235"/>
      <c r="GS19" s="3236"/>
    </row>
    <row r="20" spans="1:201" ht="19.5" customHeight="1">
      <c r="A20" s="1339">
        <v>1</v>
      </c>
      <c r="B20" s="852" t="s">
        <v>192</v>
      </c>
      <c r="C20" s="1617"/>
      <c r="D20" s="1538"/>
      <c r="E20" s="1538"/>
      <c r="F20" s="1538"/>
      <c r="G20" s="1538"/>
      <c r="H20" s="1538"/>
      <c r="I20" s="1538"/>
      <c r="J20" s="1538"/>
      <c r="K20" s="1611"/>
      <c r="L20" s="1339">
        <v>1</v>
      </c>
      <c r="M20" s="1339"/>
      <c r="N20" s="1339"/>
      <c r="O20" s="1339"/>
      <c r="P20" s="1339"/>
      <c r="Q20" s="1339"/>
      <c r="R20" s="1339"/>
      <c r="S20" s="1339"/>
      <c r="T20" s="1339">
        <v>1</v>
      </c>
      <c r="U20" s="852" t="s">
        <v>192</v>
      </c>
      <c r="V20" s="1617"/>
      <c r="W20" s="29" t="s">
        <v>2129</v>
      </c>
      <c r="X20" s="29"/>
      <c r="Y20" s="29"/>
      <c r="Z20" s="29"/>
      <c r="AA20" s="29"/>
      <c r="AB20" s="29"/>
      <c r="AC20" s="29"/>
      <c r="AD20" s="71"/>
      <c r="AE20" s="29"/>
      <c r="AF20" s="683"/>
      <c r="AG20" s="1339">
        <v>1</v>
      </c>
      <c r="AH20" s="850" t="s">
        <v>192</v>
      </c>
      <c r="AI20" s="1647"/>
      <c r="AJ20" s="1752"/>
      <c r="AK20" s="1753"/>
      <c r="AL20" s="1754"/>
      <c r="AM20" s="1754"/>
      <c r="AN20" s="1754"/>
      <c r="AO20" s="1754"/>
      <c r="AP20" s="1754"/>
      <c r="AQ20" s="1755"/>
      <c r="AR20" s="1755"/>
      <c r="AS20" s="1755"/>
      <c r="AT20" s="1756">
        <f>SUM(AT10:AT19)</f>
        <v>1.7820000000000003</v>
      </c>
      <c r="AU20" s="1757">
        <f>AT20</f>
        <v>1.7820000000000003</v>
      </c>
      <c r="AV20" s="1758" t="str">
        <f>IF(AS20&gt;=1,TRUNC(SUM(AT10:AT19),2)&amp;" L",ROUNDUP(SUM(AT10:AT19),3)*100&amp;" cl")</f>
        <v>178.2 cl</v>
      </c>
      <c r="AW20" s="683"/>
      <c r="AX20" s="1339"/>
      <c r="AY20" s="1673" t="s">
        <v>192</v>
      </c>
      <c r="AZ20" s="1647"/>
      <c r="BA20" s="1843">
        <v>1E-3</v>
      </c>
      <c r="BB20" s="1844">
        <v>1</v>
      </c>
      <c r="BC20" s="1844">
        <v>1</v>
      </c>
      <c r="BD20" s="1844">
        <v>0.1</v>
      </c>
      <c r="BE20" s="1844">
        <v>0.01</v>
      </c>
      <c r="BF20" s="1844">
        <v>1E-3</v>
      </c>
      <c r="BG20" s="1844">
        <v>0.1</v>
      </c>
      <c r="BH20" s="1844">
        <v>0.25</v>
      </c>
      <c r="BI20" s="1844">
        <v>0.5</v>
      </c>
      <c r="BJ20" s="1837"/>
      <c r="BK20" s="1837"/>
      <c r="BL20" s="1845"/>
      <c r="BM20" s="1846"/>
      <c r="BN20" s="3290"/>
      <c r="BO20" s="3290"/>
      <c r="BP20" s="3290"/>
      <c r="BQ20" s="3290"/>
      <c r="BR20" s="3290"/>
      <c r="BS20" s="1581"/>
      <c r="BT20" s="1339">
        <v>1</v>
      </c>
      <c r="BU20" s="850" t="s">
        <v>192</v>
      </c>
      <c r="BV20" s="1647"/>
      <c r="BW20" s="1352"/>
      <c r="BX20" s="1635"/>
      <c r="BY20" s="3287" t="str">
        <f t="shared" si="38"/>
        <v/>
      </c>
      <c r="BZ20" s="3287"/>
      <c r="CA20" s="1699">
        <v>7</v>
      </c>
      <c r="CB20" s="1154" t="s">
        <v>223</v>
      </c>
      <c r="CC20" s="1153"/>
      <c r="CD20" s="1369">
        <f>IF(AND(CA20="",CB20=""),0,IF(AND(CA20&lt;&gt;"",CB20=""),"saisir ❹",IF(AND(CA20="",CB20&lt;&gt;""),"saisir ③",IF(AND(CB20=CA27,CA20&gt;10),"Trop de'/10",0))))</f>
        <v>0</v>
      </c>
      <c r="CE20" s="1663">
        <f>_xlfn.XLOOKUP(CB20,BW24:BX24,BW25:BX25,0,0)</f>
        <v>0</v>
      </c>
      <c r="CF20" s="1665">
        <f t="shared" si="39"/>
        <v>0</v>
      </c>
      <c r="CG20" s="1663">
        <f>_xlfn.XLOOKUP(CB20,BY24:CE24,BY25:CE25,0,0)</f>
        <v>0.01</v>
      </c>
      <c r="CH20" s="1695">
        <f t="shared" si="40"/>
        <v>7.0000000000000007E-2</v>
      </c>
      <c r="CI20" s="1695">
        <f>IF(CH20&gt;0,(CH20/CD10)*CO10,0)</f>
        <v>7.0000000000000007E-2</v>
      </c>
      <c r="CJ20" s="1665">
        <f t="shared" si="41"/>
        <v>7.0000000000000007E-2</v>
      </c>
      <c r="CK20" s="1665">
        <f>IF(CF20&gt;0,(CF20/CC10)*CN10,0)</f>
        <v>0</v>
      </c>
      <c r="CL20" s="1371">
        <f>(BW20/CC9)*CN8</f>
        <v>0</v>
      </c>
      <c r="CM20" s="1021">
        <f t="shared" si="42"/>
        <v>0</v>
      </c>
      <c r="CN20" s="1378" t="str">
        <f t="shared" si="43"/>
        <v>70 g</v>
      </c>
      <c r="CO20" s="1700" t="str">
        <f t="shared" si="44"/>
        <v>7 cl</v>
      </c>
      <c r="CP20" s="1611"/>
      <c r="CQ20" s="1339">
        <v>1</v>
      </c>
      <c r="CR20" s="850" t="s">
        <v>192</v>
      </c>
      <c r="CS20" s="1647"/>
      <c r="CT20" s="1359"/>
      <c r="CU20" s="1637"/>
      <c r="CV20" s="3287" t="str">
        <f t="shared" si="20"/>
        <v/>
      </c>
      <c r="CW20" s="3287"/>
      <c r="CX20" s="1701">
        <v>12</v>
      </c>
      <c r="CY20" s="1154" t="s">
        <v>390</v>
      </c>
      <c r="CZ20" s="1153"/>
      <c r="DA20" s="1369">
        <f>IF(AND(CX20="",CY20=""),0,IF(AND(CX20&lt;&gt;"",CY20=""),"saisir ❹",IF(AND(CX20="",CY20&lt;&gt;""),"saisir ③",IF(AND(CY20=CX27,CX20&gt;10),"Trop de'/10",0))))</f>
        <v>0</v>
      </c>
      <c r="DB20" s="1663">
        <f>_xlfn.XLOOKUP(CY20,CT23:CU23,CT24:CU24,0,0)</f>
        <v>0</v>
      </c>
      <c r="DC20" s="1665">
        <f t="shared" si="21"/>
        <v>0</v>
      </c>
      <c r="DD20" s="1663">
        <f>_xlfn.XLOOKUP(CY20,CV23:DB23,CV24:DB24,0,0)</f>
        <v>1E-3</v>
      </c>
      <c r="DE20" s="1695">
        <f t="shared" si="22"/>
        <v>1.2E-2</v>
      </c>
      <c r="DF20" s="1695">
        <f>IF(DE20&gt;0,(DE20/DO8)*DO9,0)</f>
        <v>1.2E-2</v>
      </c>
      <c r="DG20" s="1665">
        <f t="shared" si="23"/>
        <v>1.2E-2</v>
      </c>
      <c r="DH20" s="1665">
        <f>IF(DC20&gt;0,(DC20/DN8)*DN9,0)</f>
        <v>0</v>
      </c>
      <c r="DI20" s="1696">
        <f>(CT20/DL8)*DL9</f>
        <v>0</v>
      </c>
      <c r="DJ20" s="1697">
        <f t="shared" si="24"/>
        <v>0</v>
      </c>
      <c r="DK20" s="1379" t="str">
        <f t="shared" si="25"/>
        <v>12 g</v>
      </c>
      <c r="DL20" s="1370" t="str">
        <f t="shared" si="26"/>
        <v>1.2 cl</v>
      </c>
      <c r="DM20" s="1357">
        <v>1</v>
      </c>
      <c r="DN20" s="1725">
        <f t="shared" si="27"/>
        <v>1.2E-2</v>
      </c>
      <c r="DO20" s="1726">
        <f>IF(ISERROR(DN20/DN22),0,DN20/DN22)</f>
        <v>3.6014405762304926E-3</v>
      </c>
      <c r="DP20" s="683"/>
      <c r="DQ20" s="1339">
        <v>1</v>
      </c>
      <c r="DR20" s="850" t="s">
        <v>192</v>
      </c>
      <c r="DS20" s="1647"/>
      <c r="DT20" s="1359"/>
      <c r="DU20" s="1637"/>
      <c r="DV20" s="3287" t="str">
        <f t="shared" si="28"/>
        <v/>
      </c>
      <c r="DW20" s="3287"/>
      <c r="DX20" s="1701">
        <v>12</v>
      </c>
      <c r="DY20" s="1154" t="s">
        <v>390</v>
      </c>
      <c r="DZ20" s="1741">
        <v>1</v>
      </c>
      <c r="EA20" s="1738">
        <v>0.5</v>
      </c>
      <c r="EB20" s="1153"/>
      <c r="EC20" s="1369">
        <f>IF(AND(DX20="",DY20=""),0,IF(AND(DX20&lt;&gt;"",DY20=""),"saisir ❹",IF(AND(DX20="",DY20&lt;&gt;""),"saisir ③",IF(AND(DY20=DY27,DX20&gt;10),"Trop de'/10",0))))</f>
        <v>0</v>
      </c>
      <c r="ED20" s="1663">
        <f>_xlfn.XLOOKUP(DY20,DT23:DU23,DT24:DU24,0,0)</f>
        <v>0</v>
      </c>
      <c r="EE20" s="1665">
        <f t="shared" si="29"/>
        <v>0</v>
      </c>
      <c r="EF20" s="1663">
        <f>_xlfn.XLOOKUP(DY20,DV23:EB23,DV24:EB24,0,0)</f>
        <v>1E-3</v>
      </c>
      <c r="EG20" s="1695">
        <f t="shared" si="30"/>
        <v>1.2E-2</v>
      </c>
      <c r="EH20" s="1695">
        <f>IF(EG20&gt;0,(EG20/EV8)*EV9,0)</f>
        <v>1.2E-2</v>
      </c>
      <c r="EI20" s="1665">
        <f t="shared" si="31"/>
        <v>1.2E-2</v>
      </c>
      <c r="EJ20" s="1665">
        <f>IF(EE20&gt;0,(EE20/EU8)*EU9,0)</f>
        <v>0</v>
      </c>
      <c r="EK20" s="1350">
        <f>IF(EI20=0,0,(EI20/EA22)*EL10)</f>
        <v>7.7419354838709677E-3</v>
      </c>
      <c r="EL20" s="1351">
        <f>IF(EA22=0,0,IF(ISBLANK(DT20),0,(DT20/EA22)*EL10))</f>
        <v>0</v>
      </c>
      <c r="EM20" s="1696">
        <f>(DT20/ER8)*ER9</f>
        <v>0</v>
      </c>
      <c r="EN20" s="1697">
        <f t="shared" si="32"/>
        <v>0</v>
      </c>
      <c r="EO20" s="1360">
        <f t="shared" si="33"/>
        <v>6.0000000000000001E-3</v>
      </c>
      <c r="EP20" s="1361" t="str">
        <f t="shared" si="34"/>
        <v>12 g</v>
      </c>
      <c r="EQ20" s="1370" t="str">
        <f t="shared" si="35"/>
        <v>1.2 cl</v>
      </c>
      <c r="ER20" s="1357">
        <v>1</v>
      </c>
      <c r="ES20" s="1725">
        <f t="shared" si="36"/>
        <v>1.2E-2</v>
      </c>
      <c r="ET20" s="1362">
        <f>IF(ISERROR(ES20/ES22),0,ES20/ES22)</f>
        <v>3.6014405762304926E-3</v>
      </c>
      <c r="EU20" s="1797">
        <f t="shared" si="37"/>
        <v>6.0000000000000001E-3</v>
      </c>
      <c r="EV20" s="1798">
        <f t="shared" si="45"/>
        <v>6.0000000000000001E-3</v>
      </c>
      <c r="EW20" s="683"/>
      <c r="EX20" s="1339">
        <v>1</v>
      </c>
      <c r="EY20" s="3329"/>
      <c r="EZ20" s="866"/>
      <c r="FA20" s="713"/>
      <c r="FB20" s="713" t="s">
        <v>403</v>
      </c>
      <c r="FC20" s="713"/>
      <c r="FD20" s="713"/>
      <c r="FE20" s="504"/>
      <c r="FF20" s="704"/>
      <c r="FG20" s="704"/>
      <c r="FH20" s="704"/>
      <c r="FI20" s="704"/>
      <c r="FJ20" s="717" t="s">
        <v>218</v>
      </c>
      <c r="FK20" s="1408" t="s">
        <v>389</v>
      </c>
      <c r="FL20" s="1408" t="s">
        <v>223</v>
      </c>
      <c r="FM20" s="1409" t="s">
        <v>390</v>
      </c>
      <c r="FN20" s="1339">
        <v>1</v>
      </c>
      <c r="FO20" s="1768" t="s">
        <v>3002</v>
      </c>
      <c r="FP20" s="1769" t="s">
        <v>3032</v>
      </c>
      <c r="FQ20" s="1769" t="s">
        <v>3020</v>
      </c>
      <c r="FR20" s="1770" t="s">
        <v>3003</v>
      </c>
      <c r="FS20" s="29"/>
      <c r="FT20" s="29" t="s">
        <v>3043</v>
      </c>
      <c r="FU20" s="29"/>
      <c r="FV20" s="29"/>
      <c r="FW20" s="29"/>
      <c r="FX20" s="29"/>
      <c r="FY20" s="29"/>
      <c r="FZ20" s="29"/>
      <c r="GA20" s="29"/>
      <c r="GB20" s="1339">
        <v>1</v>
      </c>
      <c r="GC20" s="1818" t="s">
        <v>192</v>
      </c>
      <c r="GD20" s="29"/>
      <c r="GE20" s="29"/>
      <c r="GF20" s="29"/>
      <c r="GG20" s="29"/>
      <c r="GH20" s="29"/>
      <c r="GI20" s="29"/>
      <c r="GJ20" s="29"/>
      <c r="GK20" s="29"/>
      <c r="GL20" s="29"/>
      <c r="GM20" s="29"/>
      <c r="GN20" s="29"/>
      <c r="GO20" s="29"/>
      <c r="GP20" s="29"/>
      <c r="GQ20" s="29"/>
      <c r="GR20" s="29"/>
      <c r="GS20" s="683"/>
    </row>
    <row r="21" spans="1:201" ht="18.75">
      <c r="A21" s="1339">
        <v>1</v>
      </c>
      <c r="B21" s="852" t="s">
        <v>192</v>
      </c>
      <c r="C21" s="1078"/>
      <c r="D21" s="1078" t="s">
        <v>3065</v>
      </c>
      <c r="E21" s="1078"/>
      <c r="F21" s="1078"/>
      <c r="G21" s="1078"/>
      <c r="H21" s="1078"/>
      <c r="I21" s="1078"/>
      <c r="J21" s="1078"/>
      <c r="K21" s="849"/>
      <c r="L21" s="1339">
        <v>1</v>
      </c>
      <c r="M21" s="1339"/>
      <c r="N21" s="1339"/>
      <c r="O21" s="1339"/>
      <c r="P21" s="1339"/>
      <c r="Q21" s="1339"/>
      <c r="R21" s="1339"/>
      <c r="S21" s="1339"/>
      <c r="T21" s="1339">
        <v>1</v>
      </c>
      <c r="U21" s="852" t="s">
        <v>192</v>
      </c>
      <c r="V21" s="1617"/>
      <c r="W21" s="874" t="s">
        <v>2130</v>
      </c>
      <c r="X21" s="874"/>
      <c r="Y21" s="874"/>
      <c r="Z21" s="874"/>
      <c r="AA21" s="874"/>
      <c r="AB21" s="874"/>
      <c r="AC21" s="874"/>
      <c r="AD21" s="874"/>
      <c r="AE21" s="874"/>
      <c r="AF21" s="875"/>
      <c r="AG21" s="1339">
        <v>1</v>
      </c>
      <c r="AH21" s="1432" t="s">
        <v>192</v>
      </c>
      <c r="AI21" s="1647"/>
      <c r="AJ21" s="1661" t="s">
        <v>1676</v>
      </c>
      <c r="AK21" s="1662" t="s">
        <v>1675</v>
      </c>
      <c r="AL21" s="1662" t="s">
        <v>218</v>
      </c>
      <c r="AM21" s="1662" t="s">
        <v>389</v>
      </c>
      <c r="AN21" s="1662" t="s">
        <v>223</v>
      </c>
      <c r="AO21" s="1662" t="s">
        <v>390</v>
      </c>
      <c r="AP21" s="1620" t="s">
        <v>1674</v>
      </c>
      <c r="AQ21" s="1749" t="s">
        <v>2110</v>
      </c>
      <c r="AR21" s="1750" t="s">
        <v>2111</v>
      </c>
      <c r="AS21" s="422"/>
      <c r="AT21" s="1573"/>
      <c r="AU21" s="422"/>
      <c r="AV21" s="422"/>
      <c r="AW21" s="683"/>
      <c r="AX21" s="1339"/>
      <c r="AY21" s="1673" t="s">
        <v>192</v>
      </c>
      <c r="AZ21" s="1647"/>
      <c r="BA21" s="1118"/>
      <c r="BB21" s="877"/>
      <c r="BC21" s="878"/>
      <c r="BD21" s="878"/>
      <c r="BE21" s="879"/>
      <c r="BF21" s="880"/>
      <c r="BG21" s="1651"/>
      <c r="BH21" s="1652"/>
      <c r="BI21" s="1653"/>
      <c r="BJ21" s="1653"/>
      <c r="BK21" s="1653"/>
      <c r="BL21" s="1646"/>
      <c r="BM21" s="1646"/>
      <c r="BN21" s="3290"/>
      <c r="BO21" s="3290"/>
      <c r="BP21" s="3290"/>
      <c r="BQ21" s="3290"/>
      <c r="BR21" s="3290"/>
      <c r="BS21" s="1581"/>
      <c r="BT21" s="1339">
        <v>1</v>
      </c>
      <c r="BU21" s="850" t="s">
        <v>192</v>
      </c>
      <c r="BV21" s="1647"/>
      <c r="BW21" s="1359"/>
      <c r="BX21" s="1637"/>
      <c r="BY21" s="3287" t="str">
        <f t="shared" si="38"/>
        <v/>
      </c>
      <c r="BZ21" s="3287"/>
      <c r="CA21" s="1701">
        <v>12</v>
      </c>
      <c r="CB21" s="1154" t="s">
        <v>390</v>
      </c>
      <c r="CC21" s="1153"/>
      <c r="CD21" s="1369">
        <f>IF(AND(CA21="",CB21=""),0,IF(AND(CA21&lt;&gt;"",CB21=""),"saisir ❹",IF(AND(CA21="",CB21&lt;&gt;""),"saisir ③",IF(AND(CB21=CA27,CA21&gt;10),"Trop de'/10",0))))</f>
        <v>0</v>
      </c>
      <c r="CE21" s="1663">
        <f>_xlfn.XLOOKUP(CB21,BW24:BX24,BW25:BX25,0,0)</f>
        <v>0</v>
      </c>
      <c r="CF21" s="1665">
        <f t="shared" si="39"/>
        <v>0</v>
      </c>
      <c r="CG21" s="1663">
        <f>_xlfn.XLOOKUP(CB21,BY24:CE24,BY25:CE25,0,0)</f>
        <v>1E-3</v>
      </c>
      <c r="CH21" s="1695">
        <f t="shared" si="40"/>
        <v>1.2E-2</v>
      </c>
      <c r="CI21" s="1695">
        <f>IF(CH21&gt;0,(CH21/CD10)*CO10,0)</f>
        <v>1.2E-2</v>
      </c>
      <c r="CJ21" s="1665">
        <f t="shared" si="41"/>
        <v>1.2E-2</v>
      </c>
      <c r="CK21" s="1665">
        <f>IF(CF21&gt;0,(CF21/CC10)*CN10,0)</f>
        <v>0</v>
      </c>
      <c r="CL21" s="1696">
        <f>(BW21/CC9)*CN8</f>
        <v>0</v>
      </c>
      <c r="CM21" s="1697">
        <f t="shared" si="42"/>
        <v>0</v>
      </c>
      <c r="CN21" s="1379" t="str">
        <f t="shared" si="43"/>
        <v>12 g</v>
      </c>
      <c r="CO21" s="1698" t="str">
        <f t="shared" si="44"/>
        <v>1.2 cl</v>
      </c>
      <c r="CP21" s="1611"/>
      <c r="CQ21" s="1339">
        <v>1</v>
      </c>
      <c r="CR21" s="850" t="s">
        <v>192</v>
      </c>
      <c r="CS21" s="1647"/>
      <c r="CT21" s="1352"/>
      <c r="CU21" s="1635"/>
      <c r="CV21" s="3287" t="str">
        <f t="shared" si="20"/>
        <v/>
      </c>
      <c r="CW21" s="3287"/>
      <c r="CX21" s="1699"/>
      <c r="CY21" s="1154" t="s">
        <v>390</v>
      </c>
      <c r="CZ21" s="1153"/>
      <c r="DA21" s="1369" t="str">
        <f>IF(AND(CX21="",CY21=""),0,IF(AND(CX21&lt;&gt;"",CY21=""),"saisir ❹",IF(AND(CX21="",CY21&lt;&gt;""),"saisir ③",IF(AND(CY21=CX27,CX21&gt;10),"Trop de'/10",0))))</f>
        <v>saisir ③</v>
      </c>
      <c r="DB21" s="1663">
        <f>_xlfn.XLOOKUP(CY21,CT23:CU23,CT24:CU24,0,0)</f>
        <v>0</v>
      </c>
      <c r="DC21" s="1665">
        <f t="shared" si="21"/>
        <v>0</v>
      </c>
      <c r="DD21" s="1663">
        <f>_xlfn.XLOOKUP(CY21,CV23:DB23,CV24:DB24,0,0)</f>
        <v>1E-3</v>
      </c>
      <c r="DE21" s="1695">
        <f t="shared" si="22"/>
        <v>0</v>
      </c>
      <c r="DF21" s="1695">
        <f>IF(DE21&gt;0,(DE21/DO8)*DO9,0)</f>
        <v>0</v>
      </c>
      <c r="DG21" s="1665">
        <f t="shared" si="23"/>
        <v>0</v>
      </c>
      <c r="DH21" s="1665">
        <f>IF(DC21&gt;0,(DC21/DN8)*DN9,0)</f>
        <v>0</v>
      </c>
      <c r="DI21" s="1371">
        <f>(CT21/DL8)*DL9</f>
        <v>0</v>
      </c>
      <c r="DJ21" s="1021">
        <f t="shared" si="24"/>
        <v>0</v>
      </c>
      <c r="DK21" s="1378" t="str">
        <f t="shared" si="25"/>
        <v/>
      </c>
      <c r="DL21" s="1372" t="str">
        <f t="shared" si="26"/>
        <v>0 cl</v>
      </c>
      <c r="DM21" s="1357"/>
      <c r="DN21" s="1373">
        <f t="shared" si="27"/>
        <v>0</v>
      </c>
      <c r="DO21" s="1724">
        <f>IF(ISERROR(DN21/DN22),0,DN21/DN22)</f>
        <v>0</v>
      </c>
      <c r="DP21" s="683"/>
      <c r="DQ21" s="1339">
        <v>1</v>
      </c>
      <c r="DR21" s="850" t="s">
        <v>192</v>
      </c>
      <c r="DS21" s="1647"/>
      <c r="DT21" s="1352"/>
      <c r="DU21" s="1635"/>
      <c r="DV21" s="3287" t="str">
        <f t="shared" si="28"/>
        <v/>
      </c>
      <c r="DW21" s="3287"/>
      <c r="DX21" s="1699"/>
      <c r="DY21" s="1154" t="s">
        <v>390</v>
      </c>
      <c r="DZ21" s="1739">
        <v>1</v>
      </c>
      <c r="EA21" s="1740">
        <v>0.5</v>
      </c>
      <c r="EB21" s="1153"/>
      <c r="EC21" s="1369" t="str">
        <f>IF(AND(DX21="",DY21=""),0,IF(AND(DX21&lt;&gt;"",DY21=""),"saisir ❹",IF(AND(DX21="",DY21&lt;&gt;""),"saisir ③",IF(AND(DY21=DY27,DX21&gt;10),"Trop de'/10",0))))</f>
        <v>saisir ③</v>
      </c>
      <c r="ED21" s="1663">
        <f>_xlfn.XLOOKUP(DY21,DT23:DU23,DT24:DU24,0,0)</f>
        <v>0</v>
      </c>
      <c r="EE21" s="1665">
        <f t="shared" si="29"/>
        <v>0</v>
      </c>
      <c r="EF21" s="1663">
        <f>_xlfn.XLOOKUP(DY21,DV23:EB23,DV24:EB24,0,0)</f>
        <v>1E-3</v>
      </c>
      <c r="EG21" s="1695">
        <f t="shared" si="30"/>
        <v>0</v>
      </c>
      <c r="EH21" s="1695">
        <f>IF(EG21&gt;0,(EG21/EV8)*EV9,0)</f>
        <v>0</v>
      </c>
      <c r="EI21" s="1665">
        <f t="shared" si="31"/>
        <v>0</v>
      </c>
      <c r="EJ21" s="1665">
        <f>IF(EE21&gt;0,(EE21/EU8)*EU9,0)</f>
        <v>0</v>
      </c>
      <c r="EK21" s="1353">
        <f>IF(EI21=0,0,(EI21/EA22)*EL10)</f>
        <v>0</v>
      </c>
      <c r="EL21" s="1354">
        <f>IF(EA22=0,0,IF(ISBLANK(DT21),0,(DT21/EA22)*EL10))</f>
        <v>0</v>
      </c>
      <c r="EM21" s="1371">
        <f>(DT21/ER8)*ER9</f>
        <v>0</v>
      </c>
      <c r="EN21" s="1021">
        <f t="shared" si="32"/>
        <v>0</v>
      </c>
      <c r="EO21" s="1355">
        <f t="shared" si="33"/>
        <v>0</v>
      </c>
      <c r="EP21" s="1356" t="str">
        <f t="shared" si="34"/>
        <v/>
      </c>
      <c r="EQ21" s="1372" t="str">
        <f t="shared" si="35"/>
        <v>0 cl</v>
      </c>
      <c r="ER21" s="1357"/>
      <c r="ES21" s="1373">
        <f t="shared" si="36"/>
        <v>0</v>
      </c>
      <c r="ET21" s="1358">
        <f>IF(ISERROR(ES21/ES22),0,ES21/ES22)</f>
        <v>0</v>
      </c>
      <c r="EU21" s="1888">
        <f t="shared" si="37"/>
        <v>0</v>
      </c>
      <c r="EV21" s="1889">
        <f t="shared" si="45"/>
        <v>0</v>
      </c>
      <c r="EW21" s="683"/>
      <c r="EX21" s="1339">
        <v>1</v>
      </c>
      <c r="EY21" s="3329"/>
      <c r="EZ21" s="866"/>
      <c r="FA21" s="713"/>
      <c r="FB21" s="713" t="s">
        <v>404</v>
      </c>
      <c r="FC21" s="713"/>
      <c r="FD21" s="713"/>
      <c r="FE21" s="504"/>
      <c r="FF21" s="704"/>
      <c r="FG21" s="704"/>
      <c r="FH21" s="704"/>
      <c r="FI21" s="504"/>
      <c r="FJ21" s="876">
        <v>1.5</v>
      </c>
      <c r="FK21" s="505">
        <f>FJ21*10</f>
        <v>15</v>
      </c>
      <c r="FL21" s="505">
        <f>FK21*10</f>
        <v>150</v>
      </c>
      <c r="FM21" s="718">
        <f>FL21*10</f>
        <v>1500</v>
      </c>
      <c r="FN21" s="1339">
        <v>1</v>
      </c>
      <c r="FO21" s="1768" t="s">
        <v>3004</v>
      </c>
      <c r="FP21" s="1769" t="s">
        <v>3033</v>
      </c>
      <c r="FQ21" s="1769" t="s">
        <v>3020</v>
      </c>
      <c r="FR21" s="1770" t="s">
        <v>3005</v>
      </c>
      <c r="FS21" s="29"/>
      <c r="FT21" s="543" t="s">
        <v>3042</v>
      </c>
      <c r="FU21" s="29"/>
      <c r="FV21" s="29"/>
      <c r="FW21" s="29"/>
      <c r="FX21" s="29"/>
      <c r="FY21" s="29"/>
      <c r="FZ21" s="29"/>
      <c r="GA21" s="29"/>
      <c r="GB21" s="1339">
        <v>1</v>
      </c>
      <c r="GC21" s="1818" t="s">
        <v>192</v>
      </c>
      <c r="GD21" s="29"/>
      <c r="GE21" s="1823" t="s">
        <v>2959</v>
      </c>
      <c r="GF21" s="1945" t="s">
        <v>2961</v>
      </c>
      <c r="GG21" s="1945" t="s">
        <v>2963</v>
      </c>
      <c r="GH21" s="1945" t="s">
        <v>2965</v>
      </c>
      <c r="GI21" s="1945" t="s">
        <v>2967</v>
      </c>
      <c r="GJ21" s="1945" t="s">
        <v>2969</v>
      </c>
      <c r="GK21" s="1946" t="s">
        <v>2971</v>
      </c>
      <c r="GL21" s="1947" t="s">
        <v>3102</v>
      </c>
      <c r="GM21" s="1947" t="s">
        <v>3092</v>
      </c>
      <c r="GN21" s="1947" t="s">
        <v>3114</v>
      </c>
      <c r="GO21" s="1947" t="s">
        <v>3113</v>
      </c>
      <c r="GP21" s="1947" t="s">
        <v>3093</v>
      </c>
      <c r="GQ21" s="1947" t="s">
        <v>3098</v>
      </c>
      <c r="GR21" s="1948" t="s">
        <v>3099</v>
      </c>
      <c r="GS21" s="683"/>
    </row>
    <row r="22" spans="1:201" ht="15.75" customHeight="1">
      <c r="A22" s="1339">
        <v>1</v>
      </c>
      <c r="B22" s="852" t="s">
        <v>192</v>
      </c>
      <c r="C22" s="1078"/>
      <c r="D22" s="1078" t="s">
        <v>3066</v>
      </c>
      <c r="E22" s="1078"/>
      <c r="F22" s="1078"/>
      <c r="G22" s="1078"/>
      <c r="H22" s="1078"/>
      <c r="I22" s="1078"/>
      <c r="J22" s="1078"/>
      <c r="K22" s="1611"/>
      <c r="L22" s="1339">
        <v>1</v>
      </c>
      <c r="M22" s="1339"/>
      <c r="N22" s="1339"/>
      <c r="O22" s="1339"/>
      <c r="P22" s="1339"/>
      <c r="Q22" s="1339"/>
      <c r="R22" s="1339"/>
      <c r="S22" s="1339"/>
      <c r="T22" s="1339">
        <v>1</v>
      </c>
      <c r="U22" s="852" t="s">
        <v>192</v>
      </c>
      <c r="V22" s="1617"/>
      <c r="W22" s="714" t="s">
        <v>2131</v>
      </c>
      <c r="X22" s="29"/>
      <c r="Y22" s="29"/>
      <c r="Z22" s="29"/>
      <c r="AA22" s="29"/>
      <c r="AB22" s="29"/>
      <c r="AC22" s="29"/>
      <c r="AD22" s="71"/>
      <c r="AE22" s="29"/>
      <c r="AF22" s="683"/>
      <c r="AG22" s="1339">
        <v>1</v>
      </c>
      <c r="AH22" s="1432" t="s">
        <v>192</v>
      </c>
      <c r="AI22" s="1647"/>
      <c r="AJ22" s="1639">
        <v>1E-3</v>
      </c>
      <c r="AK22" s="1640">
        <v>1</v>
      </c>
      <c r="AL22" s="1640">
        <v>1</v>
      </c>
      <c r="AM22" s="1640">
        <v>0.1</v>
      </c>
      <c r="AN22" s="1640">
        <v>0.01</v>
      </c>
      <c r="AO22" s="1640">
        <v>1E-3</v>
      </c>
      <c r="AP22" s="1640">
        <v>0.1</v>
      </c>
      <c r="AQ22" s="2810">
        <v>0.25</v>
      </c>
      <c r="AR22" s="2811">
        <v>0.5</v>
      </c>
      <c r="AS22" s="2812"/>
      <c r="AT22" s="2813"/>
      <c r="AU22" s="422"/>
      <c r="AV22" s="422"/>
      <c r="AW22" s="683"/>
      <c r="AX22" s="1339"/>
      <c r="AY22" s="1673" t="s">
        <v>192</v>
      </c>
      <c r="AZ22" s="1647"/>
      <c r="BA22" s="1118"/>
      <c r="BB22" s="840"/>
      <c r="BC22" s="841"/>
      <c r="BD22" s="841"/>
      <c r="BE22" s="842" t="s">
        <v>2109</v>
      </c>
      <c r="BF22" s="843" t="s">
        <v>1674</v>
      </c>
      <c r="BG22" s="844" t="s">
        <v>2110</v>
      </c>
      <c r="BH22" s="845" t="s">
        <v>2111</v>
      </c>
      <c r="BI22" s="1653"/>
      <c r="BJ22" s="1653"/>
      <c r="BK22" s="1653"/>
      <c r="BL22" s="1646"/>
      <c r="BM22" s="1646"/>
      <c r="BN22" s="3289" t="s">
        <v>2128</v>
      </c>
      <c r="BO22" s="3289"/>
      <c r="BP22" s="3289"/>
      <c r="BQ22" s="3289"/>
      <c r="BR22" s="3289"/>
      <c r="BS22" s="1581"/>
      <c r="BT22" s="1339">
        <v>1</v>
      </c>
      <c r="BU22" s="850" t="s">
        <v>192</v>
      </c>
      <c r="BV22" s="1647"/>
      <c r="BW22" s="1352"/>
      <c r="BX22" s="1635"/>
      <c r="BY22" s="3287" t="str">
        <f t="shared" si="38"/>
        <v/>
      </c>
      <c r="BZ22" s="3287"/>
      <c r="CA22" s="1699"/>
      <c r="CB22" s="1154" t="s">
        <v>390</v>
      </c>
      <c r="CC22" s="1153"/>
      <c r="CD22" s="1369" t="str">
        <f>IF(AND(CA22="",CB22=""),0,IF(AND(CA22&lt;&gt;"",CB22=""),"saisir ❹",IF(AND(CA22="",CB22&lt;&gt;""),"saisir ③",IF(AND(CB22=CA27,CA22&gt;10),"Trop de'/10",0))))</f>
        <v>saisir ③</v>
      </c>
      <c r="CE22" s="1663">
        <f>_xlfn.XLOOKUP(CB22,BW24:BX24,BW25:BX25,0,0)</f>
        <v>0</v>
      </c>
      <c r="CF22" s="1665">
        <f t="shared" si="39"/>
        <v>0</v>
      </c>
      <c r="CG22" s="1663">
        <f>_xlfn.XLOOKUP(CB22,BY24:CE24,BY25:CE25,0,0)</f>
        <v>1E-3</v>
      </c>
      <c r="CH22" s="1695">
        <f t="shared" si="40"/>
        <v>0</v>
      </c>
      <c r="CI22" s="1695">
        <f>IF(CH22&gt;0,(CH22/CD10)*CO10,0)</f>
        <v>0</v>
      </c>
      <c r="CJ22" s="1665">
        <f t="shared" si="41"/>
        <v>0</v>
      </c>
      <c r="CK22" s="1665">
        <f>IF(CF22&gt;0,(CF22/CC10)*CN10,0)</f>
        <v>0</v>
      </c>
      <c r="CL22" s="1371">
        <f>(BW22/CC9)*CN8</f>
        <v>0</v>
      </c>
      <c r="CM22" s="1021">
        <f t="shared" si="42"/>
        <v>0</v>
      </c>
      <c r="CN22" s="1378" t="str">
        <f t="shared" si="43"/>
        <v/>
      </c>
      <c r="CO22" s="1700" t="str">
        <f t="shared" si="44"/>
        <v>0 cl</v>
      </c>
      <c r="CP22" s="1611"/>
      <c r="CQ22" s="1339">
        <v>1</v>
      </c>
      <c r="CR22" s="850" t="s">
        <v>192</v>
      </c>
      <c r="CS22" s="1647"/>
      <c r="CT22" s="1702"/>
      <c r="CU22" s="1703"/>
      <c r="CV22" s="1704"/>
      <c r="CW22" s="1704"/>
      <c r="CX22" s="1705" t="s">
        <v>2882</v>
      </c>
      <c r="CY22" s="1706">
        <f>IF(SUM(DC12:DC21)=0,0,SUM(DC12:DC21))</f>
        <v>1.55</v>
      </c>
      <c r="CZ22" s="1707">
        <f>IF(SUM(DE12:DE21)=0,0,SUM(DE12:DE21))</f>
        <v>1.7820000000000003</v>
      </c>
      <c r="DA22" s="1708">
        <f>IF(CY22=0,CZ22,CY22)</f>
        <v>1.55</v>
      </c>
      <c r="DB22" s="1709"/>
      <c r="DC22" s="1709"/>
      <c r="DD22" s="1709"/>
      <c r="DE22" s="1709"/>
      <c r="DF22" s="1710">
        <f>SUM(DE12:DE21)</f>
        <v>1.7820000000000003</v>
      </c>
      <c r="DG22" s="1711">
        <f>SUM(DF12:DF21)</f>
        <v>1.7820000000000003</v>
      </c>
      <c r="DH22" s="1711">
        <f>SUM(DG12:DG21)</f>
        <v>3.3319999999999999</v>
      </c>
      <c r="DI22" s="1712"/>
      <c r="DJ22" s="1712" t="s">
        <v>2866</v>
      </c>
      <c r="DK22" s="1713">
        <f>SUM(DG12:DG21)</f>
        <v>3.3319999999999999</v>
      </c>
      <c r="DL22" s="1727" t="str">
        <f>IF(DG22&gt;=1,TRUNC(DG22,2)&amp;" L",ROUNDUP(DG22,3)*100&amp;" cl")</f>
        <v>1.78 L</v>
      </c>
      <c r="DM22" s="1728"/>
      <c r="DN22" s="1729">
        <f>SUM(DN12:DN21)</f>
        <v>3.3319999999999999</v>
      </c>
      <c r="DO22" s="1730"/>
      <c r="DP22" s="683"/>
      <c r="DQ22" s="1339">
        <v>1</v>
      </c>
      <c r="DR22" s="850" t="s">
        <v>192</v>
      </c>
      <c r="DS22" s="1647"/>
      <c r="DT22" s="1702"/>
      <c r="DU22" s="1703"/>
      <c r="DV22" s="1704"/>
      <c r="DW22" s="1704"/>
      <c r="DX22" s="1705" t="s">
        <v>2882</v>
      </c>
      <c r="DY22" s="1706">
        <f>IF(SUM(EE12:EE21)=0,0,SUM(EE12:EE21))</f>
        <v>1.55</v>
      </c>
      <c r="DZ22" s="1707">
        <f>IF(SUM(EG12:EG21)=0,0,SUM(EG12:EG21))</f>
        <v>1.7820000000000003</v>
      </c>
      <c r="EA22" s="1708">
        <f>IF(DY22=0,DZ22,DY22)</f>
        <v>1.55</v>
      </c>
      <c r="EB22" s="1708"/>
      <c r="EC22" s="1728"/>
      <c r="ED22" s="1709"/>
      <c r="EE22" s="1709"/>
      <c r="EF22" s="1709"/>
      <c r="EG22" s="1709"/>
      <c r="EH22" s="1710">
        <f>SUM(EG12:EG21)</f>
        <v>1.7820000000000003</v>
      </c>
      <c r="EI22" s="1711">
        <f>SUM(EH12:EH21)</f>
        <v>1.7820000000000003</v>
      </c>
      <c r="EJ22" s="1711">
        <f>SUM(EI12:EI21)</f>
        <v>3.3319999999999999</v>
      </c>
      <c r="EK22" s="1742"/>
      <c r="EL22" s="1743"/>
      <c r="EM22" s="1744"/>
      <c r="EN22" s="1712" t="s">
        <v>2866</v>
      </c>
      <c r="EO22" s="1713">
        <f>SUM(EO12:EO21)</f>
        <v>1.6659999999999999</v>
      </c>
      <c r="EP22" s="1713">
        <f>SUM(EI12:EI21)</f>
        <v>3.3319999999999999</v>
      </c>
      <c r="EQ22" s="1727" t="str">
        <f>IF(EI22&gt;=1,TRUNC(EI22,2)&amp;" L",ROUNDUP(EI22,3)*100&amp;" cl")</f>
        <v>1.78 L</v>
      </c>
      <c r="ER22" s="1728"/>
      <c r="ES22" s="1729">
        <f>SUM(ES12:ES21)</f>
        <v>3.3319999999999999</v>
      </c>
      <c r="ET22" s="1703"/>
      <c r="EU22" s="1745">
        <f>SUM(EU12:EU21)</f>
        <v>1.6659999999999999</v>
      </c>
      <c r="EV22" s="1746">
        <f>SUM(EV12:EV21)</f>
        <v>1.6659999999999999</v>
      </c>
      <c r="EW22" s="683"/>
      <c r="EX22" s="1339">
        <v>1</v>
      </c>
      <c r="EY22" s="3329"/>
      <c r="EZ22" s="866"/>
      <c r="FA22" s="713"/>
      <c r="FB22" s="1085" t="s">
        <v>406</v>
      </c>
      <c r="FC22" s="713"/>
      <c r="FD22" s="713"/>
      <c r="FE22" s="504"/>
      <c r="FF22" s="504"/>
      <c r="FG22" s="504"/>
      <c r="FH22" s="504"/>
      <c r="FI22" s="504"/>
      <c r="FJ22" s="881">
        <f>FJ21</f>
        <v>1.5</v>
      </c>
      <c r="FK22" s="719">
        <f>FJ22/10</f>
        <v>0.15</v>
      </c>
      <c r="FL22" s="719">
        <f>FK22/10</f>
        <v>1.4999999999999999E-2</v>
      </c>
      <c r="FM22" s="720">
        <f>FL22/10</f>
        <v>1.5E-3</v>
      </c>
      <c r="FN22" s="1339">
        <v>1</v>
      </c>
      <c r="FO22" s="1768" t="s">
        <v>3006</v>
      </c>
      <c r="FP22" s="1769" t="s">
        <v>3035</v>
      </c>
      <c r="FQ22" s="1769" t="s">
        <v>3021</v>
      </c>
      <c r="FR22" s="1770" t="s">
        <v>3007</v>
      </c>
      <c r="FS22" s="29"/>
      <c r="FT22" s="543" t="s">
        <v>3045</v>
      </c>
      <c r="FU22" s="29"/>
      <c r="FV22" s="29"/>
      <c r="FW22" s="29"/>
      <c r="FX22" s="29"/>
      <c r="FY22" s="29"/>
      <c r="FZ22" s="29"/>
      <c r="GA22" s="29"/>
      <c r="GB22" s="1339">
        <v>1</v>
      </c>
      <c r="GC22" s="1818" t="s">
        <v>192</v>
      </c>
      <c r="GD22" s="29"/>
      <c r="GE22" s="1789" t="s">
        <v>2960</v>
      </c>
      <c r="GF22" s="37" t="s">
        <v>2962</v>
      </c>
      <c r="GG22" s="37" t="s">
        <v>2964</v>
      </c>
      <c r="GH22" s="37" t="s">
        <v>2966</v>
      </c>
      <c r="GI22" s="37" t="s">
        <v>2968</v>
      </c>
      <c r="GJ22" s="37" t="s">
        <v>2970</v>
      </c>
      <c r="GK22" s="993" t="s">
        <v>2972</v>
      </c>
      <c r="GL22" s="37" t="s">
        <v>3115</v>
      </c>
      <c r="GM22" s="37" t="s">
        <v>3116</v>
      </c>
      <c r="GN22" s="37" t="s">
        <v>3118</v>
      </c>
      <c r="GO22" s="37" t="s">
        <v>3118</v>
      </c>
      <c r="GP22" s="37" t="s">
        <v>3120</v>
      </c>
      <c r="GQ22" s="37" t="s">
        <v>3115</v>
      </c>
      <c r="GR22" s="1790" t="s">
        <v>3121</v>
      </c>
      <c r="GS22" s="683"/>
    </row>
    <row r="23" spans="1:201" ht="16.5" customHeight="1">
      <c r="A23" s="1339">
        <v>1</v>
      </c>
      <c r="B23" s="852" t="s">
        <v>192</v>
      </c>
      <c r="C23" s="1078"/>
      <c r="D23" s="1078" t="s">
        <v>3067</v>
      </c>
      <c r="E23" s="1078"/>
      <c r="F23" s="1078"/>
      <c r="G23" s="1078"/>
      <c r="H23" s="1078"/>
      <c r="I23" s="1078"/>
      <c r="J23" s="1078"/>
      <c r="K23" s="1611"/>
      <c r="L23" s="1339">
        <v>1</v>
      </c>
      <c r="M23" s="1339"/>
      <c r="N23" s="1339"/>
      <c r="O23" s="1339"/>
      <c r="P23" s="1339"/>
      <c r="Q23" s="1339"/>
      <c r="R23" s="1339"/>
      <c r="S23" s="1339"/>
      <c r="T23" s="1339">
        <v>1</v>
      </c>
      <c r="U23" s="852" t="s">
        <v>192</v>
      </c>
      <c r="V23" s="1617"/>
      <c r="W23" s="853" t="s">
        <v>2118</v>
      </c>
      <c r="X23" s="628" t="s">
        <v>2133</v>
      </c>
      <c r="Y23" s="29"/>
      <c r="Z23" s="29"/>
      <c r="AA23" s="29"/>
      <c r="AB23" s="29"/>
      <c r="AC23" s="29"/>
      <c r="AD23" s="29"/>
      <c r="AE23" s="29"/>
      <c r="AF23" s="683"/>
      <c r="AG23" s="1339">
        <v>1</v>
      </c>
      <c r="AH23" s="1432" t="s">
        <v>192</v>
      </c>
      <c r="AI23" s="1647"/>
      <c r="AJ23" s="1677"/>
      <c r="AK23" s="1678"/>
      <c r="AL23" s="1678"/>
      <c r="AM23" s="1678"/>
      <c r="AN23" s="1678"/>
      <c r="AO23" s="1678"/>
      <c r="AP23" s="1678"/>
      <c r="AQ23" s="1759"/>
      <c r="AR23" s="1680"/>
      <c r="AS23" s="422"/>
      <c r="AT23" s="993"/>
      <c r="AU23" s="422"/>
      <c r="AV23" s="422"/>
      <c r="AW23" s="683"/>
      <c r="AX23" s="1339"/>
      <c r="AY23" s="1673" t="s">
        <v>192</v>
      </c>
      <c r="AZ23" s="1647"/>
      <c r="BA23" s="1118"/>
      <c r="BB23" s="851" t="s">
        <v>1676</v>
      </c>
      <c r="BC23" s="846"/>
      <c r="BD23" s="846"/>
      <c r="BE23" s="851" t="s">
        <v>1675</v>
      </c>
      <c r="BF23" s="851" t="s">
        <v>389</v>
      </c>
      <c r="BG23" s="851" t="s">
        <v>223</v>
      </c>
      <c r="BH23" s="851" t="s">
        <v>390</v>
      </c>
      <c r="BI23" s="1653"/>
      <c r="BJ23" s="1653"/>
      <c r="BK23" s="1653"/>
      <c r="BL23" s="1646"/>
      <c r="BM23" s="1646"/>
      <c r="BN23" s="3289"/>
      <c r="BO23" s="3289"/>
      <c r="BP23" s="3289"/>
      <c r="BQ23" s="3289"/>
      <c r="BR23" s="3289"/>
      <c r="BS23" s="1581"/>
      <c r="BT23" s="1339">
        <v>1</v>
      </c>
      <c r="BU23" s="850" t="s">
        <v>192</v>
      </c>
      <c r="BV23" s="1647"/>
      <c r="BW23" s="1702"/>
      <c r="BX23" s="1703"/>
      <c r="BY23" s="1704"/>
      <c r="BZ23" s="1704"/>
      <c r="CA23" s="1705" t="s">
        <v>2882</v>
      </c>
      <c r="CB23" s="1706">
        <f>IF(SUM(CF13:CF22)=0,0,SUM(CF13:CF22))</f>
        <v>1.55</v>
      </c>
      <c r="CC23" s="1707">
        <f>IF(SUM(CH13:CH22)=0,0,SUM(CH13:CH22))</f>
        <v>1.7820000000000003</v>
      </c>
      <c r="CD23" s="1708">
        <f>IF(CB23=0,CC23,CB23)</f>
        <v>1.55</v>
      </c>
      <c r="CE23" s="1709"/>
      <c r="CF23" s="1709"/>
      <c r="CG23" s="1709"/>
      <c r="CH23" s="1709"/>
      <c r="CI23" s="1710">
        <f>SUM(CH13:CH22)</f>
        <v>1.7820000000000003</v>
      </c>
      <c r="CJ23" s="1711">
        <f>SUM(CI13:CI22)</f>
        <v>1.7820000000000003</v>
      </c>
      <c r="CK23" s="1711">
        <f>SUM(CJ13:CJ22)</f>
        <v>3.3319999999999999</v>
      </c>
      <c r="CL23" s="1712"/>
      <c r="CM23" s="1712" t="s">
        <v>2866</v>
      </c>
      <c r="CN23" s="1713">
        <f>SUM(CJ13:CJ22)</f>
        <v>3.3319999999999999</v>
      </c>
      <c r="CO23" s="1714" t="str">
        <f>IF(CJ23&gt;=1,TRUNC(CJ23,2)&amp;" L",ROUNDUP(CJ23,3)*100&amp;" cl")</f>
        <v>1.78 L</v>
      </c>
      <c r="CP23" s="1611"/>
      <c r="CQ23" s="1339">
        <v>1</v>
      </c>
      <c r="CR23" s="850" t="s">
        <v>192</v>
      </c>
      <c r="CS23" s="1647"/>
      <c r="CT23" s="1661" t="s">
        <v>1676</v>
      </c>
      <c r="CU23" s="1662" t="s">
        <v>1675</v>
      </c>
      <c r="CV23" s="1662" t="s">
        <v>218</v>
      </c>
      <c r="CW23" s="1662" t="s">
        <v>389</v>
      </c>
      <c r="CX23" s="1662" t="s">
        <v>223</v>
      </c>
      <c r="CY23" s="1662" t="s">
        <v>390</v>
      </c>
      <c r="CZ23" s="1620" t="s">
        <v>1674</v>
      </c>
      <c r="DA23" s="1620" t="s">
        <v>2110</v>
      </c>
      <c r="DB23" s="1722" t="s">
        <v>2111</v>
      </c>
      <c r="DC23" s="422"/>
      <c r="DD23" s="422"/>
      <c r="DE23" s="993"/>
      <c r="DF23" s="993"/>
      <c r="DG23" s="993"/>
      <c r="DH23" s="991"/>
      <c r="DI23" s="422"/>
      <c r="DJ23" s="422"/>
      <c r="DK23" s="873"/>
      <c r="DL23" s="1374" t="s">
        <v>2903</v>
      </c>
      <c r="DM23" s="1002">
        <v>0.1</v>
      </c>
      <c r="DN23" s="1364">
        <f>(DN22*DM23)+DN22</f>
        <v>3.6652</v>
      </c>
      <c r="DO23" s="422"/>
      <c r="DP23" s="683"/>
      <c r="DQ23" s="1339">
        <v>1</v>
      </c>
      <c r="DR23" s="850" t="s">
        <v>192</v>
      </c>
      <c r="DS23" s="1647"/>
      <c r="DT23" s="1661" t="s">
        <v>1676</v>
      </c>
      <c r="DU23" s="1662" t="s">
        <v>1675</v>
      </c>
      <c r="DV23" s="1662" t="s">
        <v>218</v>
      </c>
      <c r="DW23" s="1662" t="s">
        <v>389</v>
      </c>
      <c r="DX23" s="1662" t="s">
        <v>223</v>
      </c>
      <c r="DY23" s="1662" t="s">
        <v>390</v>
      </c>
      <c r="DZ23" s="1620" t="s">
        <v>1674</v>
      </c>
      <c r="EA23" s="1620" t="s">
        <v>2110</v>
      </c>
      <c r="EB23" s="1732" t="s">
        <v>2111</v>
      </c>
      <c r="EC23" s="422"/>
      <c r="ED23" s="422"/>
      <c r="EE23" s="422"/>
      <c r="EF23" s="422"/>
      <c r="EG23" s="993"/>
      <c r="EH23" s="993"/>
      <c r="EI23" s="993"/>
      <c r="EJ23" s="991"/>
      <c r="EK23" s="422"/>
      <c r="EL23" s="422"/>
      <c r="EM23" s="422"/>
      <c r="EN23" s="422"/>
      <c r="EO23" s="422"/>
      <c r="EP23" s="873"/>
      <c r="EQ23" s="1374" t="s">
        <v>2890</v>
      </c>
      <c r="ER23" s="1002">
        <v>0.1</v>
      </c>
      <c r="ES23" s="1364">
        <f>(ES22*ER23)+ES22</f>
        <v>3.6652</v>
      </c>
      <c r="ET23" s="422"/>
      <c r="EU23" s="422"/>
      <c r="EV23" s="422"/>
      <c r="EW23" s="683"/>
      <c r="EX23" s="1339">
        <v>1</v>
      </c>
      <c r="EY23" s="3329"/>
      <c r="EZ23" s="859"/>
      <c r="FA23" s="721"/>
      <c r="FB23" s="504"/>
      <c r="FC23" s="504"/>
      <c r="FD23" s="504"/>
      <c r="FE23" s="721"/>
      <c r="FF23" s="3291" t="s">
        <v>2007</v>
      </c>
      <c r="FG23" s="3292"/>
      <c r="FH23" s="3292"/>
      <c r="FI23" s="3292"/>
      <c r="FJ23" s="2814">
        <f>FJ22*1000</f>
        <v>1500</v>
      </c>
      <c r="FK23" s="2815">
        <f>FK22*1000</f>
        <v>150</v>
      </c>
      <c r="FL23" s="2815">
        <f>FL22*1000</f>
        <v>15</v>
      </c>
      <c r="FM23" s="2816">
        <f>FM22*1000</f>
        <v>1.5</v>
      </c>
      <c r="FN23" s="1339">
        <v>1</v>
      </c>
      <c r="FO23" s="1768" t="s">
        <v>3008</v>
      </c>
      <c r="FP23" s="1769" t="s">
        <v>3034</v>
      </c>
      <c r="FQ23" s="1769" t="s">
        <v>3021</v>
      </c>
      <c r="FR23" s="1770" t="s">
        <v>3009</v>
      </c>
      <c r="FS23" s="29"/>
      <c r="FT23" s="543" t="s">
        <v>3044</v>
      </c>
      <c r="FU23" s="29"/>
      <c r="FV23" s="29"/>
      <c r="FW23" s="29"/>
      <c r="FX23" s="29"/>
      <c r="FY23" s="29"/>
      <c r="FZ23" s="29"/>
      <c r="GA23" s="29"/>
      <c r="GB23" s="1339">
        <v>1</v>
      </c>
      <c r="GC23" s="1818" t="s">
        <v>192</v>
      </c>
      <c r="GD23" s="29"/>
      <c r="GE23" s="1789" t="s">
        <v>3123</v>
      </c>
      <c r="GF23" s="37" t="s">
        <v>3124</v>
      </c>
      <c r="GG23" s="37" t="s">
        <v>781</v>
      </c>
      <c r="GH23" s="37" t="s">
        <v>3125</v>
      </c>
      <c r="GI23" s="37" t="s">
        <v>840</v>
      </c>
      <c r="GJ23" s="37" t="s">
        <v>3126</v>
      </c>
      <c r="GK23" s="993" t="s">
        <v>3127</v>
      </c>
      <c r="GL23" s="37" t="s">
        <v>3128</v>
      </c>
      <c r="GM23" s="37" t="s">
        <v>539</v>
      </c>
      <c r="GN23" s="37" t="s">
        <v>3129</v>
      </c>
      <c r="GO23" s="37" t="s">
        <v>3129</v>
      </c>
      <c r="GP23" s="37" t="s">
        <v>2957</v>
      </c>
      <c r="GQ23" s="37" t="s">
        <v>3130</v>
      </c>
      <c r="GR23" s="1790" t="s">
        <v>2956</v>
      </c>
      <c r="GS23" s="683"/>
    </row>
    <row r="24" spans="1:201" ht="18.75">
      <c r="A24" s="1339">
        <v>1</v>
      </c>
      <c r="B24" s="852" t="s">
        <v>192</v>
      </c>
      <c r="C24" s="1078"/>
      <c r="D24" s="1078" t="s">
        <v>3068</v>
      </c>
      <c r="E24" s="1078"/>
      <c r="F24" s="1078"/>
      <c r="G24" s="1078"/>
      <c r="H24" s="1078"/>
      <c r="I24" s="1078"/>
      <c r="J24" s="1078"/>
      <c r="K24" s="1611"/>
      <c r="L24" s="1339">
        <v>1</v>
      </c>
      <c r="M24" s="1339"/>
      <c r="N24" s="1339"/>
      <c r="O24" s="1339"/>
      <c r="P24" s="1339"/>
      <c r="Q24" s="1339"/>
      <c r="R24" s="1339"/>
      <c r="S24" s="1339"/>
      <c r="T24" s="1339">
        <v>1</v>
      </c>
      <c r="U24" s="852" t="s">
        <v>192</v>
      </c>
      <c r="V24" s="1617"/>
      <c r="W24" s="628" t="s">
        <v>2134</v>
      </c>
      <c r="X24" s="29"/>
      <c r="Y24" s="29"/>
      <c r="Z24" s="29"/>
      <c r="AA24" s="29"/>
      <c r="AB24" s="29"/>
      <c r="AC24" s="29"/>
      <c r="AD24" s="29"/>
      <c r="AE24" s="29"/>
      <c r="AF24" s="683"/>
      <c r="AG24" s="1339">
        <v>1</v>
      </c>
      <c r="AH24" s="1432" t="s">
        <v>192</v>
      </c>
      <c r="AI24" s="1647"/>
      <c r="AJ24" s="1716"/>
      <c r="AK24" s="840"/>
      <c r="AL24" s="841"/>
      <c r="AM24" s="842" t="s">
        <v>2909</v>
      </c>
      <c r="AN24" s="1154" t="s">
        <v>1674</v>
      </c>
      <c r="AO24" s="1340" t="s">
        <v>2110</v>
      </c>
      <c r="AP24" s="1341" t="s">
        <v>2111</v>
      </c>
      <c r="AQ24" s="1748"/>
      <c r="AR24" s="1676"/>
      <c r="AS24" s="422"/>
      <c r="AT24" s="993"/>
      <c r="AU24" s="422"/>
      <c r="AV24" s="422"/>
      <c r="AW24" s="683"/>
      <c r="AX24" s="1339"/>
      <c r="AY24" s="1673" t="s">
        <v>192</v>
      </c>
      <c r="AZ24" s="1647"/>
      <c r="BA24" s="1118"/>
      <c r="BB24" s="877"/>
      <c r="BC24" s="878"/>
      <c r="BD24" s="878"/>
      <c r="BE24" s="879"/>
      <c r="BF24" s="880"/>
      <c r="BG24" s="1651"/>
      <c r="BH24" s="1652"/>
      <c r="BI24" s="1653"/>
      <c r="BJ24" s="1653"/>
      <c r="BK24" s="1653"/>
      <c r="BL24" s="1646"/>
      <c r="BM24" s="1646"/>
      <c r="BN24" s="3289"/>
      <c r="BO24" s="3289"/>
      <c r="BP24" s="3289"/>
      <c r="BQ24" s="3289"/>
      <c r="BR24" s="3289"/>
      <c r="BS24" s="1581"/>
      <c r="BT24" s="1339">
        <v>1</v>
      </c>
      <c r="BU24" s="850" t="s">
        <v>192</v>
      </c>
      <c r="BV24" s="1647"/>
      <c r="BW24" s="1661" t="s">
        <v>1676</v>
      </c>
      <c r="BX24" s="1662" t="s">
        <v>1675</v>
      </c>
      <c r="BY24" s="1662" t="s">
        <v>218</v>
      </c>
      <c r="BZ24" s="1662" t="s">
        <v>389</v>
      </c>
      <c r="CA24" s="1662" t="s">
        <v>223</v>
      </c>
      <c r="CB24" s="1662" t="s">
        <v>390</v>
      </c>
      <c r="CC24" s="1620" t="s">
        <v>1674</v>
      </c>
      <c r="CD24" s="1620" t="s">
        <v>2110</v>
      </c>
      <c r="CE24" s="1688" t="s">
        <v>2111</v>
      </c>
      <c r="CF24" s="422"/>
      <c r="CG24" s="422"/>
      <c r="CH24" s="993"/>
      <c r="CI24" s="993"/>
      <c r="CJ24" s="993"/>
      <c r="CK24" s="991"/>
      <c r="CL24" s="422"/>
      <c r="CM24" s="422"/>
      <c r="CN24" s="422"/>
      <c r="CO24" s="1685"/>
      <c r="CP24" s="1611"/>
      <c r="CQ24" s="1339">
        <v>1</v>
      </c>
      <c r="CR24" s="850" t="s">
        <v>192</v>
      </c>
      <c r="CS24" s="1647"/>
      <c r="CT24" s="1639">
        <v>1E-3</v>
      </c>
      <c r="CU24" s="1640">
        <v>1</v>
      </c>
      <c r="CV24" s="1640">
        <v>1</v>
      </c>
      <c r="CW24" s="1640">
        <v>0.1</v>
      </c>
      <c r="CX24" s="1640">
        <v>0.01</v>
      </c>
      <c r="CY24" s="1640">
        <v>1E-3</v>
      </c>
      <c r="CZ24" s="1640">
        <v>0.1</v>
      </c>
      <c r="DA24" s="1456">
        <v>0.25</v>
      </c>
      <c r="DB24" s="2817">
        <v>0.5</v>
      </c>
      <c r="DC24" s="422"/>
      <c r="DD24" s="422"/>
      <c r="DE24" s="993"/>
      <c r="DF24" s="993"/>
      <c r="DG24" s="993"/>
      <c r="DH24" s="991"/>
      <c r="DI24" s="1000" t="s">
        <v>2256</v>
      </c>
      <c r="DJ24" s="422"/>
      <c r="DK24" s="422"/>
      <c r="DL24" s="422"/>
      <c r="DM24" s="422"/>
      <c r="DN24" s="422"/>
      <c r="DO24" s="422"/>
      <c r="DP24" s="683"/>
      <c r="DQ24" s="1339">
        <v>1</v>
      </c>
      <c r="DR24" s="850" t="s">
        <v>192</v>
      </c>
      <c r="DS24" s="1647"/>
      <c r="DT24" s="1639">
        <v>1E-3</v>
      </c>
      <c r="DU24" s="1640">
        <v>1</v>
      </c>
      <c r="DV24" s="1640">
        <v>1</v>
      </c>
      <c r="DW24" s="1640">
        <v>0.1</v>
      </c>
      <c r="DX24" s="1640">
        <v>0.01</v>
      </c>
      <c r="DY24" s="1640">
        <v>1E-3</v>
      </c>
      <c r="DZ24" s="1640">
        <v>0.1</v>
      </c>
      <c r="EA24" s="1456">
        <v>0.25</v>
      </c>
      <c r="EB24" s="1565">
        <v>0.5</v>
      </c>
      <c r="EC24" s="422"/>
      <c r="ED24" s="422"/>
      <c r="EE24" s="422"/>
      <c r="EF24" s="422"/>
      <c r="EG24" s="993"/>
      <c r="EH24" s="993"/>
      <c r="EI24" s="993"/>
      <c r="EJ24" s="991"/>
      <c r="EK24" s="1000" t="s">
        <v>2875</v>
      </c>
      <c r="EL24" s="422"/>
      <c r="EM24" s="422"/>
      <c r="EN24" s="422"/>
      <c r="EO24" s="422"/>
      <c r="EP24" s="422"/>
      <c r="EQ24" s="422"/>
      <c r="ER24" s="422"/>
      <c r="ES24" s="422"/>
      <c r="ET24" s="422"/>
      <c r="EU24" s="422"/>
      <c r="EV24" s="422"/>
      <c r="EW24" s="683"/>
      <c r="EX24" s="1339">
        <v>1</v>
      </c>
      <c r="EY24" s="3329"/>
      <c r="EZ24" s="3293" t="s">
        <v>63</v>
      </c>
      <c r="FA24" s="3294"/>
      <c r="FB24" s="3295" t="s">
        <v>2008</v>
      </c>
      <c r="FC24" s="3296"/>
      <c r="FD24" s="3296"/>
      <c r="FE24" s="3297"/>
      <c r="FF24" s="3298" t="s">
        <v>2009</v>
      </c>
      <c r="FG24" s="3299"/>
      <c r="FH24" s="3299"/>
      <c r="FI24" s="3300"/>
      <c r="FJ24" s="1410" t="s">
        <v>223</v>
      </c>
      <c r="FK24" s="882" t="s">
        <v>390</v>
      </c>
      <c r="FL24" s="882" t="s">
        <v>389</v>
      </c>
      <c r="FM24" s="1411" t="s">
        <v>218</v>
      </c>
      <c r="FN24" s="1339">
        <v>1</v>
      </c>
      <c r="FO24" s="1768" t="s">
        <v>3010</v>
      </c>
      <c r="FP24" s="1769" t="s">
        <v>3036</v>
      </c>
      <c r="FQ24" s="540" t="s">
        <v>3024</v>
      </c>
      <c r="FR24" s="1770" t="s">
        <v>3011</v>
      </c>
      <c r="FS24" s="29"/>
      <c r="FT24" s="543" t="s">
        <v>3048</v>
      </c>
      <c r="FU24" s="29"/>
      <c r="FV24" s="29"/>
      <c r="FW24" s="29"/>
      <c r="FX24" s="29"/>
      <c r="FY24" s="29"/>
      <c r="FZ24" s="29"/>
      <c r="GA24" s="29"/>
      <c r="GB24" s="1339">
        <v>1</v>
      </c>
      <c r="GC24" s="1818" t="s">
        <v>192</v>
      </c>
      <c r="GD24" s="29"/>
      <c r="GE24" s="1791">
        <v>5.9000000000000007E-3</v>
      </c>
      <c r="GF24" s="1814">
        <v>2.5000000000000001E-3</v>
      </c>
      <c r="GG24" s="1814">
        <v>0.03</v>
      </c>
      <c r="GH24" s="1814">
        <v>4.4999999999999998E-2</v>
      </c>
      <c r="GI24" s="1814">
        <v>0.15</v>
      </c>
      <c r="GJ24" s="1814">
        <v>0.47</v>
      </c>
      <c r="GK24" s="1814">
        <v>0.56999999999999995</v>
      </c>
      <c r="GL24" s="1814" t="s">
        <v>3096</v>
      </c>
      <c r="GM24" s="1814" t="s">
        <v>3117</v>
      </c>
      <c r="GN24" s="1814" t="s">
        <v>3119</v>
      </c>
      <c r="GO24" s="1814" t="s">
        <v>3119</v>
      </c>
      <c r="GP24" s="1814" t="s">
        <v>3085</v>
      </c>
      <c r="GQ24" s="1814" t="s">
        <v>3096</v>
      </c>
      <c r="GR24" s="1792" t="s">
        <v>3122</v>
      </c>
      <c r="GS24" s="683"/>
    </row>
    <row r="25" spans="1:201" ht="15.75" customHeight="1" thickBot="1">
      <c r="A25" s="1339">
        <v>1</v>
      </c>
      <c r="B25" s="890" t="s">
        <v>192</v>
      </c>
      <c r="C25" s="1618"/>
      <c r="D25" s="1762"/>
      <c r="E25" s="1762"/>
      <c r="F25" s="1762"/>
      <c r="G25" s="1762"/>
      <c r="H25" s="1762"/>
      <c r="I25" s="1762"/>
      <c r="J25" s="1762"/>
      <c r="K25" s="1612"/>
      <c r="L25" s="1339">
        <v>1</v>
      </c>
      <c r="M25" s="1339"/>
      <c r="N25" s="1339"/>
      <c r="O25" s="1339"/>
      <c r="P25" s="1339"/>
      <c r="Q25" s="1339"/>
      <c r="R25" s="1339"/>
      <c r="S25" s="1339"/>
      <c r="T25" s="1339">
        <v>1</v>
      </c>
      <c r="U25" s="852" t="s">
        <v>192</v>
      </c>
      <c r="V25" s="1617"/>
      <c r="W25" s="2869" t="s">
        <v>2136</v>
      </c>
      <c r="X25" s="2869"/>
      <c r="Y25" s="2869"/>
      <c r="Z25" s="2869"/>
      <c r="AA25" s="2869"/>
      <c r="AB25" s="2869"/>
      <c r="AC25" s="2869"/>
      <c r="AD25" s="2869"/>
      <c r="AE25" s="2869"/>
      <c r="AF25" s="1576"/>
      <c r="AG25" s="1339">
        <v>1</v>
      </c>
      <c r="AH25" s="1432" t="s">
        <v>192</v>
      </c>
      <c r="AI25" s="1647"/>
      <c r="AJ25" s="1381" t="s">
        <v>1676</v>
      </c>
      <c r="AK25" s="1381" t="s">
        <v>1675</v>
      </c>
      <c r="AL25" s="846"/>
      <c r="AM25" s="1365"/>
      <c r="AN25" s="1381" t="s">
        <v>389</v>
      </c>
      <c r="AO25" s="1381" t="s">
        <v>390</v>
      </c>
      <c r="AP25" s="1338"/>
      <c r="AQ25" s="1748"/>
      <c r="AR25" s="1676"/>
      <c r="AS25" s="422"/>
      <c r="AT25" s="993"/>
      <c r="AU25" s="422"/>
      <c r="AV25" s="422"/>
      <c r="AW25" s="683"/>
      <c r="AX25" s="1339"/>
      <c r="AY25" s="1673" t="s">
        <v>192</v>
      </c>
      <c r="AZ25" s="1647"/>
      <c r="BA25" s="1118"/>
      <c r="BB25" s="877"/>
      <c r="BC25" s="878"/>
      <c r="BD25" s="878"/>
      <c r="BE25" s="879"/>
      <c r="BF25" s="880"/>
      <c r="BG25" s="1651"/>
      <c r="BH25" s="1652"/>
      <c r="BI25" s="1653"/>
      <c r="BJ25" s="1653"/>
      <c r="BK25" s="1653"/>
      <c r="BL25" s="1646"/>
      <c r="BM25" s="1646"/>
      <c r="BN25" s="1644"/>
      <c r="BO25" s="1644"/>
      <c r="BP25" s="1644"/>
      <c r="BQ25" s="1644"/>
      <c r="BR25" s="1644"/>
      <c r="BS25" s="1581"/>
      <c r="BT25" s="1339">
        <v>1</v>
      </c>
      <c r="BU25" s="850" t="s">
        <v>192</v>
      </c>
      <c r="BV25" s="1647"/>
      <c r="BW25" s="1389">
        <v>1E-3</v>
      </c>
      <c r="BX25" s="1387">
        <v>1</v>
      </c>
      <c r="BY25" s="1387">
        <v>1</v>
      </c>
      <c r="BZ25" s="1387">
        <v>0.1</v>
      </c>
      <c r="CA25" s="1387">
        <v>0.01</v>
      </c>
      <c r="CB25" s="1387">
        <v>1E-3</v>
      </c>
      <c r="CC25" s="1387">
        <v>0.1</v>
      </c>
      <c r="CD25" s="1390">
        <v>0.25</v>
      </c>
      <c r="CE25" s="1391">
        <v>0.5</v>
      </c>
      <c r="CF25" s="422"/>
      <c r="CG25" s="422"/>
      <c r="CH25" s="993"/>
      <c r="CI25" s="993"/>
      <c r="CJ25" s="993"/>
      <c r="CK25" s="991"/>
      <c r="CL25" s="422"/>
      <c r="CM25" s="422"/>
      <c r="CN25" s="422"/>
      <c r="CO25" s="1685"/>
      <c r="CP25" s="1611"/>
      <c r="CQ25" s="1339">
        <v>1</v>
      </c>
      <c r="CR25" s="850" t="s">
        <v>192</v>
      </c>
      <c r="CS25" s="1647"/>
      <c r="CT25" s="997" t="s">
        <v>2883</v>
      </c>
      <c r="CU25" s="422"/>
      <c r="CV25" s="422"/>
      <c r="CW25" s="422"/>
      <c r="CX25" s="422"/>
      <c r="CY25" s="422"/>
      <c r="CZ25" s="422"/>
      <c r="DA25" s="422"/>
      <c r="DB25" s="993"/>
      <c r="DC25" s="993"/>
      <c r="DD25" s="993"/>
      <c r="DE25" s="993"/>
      <c r="DF25" s="993"/>
      <c r="DG25" s="993"/>
      <c r="DH25" s="991"/>
      <c r="DI25" s="1000" t="s">
        <v>2904</v>
      </c>
      <c r="DJ25" s="422"/>
      <c r="DK25" s="422"/>
      <c r="DL25" s="422"/>
      <c r="DM25" s="422"/>
      <c r="DN25" s="422"/>
      <c r="DO25" s="422"/>
      <c r="DP25" s="683"/>
      <c r="DQ25" s="1339">
        <v>1</v>
      </c>
      <c r="DR25" s="850" t="s">
        <v>192</v>
      </c>
      <c r="DS25" s="1647"/>
      <c r="DT25" s="997" t="s">
        <v>2883</v>
      </c>
      <c r="DU25" s="422"/>
      <c r="DV25" s="422"/>
      <c r="DW25" s="422"/>
      <c r="DX25" s="422"/>
      <c r="DY25" s="422"/>
      <c r="DZ25" s="422"/>
      <c r="EA25" s="422"/>
      <c r="EB25" s="422"/>
      <c r="EC25" s="422"/>
      <c r="ED25" s="993"/>
      <c r="EE25" s="993"/>
      <c r="EF25" s="993"/>
      <c r="EG25" s="993"/>
      <c r="EH25" s="993"/>
      <c r="EI25" s="993"/>
      <c r="EJ25" s="991"/>
      <c r="EK25" s="1001" t="s">
        <v>2878</v>
      </c>
      <c r="EL25" s="422"/>
      <c r="EM25" s="422"/>
      <c r="EN25" s="422"/>
      <c r="EO25" s="422"/>
      <c r="EP25" s="422"/>
      <c r="EQ25" s="422"/>
      <c r="ER25" s="422"/>
      <c r="ES25" s="422"/>
      <c r="ET25" s="422"/>
      <c r="EU25" s="422"/>
      <c r="EV25" s="422"/>
      <c r="EW25" s="683"/>
      <c r="EX25" s="1339">
        <v>1</v>
      </c>
      <c r="EY25" s="3329"/>
      <c r="EZ25" s="3281" t="s">
        <v>2010</v>
      </c>
      <c r="FA25" s="3282"/>
      <c r="FB25" s="722" t="s">
        <v>2011</v>
      </c>
      <c r="FC25" s="723" t="s">
        <v>2012</v>
      </c>
      <c r="FD25" s="723" t="s">
        <v>2013</v>
      </c>
      <c r="FE25" s="724" t="s">
        <v>384</v>
      </c>
      <c r="FF25" s="725" t="s">
        <v>2014</v>
      </c>
      <c r="FG25" s="726" t="s">
        <v>2015</v>
      </c>
      <c r="FH25" s="727" t="s">
        <v>2016</v>
      </c>
      <c r="FI25" s="728" t="s">
        <v>1998</v>
      </c>
      <c r="FJ25" s="885">
        <v>16</v>
      </c>
      <c r="FK25" s="729">
        <f>FJ25*10</f>
        <v>160</v>
      </c>
      <c r="FL25" s="730">
        <f>FJ25/10</f>
        <v>1.6</v>
      </c>
      <c r="FM25" s="886">
        <f>FJ25/100</f>
        <v>0.16</v>
      </c>
      <c r="FN25" s="1339">
        <v>1</v>
      </c>
      <c r="FO25" s="1768" t="s">
        <v>3012</v>
      </c>
      <c r="FP25" s="1769" t="s">
        <v>3037</v>
      </c>
      <c r="FQ25" s="540" t="s">
        <v>3022</v>
      </c>
      <c r="FR25" s="1770" t="s">
        <v>3013</v>
      </c>
      <c r="FS25" s="29"/>
      <c r="FT25" s="29"/>
      <c r="FU25" s="29"/>
      <c r="FV25" s="29"/>
      <c r="FW25" s="29"/>
      <c r="FX25" s="29"/>
      <c r="FY25" s="29"/>
      <c r="FZ25" s="29"/>
      <c r="GA25" s="29"/>
      <c r="GB25" s="1339">
        <v>1</v>
      </c>
      <c r="GC25" s="1818" t="s">
        <v>192</v>
      </c>
      <c r="GD25" s="29"/>
      <c r="GE25" s="1824" t="s">
        <v>3103</v>
      </c>
      <c r="GF25" s="1825"/>
      <c r="GG25" s="1826" t="s">
        <v>3111</v>
      </c>
      <c r="GH25" s="1825"/>
      <c r="GI25" s="1826" t="s">
        <v>3100</v>
      </c>
      <c r="GJ25" s="1825"/>
      <c r="GK25" s="1826" t="s">
        <v>3097</v>
      </c>
      <c r="GL25" s="1826"/>
      <c r="GM25" s="1826" t="s">
        <v>3112</v>
      </c>
      <c r="GN25" s="1826"/>
      <c r="GO25" s="1826" t="s">
        <v>3106</v>
      </c>
      <c r="GP25" s="1826"/>
      <c r="GQ25" s="1826" t="s">
        <v>3107</v>
      </c>
      <c r="GR25" s="1827"/>
      <c r="GS25" s="683"/>
    </row>
    <row r="26" spans="1:201" ht="18.75">
      <c r="A26" s="1339">
        <v>1</v>
      </c>
      <c r="B26" s="1609">
        <v>3</v>
      </c>
      <c r="C26" s="1609"/>
      <c r="D26" s="1609">
        <v>11</v>
      </c>
      <c r="E26" s="1609">
        <v>11</v>
      </c>
      <c r="F26" s="1609">
        <v>11</v>
      </c>
      <c r="G26" s="1609">
        <v>11</v>
      </c>
      <c r="H26" s="1609">
        <v>11</v>
      </c>
      <c r="I26" s="1609">
        <v>11</v>
      </c>
      <c r="J26" s="1609">
        <v>11</v>
      </c>
      <c r="K26" s="1609">
        <v>3</v>
      </c>
      <c r="L26" s="1339">
        <v>1</v>
      </c>
      <c r="M26" s="1339"/>
      <c r="N26" s="1339"/>
      <c r="O26" s="1339"/>
      <c r="P26" s="1339"/>
      <c r="Q26" s="1339"/>
      <c r="R26" s="1339"/>
      <c r="S26" s="1339"/>
      <c r="T26" s="1339">
        <v>1</v>
      </c>
      <c r="U26" s="852" t="s">
        <v>192</v>
      </c>
      <c r="V26" s="1617"/>
      <c r="W26" s="2869"/>
      <c r="X26" s="2869"/>
      <c r="Y26" s="2869"/>
      <c r="Z26" s="2869"/>
      <c r="AA26" s="2869"/>
      <c r="AB26" s="2869"/>
      <c r="AC26" s="2869"/>
      <c r="AD26" s="2869"/>
      <c r="AE26" s="2869"/>
      <c r="AF26" s="1576"/>
      <c r="AG26" s="1339">
        <v>1</v>
      </c>
      <c r="AH26" s="1432" t="s">
        <v>192</v>
      </c>
      <c r="AI26" s="1647"/>
      <c r="AJ26" s="1677"/>
      <c r="AK26" s="1678"/>
      <c r="AL26" s="1678"/>
      <c r="AM26" s="1678"/>
      <c r="AN26" s="1678"/>
      <c r="AO26" s="1678"/>
      <c r="AP26" s="1678"/>
      <c r="AQ26" s="1759"/>
      <c r="AR26" s="1680"/>
      <c r="AS26" s="422"/>
      <c r="AT26" s="993"/>
      <c r="AU26" s="422"/>
      <c r="AV26" s="422"/>
      <c r="AW26" s="683"/>
      <c r="AX26" s="1339"/>
      <c r="AY26" s="1673" t="s">
        <v>192</v>
      </c>
      <c r="AZ26" s="1647"/>
      <c r="BA26" s="3288" t="s">
        <v>2132</v>
      </c>
      <c r="BB26" s="3288"/>
      <c r="BC26" s="3288"/>
      <c r="BD26" s="3288"/>
      <c r="BE26" s="3288"/>
      <c r="BF26" s="3288"/>
      <c r="BG26" s="3288"/>
      <c r="BH26" s="3288"/>
      <c r="BI26" s="3288"/>
      <c r="BJ26" s="3288"/>
      <c r="BK26" s="3288"/>
      <c r="BL26" s="3288"/>
      <c r="BM26" s="3288"/>
      <c r="BN26" s="3288"/>
      <c r="BO26" s="3288"/>
      <c r="BP26" s="3288"/>
      <c r="BQ26" s="3288"/>
      <c r="BR26" s="3288"/>
      <c r="BS26" s="1582"/>
      <c r="BT26" s="1339">
        <v>1</v>
      </c>
      <c r="BU26" s="850" t="s">
        <v>192</v>
      </c>
      <c r="BV26" s="1647"/>
      <c r="BW26" s="1677"/>
      <c r="BX26" s="1678"/>
      <c r="BY26" s="1678"/>
      <c r="BZ26" s="1678"/>
      <c r="CA26" s="1678"/>
      <c r="CB26" s="1678"/>
      <c r="CC26" s="1678"/>
      <c r="CD26" s="1679"/>
      <c r="CE26" s="1680"/>
      <c r="CF26" s="422"/>
      <c r="CG26" s="422"/>
      <c r="CH26" s="993"/>
      <c r="CI26" s="993"/>
      <c r="CJ26" s="993"/>
      <c r="CK26" s="991"/>
      <c r="CL26" s="422"/>
      <c r="CM26" s="422"/>
      <c r="CN26" s="422"/>
      <c r="CO26" s="1685"/>
      <c r="CP26" s="1611"/>
      <c r="CQ26" s="1339">
        <v>1</v>
      </c>
      <c r="CR26" s="850" t="s">
        <v>192</v>
      </c>
      <c r="CS26" s="1647"/>
      <c r="CT26" s="997"/>
      <c r="CU26" s="422"/>
      <c r="CV26" s="422"/>
      <c r="CW26" s="422"/>
      <c r="CX26" s="422"/>
      <c r="CY26" s="422"/>
      <c r="CZ26" s="422"/>
      <c r="DA26" s="422"/>
      <c r="DB26" s="993"/>
      <c r="DC26" s="993"/>
      <c r="DD26" s="993"/>
      <c r="DE26" s="993"/>
      <c r="DF26" s="993"/>
      <c r="DG26" s="993"/>
      <c r="DH26" s="991"/>
      <c r="DI26" s="1000"/>
      <c r="DJ26" s="422"/>
      <c r="DK26" s="422"/>
      <c r="DL26" s="422"/>
      <c r="DM26" s="422"/>
      <c r="DN26" s="422"/>
      <c r="DO26" s="422"/>
      <c r="DP26" s="683"/>
      <c r="DQ26" s="1339">
        <v>1</v>
      </c>
      <c r="DR26" s="850" t="s">
        <v>192</v>
      </c>
      <c r="DS26" s="1647"/>
      <c r="DT26" s="997"/>
      <c r="DU26" s="422"/>
      <c r="DV26" s="422"/>
      <c r="DW26" s="422"/>
      <c r="DX26" s="422"/>
      <c r="DY26" s="422"/>
      <c r="DZ26" s="422"/>
      <c r="EA26" s="422"/>
      <c r="EB26" s="422"/>
      <c r="EC26" s="422"/>
      <c r="ED26" s="993"/>
      <c r="EE26" s="993"/>
      <c r="EF26" s="993"/>
      <c r="EG26" s="993"/>
      <c r="EH26" s="993"/>
      <c r="EI26" s="993"/>
      <c r="EJ26" s="991"/>
      <c r="EK26" s="1001"/>
      <c r="EL26" s="422"/>
      <c r="EM26" s="422"/>
      <c r="EN26" s="422"/>
      <c r="EO26" s="422"/>
      <c r="EP26" s="422"/>
      <c r="EQ26" s="422"/>
      <c r="ER26" s="422"/>
      <c r="ES26" s="422"/>
      <c r="ET26" s="422"/>
      <c r="EU26" s="422"/>
      <c r="EV26" s="422"/>
      <c r="EW26" s="683"/>
      <c r="EX26" s="1339">
        <v>1</v>
      </c>
      <c r="EY26" s="3329"/>
      <c r="EZ26" s="3281" t="s">
        <v>2017</v>
      </c>
      <c r="FA26" s="3282"/>
      <c r="FB26" s="731" t="s">
        <v>2018</v>
      </c>
      <c r="FC26" s="732" t="s">
        <v>391</v>
      </c>
      <c r="FD26" s="732" t="s">
        <v>392</v>
      </c>
      <c r="FE26" s="733" t="s">
        <v>2019</v>
      </c>
      <c r="FF26" s="734" t="s">
        <v>2020</v>
      </c>
      <c r="FG26" s="735">
        <v>10</v>
      </c>
      <c r="FH26" s="736">
        <v>0.05</v>
      </c>
      <c r="FI26" s="737">
        <f>FH26*FG26</f>
        <v>0.5</v>
      </c>
      <c r="FJ26" s="2818">
        <f>FJ25/100</f>
        <v>0.16</v>
      </c>
      <c r="FK26" s="2819">
        <f>FJ26*1000</f>
        <v>160</v>
      </c>
      <c r="FL26" s="2820"/>
      <c r="FM26" s="2821" t="s">
        <v>388</v>
      </c>
      <c r="FN26" s="1339">
        <v>1</v>
      </c>
      <c r="FO26" s="1768" t="s">
        <v>3014</v>
      </c>
      <c r="FP26" s="1769" t="s">
        <v>3038</v>
      </c>
      <c r="FQ26" s="540" t="s">
        <v>3023</v>
      </c>
      <c r="FR26" s="1770" t="s">
        <v>3015</v>
      </c>
      <c r="FS26" s="29"/>
      <c r="FT26" s="29"/>
      <c r="FU26" s="29"/>
      <c r="FV26" s="29"/>
      <c r="FW26" s="29"/>
      <c r="FX26" s="29"/>
      <c r="FY26" s="29"/>
      <c r="FZ26" s="29"/>
      <c r="GA26" s="29"/>
      <c r="GB26" s="1339">
        <v>1</v>
      </c>
      <c r="GC26" s="1818" t="s">
        <v>192</v>
      </c>
      <c r="GD26" s="29"/>
      <c r="GE26" s="29"/>
      <c r="GF26" s="29"/>
      <c r="GG26" s="29"/>
      <c r="GH26" s="29"/>
      <c r="GI26" s="29"/>
      <c r="GJ26" s="29"/>
      <c r="GK26" s="29"/>
      <c r="GL26" s="29"/>
      <c r="GM26" s="29"/>
      <c r="GN26" s="29"/>
      <c r="GO26" s="29"/>
      <c r="GP26" s="29"/>
      <c r="GQ26" s="29"/>
      <c r="GR26" s="29"/>
      <c r="GS26" s="683"/>
    </row>
    <row r="27" spans="1:201" ht="18.75" customHeight="1" thickBot="1">
      <c r="A27" s="1339">
        <v>1</v>
      </c>
      <c r="B27" s="908">
        <f t="shared" ref="B27:K27" ca="1" si="48">CELL("largeur",B27)</f>
        <v>4</v>
      </c>
      <c r="C27" s="908"/>
      <c r="D27" s="908">
        <f t="shared" ca="1" si="48"/>
        <v>11</v>
      </c>
      <c r="E27" s="908">
        <f t="shared" ca="1" si="48"/>
        <v>11</v>
      </c>
      <c r="F27" s="908">
        <f t="shared" ca="1" si="48"/>
        <v>11</v>
      </c>
      <c r="G27" s="908">
        <f t="shared" ca="1" si="48"/>
        <v>11</v>
      </c>
      <c r="H27" s="908">
        <f t="shared" ca="1" si="48"/>
        <v>11</v>
      </c>
      <c r="I27" s="908">
        <f t="shared" ca="1" si="48"/>
        <v>11</v>
      </c>
      <c r="J27" s="908">
        <f t="shared" ca="1" si="48"/>
        <v>11</v>
      </c>
      <c r="K27" s="908">
        <f t="shared" ca="1" si="48"/>
        <v>3</v>
      </c>
      <c r="L27" s="1339">
        <v>1</v>
      </c>
      <c r="M27" s="1339"/>
      <c r="N27" s="1339"/>
      <c r="O27" s="1339"/>
      <c r="P27" s="1339"/>
      <c r="Q27" s="1339"/>
      <c r="R27" s="1339"/>
      <c r="S27" s="1339"/>
      <c r="T27" s="1339">
        <v>1</v>
      </c>
      <c r="U27" s="852" t="s">
        <v>192</v>
      </c>
      <c r="V27" s="1617"/>
      <c r="W27" s="2869" t="s">
        <v>2139</v>
      </c>
      <c r="X27" s="2869"/>
      <c r="Y27" s="2869"/>
      <c r="Z27" s="2869"/>
      <c r="AA27" s="2869"/>
      <c r="AB27" s="2869"/>
      <c r="AC27" s="2869"/>
      <c r="AD27" s="2869"/>
      <c r="AE27" s="2869"/>
      <c r="AF27" s="1576"/>
      <c r="AG27" s="1339">
        <v>1</v>
      </c>
      <c r="AH27" s="1432" t="s">
        <v>192</v>
      </c>
      <c r="AI27" s="1647"/>
      <c r="AJ27" s="1388" t="s">
        <v>2907</v>
      </c>
      <c r="AK27" s="71"/>
      <c r="AL27" s="71"/>
      <c r="AM27" s="71"/>
      <c r="AN27" s="71"/>
      <c r="AP27" s="71"/>
      <c r="AQ27" s="71"/>
      <c r="AR27" s="71"/>
      <c r="AS27" s="71"/>
      <c r="AT27" s="71"/>
      <c r="AU27" s="71"/>
      <c r="AV27" s="71"/>
      <c r="AW27" s="683"/>
      <c r="AX27" s="1339"/>
      <c r="AY27" s="1673" t="s">
        <v>192</v>
      </c>
      <c r="AZ27" s="1647"/>
      <c r="BA27" s="3288"/>
      <c r="BB27" s="3288"/>
      <c r="BC27" s="3288"/>
      <c r="BD27" s="3288"/>
      <c r="BE27" s="3288"/>
      <c r="BF27" s="3288"/>
      <c r="BG27" s="3288"/>
      <c r="BH27" s="3288"/>
      <c r="BI27" s="3288"/>
      <c r="BJ27" s="3288"/>
      <c r="BK27" s="3288"/>
      <c r="BL27" s="3288"/>
      <c r="BM27" s="3288"/>
      <c r="BN27" s="3288"/>
      <c r="BO27" s="3288"/>
      <c r="BP27" s="3288"/>
      <c r="BQ27" s="3288"/>
      <c r="BR27" s="3288"/>
      <c r="BS27" s="1582"/>
      <c r="BT27" s="1339">
        <v>1</v>
      </c>
      <c r="BU27" s="850" t="s">
        <v>192</v>
      </c>
      <c r="BV27" s="1647"/>
      <c r="BW27" s="1716"/>
      <c r="BX27" s="840"/>
      <c r="BY27" s="841"/>
      <c r="BZ27" s="842" t="s">
        <v>2900</v>
      </c>
      <c r="CA27" s="1154" t="s">
        <v>1674</v>
      </c>
      <c r="CB27" s="1154" t="s">
        <v>390</v>
      </c>
      <c r="CC27" s="422"/>
      <c r="CD27" s="422"/>
      <c r="CE27" s="1680"/>
      <c r="CF27" s="422"/>
      <c r="CG27" s="422"/>
      <c r="CH27" s="993"/>
      <c r="CI27" s="993"/>
      <c r="CJ27" s="993"/>
      <c r="CK27" s="991"/>
      <c r="CL27" s="422"/>
      <c r="CM27" s="422"/>
      <c r="CN27" s="422"/>
      <c r="CO27" s="1685"/>
      <c r="CP27" s="1611"/>
      <c r="CQ27" s="1339">
        <v>1</v>
      </c>
      <c r="CR27" s="850" t="s">
        <v>192</v>
      </c>
      <c r="CS27" s="1647"/>
      <c r="CT27" s="1716"/>
      <c r="CU27" s="840"/>
      <c r="CV27" s="841"/>
      <c r="CW27" s="842" t="s">
        <v>2900</v>
      </c>
      <c r="CX27" s="1154" t="s">
        <v>1674</v>
      </c>
      <c r="CY27" s="1341" t="s">
        <v>2111</v>
      </c>
      <c r="CZ27" s="422"/>
      <c r="DA27" s="422"/>
      <c r="DB27" s="993"/>
      <c r="DC27" s="993"/>
      <c r="DD27" s="993"/>
      <c r="DE27" s="993"/>
      <c r="DF27" s="993"/>
      <c r="DG27" s="993"/>
      <c r="DH27" s="991"/>
      <c r="DI27" s="1000"/>
      <c r="DJ27" s="422"/>
      <c r="DK27" s="422"/>
      <c r="DL27" s="422"/>
      <c r="DM27" s="422"/>
      <c r="DN27" s="422"/>
      <c r="DO27" s="422"/>
      <c r="DP27" s="683"/>
      <c r="DQ27" s="1339">
        <v>1</v>
      </c>
      <c r="DR27" s="850" t="s">
        <v>192</v>
      </c>
      <c r="DS27" s="1647"/>
      <c r="DT27" s="997"/>
      <c r="DU27" s="840"/>
      <c r="DV27" s="841"/>
      <c r="DW27" s="841"/>
      <c r="DX27" s="842" t="s">
        <v>2877</v>
      </c>
      <c r="DY27" s="1154" t="s">
        <v>1674</v>
      </c>
      <c r="DZ27" s="1340" t="s">
        <v>2110</v>
      </c>
      <c r="EA27" s="1341" t="s">
        <v>2111</v>
      </c>
      <c r="EB27" s="422"/>
      <c r="EC27" s="422"/>
      <c r="ED27" s="993"/>
      <c r="EE27" s="993"/>
      <c r="EF27" s="993"/>
      <c r="EG27" s="993"/>
      <c r="EH27" s="993"/>
      <c r="EI27" s="993"/>
      <c r="EJ27" s="991"/>
      <c r="EK27" s="1001"/>
      <c r="EL27" s="422"/>
      <c r="EM27" s="422"/>
      <c r="EN27" s="422"/>
      <c r="EO27" s="422"/>
      <c r="EP27" s="422"/>
      <c r="EQ27" s="422"/>
      <c r="ER27" s="422"/>
      <c r="ES27" s="422"/>
      <c r="ET27" s="422"/>
      <c r="EU27" s="422"/>
      <c r="EV27" s="1687" t="s">
        <v>2867</v>
      </c>
      <c r="EW27" s="683"/>
      <c r="EX27" s="1339">
        <v>1</v>
      </c>
      <c r="EY27" s="3329"/>
      <c r="EZ27" s="3281" t="s">
        <v>2021</v>
      </c>
      <c r="FA27" s="3282"/>
      <c r="FB27" s="731" t="s">
        <v>393</v>
      </c>
      <c r="FC27" s="732" t="s">
        <v>394</v>
      </c>
      <c r="FD27" s="732" t="s">
        <v>395</v>
      </c>
      <c r="FE27" s="733" t="s">
        <v>2022</v>
      </c>
      <c r="FF27" s="734" t="s">
        <v>2023</v>
      </c>
      <c r="FG27" s="735">
        <v>10</v>
      </c>
      <c r="FH27" s="736">
        <v>0.02</v>
      </c>
      <c r="FI27" s="737">
        <f>FH27*FG27</f>
        <v>0.2</v>
      </c>
      <c r="FJ27" s="3278" t="s">
        <v>384</v>
      </c>
      <c r="FK27" s="3279"/>
      <c r="FL27" s="3279"/>
      <c r="FM27" s="3280"/>
      <c r="FN27" s="1339">
        <v>1</v>
      </c>
      <c r="FO27" s="1455"/>
      <c r="FP27" s="1766"/>
      <c r="FQ27" s="1766"/>
      <c r="FR27" s="1767"/>
      <c r="FS27" s="29"/>
      <c r="FT27" s="29"/>
      <c r="FU27" s="29"/>
      <c r="FV27" s="29"/>
      <c r="FW27" s="29"/>
      <c r="FX27" s="29"/>
      <c r="FY27" s="29"/>
      <c r="FZ27" s="29"/>
      <c r="GA27" s="29"/>
      <c r="GB27" s="1339">
        <v>1</v>
      </c>
      <c r="GC27" s="1819">
        <v>5</v>
      </c>
      <c r="GD27" s="1812">
        <v>5</v>
      </c>
      <c r="GE27" s="1812">
        <v>14</v>
      </c>
      <c r="GF27" s="1812">
        <v>14</v>
      </c>
      <c r="GG27" s="1812">
        <v>14</v>
      </c>
      <c r="GH27" s="1812">
        <v>14</v>
      </c>
      <c r="GI27" s="1812">
        <v>14</v>
      </c>
      <c r="GJ27" s="1812">
        <v>14</v>
      </c>
      <c r="GK27" s="1812">
        <v>14</v>
      </c>
      <c r="GL27" s="1812">
        <v>14</v>
      </c>
      <c r="GM27" s="1812">
        <v>14</v>
      </c>
      <c r="GN27" s="1812">
        <v>14</v>
      </c>
      <c r="GO27" s="1812">
        <v>14</v>
      </c>
      <c r="GP27" s="1812">
        <v>14</v>
      </c>
      <c r="GQ27" s="1812">
        <v>14</v>
      </c>
      <c r="GR27" s="1812">
        <v>14</v>
      </c>
      <c r="GS27" s="1813">
        <v>5</v>
      </c>
    </row>
    <row r="28" spans="1:201" ht="16.5" customHeight="1">
      <c r="A28" s="1339">
        <v>1</v>
      </c>
      <c r="B28" s="1339">
        <v>1</v>
      </c>
      <c r="C28" s="1339">
        <v>1</v>
      </c>
      <c r="D28" s="1339">
        <v>1</v>
      </c>
      <c r="E28" s="1339">
        <v>1</v>
      </c>
      <c r="F28" s="1339">
        <v>1</v>
      </c>
      <c r="G28" s="1339">
        <v>1</v>
      </c>
      <c r="H28" s="1339">
        <v>1</v>
      </c>
      <c r="I28" s="1339">
        <v>1</v>
      </c>
      <c r="J28" s="1339">
        <v>1</v>
      </c>
      <c r="K28" s="1339">
        <v>1</v>
      </c>
      <c r="L28" s="1339">
        <v>1</v>
      </c>
      <c r="M28" s="1339"/>
      <c r="N28" s="1339"/>
      <c r="O28" s="1339"/>
      <c r="P28" s="1339"/>
      <c r="Q28" s="1339"/>
      <c r="R28" s="1339"/>
      <c r="S28" s="1339"/>
      <c r="T28" s="1339">
        <v>1</v>
      </c>
      <c r="U28" s="852" t="s">
        <v>192</v>
      </c>
      <c r="V28" s="1617"/>
      <c r="W28" s="2869"/>
      <c r="X28" s="2869"/>
      <c r="Y28" s="2869"/>
      <c r="Z28" s="2869"/>
      <c r="AA28" s="2869"/>
      <c r="AB28" s="2869"/>
      <c r="AC28" s="2869"/>
      <c r="AD28" s="2869"/>
      <c r="AE28" s="2869"/>
      <c r="AF28" s="1576"/>
      <c r="AG28" s="1339">
        <v>1</v>
      </c>
      <c r="AH28" s="1432" t="s">
        <v>192</v>
      </c>
      <c r="AI28" s="1647"/>
      <c r="AJ28" s="39" t="s">
        <v>2908</v>
      </c>
      <c r="AK28" s="71"/>
      <c r="AL28" s="71"/>
      <c r="AM28" s="71"/>
      <c r="AN28" s="71"/>
      <c r="AO28" s="39"/>
      <c r="AP28" s="71"/>
      <c r="AQ28" s="71"/>
      <c r="AR28" s="71"/>
      <c r="AS28" s="71"/>
      <c r="AT28" s="71"/>
      <c r="AU28" s="71"/>
      <c r="AV28" s="71"/>
      <c r="AW28" s="683"/>
      <c r="AX28" s="1339"/>
      <c r="AY28" s="1673" t="s">
        <v>192</v>
      </c>
      <c r="AZ28" s="1647"/>
      <c r="BA28" s="889" t="s">
        <v>2135</v>
      </c>
      <c r="BB28" s="1584"/>
      <c r="BC28" s="1584"/>
      <c r="BD28" s="1584"/>
      <c r="BE28" s="1584"/>
      <c r="BF28" s="1584"/>
      <c r="BG28" s="1584"/>
      <c r="BH28" s="1584"/>
      <c r="BI28" s="1584"/>
      <c r="BJ28" s="1584"/>
      <c r="BK28" s="1584"/>
      <c r="BL28" s="1584"/>
      <c r="BM28" s="1584"/>
      <c r="BN28" s="1584"/>
      <c r="BO28" s="1584"/>
      <c r="BP28" s="1584"/>
      <c r="BQ28" s="1584"/>
      <c r="BR28" s="1584"/>
      <c r="BS28" s="884"/>
      <c r="BT28" s="1339">
        <v>1</v>
      </c>
      <c r="BU28" s="850" t="s">
        <v>192</v>
      </c>
      <c r="BV28" s="1647"/>
      <c r="BW28" s="1154" t="s">
        <v>1676</v>
      </c>
      <c r="BX28" s="1154" t="s">
        <v>1675</v>
      </c>
      <c r="BY28" s="846"/>
      <c r="BZ28" s="1365"/>
      <c r="CA28" s="1154" t="s">
        <v>389</v>
      </c>
      <c r="CB28" s="1341" t="s">
        <v>2111</v>
      </c>
      <c r="CC28" s="422"/>
      <c r="CD28" s="422"/>
      <c r="CE28" s="1680"/>
      <c r="CF28" s="422"/>
      <c r="CG28" s="422"/>
      <c r="CH28" s="993"/>
      <c r="CI28" s="993"/>
      <c r="CJ28" s="993"/>
      <c r="CK28" s="991"/>
      <c r="CL28" s="422"/>
      <c r="CM28" s="422"/>
      <c r="CN28" s="422"/>
      <c r="CO28" s="1685"/>
      <c r="CP28" s="1611"/>
      <c r="CQ28" s="1339">
        <v>1</v>
      </c>
      <c r="CR28" s="850" t="s">
        <v>192</v>
      </c>
      <c r="CS28" s="1647"/>
      <c r="CT28" s="1154" t="s">
        <v>1676</v>
      </c>
      <c r="CU28" s="1154" t="s">
        <v>1675</v>
      </c>
      <c r="CV28" s="846"/>
      <c r="CW28" s="1365"/>
      <c r="CX28" s="1154" t="s">
        <v>389</v>
      </c>
      <c r="CY28" s="1154" t="s">
        <v>390</v>
      </c>
      <c r="CZ28" s="422"/>
      <c r="DA28" s="422"/>
      <c r="DB28" s="993"/>
      <c r="DC28" s="993"/>
      <c r="DD28" s="993"/>
      <c r="DE28" s="993"/>
      <c r="DF28" s="993"/>
      <c r="DG28" s="993"/>
      <c r="DH28" s="991"/>
      <c r="DI28" s="1000"/>
      <c r="DJ28" s="422"/>
      <c r="DK28" s="422"/>
      <c r="DL28" s="422"/>
      <c r="DM28" s="422"/>
      <c r="DN28" s="422"/>
      <c r="DO28" s="422"/>
      <c r="DP28" s="683"/>
      <c r="DQ28" s="1339">
        <v>1</v>
      </c>
      <c r="DR28" s="850" t="s">
        <v>192</v>
      </c>
      <c r="DS28" s="1647"/>
      <c r="DT28" s="997"/>
      <c r="DU28" s="1154" t="s">
        <v>1676</v>
      </c>
      <c r="DV28" s="846"/>
      <c r="DW28" s="1365"/>
      <c r="DX28" s="1154" t="s">
        <v>1675</v>
      </c>
      <c r="DY28" s="1154" t="s">
        <v>389</v>
      </c>
      <c r="DZ28" s="1154" t="s">
        <v>223</v>
      </c>
      <c r="EA28" s="1154" t="s">
        <v>390</v>
      </c>
      <c r="EB28" s="422"/>
      <c r="EC28" s="71"/>
      <c r="ED28" s="71"/>
      <c r="EE28" s="71"/>
      <c r="EF28" s="71"/>
      <c r="EG28" s="71"/>
      <c r="EH28" s="71"/>
      <c r="EI28" s="71"/>
      <c r="EJ28" s="71"/>
      <c r="EL28" s="71"/>
      <c r="EM28" s="71"/>
      <c r="EO28" s="71"/>
      <c r="EP28" s="71"/>
      <c r="ER28" s="71"/>
      <c r="ES28" s="71"/>
      <c r="ET28" s="71"/>
      <c r="EU28" s="71"/>
      <c r="EV28" s="71"/>
      <c r="EW28" s="683"/>
      <c r="EX28" s="1339">
        <v>1</v>
      </c>
      <c r="EY28" s="3329"/>
      <c r="EZ28" s="3281" t="s">
        <v>2024</v>
      </c>
      <c r="FA28" s="3282"/>
      <c r="FB28" s="731" t="s">
        <v>396</v>
      </c>
      <c r="FC28" s="732" t="s">
        <v>397</v>
      </c>
      <c r="FD28" s="732" t="s">
        <v>2025</v>
      </c>
      <c r="FE28" s="733" t="s">
        <v>2026</v>
      </c>
      <c r="FF28" s="734" t="s">
        <v>2027</v>
      </c>
      <c r="FG28" s="735">
        <v>10</v>
      </c>
      <c r="FH28" s="736">
        <v>0.03</v>
      </c>
      <c r="FI28" s="737">
        <f>FH28*FG28</f>
        <v>0.3</v>
      </c>
      <c r="FJ28" s="738"/>
      <c r="FK28" s="739" t="s">
        <v>2028</v>
      </c>
      <c r="FL28" s="504"/>
      <c r="FM28" s="888" t="s">
        <v>2029</v>
      </c>
      <c r="FN28" s="1339">
        <v>1</v>
      </c>
      <c r="FS28" s="29"/>
      <c r="FT28" s="29"/>
      <c r="FU28" s="29"/>
      <c r="FV28" s="29"/>
      <c r="FW28" s="29"/>
      <c r="FX28" s="29"/>
      <c r="FY28" s="29"/>
      <c r="FZ28" s="29"/>
      <c r="GA28" s="29"/>
      <c r="GB28" s="1339">
        <v>1</v>
      </c>
      <c r="GC28" s="908">
        <f t="shared" ref="GC28:GS28" ca="1" si="49">CELL("largeur",GC28)</f>
        <v>5</v>
      </c>
      <c r="GD28" s="908">
        <f t="shared" ca="1" si="49"/>
        <v>5</v>
      </c>
      <c r="GE28" s="908">
        <f t="shared" ca="1" si="49"/>
        <v>14</v>
      </c>
      <c r="GF28" s="908">
        <f t="shared" ca="1" si="49"/>
        <v>14</v>
      </c>
      <c r="GG28" s="908">
        <f t="shared" ca="1" si="49"/>
        <v>14</v>
      </c>
      <c r="GH28" s="908">
        <f t="shared" ca="1" si="49"/>
        <v>14</v>
      </c>
      <c r="GI28" s="908">
        <f t="shared" ca="1" si="49"/>
        <v>14</v>
      </c>
      <c r="GJ28" s="908">
        <f t="shared" ca="1" si="49"/>
        <v>14</v>
      </c>
      <c r="GK28" s="908">
        <f t="shared" ca="1" si="49"/>
        <v>14</v>
      </c>
      <c r="GL28" s="908">
        <f t="shared" ca="1" si="49"/>
        <v>14</v>
      </c>
      <c r="GM28" s="908">
        <f t="shared" ca="1" si="49"/>
        <v>14</v>
      </c>
      <c r="GN28" s="908">
        <f t="shared" ca="1" si="49"/>
        <v>14</v>
      </c>
      <c r="GO28" s="908">
        <f t="shared" ca="1" si="49"/>
        <v>14</v>
      </c>
      <c r="GP28" s="908">
        <f t="shared" ca="1" si="49"/>
        <v>14</v>
      </c>
      <c r="GQ28" s="908">
        <f t="shared" ca="1" si="49"/>
        <v>14</v>
      </c>
      <c r="GR28" s="908">
        <f t="shared" ca="1" si="49"/>
        <v>14</v>
      </c>
      <c r="GS28" s="908">
        <f t="shared" ca="1" si="49"/>
        <v>5</v>
      </c>
    </row>
    <row r="29" spans="1:201" ht="19.5" thickBot="1">
      <c r="A29" s="1339">
        <v>1</v>
      </c>
      <c r="B29" s="1339">
        <v>1</v>
      </c>
      <c r="C29" s="1339">
        <v>1</v>
      </c>
      <c r="D29" s="1339">
        <v>1</v>
      </c>
      <c r="E29" s="1339">
        <v>1</v>
      </c>
      <c r="F29" s="1339">
        <v>1</v>
      </c>
      <c r="G29" s="1339">
        <v>1</v>
      </c>
      <c r="H29" s="1339">
        <v>1</v>
      </c>
      <c r="I29" s="1339">
        <v>1</v>
      </c>
      <c r="J29" s="1339">
        <v>1</v>
      </c>
      <c r="K29" s="1339">
        <v>1</v>
      </c>
      <c r="L29" s="1339">
        <v>1</v>
      </c>
      <c r="M29" s="1339"/>
      <c r="N29" s="1339"/>
      <c r="O29" s="1339"/>
      <c r="P29" s="1339"/>
      <c r="Q29" s="1339"/>
      <c r="R29" s="1339"/>
      <c r="S29" s="1339"/>
      <c r="T29" s="1339">
        <v>1</v>
      </c>
      <c r="U29" s="890" t="s">
        <v>192</v>
      </c>
      <c r="V29" s="1614"/>
      <c r="W29" s="709">
        <v>12</v>
      </c>
      <c r="X29" s="709">
        <v>12</v>
      </c>
      <c r="Y29" s="709">
        <v>3</v>
      </c>
      <c r="Z29" s="709">
        <v>12</v>
      </c>
      <c r="AA29" s="709">
        <v>12</v>
      </c>
      <c r="AB29" s="709">
        <v>12</v>
      </c>
      <c r="AC29" s="709">
        <v>7</v>
      </c>
      <c r="AD29" s="709">
        <v>7</v>
      </c>
      <c r="AE29" s="709">
        <v>12</v>
      </c>
      <c r="AF29" s="710"/>
      <c r="AG29" s="1339">
        <v>1</v>
      </c>
      <c r="AH29" s="1432" t="s">
        <v>192</v>
      </c>
      <c r="AI29" s="1647"/>
      <c r="AJ29" s="3283" t="s">
        <v>2906</v>
      </c>
      <c r="AK29" s="3283"/>
      <c r="AL29" s="3283"/>
      <c r="AM29" s="3283"/>
      <c r="AN29" s="3283"/>
      <c r="AO29" s="3283"/>
      <c r="AP29" s="3283"/>
      <c r="AQ29" s="3283"/>
      <c r="AR29" s="3283"/>
      <c r="AS29" s="3283"/>
      <c r="AT29" s="3283"/>
      <c r="AU29" s="3283"/>
      <c r="AV29" s="3283"/>
      <c r="AW29" s="683"/>
      <c r="AX29" s="1339"/>
      <c r="AY29" s="1673" t="s">
        <v>192</v>
      </c>
      <c r="AZ29" s="1647"/>
      <c r="BA29" s="889" t="s">
        <v>2137</v>
      </c>
      <c r="BB29" s="1584"/>
      <c r="BC29" s="1584"/>
      <c r="BD29" s="1584"/>
      <c r="BE29" s="1584"/>
      <c r="BF29" s="1584"/>
      <c r="BG29" s="1584"/>
      <c r="BH29" s="1584"/>
      <c r="BI29" s="1584"/>
      <c r="BJ29" s="1584"/>
      <c r="BK29" s="1584"/>
      <c r="BL29" s="1584"/>
      <c r="BM29" s="1584"/>
      <c r="BN29" s="1584"/>
      <c r="BO29" s="1584"/>
      <c r="BP29" s="1584"/>
      <c r="BQ29" s="1584"/>
      <c r="BR29" s="1584"/>
      <c r="BS29" s="884"/>
      <c r="BT29" s="1339">
        <v>1</v>
      </c>
      <c r="BU29" s="850" t="s">
        <v>192</v>
      </c>
      <c r="BV29" s="1647"/>
      <c r="BW29" s="422"/>
      <c r="BX29" s="422"/>
      <c r="BY29" s="422"/>
      <c r="BZ29" s="422"/>
      <c r="CA29" s="422"/>
      <c r="CB29" s="1340" t="s">
        <v>2110</v>
      </c>
      <c r="CC29" s="422"/>
      <c r="CD29" s="422"/>
      <c r="CE29" s="1680"/>
      <c r="CF29" s="422"/>
      <c r="CG29" s="422"/>
      <c r="CH29" s="993"/>
      <c r="CI29" s="993"/>
      <c r="CJ29" s="993"/>
      <c r="CK29" s="991"/>
      <c r="CL29" s="422"/>
      <c r="CM29" s="422"/>
      <c r="CN29" s="422"/>
      <c r="CO29" s="1685"/>
      <c r="CP29" s="1611"/>
      <c r="CQ29" s="1339">
        <v>1</v>
      </c>
      <c r="CR29" s="850" t="s">
        <v>192</v>
      </c>
      <c r="CS29" s="1647"/>
      <c r="CT29" s="997"/>
      <c r="CU29" s="422"/>
      <c r="CV29" s="422"/>
      <c r="CW29" s="422"/>
      <c r="CX29" s="422"/>
      <c r="CY29" s="422"/>
      <c r="CZ29" s="422"/>
      <c r="DA29" s="422"/>
      <c r="DB29" s="993"/>
      <c r="DC29" s="993"/>
      <c r="DD29" s="993"/>
      <c r="DE29" s="993"/>
      <c r="DF29" s="993"/>
      <c r="DG29" s="993"/>
      <c r="DH29" s="991"/>
      <c r="DI29" s="1000"/>
      <c r="DJ29" s="422"/>
      <c r="DK29" s="422"/>
      <c r="DL29" s="422"/>
      <c r="DM29" s="422"/>
      <c r="DN29" s="422"/>
      <c r="DO29" s="422"/>
      <c r="DP29" s="683"/>
      <c r="DQ29" s="1339">
        <v>1</v>
      </c>
      <c r="DR29" s="850" t="s">
        <v>192</v>
      </c>
      <c r="DS29" s="1647"/>
      <c r="DT29" s="997"/>
      <c r="DU29" s="422"/>
      <c r="DV29" s="422"/>
      <c r="DW29" s="422"/>
      <c r="DX29" s="422"/>
      <c r="DY29" s="422"/>
      <c r="DZ29" s="422"/>
      <c r="EA29" s="422"/>
      <c r="EB29" s="422"/>
      <c r="EC29" s="422"/>
      <c r="ED29" s="993"/>
      <c r="EE29" s="993"/>
      <c r="EF29" s="993"/>
      <c r="EG29" s="993"/>
      <c r="EH29" s="993"/>
      <c r="EI29" s="993"/>
      <c r="EJ29" s="991"/>
      <c r="EK29" s="1001"/>
      <c r="EL29" s="422"/>
      <c r="EM29" s="422"/>
      <c r="EN29" s="422"/>
      <c r="EO29" s="422"/>
      <c r="EP29" s="422"/>
      <c r="EQ29" s="422"/>
      <c r="ER29" s="422"/>
      <c r="ES29" s="422"/>
      <c r="ET29" s="422"/>
      <c r="EU29" s="422"/>
      <c r="EV29" s="422"/>
      <c r="EW29" s="683"/>
      <c r="EX29" s="1339">
        <v>1</v>
      </c>
      <c r="EY29" s="3329"/>
      <c r="EZ29" s="3281" t="s">
        <v>2030</v>
      </c>
      <c r="FA29" s="3282"/>
      <c r="FB29" s="731" t="s">
        <v>398</v>
      </c>
      <c r="FC29" s="732" t="s">
        <v>2031</v>
      </c>
      <c r="FD29" s="732" t="s">
        <v>2032</v>
      </c>
      <c r="FE29" s="733" t="s">
        <v>2033</v>
      </c>
      <c r="FF29" s="734" t="s">
        <v>2034</v>
      </c>
      <c r="FG29" s="735">
        <v>12</v>
      </c>
      <c r="FH29" s="736">
        <v>0.05</v>
      </c>
      <c r="FI29" s="737">
        <f>FH29*FG29</f>
        <v>0.60000000000000009</v>
      </c>
      <c r="FJ29" s="738"/>
      <c r="FK29" s="739" t="s">
        <v>2035</v>
      </c>
      <c r="FL29" s="504"/>
      <c r="FM29" s="888" t="s">
        <v>2036</v>
      </c>
      <c r="FN29" s="1339">
        <v>1</v>
      </c>
      <c r="FO29" s="1537" t="s">
        <v>756</v>
      </c>
      <c r="FP29" s="1538"/>
      <c r="FQ29" s="1538"/>
      <c r="FR29" s="1538"/>
      <c r="FS29" s="1538"/>
      <c r="FT29" s="1539"/>
      <c r="FU29" s="1339">
        <v>1</v>
      </c>
      <c r="FV29" s="1339">
        <v>1</v>
      </c>
      <c r="FW29" s="1339">
        <v>1</v>
      </c>
      <c r="FX29" s="1339">
        <v>1</v>
      </c>
      <c r="FY29" s="1339">
        <v>1</v>
      </c>
      <c r="FZ29" s="1339">
        <v>1</v>
      </c>
      <c r="GA29" s="1339">
        <v>1</v>
      </c>
      <c r="GB29" s="1339">
        <v>1</v>
      </c>
      <c r="GC29" s="1339">
        <v>1</v>
      </c>
      <c r="GD29" s="1339">
        <v>1</v>
      </c>
      <c r="GE29" s="1339">
        <v>1</v>
      </c>
      <c r="GF29" s="1339">
        <v>1</v>
      </c>
      <c r="GG29" s="1339">
        <v>1</v>
      </c>
      <c r="GH29" s="1339">
        <v>1</v>
      </c>
      <c r="GI29" s="1339">
        <v>1</v>
      </c>
      <c r="GJ29" s="1339">
        <v>1</v>
      </c>
      <c r="GK29" s="1339">
        <v>1</v>
      </c>
      <c r="GL29" s="1339">
        <v>1</v>
      </c>
      <c r="GM29" s="1339">
        <v>1</v>
      </c>
      <c r="GN29" s="1339">
        <v>1</v>
      </c>
      <c r="GO29" s="1339">
        <v>1</v>
      </c>
      <c r="GP29" s="1339">
        <v>1</v>
      </c>
      <c r="GQ29" s="1339">
        <v>1</v>
      </c>
      <c r="GR29" s="1339">
        <v>1</v>
      </c>
      <c r="GS29" s="1339">
        <v>1</v>
      </c>
    </row>
    <row r="30" spans="1:201" ht="15.75" customHeight="1">
      <c r="A30" s="1339">
        <v>1</v>
      </c>
      <c r="B30" s="1339">
        <v>1</v>
      </c>
      <c r="C30" s="1339">
        <v>1</v>
      </c>
      <c r="D30" s="1339">
        <v>1</v>
      </c>
      <c r="E30" s="1339">
        <v>1</v>
      </c>
      <c r="F30" s="1339">
        <v>1</v>
      </c>
      <c r="G30" s="1339">
        <v>1</v>
      </c>
      <c r="H30" s="1771"/>
      <c r="I30" s="1339">
        <v>1</v>
      </c>
      <c r="J30" s="1339">
        <v>1</v>
      </c>
      <c r="K30" s="1339">
        <v>1</v>
      </c>
      <c r="L30" s="1339">
        <v>1</v>
      </c>
      <c r="M30" s="1339"/>
      <c r="N30" s="1339"/>
      <c r="O30" s="1339"/>
      <c r="P30" s="1339"/>
      <c r="Q30" s="1339"/>
      <c r="R30" s="1339"/>
      <c r="S30" s="1339"/>
      <c r="T30" s="1339">
        <v>1</v>
      </c>
      <c r="U30" s="711">
        <f t="shared" ref="U30:AD30" ca="1" si="50">CELL("largeur",U30)</f>
        <v>5</v>
      </c>
      <c r="V30" s="711"/>
      <c r="W30" s="711">
        <f t="shared" ca="1" si="50"/>
        <v>12</v>
      </c>
      <c r="X30" s="711">
        <f t="shared" ca="1" si="50"/>
        <v>12</v>
      </c>
      <c r="Y30" s="711">
        <f t="shared" ca="1" si="50"/>
        <v>3</v>
      </c>
      <c r="Z30" s="711">
        <f t="shared" ca="1" si="50"/>
        <v>12</v>
      </c>
      <c r="AA30" s="711">
        <f t="shared" ca="1" si="50"/>
        <v>12</v>
      </c>
      <c r="AB30" s="711">
        <f t="shared" ca="1" si="50"/>
        <v>12</v>
      </c>
      <c r="AC30" s="711">
        <f t="shared" ca="1" si="50"/>
        <v>7</v>
      </c>
      <c r="AD30" s="711">
        <f t="shared" ca="1" si="50"/>
        <v>7</v>
      </c>
      <c r="AE30" s="711">
        <f ca="1">CELL("largeur",AE30)</f>
        <v>12</v>
      </c>
      <c r="AF30" s="711"/>
      <c r="AG30" s="1339">
        <v>1</v>
      </c>
      <c r="AH30" s="1432" t="s">
        <v>192</v>
      </c>
      <c r="AI30" s="1647"/>
      <c r="AJ30" s="3283"/>
      <c r="AK30" s="3283"/>
      <c r="AL30" s="3283"/>
      <c r="AM30" s="3283"/>
      <c r="AN30" s="3283"/>
      <c r="AO30" s="3283"/>
      <c r="AP30" s="3283"/>
      <c r="AQ30" s="3283"/>
      <c r="AR30" s="3283"/>
      <c r="AS30" s="3283"/>
      <c r="AT30" s="3283"/>
      <c r="AU30" s="3283"/>
      <c r="AV30" s="3283"/>
      <c r="AW30" s="683"/>
      <c r="AX30" s="1339"/>
      <c r="AY30" s="1673" t="s">
        <v>192</v>
      </c>
      <c r="AZ30" s="1647"/>
      <c r="BA30" s="889" t="s">
        <v>2138</v>
      </c>
      <c r="BB30" s="1584"/>
      <c r="BC30" s="1584"/>
      <c r="BD30" s="1584"/>
      <c r="BE30" s="1584"/>
      <c r="BF30" s="1584"/>
      <c r="BG30" s="1584"/>
      <c r="BH30" s="1584"/>
      <c r="BI30" s="1584"/>
      <c r="BJ30" s="1584"/>
      <c r="BK30" s="1584"/>
      <c r="BL30" s="1584"/>
      <c r="BM30" s="1584"/>
      <c r="BN30" s="1584"/>
      <c r="BO30" s="1584"/>
      <c r="BP30" s="1584"/>
      <c r="BQ30" s="1584"/>
      <c r="BR30" s="1584"/>
      <c r="BS30" s="884"/>
      <c r="BT30" s="1339">
        <v>1</v>
      </c>
      <c r="BU30" s="850" t="s">
        <v>192</v>
      </c>
      <c r="BV30" s="1647"/>
      <c r="BW30" s="1677"/>
      <c r="BX30" s="422"/>
      <c r="BY30" s="422"/>
      <c r="BZ30" s="422"/>
      <c r="CA30" s="422"/>
      <c r="CB30" s="422"/>
      <c r="CC30" s="422"/>
      <c r="CD30" s="422"/>
      <c r="CE30" s="1680"/>
      <c r="CF30" s="422"/>
      <c r="CG30" s="422"/>
      <c r="CH30" s="993"/>
      <c r="CI30" s="993"/>
      <c r="CJ30" s="993"/>
      <c r="CK30" s="991"/>
      <c r="CL30" s="422"/>
      <c r="CM30" s="422"/>
      <c r="CN30" s="422"/>
      <c r="CO30" s="1685"/>
      <c r="CP30" s="1611"/>
      <c r="CQ30" s="1339">
        <v>1</v>
      </c>
      <c r="CR30" s="850" t="s">
        <v>192</v>
      </c>
      <c r="CS30" s="1647"/>
      <c r="CT30" s="997"/>
      <c r="CU30" s="422"/>
      <c r="CV30" s="422"/>
      <c r="CW30" s="422"/>
      <c r="CX30" s="422"/>
      <c r="CY30" s="422"/>
      <c r="CZ30" s="422"/>
      <c r="DA30" s="422"/>
      <c r="DB30" s="993"/>
      <c r="DC30" s="993"/>
      <c r="DD30" s="993"/>
      <c r="DE30" s="993"/>
      <c r="DF30" s="993"/>
      <c r="DG30" s="993"/>
      <c r="DH30" s="991"/>
      <c r="DI30" s="422"/>
      <c r="DJ30" s="422"/>
      <c r="DK30" s="422"/>
      <c r="DL30" s="422"/>
      <c r="DM30" s="422"/>
      <c r="DN30" s="422"/>
      <c r="DO30" s="1687" t="s">
        <v>2867</v>
      </c>
      <c r="DP30" s="683"/>
      <c r="DQ30" s="1339">
        <v>1</v>
      </c>
      <c r="DR30" s="850" t="s">
        <v>192</v>
      </c>
      <c r="DS30" s="1647"/>
      <c r="DT30" s="1392" t="s">
        <v>2871</v>
      </c>
      <c r="DU30" s="422"/>
      <c r="DV30" s="422"/>
      <c r="DW30" s="422"/>
      <c r="DX30" s="422"/>
      <c r="DZ30" s="1399" t="s">
        <v>2895</v>
      </c>
      <c r="EA30" s="422"/>
      <c r="EB30" s="71"/>
      <c r="EC30" s="71"/>
      <c r="EK30" s="71"/>
      <c r="EL30" s="71"/>
      <c r="EM30" s="71"/>
      <c r="EN30" s="71"/>
      <c r="EO30" s="71"/>
      <c r="EP30" s="71"/>
      <c r="EQ30" s="71"/>
      <c r="ER30" s="71"/>
      <c r="ES30" s="71"/>
      <c r="ET30" s="71"/>
      <c r="EU30" s="71"/>
      <c r="EV30" s="71"/>
      <c r="EW30" s="683"/>
      <c r="EX30" s="1339">
        <v>1</v>
      </c>
      <c r="EY30" s="3329"/>
      <c r="EZ30" s="3281" t="s">
        <v>2037</v>
      </c>
      <c r="FA30" s="3282"/>
      <c r="FB30" s="738"/>
      <c r="FC30" s="504"/>
      <c r="FD30" s="504"/>
      <c r="FE30" s="740"/>
      <c r="FF30" s="734" t="s">
        <v>2038</v>
      </c>
      <c r="FG30" s="735">
        <v>10</v>
      </c>
      <c r="FH30" s="736">
        <v>8.0000000000000002E-3</v>
      </c>
      <c r="FI30" s="737">
        <f>FH30*FG30</f>
        <v>0.08</v>
      </c>
      <c r="FJ30" s="738"/>
      <c r="FK30" s="739" t="s">
        <v>2039</v>
      </c>
      <c r="FL30" s="504"/>
      <c r="FM30" s="888" t="s">
        <v>2040</v>
      </c>
      <c r="FN30" s="1339">
        <v>1</v>
      </c>
      <c r="FO30" s="1540"/>
      <c r="FP30" s="1541" t="s">
        <v>758</v>
      </c>
      <c r="FQ30" s="29"/>
      <c r="FR30" s="29"/>
      <c r="FS30" s="29"/>
      <c r="FT30" s="1542"/>
      <c r="FU30" s="1339">
        <v>1</v>
      </c>
      <c r="FV30" s="1339">
        <v>1</v>
      </c>
      <c r="FW30" s="1339">
        <v>1</v>
      </c>
      <c r="FX30" s="1339">
        <v>1</v>
      </c>
      <c r="FY30" s="1339">
        <v>1</v>
      </c>
      <c r="FZ30" s="1339">
        <v>1</v>
      </c>
      <c r="GA30" s="1339">
        <v>1</v>
      </c>
    </row>
    <row r="31" spans="1:201" ht="18.75" customHeight="1">
      <c r="A31" s="1339">
        <v>1</v>
      </c>
      <c r="B31" s="1339">
        <v>1</v>
      </c>
      <c r="C31" s="1339">
        <v>1</v>
      </c>
      <c r="D31" s="29" t="s">
        <v>3080</v>
      </c>
      <c r="E31" s="1339"/>
      <c r="F31" s="1339"/>
      <c r="G31" s="1339"/>
      <c r="H31" s="1771"/>
      <c r="I31" s="1339"/>
      <c r="J31" s="1339">
        <v>1</v>
      </c>
      <c r="K31" s="2822" t="s">
        <v>3982</v>
      </c>
      <c r="L31" s="1339"/>
      <c r="M31" s="1339"/>
      <c r="N31" s="1339"/>
      <c r="O31" s="1339"/>
      <c r="P31" s="1339"/>
      <c r="Q31" s="1339"/>
      <c r="R31" s="1339"/>
      <c r="S31" s="1339"/>
      <c r="T31" s="1339">
        <v>1</v>
      </c>
      <c r="U31" s="872">
        <v>1</v>
      </c>
      <c r="V31" s="872"/>
      <c r="W31" s="872">
        <v>1</v>
      </c>
      <c r="X31" s="872">
        <v>1</v>
      </c>
      <c r="Y31" s="872">
        <v>1</v>
      </c>
      <c r="Z31" s="872">
        <v>1</v>
      </c>
      <c r="AA31" s="872">
        <v>1</v>
      </c>
      <c r="AB31" s="872">
        <v>1</v>
      </c>
      <c r="AC31" s="872">
        <v>1</v>
      </c>
      <c r="AD31" s="872">
        <v>1</v>
      </c>
      <c r="AE31" s="872">
        <v>1</v>
      </c>
      <c r="AF31" s="872"/>
      <c r="AG31" s="1339">
        <v>1</v>
      </c>
      <c r="AH31" s="1432" t="s">
        <v>192</v>
      </c>
      <c r="AI31" s="1647"/>
      <c r="AJ31" s="3283"/>
      <c r="AK31" s="3283"/>
      <c r="AL31" s="3283"/>
      <c r="AM31" s="3283"/>
      <c r="AN31" s="3283"/>
      <c r="AO31" s="3283"/>
      <c r="AP31" s="3283"/>
      <c r="AQ31" s="3283"/>
      <c r="AR31" s="3283"/>
      <c r="AS31" s="3283"/>
      <c r="AT31" s="3283"/>
      <c r="AU31" s="3283"/>
      <c r="AV31" s="3283"/>
      <c r="AW31" s="683"/>
      <c r="AX31" s="1339"/>
      <c r="AY31" s="1673" t="s">
        <v>192</v>
      </c>
      <c r="AZ31" s="1647"/>
      <c r="BA31" s="625" t="s">
        <v>2140</v>
      </c>
      <c r="BB31" s="3284" t="s">
        <v>2141</v>
      </c>
      <c r="BC31" s="3284"/>
      <c r="BD31" s="3284"/>
      <c r="BE31" s="3284"/>
      <c r="BF31" s="3284"/>
      <c r="BG31" s="3284"/>
      <c r="BH31" s="3284"/>
      <c r="BI31" s="3284"/>
      <c r="BJ31" s="3284"/>
      <c r="BK31" s="3284"/>
      <c r="BL31" s="3284"/>
      <c r="BM31" s="3284"/>
      <c r="BN31" s="3284"/>
      <c r="BO31" s="3284"/>
      <c r="BP31" s="3284"/>
      <c r="BQ31" s="3284"/>
      <c r="BR31" s="3284"/>
      <c r="BS31" s="887"/>
      <c r="BT31" s="1339">
        <v>1</v>
      </c>
      <c r="BU31" s="850" t="s">
        <v>192</v>
      </c>
      <c r="BV31" s="1647"/>
      <c r="BW31" s="1000" t="s">
        <v>2875</v>
      </c>
      <c r="BX31" s="71"/>
      <c r="BY31" s="71"/>
      <c r="BZ31" s="71"/>
      <c r="CA31" s="71"/>
      <c r="CB31" s="71"/>
      <c r="CC31" s="71"/>
      <c r="CD31" s="71"/>
      <c r="CE31" s="71"/>
      <c r="CF31" s="71"/>
      <c r="CG31" s="71"/>
      <c r="CH31" s="71"/>
      <c r="CI31" s="71"/>
      <c r="CJ31" s="71"/>
      <c r="CK31" s="71"/>
      <c r="CL31" s="71"/>
      <c r="CM31" s="71"/>
      <c r="CN31" s="71"/>
      <c r="CO31" s="71"/>
      <c r="CP31" s="1611"/>
      <c r="CQ31" s="1339">
        <v>1</v>
      </c>
      <c r="CR31" s="850" t="s">
        <v>192</v>
      </c>
      <c r="CS31" s="1648"/>
      <c r="CT31" s="1392" t="s">
        <v>2871</v>
      </c>
      <c r="CU31" s="71"/>
      <c r="CV31" s="71"/>
      <c r="CW31" s="71"/>
      <c r="CX31" s="71"/>
      <c r="CY31" s="1393" t="s">
        <v>2872</v>
      </c>
      <c r="CZ31" s="71"/>
      <c r="DA31" s="1388" t="s">
        <v>2899</v>
      </c>
      <c r="DB31" s="71"/>
      <c r="DC31" s="71"/>
      <c r="DD31" s="71"/>
      <c r="DE31" s="71"/>
      <c r="DF31" s="71"/>
      <c r="DG31" s="71"/>
      <c r="DH31" s="71"/>
      <c r="DI31" s="71"/>
      <c r="DJ31" s="71"/>
      <c r="DK31" s="39" t="s">
        <v>2921</v>
      </c>
      <c r="DL31" s="71"/>
      <c r="DM31" s="71"/>
      <c r="DN31" s="71"/>
      <c r="DO31" s="71"/>
      <c r="DP31" s="683"/>
      <c r="DQ31" s="1339">
        <v>1</v>
      </c>
      <c r="DR31" s="850" t="s">
        <v>192</v>
      </c>
      <c r="DS31" s="1647"/>
      <c r="DT31" s="1393" t="s">
        <v>2872</v>
      </c>
      <c r="DU31" s="422"/>
      <c r="DV31" s="422"/>
      <c r="DW31" s="422"/>
      <c r="DX31" s="422"/>
      <c r="DY31" s="1393"/>
      <c r="DZ31" s="1400" t="s">
        <v>2897</v>
      </c>
      <c r="EA31" s="422"/>
      <c r="EB31" s="1388"/>
      <c r="EC31" s="71"/>
      <c r="EK31" s="71"/>
      <c r="EL31" s="71"/>
      <c r="EM31" s="1386" t="s">
        <v>2924</v>
      </c>
      <c r="EN31" s="1398"/>
      <c r="EO31" s="71"/>
      <c r="EP31" s="71"/>
      <c r="EQ31" s="71"/>
      <c r="ER31" s="71"/>
      <c r="ES31" s="71"/>
      <c r="ET31" s="71"/>
      <c r="EU31" s="71"/>
      <c r="EV31" s="71"/>
      <c r="EW31" s="683"/>
      <c r="EX31" s="1339">
        <v>1</v>
      </c>
      <c r="EY31" s="3329"/>
      <c r="EZ31" s="741"/>
      <c r="FA31" s="742"/>
      <c r="FB31" s="743"/>
      <c r="FC31" s="744"/>
      <c r="FD31" s="744"/>
      <c r="FE31" s="742"/>
      <c r="FF31" s="743"/>
      <c r="FG31" s="744"/>
      <c r="FH31" s="744"/>
      <c r="FI31" s="742"/>
      <c r="FJ31" s="743"/>
      <c r="FK31" s="745" t="s">
        <v>2041</v>
      </c>
      <c r="FL31" s="744"/>
      <c r="FM31" s="746" t="s">
        <v>2042</v>
      </c>
      <c r="FN31" s="1339">
        <v>1</v>
      </c>
      <c r="FO31" s="1592" t="s">
        <v>760</v>
      </c>
      <c r="FP31" s="1589" t="s">
        <v>761</v>
      </c>
      <c r="FQ31" s="1590" t="s">
        <v>762</v>
      </c>
      <c r="FR31" s="1590"/>
      <c r="FS31" s="1590" t="s">
        <v>764</v>
      </c>
      <c r="FT31" s="1591"/>
      <c r="FU31" s="1339">
        <v>1</v>
      </c>
      <c r="FV31" s="1339">
        <v>1</v>
      </c>
      <c r="FW31" s="1339">
        <v>1</v>
      </c>
      <c r="FX31" s="1339">
        <v>1</v>
      </c>
      <c r="FY31" s="1339">
        <v>1</v>
      </c>
      <c r="FZ31" s="1339">
        <v>1</v>
      </c>
      <c r="GA31" s="1339">
        <v>1</v>
      </c>
      <c r="GC31" s="1572" t="s">
        <v>2975</v>
      </c>
    </row>
    <row r="32" spans="1:201" ht="18.75" customHeight="1">
      <c r="A32" s="1339">
        <v>1</v>
      </c>
      <c r="B32" s="1339">
        <v>1</v>
      </c>
      <c r="C32" s="1339">
        <v>1</v>
      </c>
      <c r="D32" s="29" t="s">
        <v>3081</v>
      </c>
      <c r="E32" s="1339"/>
      <c r="F32" s="1339"/>
      <c r="G32" s="1339"/>
      <c r="H32" s="1339"/>
      <c r="I32" s="1339"/>
      <c r="J32" s="1339">
        <v>1</v>
      </c>
      <c r="K32" s="2823" t="s">
        <v>3983</v>
      </c>
      <c r="L32" s="1339"/>
      <c r="M32" s="1339"/>
      <c r="N32" s="1339"/>
      <c r="O32" s="1339"/>
      <c r="P32" s="1339"/>
      <c r="Q32" s="1339"/>
      <c r="R32" s="1339"/>
      <c r="S32" s="1339"/>
      <c r="T32" s="1339">
        <v>1</v>
      </c>
      <c r="U32" s="1089" t="s">
        <v>371</v>
      </c>
      <c r="V32" s="1089"/>
      <c r="W32" s="1090" t="s">
        <v>400</v>
      </c>
      <c r="X32" s="605"/>
      <c r="Y32" s="605"/>
      <c r="Z32" s="605"/>
      <c r="AA32" s="619" t="s">
        <v>401</v>
      </c>
      <c r="AB32" s="607"/>
      <c r="AC32" s="605"/>
      <c r="AD32" s="872"/>
      <c r="AE32" s="872"/>
      <c r="AF32" s="872"/>
      <c r="AG32" s="1339">
        <v>1</v>
      </c>
      <c r="AH32" s="1432" t="s">
        <v>192</v>
      </c>
      <c r="AI32" s="1647"/>
      <c r="AJ32" s="1118" t="s">
        <v>2135</v>
      </c>
      <c r="AK32" s="1118"/>
      <c r="AL32" s="1118"/>
      <c r="AM32" s="71"/>
      <c r="AN32" s="71"/>
      <c r="AO32" s="71"/>
      <c r="AP32" s="71"/>
      <c r="AQ32" s="71"/>
      <c r="AR32" s="71"/>
      <c r="AS32" s="71"/>
      <c r="AT32" s="71"/>
      <c r="AU32" s="71"/>
      <c r="AV32" s="71"/>
      <c r="AW32" s="683"/>
      <c r="AX32" s="1339"/>
      <c r="AY32" s="1673" t="s">
        <v>192</v>
      </c>
      <c r="AZ32" s="1647"/>
      <c r="BA32" s="889"/>
      <c r="BB32" s="3284"/>
      <c r="BC32" s="3284"/>
      <c r="BD32" s="3284"/>
      <c r="BE32" s="3284"/>
      <c r="BF32" s="3284"/>
      <c r="BG32" s="3284"/>
      <c r="BH32" s="3284"/>
      <c r="BI32" s="3284"/>
      <c r="BJ32" s="3284"/>
      <c r="BK32" s="3284"/>
      <c r="BL32" s="3284"/>
      <c r="BM32" s="3284"/>
      <c r="BN32" s="3284"/>
      <c r="BO32" s="3284"/>
      <c r="BP32" s="3284"/>
      <c r="BQ32" s="3284"/>
      <c r="BR32" s="3284"/>
      <c r="BS32" s="887"/>
      <c r="BT32" s="1339">
        <v>1</v>
      </c>
      <c r="BU32" s="850" t="s">
        <v>192</v>
      </c>
      <c r="BV32" s="1647"/>
      <c r="BW32" s="1392" t="s">
        <v>2871</v>
      </c>
      <c r="BX32" s="71"/>
      <c r="BY32" s="71"/>
      <c r="BZ32" s="71"/>
      <c r="CA32" s="71"/>
      <c r="CB32" s="71"/>
      <c r="CC32" s="1393" t="s">
        <v>2872</v>
      </c>
      <c r="CD32" s="71"/>
      <c r="CE32" s="71"/>
      <c r="CF32" s="71"/>
      <c r="CG32" s="71"/>
      <c r="CH32" s="71"/>
      <c r="CI32" s="71"/>
      <c r="CJ32" s="71"/>
      <c r="CK32" s="71"/>
      <c r="CL32" s="1388" t="s">
        <v>2899</v>
      </c>
      <c r="CM32" s="71"/>
      <c r="CN32" s="71"/>
      <c r="CO32" s="71"/>
      <c r="CP32" s="1611"/>
      <c r="CQ32" s="1339">
        <v>1</v>
      </c>
      <c r="CR32" s="850" t="s">
        <v>192</v>
      </c>
      <c r="CS32" s="1648"/>
      <c r="CT32" s="1394" t="s">
        <v>2880</v>
      </c>
      <c r="CU32" s="71"/>
      <c r="CV32" s="71"/>
      <c r="CW32" s="71"/>
      <c r="CX32" s="71"/>
      <c r="CY32" s="1395" t="s">
        <v>2894</v>
      </c>
      <c r="CZ32" s="71"/>
      <c r="DA32" s="39" t="s">
        <v>2891</v>
      </c>
      <c r="DB32" s="71"/>
      <c r="DC32" s="71"/>
      <c r="DD32" s="71"/>
      <c r="DE32" s="71"/>
      <c r="DF32" s="71"/>
      <c r="DG32" s="71"/>
      <c r="DH32" s="71"/>
      <c r="DI32" s="71"/>
      <c r="DJ32" s="71"/>
      <c r="DK32" s="1396" t="s">
        <v>2881</v>
      </c>
      <c r="DL32" s="71"/>
      <c r="DM32" s="71"/>
      <c r="DN32" s="71"/>
      <c r="DO32" s="71"/>
      <c r="DP32" s="683"/>
      <c r="DQ32" s="1339">
        <v>1</v>
      </c>
      <c r="DR32" s="850" t="s">
        <v>192</v>
      </c>
      <c r="DS32" s="1647"/>
      <c r="DT32" s="1388" t="s">
        <v>2899</v>
      </c>
      <c r="DU32" s="71"/>
      <c r="DV32" s="71"/>
      <c r="DW32" s="71"/>
      <c r="DX32" s="71"/>
      <c r="DY32" s="71"/>
      <c r="DZ32" s="1063" t="s">
        <v>2886</v>
      </c>
      <c r="EA32" s="71"/>
      <c r="EB32" s="71"/>
      <c r="EC32" s="71"/>
      <c r="EK32" s="71"/>
      <c r="EL32" s="71"/>
      <c r="EM32" s="2869" t="s">
        <v>2884</v>
      </c>
      <c r="EN32" s="2869"/>
      <c r="EO32" s="2869"/>
      <c r="EP32" s="2869"/>
      <c r="EQ32" s="2869"/>
      <c r="ER32" s="2869"/>
      <c r="ES32" s="2869"/>
      <c r="ET32" s="2869"/>
      <c r="EU32" s="71"/>
      <c r="EV32" s="71"/>
      <c r="EW32" s="683"/>
      <c r="EX32" s="1339">
        <v>1</v>
      </c>
      <c r="EY32" s="3329"/>
      <c r="EZ32" s="891" t="s">
        <v>2043</v>
      </c>
      <c r="FA32" s="417"/>
      <c r="FB32" s="417"/>
      <c r="FC32" s="417"/>
      <c r="FD32" s="417"/>
      <c r="FE32" s="71"/>
      <c r="FF32" s="417"/>
      <c r="FG32" s="417"/>
      <c r="FH32" s="417"/>
      <c r="FI32" s="71"/>
      <c r="FJ32" s="682"/>
      <c r="FK32" s="417"/>
      <c r="FL32" s="417"/>
      <c r="FM32" s="892"/>
      <c r="FN32" s="1339">
        <v>1</v>
      </c>
      <c r="FO32" s="914"/>
      <c r="FP32" s="29"/>
      <c r="FQ32" s="3275" t="s">
        <v>767</v>
      </c>
      <c r="FR32" s="3275" t="s">
        <v>768</v>
      </c>
      <c r="FS32" s="3275" t="s">
        <v>769</v>
      </c>
      <c r="FT32" s="3276" t="s">
        <v>770</v>
      </c>
      <c r="FU32" s="1339">
        <v>1</v>
      </c>
      <c r="FV32" s="1339">
        <v>1</v>
      </c>
      <c r="FW32" s="1339">
        <v>1</v>
      </c>
      <c r="FX32" s="1339">
        <v>1</v>
      </c>
      <c r="FY32" s="1339">
        <v>1</v>
      </c>
      <c r="FZ32" s="1339">
        <v>1</v>
      </c>
      <c r="GA32" s="1339">
        <v>1</v>
      </c>
      <c r="GC32" s="276" t="s">
        <v>716</v>
      </c>
    </row>
    <row r="33" spans="1:185" ht="18.75">
      <c r="A33" s="1339">
        <v>1</v>
      </c>
      <c r="B33" s="1339">
        <v>1</v>
      </c>
      <c r="C33" s="1339">
        <v>1</v>
      </c>
      <c r="D33" s="29" t="s">
        <v>3082</v>
      </c>
      <c r="E33" s="1339"/>
      <c r="F33" s="1339"/>
      <c r="G33" s="1339"/>
      <c r="H33" s="1339"/>
      <c r="I33" s="1339"/>
      <c r="J33" s="1339">
        <v>1</v>
      </c>
      <c r="K33" s="2629" t="s">
        <v>2678</v>
      </c>
      <c r="L33" s="2824"/>
      <c r="M33" s="1339"/>
      <c r="N33" s="1339"/>
      <c r="O33" s="1339"/>
      <c r="P33" s="1339"/>
      <c r="Q33" s="1339"/>
      <c r="R33" s="1339"/>
      <c r="S33" s="1339"/>
      <c r="T33" s="1339">
        <v>1</v>
      </c>
      <c r="U33" s="418"/>
      <c r="V33" s="418"/>
      <c r="W33" s="1097"/>
      <c r="X33" s="605"/>
      <c r="Y33" s="605"/>
      <c r="Z33" s="605"/>
      <c r="AA33" s="363" t="s">
        <v>371</v>
      </c>
      <c r="AB33" s="1098" t="s">
        <v>402</v>
      </c>
      <c r="AC33" s="605"/>
      <c r="AD33" s="872"/>
      <c r="AE33" s="872"/>
      <c r="AF33" s="872"/>
      <c r="AH33" s="1432" t="s">
        <v>192</v>
      </c>
      <c r="AI33" s="1647"/>
      <c r="AJ33" s="1118"/>
      <c r="AK33" s="1118"/>
      <c r="AL33" s="1118"/>
      <c r="AM33" s="71"/>
      <c r="AN33" s="71"/>
      <c r="AO33" s="71"/>
      <c r="AP33" s="71"/>
      <c r="AQ33" s="71"/>
      <c r="AR33" s="71"/>
      <c r="AS33" s="71"/>
      <c r="AT33" s="71"/>
      <c r="AU33" s="71"/>
      <c r="AV33" s="71"/>
      <c r="AW33" s="683"/>
      <c r="AY33" s="1673" t="s">
        <v>192</v>
      </c>
      <c r="AZ33" s="1647"/>
      <c r="BA33" s="1654" t="s">
        <v>2118</v>
      </c>
      <c r="BB33" s="628" t="s">
        <v>2143</v>
      </c>
      <c r="BC33" s="1645"/>
      <c r="BD33" s="1645"/>
      <c r="BE33" s="1645"/>
      <c r="BF33" s="1645"/>
      <c r="BG33" s="1645"/>
      <c r="BH33" s="1645"/>
      <c r="BI33" s="1645"/>
      <c r="BJ33" s="1645"/>
      <c r="BK33" s="1645"/>
      <c r="BL33" s="1645"/>
      <c r="BM33" s="1645"/>
      <c r="BN33" s="1645"/>
      <c r="BO33" s="1645"/>
      <c r="BP33" s="1645"/>
      <c r="BQ33" s="1645"/>
      <c r="BR33" s="1645"/>
      <c r="BS33" s="887"/>
      <c r="BU33" s="850" t="s">
        <v>192</v>
      </c>
      <c r="BV33" s="1647"/>
      <c r="BW33" s="39" t="s">
        <v>2920</v>
      </c>
      <c r="BX33" s="71"/>
      <c r="BY33" s="71"/>
      <c r="BZ33" s="71"/>
      <c r="CA33" s="71"/>
      <c r="CB33" s="71"/>
      <c r="CC33" s="1394" t="s">
        <v>2880</v>
      </c>
      <c r="CD33" s="71"/>
      <c r="CE33" s="71"/>
      <c r="CF33" s="71"/>
      <c r="CG33" s="71"/>
      <c r="CH33" s="71"/>
      <c r="CI33" s="71"/>
      <c r="CJ33" s="71"/>
      <c r="CK33" s="71"/>
      <c r="CL33" s="1395" t="s">
        <v>2894</v>
      </c>
      <c r="CM33" s="71"/>
      <c r="CN33" s="71"/>
      <c r="CO33" s="71"/>
      <c r="CP33" s="1611"/>
      <c r="CR33" s="850" t="s">
        <v>192</v>
      </c>
      <c r="CS33" s="1648"/>
      <c r="CT33" s="1394"/>
      <c r="CU33" s="71"/>
      <c r="CV33" s="71"/>
      <c r="CW33" s="71"/>
      <c r="CX33" s="71"/>
      <c r="CY33" s="1395"/>
      <c r="CZ33" s="71"/>
      <c r="DA33" s="39"/>
      <c r="DB33" s="71"/>
      <c r="DC33" s="71"/>
      <c r="DD33" s="71"/>
      <c r="DE33" s="71"/>
      <c r="DF33" s="71"/>
      <c r="DG33" s="71"/>
      <c r="DH33" s="71"/>
      <c r="DI33" s="71"/>
      <c r="DJ33" s="71"/>
      <c r="DK33" s="1396"/>
      <c r="DL33" s="71"/>
      <c r="DM33" s="71"/>
      <c r="DN33" s="71"/>
      <c r="DO33" s="71"/>
      <c r="DP33" s="683"/>
      <c r="DR33" s="850" t="s">
        <v>192</v>
      </c>
      <c r="DS33" s="1647"/>
      <c r="DT33" s="39" t="s">
        <v>2920</v>
      </c>
      <c r="DU33" s="71"/>
      <c r="DV33" s="71"/>
      <c r="DW33" s="71"/>
      <c r="DX33" s="71"/>
      <c r="DY33" s="71"/>
      <c r="DZ33" s="1401" t="s">
        <v>2888</v>
      </c>
      <c r="EA33" s="71"/>
      <c r="EB33" s="71"/>
      <c r="EC33" s="1386"/>
      <c r="ED33" s="71"/>
      <c r="EE33" s="71"/>
      <c r="EF33" s="71"/>
      <c r="EG33" s="71"/>
      <c r="EH33" s="71"/>
      <c r="EI33" s="71"/>
      <c r="EJ33" s="71"/>
      <c r="EK33" s="71"/>
      <c r="EL33" s="71"/>
      <c r="EM33" s="2869"/>
      <c r="EN33" s="2869"/>
      <c r="EO33" s="2869"/>
      <c r="EP33" s="2869"/>
      <c r="EQ33" s="2869"/>
      <c r="ER33" s="2869"/>
      <c r="ES33" s="2869"/>
      <c r="ET33" s="2869"/>
      <c r="EU33" s="71"/>
      <c r="EV33" s="71"/>
      <c r="EW33" s="683"/>
      <c r="EY33" s="3329"/>
      <c r="EZ33" s="893" t="s">
        <v>2044</v>
      </c>
      <c r="FA33" s="417"/>
      <c r="FB33" s="417"/>
      <c r="FC33" s="417"/>
      <c r="FD33" s="417"/>
      <c r="FE33" s="71"/>
      <c r="FF33" s="417"/>
      <c r="FG33" s="417"/>
      <c r="FH33" s="681" t="s">
        <v>2045</v>
      </c>
      <c r="FI33" s="71"/>
      <c r="FJ33" s="682"/>
      <c r="FK33" s="417"/>
      <c r="FL33" s="681" t="s">
        <v>2046</v>
      </c>
      <c r="FM33" s="892"/>
      <c r="FN33" s="1339">
        <v>1</v>
      </c>
      <c r="FO33" s="914"/>
      <c r="FP33" s="29"/>
      <c r="FQ33" s="3275"/>
      <c r="FR33" s="3275"/>
      <c r="FS33" s="3275"/>
      <c r="FT33" s="3276"/>
      <c r="FU33" s="1339">
        <v>1</v>
      </c>
      <c r="FV33" s="1339">
        <v>1</v>
      </c>
      <c r="FW33" s="1339">
        <v>1</v>
      </c>
      <c r="FX33" s="1339">
        <v>1</v>
      </c>
      <c r="FY33" s="1339">
        <v>1</v>
      </c>
      <c r="FZ33" s="1339">
        <v>1</v>
      </c>
      <c r="GA33" s="1339">
        <v>1</v>
      </c>
      <c r="GC33" s="276"/>
    </row>
    <row r="34" spans="1:185" ht="18.75">
      <c r="A34" s="1339">
        <v>1</v>
      </c>
      <c r="B34" s="1339">
        <v>1</v>
      </c>
      <c r="C34" s="1339">
        <v>1</v>
      </c>
      <c r="D34" s="29" t="s">
        <v>3083</v>
      </c>
      <c r="E34" s="1339"/>
      <c r="F34" s="1339"/>
      <c r="G34" s="1339"/>
      <c r="H34" s="1339"/>
      <c r="I34" s="1339"/>
      <c r="J34" s="1339">
        <v>1</v>
      </c>
      <c r="K34" s="1339">
        <v>1</v>
      </c>
      <c r="L34" s="1339">
        <v>1</v>
      </c>
      <c r="M34" s="1339"/>
      <c r="N34" s="1339"/>
      <c r="O34" s="1339"/>
      <c r="P34" s="1339"/>
      <c r="Q34" s="1339"/>
      <c r="R34" s="1339"/>
      <c r="S34" s="1339"/>
      <c r="T34" s="1339">
        <v>1</v>
      </c>
      <c r="U34" s="418" t="s">
        <v>403</v>
      </c>
      <c r="V34" s="418"/>
      <c r="W34" s="609"/>
      <c r="X34" s="605"/>
      <c r="Y34" s="605"/>
      <c r="Z34" s="605"/>
      <c r="AA34" s="607"/>
      <c r="AB34" s="607"/>
      <c r="AC34" s="605"/>
      <c r="AD34" s="872"/>
      <c r="AE34" s="872"/>
      <c r="AF34" s="872"/>
      <c r="AH34" s="1432" t="s">
        <v>192</v>
      </c>
      <c r="AI34" s="1647"/>
      <c r="AJ34" s="1385" t="s">
        <v>2910</v>
      </c>
      <c r="AK34" s="841" t="s">
        <v>2914</v>
      </c>
      <c r="AL34" s="1118"/>
      <c r="AM34" s="71"/>
      <c r="AN34" s="71"/>
      <c r="AO34" s="71"/>
      <c r="AP34" s="71"/>
      <c r="AQ34" s="71"/>
      <c r="AR34" s="71"/>
      <c r="AS34" s="71"/>
      <c r="AT34" s="71"/>
      <c r="AU34" s="71"/>
      <c r="AV34" s="71"/>
      <c r="AW34" s="683"/>
      <c r="AY34" s="1673" t="s">
        <v>192</v>
      </c>
      <c r="AZ34" s="1647"/>
      <c r="BA34" s="889"/>
      <c r="BB34" s="628" t="s">
        <v>2144</v>
      </c>
      <c r="BC34" s="1645"/>
      <c r="BD34" s="1645"/>
      <c r="BE34" s="1645"/>
      <c r="BF34" s="1645"/>
      <c r="BG34" s="1645"/>
      <c r="BH34" s="1645"/>
      <c r="BI34" s="1645"/>
      <c r="BJ34" s="1645"/>
      <c r="BK34" s="1645"/>
      <c r="BL34" s="1645"/>
      <c r="BM34" s="1645"/>
      <c r="BN34" s="1645"/>
      <c r="BO34" s="1645"/>
      <c r="BP34" s="1645"/>
      <c r="BQ34" s="1645"/>
      <c r="BR34" s="1645"/>
      <c r="BS34" s="887"/>
      <c r="BU34" s="850" t="s">
        <v>192</v>
      </c>
      <c r="BV34" s="1647"/>
      <c r="BW34" s="1385" t="s">
        <v>2910</v>
      </c>
      <c r="BX34" s="841" t="s">
        <v>2914</v>
      </c>
      <c r="BY34" s="1118"/>
      <c r="BZ34" s="71"/>
      <c r="CA34" s="71"/>
      <c r="CB34" s="71"/>
      <c r="CC34" s="71"/>
      <c r="CD34" s="71"/>
      <c r="CE34" s="71"/>
      <c r="CF34" s="71"/>
      <c r="CG34" s="71"/>
      <c r="CH34" s="71"/>
      <c r="CI34" s="71"/>
      <c r="CJ34" s="71"/>
      <c r="CK34" s="71"/>
      <c r="CL34" s="71"/>
      <c r="CM34" s="71"/>
      <c r="CN34" s="71"/>
      <c r="CO34" s="71"/>
      <c r="CP34" s="1611"/>
      <c r="CR34" s="850" t="s">
        <v>192</v>
      </c>
      <c r="CS34" s="1648"/>
      <c r="CT34" s="1386" t="s">
        <v>2922</v>
      </c>
      <c r="CU34" s="71"/>
      <c r="CV34" s="71"/>
      <c r="CW34" s="71"/>
      <c r="CX34" s="71"/>
      <c r="CY34" s="71"/>
      <c r="CZ34" s="71"/>
      <c r="DA34" s="71"/>
      <c r="DB34" s="71"/>
      <c r="DC34" s="71"/>
      <c r="DD34" s="71"/>
      <c r="DE34" s="71"/>
      <c r="DF34" s="71"/>
      <c r="DG34" s="71"/>
      <c r="DH34" s="71"/>
      <c r="DI34" s="71"/>
      <c r="DJ34" s="71"/>
      <c r="DK34" s="71"/>
      <c r="DL34" s="71"/>
      <c r="DM34" s="71"/>
      <c r="DN34" s="71"/>
      <c r="DO34" s="71"/>
      <c r="DP34" s="683"/>
      <c r="DR34" s="850" t="s">
        <v>192</v>
      </c>
      <c r="DS34" s="1647"/>
      <c r="DT34" s="1394" t="s">
        <v>2880</v>
      </c>
      <c r="DU34" s="71"/>
      <c r="DV34" s="71"/>
      <c r="DW34" s="71"/>
      <c r="DX34" s="71"/>
      <c r="DY34" s="71"/>
      <c r="DZ34" s="1398" t="s">
        <v>2890</v>
      </c>
      <c r="EA34" s="71"/>
      <c r="EB34" s="71"/>
      <c r="EC34" s="71"/>
      <c r="ED34" s="71"/>
      <c r="EE34" s="71"/>
      <c r="EF34" s="71"/>
      <c r="EG34" s="71"/>
      <c r="EH34" s="71"/>
      <c r="EI34" s="71"/>
      <c r="EJ34" s="71"/>
      <c r="EK34" s="71"/>
      <c r="EL34" s="71"/>
      <c r="EM34" s="71"/>
      <c r="EN34" s="71"/>
      <c r="EO34" s="71"/>
      <c r="EP34" s="71"/>
      <c r="EQ34" s="71"/>
      <c r="ER34" s="71"/>
      <c r="ES34" s="71"/>
      <c r="ET34" s="71"/>
      <c r="EU34" s="71"/>
      <c r="EV34" s="71"/>
      <c r="EW34" s="683"/>
      <c r="EY34" s="3329"/>
      <c r="EZ34" s="893" t="s">
        <v>2047</v>
      </c>
      <c r="FA34" s="71"/>
      <c r="FB34" s="417"/>
      <c r="FC34" s="417"/>
      <c r="FD34" s="682" t="s">
        <v>2048</v>
      </c>
      <c r="FE34" s="71"/>
      <c r="FF34" s="71"/>
      <c r="FG34" s="417"/>
      <c r="FH34" s="682" t="s">
        <v>2049</v>
      </c>
      <c r="FI34" s="71"/>
      <c r="FJ34" s="682"/>
      <c r="FK34" s="417"/>
      <c r="FL34" s="682" t="s">
        <v>2050</v>
      </c>
      <c r="FM34" s="892"/>
      <c r="FN34" s="1339">
        <v>1</v>
      </c>
      <c r="FO34" s="914"/>
      <c r="FP34" s="29"/>
      <c r="FQ34" s="3275"/>
      <c r="FR34" s="3275"/>
      <c r="FS34" s="3275"/>
      <c r="FT34" s="3276"/>
      <c r="FU34" s="1339">
        <v>1</v>
      </c>
      <c r="FV34" s="1339">
        <v>1</v>
      </c>
      <c r="FW34" s="1339">
        <v>1</v>
      </c>
      <c r="FX34" s="1339">
        <v>1</v>
      </c>
      <c r="FY34" s="1339">
        <v>1</v>
      </c>
      <c r="FZ34" s="1339">
        <v>1</v>
      </c>
      <c r="GA34" s="1339">
        <v>1</v>
      </c>
      <c r="GC34" s="1530" t="s">
        <v>2973</v>
      </c>
    </row>
    <row r="35" spans="1:185" ht="18.75" customHeight="1">
      <c r="A35" s="1339">
        <v>1</v>
      </c>
      <c r="B35" s="1339">
        <v>1</v>
      </c>
      <c r="C35" s="1339">
        <v>1</v>
      </c>
      <c r="D35" s="29" t="s">
        <v>3084</v>
      </c>
      <c r="E35" s="1339"/>
      <c r="F35" s="1339"/>
      <c r="G35" s="1339"/>
      <c r="H35" s="1339"/>
      <c r="I35" s="1339"/>
      <c r="J35" s="1339">
        <v>1</v>
      </c>
      <c r="K35" s="1339">
        <v>1</v>
      </c>
      <c r="L35" s="1339">
        <v>1</v>
      </c>
      <c r="M35" s="1339"/>
      <c r="N35" s="1339"/>
      <c r="O35" s="1339"/>
      <c r="P35" s="1339"/>
      <c r="Q35" s="1339"/>
      <c r="R35" s="1339"/>
      <c r="S35" s="1339"/>
      <c r="T35" s="1339">
        <v>1</v>
      </c>
      <c r="U35" s="418" t="s">
        <v>404</v>
      </c>
      <c r="V35" s="418"/>
      <c r="W35" s="609"/>
      <c r="X35" s="605"/>
      <c r="Y35" s="605"/>
      <c r="Z35" s="605"/>
      <c r="AA35" s="619" t="s">
        <v>405</v>
      </c>
      <c r="AB35" s="607"/>
      <c r="AC35" s="605"/>
      <c r="AD35" s="872"/>
      <c r="AE35" s="872"/>
      <c r="AF35" s="872"/>
      <c r="AH35" s="1432" t="s">
        <v>192</v>
      </c>
      <c r="AI35" s="1647"/>
      <c r="AJ35" s="625" t="s">
        <v>2140</v>
      </c>
      <c r="AK35" s="631" t="s">
        <v>1822</v>
      </c>
      <c r="AL35" s="900"/>
      <c r="AM35" s="900"/>
      <c r="AN35" s="900"/>
      <c r="AO35" s="900"/>
      <c r="AP35" s="71"/>
      <c r="AQ35" s="71"/>
      <c r="AR35" s="71"/>
      <c r="AS35" s="71"/>
      <c r="AT35" s="71"/>
      <c r="AU35" s="71"/>
      <c r="AV35" s="71"/>
      <c r="AW35" s="683"/>
      <c r="AY35" s="1673" t="s">
        <v>192</v>
      </c>
      <c r="AZ35" s="1647"/>
      <c r="BA35" s="1400" t="s">
        <v>2145</v>
      </c>
      <c r="BB35" s="1645"/>
      <c r="BC35" s="2872" t="s">
        <v>2146</v>
      </c>
      <c r="BD35" s="2872"/>
      <c r="BE35" s="2872"/>
      <c r="BF35" s="2872"/>
      <c r="BG35" s="2872"/>
      <c r="BH35" s="2872"/>
      <c r="BI35" s="2872"/>
      <c r="BJ35" s="2872"/>
      <c r="BK35" s="2872"/>
      <c r="BL35" s="2872"/>
      <c r="BM35" s="2872"/>
      <c r="BN35" s="2872"/>
      <c r="BO35" s="2872"/>
      <c r="BP35" s="2872"/>
      <c r="BQ35" s="2872"/>
      <c r="BR35" s="2872"/>
      <c r="BS35" s="1577"/>
      <c r="BU35" s="850" t="s">
        <v>192</v>
      </c>
      <c r="BV35" s="1647"/>
      <c r="BW35" s="625" t="s">
        <v>2140</v>
      </c>
      <c r="BX35" s="631" t="s">
        <v>1822</v>
      </c>
      <c r="BY35" s="900"/>
      <c r="BZ35" s="900"/>
      <c r="CA35" s="900"/>
      <c r="CB35" s="900"/>
      <c r="CC35" s="71"/>
      <c r="CD35" s="621" t="s">
        <v>2265</v>
      </c>
      <c r="CE35" s="71"/>
      <c r="CF35" s="71"/>
      <c r="CG35" s="71"/>
      <c r="CH35" s="71"/>
      <c r="CI35" s="71"/>
      <c r="CJ35" s="71"/>
      <c r="CK35" s="71"/>
      <c r="CL35" s="71"/>
      <c r="CM35" s="71"/>
      <c r="CN35" s="71"/>
      <c r="CO35" s="71"/>
      <c r="CP35" s="1611"/>
      <c r="CR35" s="850" t="s">
        <v>192</v>
      </c>
      <c r="CS35" s="1648"/>
      <c r="CT35" s="1401" t="s">
        <v>2902</v>
      </c>
      <c r="CU35" s="71"/>
      <c r="CV35" s="71"/>
      <c r="CW35" s="71"/>
      <c r="CX35" s="71"/>
      <c r="CY35" s="71"/>
      <c r="CZ35" s="71"/>
      <c r="DA35" s="1398" t="s">
        <v>2903</v>
      </c>
      <c r="DB35" s="71"/>
      <c r="DC35" s="71"/>
      <c r="DD35" s="71"/>
      <c r="DE35" s="71"/>
      <c r="DF35" s="71"/>
      <c r="DG35" s="71"/>
      <c r="DH35" s="71"/>
      <c r="DI35" s="71"/>
      <c r="DJ35" s="71"/>
      <c r="DK35" s="71"/>
      <c r="DL35" s="71"/>
      <c r="DM35" s="71"/>
      <c r="DN35" s="71"/>
      <c r="DO35" s="71"/>
      <c r="DP35" s="683"/>
      <c r="DR35" s="850" t="s">
        <v>192</v>
      </c>
      <c r="DS35" s="1647"/>
      <c r="DT35" s="1395" t="s">
        <v>2894</v>
      </c>
      <c r="DU35" s="71"/>
      <c r="DV35" s="71"/>
      <c r="DW35" s="71"/>
      <c r="DX35" s="71"/>
      <c r="DY35" s="71"/>
      <c r="DZ35" s="1385" t="s">
        <v>2918</v>
      </c>
      <c r="EA35" s="841" t="s">
        <v>2914</v>
      </c>
      <c r="EB35" s="1401"/>
      <c r="EC35" s="71"/>
      <c r="ED35" s="71"/>
      <c r="EE35" s="71"/>
      <c r="EF35" s="71"/>
      <c r="EG35" s="71"/>
      <c r="EH35" s="71"/>
      <c r="EI35" s="71"/>
      <c r="EJ35" s="71"/>
      <c r="EK35" s="71"/>
      <c r="EL35" s="71"/>
      <c r="EM35" s="71"/>
      <c r="EN35" s="1398"/>
      <c r="EO35" s="1575"/>
      <c r="EP35" s="1575"/>
      <c r="EQ35" s="1575"/>
      <c r="ER35" s="1575"/>
      <c r="ES35" s="1575"/>
      <c r="ET35" s="1575"/>
      <c r="EU35" s="1575"/>
      <c r="EV35" s="1575"/>
      <c r="EW35" s="683"/>
      <c r="EY35" s="3329"/>
      <c r="EZ35" s="893" t="s">
        <v>2051</v>
      </c>
      <c r="FA35" s="71"/>
      <c r="FB35" s="417"/>
      <c r="FC35" s="417"/>
      <c r="FD35" s="682" t="s">
        <v>2052</v>
      </c>
      <c r="FE35" s="71"/>
      <c r="FF35" s="71"/>
      <c r="FG35" s="417"/>
      <c r="FH35" s="682" t="s">
        <v>2053</v>
      </c>
      <c r="FI35" s="71"/>
      <c r="FJ35" s="682"/>
      <c r="FK35" s="417"/>
      <c r="FL35" s="682" t="s">
        <v>2054</v>
      </c>
      <c r="FM35" s="892"/>
      <c r="FN35" s="1339">
        <v>1</v>
      </c>
      <c r="FO35" s="1593" t="s">
        <v>539</v>
      </c>
      <c r="FP35" s="553" t="s">
        <v>772</v>
      </c>
      <c r="FQ35" s="554" t="s">
        <v>773</v>
      </c>
      <c r="FR35" s="554" t="s">
        <v>773</v>
      </c>
      <c r="FS35" s="554" t="s">
        <v>774</v>
      </c>
      <c r="FT35" s="1543" t="s">
        <v>774</v>
      </c>
      <c r="FU35" s="1339">
        <v>1</v>
      </c>
      <c r="FV35" s="1339">
        <v>1</v>
      </c>
      <c r="FW35" s="1339">
        <v>1</v>
      </c>
      <c r="FX35" s="1339">
        <v>1</v>
      </c>
      <c r="FY35" s="1339">
        <v>1</v>
      </c>
      <c r="FZ35" s="1339">
        <v>1</v>
      </c>
      <c r="GA35" s="1339">
        <v>1</v>
      </c>
      <c r="GC35" s="1568" t="s">
        <v>729</v>
      </c>
    </row>
    <row r="36" spans="1:185" ht="18.75">
      <c r="A36" s="1339">
        <v>1</v>
      </c>
      <c r="B36" s="1339">
        <v>1</v>
      </c>
      <c r="C36" s="1339">
        <v>1</v>
      </c>
      <c r="D36" s="29"/>
      <c r="E36" s="1339"/>
      <c r="F36" s="1339"/>
      <c r="G36" s="1339"/>
      <c r="H36" s="1339"/>
      <c r="I36" s="1339"/>
      <c r="J36" s="1339"/>
      <c r="K36" s="1339"/>
      <c r="L36" s="1339"/>
      <c r="M36" s="1339"/>
      <c r="N36" s="1339"/>
      <c r="O36" s="1339"/>
      <c r="P36" s="1339"/>
      <c r="Q36" s="1339"/>
      <c r="R36" s="1339"/>
      <c r="S36" s="1339"/>
      <c r="T36" s="1339"/>
      <c r="U36" s="1089" t="s">
        <v>371</v>
      </c>
      <c r="V36" s="1089"/>
      <c r="W36" s="1090" t="s">
        <v>406</v>
      </c>
      <c r="X36" s="605"/>
      <c r="Y36" s="605"/>
      <c r="Z36" s="605"/>
      <c r="AA36" s="363" t="s">
        <v>371</v>
      </c>
      <c r="AB36" s="1098" t="s">
        <v>407</v>
      </c>
      <c r="AC36" s="605"/>
      <c r="AD36" s="872"/>
      <c r="AE36" s="872"/>
      <c r="AF36" s="872"/>
      <c r="AH36" s="1432" t="s">
        <v>192</v>
      </c>
      <c r="AI36" s="1647"/>
      <c r="AJ36" s="71"/>
      <c r="AK36" s="631" t="s">
        <v>1818</v>
      </c>
      <c r="AL36" s="900"/>
      <c r="AM36" s="900"/>
      <c r="AN36" s="900"/>
      <c r="AO36" s="900"/>
      <c r="AP36" s="71"/>
      <c r="AQ36" s="71"/>
      <c r="AR36" s="71"/>
      <c r="AS36" s="71"/>
      <c r="AT36" s="71"/>
      <c r="AU36" s="71"/>
      <c r="AV36" s="71"/>
      <c r="AW36" s="683"/>
      <c r="AY36" s="1673" t="s">
        <v>192</v>
      </c>
      <c r="AZ36" s="1647"/>
      <c r="BA36" s="889"/>
      <c r="BB36" s="1645"/>
      <c r="BC36" s="2872"/>
      <c r="BD36" s="2872"/>
      <c r="BE36" s="2872"/>
      <c r="BF36" s="2872"/>
      <c r="BG36" s="2872"/>
      <c r="BH36" s="2872"/>
      <c r="BI36" s="2872"/>
      <c r="BJ36" s="2872"/>
      <c r="BK36" s="2872"/>
      <c r="BL36" s="2872"/>
      <c r="BM36" s="2872"/>
      <c r="BN36" s="2872"/>
      <c r="BO36" s="2872"/>
      <c r="BP36" s="2872"/>
      <c r="BQ36" s="2872"/>
      <c r="BR36" s="2872"/>
      <c r="BS36" s="1577"/>
      <c r="BU36" s="850" t="s">
        <v>192</v>
      </c>
      <c r="BV36" s="1647"/>
      <c r="BW36" s="71"/>
      <c r="BX36" s="631" t="s">
        <v>1818</v>
      </c>
      <c r="BY36" s="900"/>
      <c r="BZ36" s="900"/>
      <c r="CA36" s="900"/>
      <c r="CB36" s="900"/>
      <c r="CC36" s="71"/>
      <c r="CD36" s="1397" t="s">
        <v>2913</v>
      </c>
      <c r="CE36" s="71"/>
      <c r="CF36" s="71"/>
      <c r="CG36" s="71"/>
      <c r="CH36" s="71"/>
      <c r="CI36" s="71"/>
      <c r="CJ36" s="71"/>
      <c r="CK36" s="71"/>
      <c r="CL36" s="71"/>
      <c r="CM36" s="71"/>
      <c r="CN36" s="71"/>
      <c r="CO36" s="71"/>
      <c r="CP36" s="1611"/>
      <c r="CR36" s="850" t="s">
        <v>192</v>
      </c>
      <c r="CS36" s="1647"/>
      <c r="CT36" s="1401"/>
      <c r="CU36" s="71"/>
      <c r="CV36" s="71"/>
      <c r="CW36" s="71"/>
      <c r="CX36" s="71"/>
      <c r="CY36" s="71"/>
      <c r="CZ36" s="71"/>
      <c r="DA36" s="1398"/>
      <c r="DB36" s="71"/>
      <c r="DC36" s="71"/>
      <c r="DD36" s="71"/>
      <c r="DE36" s="71"/>
      <c r="DF36" s="71"/>
      <c r="DG36" s="71"/>
      <c r="DH36" s="71"/>
      <c r="DI36" s="71"/>
      <c r="DJ36" s="71"/>
      <c r="DK36" s="71"/>
      <c r="DL36" s="71"/>
      <c r="DM36" s="71"/>
      <c r="DN36" s="71"/>
      <c r="DO36" s="71"/>
      <c r="DP36" s="683"/>
      <c r="DR36" s="850" t="s">
        <v>192</v>
      </c>
      <c r="DS36" s="1647"/>
      <c r="DT36" s="39" t="s">
        <v>2891</v>
      </c>
      <c r="DU36" s="71"/>
      <c r="DV36" s="900"/>
      <c r="DW36" s="900"/>
      <c r="DX36" s="900"/>
      <c r="DY36" s="900"/>
      <c r="DZ36" s="625" t="s">
        <v>2919</v>
      </c>
      <c r="EA36" s="631" t="s">
        <v>1822</v>
      </c>
      <c r="EB36" s="71"/>
      <c r="EC36" s="900"/>
      <c r="ED36" s="900"/>
      <c r="EE36" s="900"/>
      <c r="EF36" s="900"/>
      <c r="EG36" s="900"/>
      <c r="EH36" s="900"/>
      <c r="EI36" s="900"/>
      <c r="EJ36" s="71"/>
      <c r="EK36" s="71"/>
      <c r="EL36" s="71"/>
      <c r="EM36" s="71"/>
      <c r="EN36" s="71"/>
      <c r="EO36" s="71"/>
      <c r="EP36" s="71"/>
      <c r="EQ36" s="71"/>
      <c r="ER36" s="71"/>
      <c r="ES36" s="71"/>
      <c r="ET36" s="71"/>
      <c r="EU36" s="71"/>
      <c r="EV36" s="71"/>
      <c r="EW36" s="683"/>
      <c r="EY36" s="3329"/>
      <c r="EZ36" s="893" t="s">
        <v>2056</v>
      </c>
      <c r="FA36" s="71"/>
      <c r="FB36" s="417"/>
      <c r="FC36" s="417"/>
      <c r="FD36" s="682" t="s">
        <v>2057</v>
      </c>
      <c r="FE36" s="71"/>
      <c r="FF36" s="71"/>
      <c r="FG36" s="417"/>
      <c r="FH36" s="681" t="s">
        <v>2058</v>
      </c>
      <c r="FI36" s="71"/>
      <c r="FJ36" s="682"/>
      <c r="FK36" s="417"/>
      <c r="FL36" s="682" t="s">
        <v>2059</v>
      </c>
      <c r="FM36" s="892"/>
      <c r="FN36" s="1339">
        <v>1</v>
      </c>
      <c r="FO36" s="1593" t="s">
        <v>776</v>
      </c>
      <c r="FP36" s="553" t="s">
        <v>777</v>
      </c>
      <c r="FQ36" s="554" t="s">
        <v>778</v>
      </c>
      <c r="FR36" s="554" t="s">
        <v>773</v>
      </c>
      <c r="FS36" s="554" t="s">
        <v>779</v>
      </c>
      <c r="FT36" s="1543" t="s">
        <v>779</v>
      </c>
      <c r="FU36" s="1339">
        <v>1</v>
      </c>
      <c r="FV36" s="1339">
        <v>1</v>
      </c>
      <c r="FW36" s="1339">
        <v>1</v>
      </c>
      <c r="FX36" s="1339">
        <v>1</v>
      </c>
      <c r="FY36" s="1339">
        <v>1</v>
      </c>
      <c r="FZ36" s="1339">
        <v>1</v>
      </c>
      <c r="GA36" s="1339">
        <v>1</v>
      </c>
      <c r="GC36" s="1567" t="s">
        <v>2958</v>
      </c>
    </row>
    <row r="37" spans="1:185" ht="18.75">
      <c r="A37" s="1339">
        <v>1</v>
      </c>
      <c r="B37" s="1339">
        <v>1</v>
      </c>
      <c r="C37" s="1339">
        <v>1</v>
      </c>
      <c r="D37" s="29" t="s">
        <v>3047</v>
      </c>
      <c r="E37" s="1339"/>
      <c r="F37" s="1339"/>
      <c r="G37" s="1339"/>
      <c r="H37" s="1339"/>
      <c r="I37" s="1339"/>
      <c r="J37" s="1339"/>
      <c r="K37" s="1339"/>
      <c r="L37" s="1339"/>
      <c r="M37" s="1339"/>
      <c r="N37" s="1339"/>
      <c r="O37" s="1339"/>
      <c r="P37" s="1339"/>
      <c r="Q37" s="1339"/>
      <c r="R37" s="1339"/>
      <c r="S37" s="1339"/>
      <c r="T37" s="1339"/>
      <c r="U37" s="1339"/>
      <c r="V37" s="1339"/>
      <c r="W37" s="1339"/>
      <c r="X37" s="1339">
        <v>1</v>
      </c>
      <c r="Y37" s="1339">
        <v>1</v>
      </c>
      <c r="Z37" s="1339">
        <v>1</v>
      </c>
      <c r="AA37" s="1339">
        <v>1</v>
      </c>
      <c r="AB37" s="1339">
        <v>1</v>
      </c>
      <c r="AC37" s="1339">
        <v>1</v>
      </c>
      <c r="AD37" s="1339">
        <v>1</v>
      </c>
      <c r="AE37" s="1339">
        <v>1</v>
      </c>
      <c r="AF37" s="1339"/>
      <c r="AG37" s="1339">
        <v>1</v>
      </c>
      <c r="AH37" s="1432" t="s">
        <v>192</v>
      </c>
      <c r="AI37" s="1647"/>
      <c r="AJ37" s="71"/>
      <c r="AK37" s="631"/>
      <c r="AL37" s="900"/>
      <c r="AM37" s="900"/>
      <c r="AN37" s="900"/>
      <c r="AO37" s="900"/>
      <c r="AP37" s="71"/>
      <c r="AQ37" s="71"/>
      <c r="AR37" s="71"/>
      <c r="AS37" s="71"/>
      <c r="AT37" s="71"/>
      <c r="AU37" s="71"/>
      <c r="AV37" s="71"/>
      <c r="AW37" s="683"/>
      <c r="AX37" s="1339"/>
      <c r="AY37" s="1673" t="s">
        <v>192</v>
      </c>
      <c r="AZ37" s="1647"/>
      <c r="BA37" s="1655" t="s">
        <v>2125</v>
      </c>
      <c r="BB37" s="1656" t="s">
        <v>2147</v>
      </c>
      <c r="BC37" s="1645"/>
      <c r="BD37" s="1645"/>
      <c r="BE37" s="1645"/>
      <c r="BF37" s="1645"/>
      <c r="BG37" s="1645"/>
      <c r="BH37" s="1645"/>
      <c r="BI37" s="1645"/>
      <c r="BJ37" s="1645"/>
      <c r="BK37" s="1645"/>
      <c r="BL37" s="1645"/>
      <c r="BM37" s="1645"/>
      <c r="BN37" s="1645"/>
      <c r="BO37" s="1645"/>
      <c r="BP37" s="1645"/>
      <c r="BQ37" s="1645"/>
      <c r="BR37" s="1645"/>
      <c r="BS37" s="887"/>
      <c r="BT37" s="1339">
        <v>1</v>
      </c>
      <c r="BU37" s="850" t="s">
        <v>192</v>
      </c>
      <c r="BV37" s="1647"/>
      <c r="BW37" s="621"/>
      <c r="BX37" s="900"/>
      <c r="BY37" s="900"/>
      <c r="BZ37" s="900"/>
      <c r="CA37" s="900"/>
      <c r="CB37" s="900"/>
      <c r="CC37" s="71"/>
      <c r="CD37" s="71"/>
      <c r="CE37" s="71"/>
      <c r="CF37" s="71"/>
      <c r="CG37" s="71"/>
      <c r="CH37" s="71"/>
      <c r="CI37" s="71"/>
      <c r="CJ37" s="71"/>
      <c r="CK37" s="71"/>
      <c r="CL37" s="71"/>
      <c r="CM37" s="71"/>
      <c r="CN37" s="71"/>
      <c r="CO37" s="71"/>
      <c r="CP37" s="1611"/>
      <c r="CQ37" s="1339">
        <v>1</v>
      </c>
      <c r="CR37" s="850" t="s">
        <v>192</v>
      </c>
      <c r="CS37" s="1647"/>
      <c r="CT37" s="1385" t="s">
        <v>2918</v>
      </c>
      <c r="CU37" s="841" t="s">
        <v>2914</v>
      </c>
      <c r="CV37" s="900"/>
      <c r="CW37" s="900"/>
      <c r="CX37" s="900"/>
      <c r="CY37" s="900"/>
      <c r="CZ37" s="900"/>
      <c r="DA37" s="900"/>
      <c r="DB37" s="900"/>
      <c r="DC37" s="900"/>
      <c r="DD37" s="900"/>
      <c r="DE37" s="900"/>
      <c r="DF37" s="900"/>
      <c r="DG37" s="900"/>
      <c r="DH37" s="900"/>
      <c r="DI37" s="900"/>
      <c r="DJ37" s="71"/>
      <c r="DK37" s="71"/>
      <c r="DL37" s="71"/>
      <c r="DM37" s="71"/>
      <c r="DN37" s="71"/>
      <c r="DO37" s="71"/>
      <c r="DP37" s="683"/>
      <c r="DQ37" s="1339">
        <v>1</v>
      </c>
      <c r="DR37" s="850" t="s">
        <v>192</v>
      </c>
      <c r="DS37" s="1647"/>
      <c r="DT37" s="1396" t="s">
        <v>2881</v>
      </c>
      <c r="DU37" s="71"/>
      <c r="DV37" s="900"/>
      <c r="DW37" s="900"/>
      <c r="DX37" s="900"/>
      <c r="DY37" s="900"/>
      <c r="DZ37" s="71"/>
      <c r="EA37" s="631" t="s">
        <v>1818</v>
      </c>
      <c r="EB37" s="71"/>
      <c r="EC37" s="621"/>
      <c r="ED37" s="621"/>
      <c r="EE37" s="621"/>
      <c r="EF37" s="621"/>
      <c r="EG37" s="621"/>
      <c r="EH37" s="621"/>
      <c r="EI37" s="621"/>
      <c r="EJ37" s="621"/>
      <c r="EK37" s="621"/>
      <c r="EL37" s="621"/>
      <c r="EM37" s="621"/>
      <c r="EN37" s="621"/>
      <c r="EO37" s="621"/>
      <c r="EP37" s="900"/>
      <c r="EQ37" s="900"/>
      <c r="ER37" s="900"/>
      <c r="ES37" s="900"/>
      <c r="ET37" s="900"/>
      <c r="EU37" s="900"/>
      <c r="EV37" s="900"/>
      <c r="EW37" s="683"/>
      <c r="EX37" s="1339">
        <v>1</v>
      </c>
      <c r="EY37" s="3329"/>
      <c r="EZ37" s="893" t="s">
        <v>2061</v>
      </c>
      <c r="FA37" s="71"/>
      <c r="FB37" s="417"/>
      <c r="FC37" s="417"/>
      <c r="FD37" s="682" t="s">
        <v>2062</v>
      </c>
      <c r="FE37" s="71"/>
      <c r="FF37" s="71"/>
      <c r="FG37" s="417"/>
      <c r="FH37" s="682" t="s">
        <v>2063</v>
      </c>
      <c r="FI37" s="71"/>
      <c r="FJ37" s="682"/>
      <c r="FK37" s="417"/>
      <c r="FL37" s="681" t="s">
        <v>2064</v>
      </c>
      <c r="FM37" s="892"/>
      <c r="FN37" s="1339">
        <v>1</v>
      </c>
      <c r="FO37" s="1593" t="s">
        <v>781</v>
      </c>
      <c r="FP37" s="553" t="s">
        <v>782</v>
      </c>
      <c r="FQ37" s="554" t="s">
        <v>783</v>
      </c>
      <c r="FR37" s="554" t="s">
        <v>784</v>
      </c>
      <c r="FS37" s="554" t="s">
        <v>785</v>
      </c>
      <c r="FT37" s="1543" t="s">
        <v>785</v>
      </c>
      <c r="FU37" s="1339">
        <v>1</v>
      </c>
      <c r="FV37" s="1339">
        <v>1</v>
      </c>
      <c r="FW37" s="1339">
        <v>1</v>
      </c>
      <c r="FX37" s="1339">
        <v>1</v>
      </c>
      <c r="FY37" s="1339">
        <v>1</v>
      </c>
      <c r="FZ37" s="1339">
        <v>1</v>
      </c>
      <c r="GA37" s="1339">
        <v>1</v>
      </c>
    </row>
    <row r="38" spans="1:185" ht="19.5" thickBot="1">
      <c r="A38" s="1339">
        <v>1</v>
      </c>
      <c r="B38" s="1339">
        <v>1</v>
      </c>
      <c r="C38" s="1339">
        <v>1</v>
      </c>
      <c r="D38" s="29" t="s">
        <v>3086</v>
      </c>
      <c r="E38" s="1339"/>
      <c r="F38" s="1339"/>
      <c r="G38" s="1339"/>
      <c r="H38" s="1339"/>
      <c r="I38" s="1339"/>
      <c r="J38" s="1339">
        <v>1</v>
      </c>
      <c r="K38" s="1339">
        <v>1</v>
      </c>
      <c r="L38" s="1339">
        <v>1</v>
      </c>
      <c r="M38" s="1339"/>
      <c r="N38" s="1339"/>
      <c r="O38" s="1339"/>
      <c r="P38" s="1339"/>
      <c r="Q38" s="1339"/>
      <c r="R38" s="1339"/>
      <c r="S38" s="1339"/>
      <c r="T38" s="1339">
        <v>1</v>
      </c>
      <c r="U38" s="1339">
        <v>1</v>
      </c>
      <c r="V38" s="1339"/>
      <c r="W38" s="1339">
        <v>1</v>
      </c>
      <c r="X38" s="1339">
        <v>1</v>
      </c>
      <c r="Y38" s="1339">
        <v>1</v>
      </c>
      <c r="Z38" s="1339">
        <v>1</v>
      </c>
      <c r="AA38" s="1339">
        <v>1</v>
      </c>
      <c r="AB38" s="1339">
        <v>1</v>
      </c>
      <c r="AC38" s="1339">
        <v>1</v>
      </c>
      <c r="AD38" s="1339">
        <v>1</v>
      </c>
      <c r="AE38" s="1339">
        <v>1</v>
      </c>
      <c r="AF38" s="1339"/>
      <c r="AG38" s="1339">
        <v>1</v>
      </c>
      <c r="AH38" s="1432" t="s">
        <v>192</v>
      </c>
      <c r="AI38" s="1647"/>
      <c r="AJ38" s="621" t="s">
        <v>2265</v>
      </c>
      <c r="AK38" s="900"/>
      <c r="AL38" s="900"/>
      <c r="AM38" s="900"/>
      <c r="AN38" s="900"/>
      <c r="AO38" s="900"/>
      <c r="AP38" s="71"/>
      <c r="AQ38" s="71"/>
      <c r="AR38" s="71"/>
      <c r="AS38" s="71"/>
      <c r="AT38" s="71"/>
      <c r="AU38" s="71"/>
      <c r="AV38" s="71"/>
      <c r="AW38" s="683"/>
      <c r="AX38" s="1339"/>
      <c r="AY38" s="1673" t="s">
        <v>192</v>
      </c>
      <c r="AZ38" s="1647"/>
      <c r="BA38" s="621" t="s">
        <v>2148</v>
      </c>
      <c r="BB38" s="1584"/>
      <c r="BC38" s="1584"/>
      <c r="BD38" s="1584"/>
      <c r="BE38" s="1584"/>
      <c r="BF38" s="1584"/>
      <c r="BG38" s="1584"/>
      <c r="BH38" s="1584"/>
      <c r="BI38" s="1584"/>
      <c r="BJ38" s="1584"/>
      <c r="BK38" s="1584"/>
      <c r="BL38" s="1584"/>
      <c r="BM38" s="1584"/>
      <c r="BN38" s="1584"/>
      <c r="BO38" s="1584"/>
      <c r="BP38" s="1584"/>
      <c r="BQ38" s="1584"/>
      <c r="BR38" s="1584"/>
      <c r="BS38" s="884"/>
      <c r="BT38" s="1339">
        <v>1</v>
      </c>
      <c r="BU38" s="850" t="s">
        <v>192</v>
      </c>
      <c r="BV38" s="1647"/>
      <c r="BW38" s="39" t="s">
        <v>2891</v>
      </c>
      <c r="BX38" s="71"/>
      <c r="BY38" s="71"/>
      <c r="BZ38" s="71"/>
      <c r="CA38" s="71"/>
      <c r="CB38" s="71"/>
      <c r="CC38" s="1396" t="s">
        <v>2881</v>
      </c>
      <c r="CD38" s="71"/>
      <c r="CE38" s="71"/>
      <c r="CF38" s="71"/>
      <c r="CG38" s="71"/>
      <c r="CH38" s="71"/>
      <c r="CI38" s="71"/>
      <c r="CJ38" s="71"/>
      <c r="CK38" s="71"/>
      <c r="CL38" s="1386" t="s">
        <v>2885</v>
      </c>
      <c r="CM38" s="71"/>
      <c r="CN38" s="71"/>
      <c r="CO38" s="71"/>
      <c r="CP38" s="1611"/>
      <c r="CQ38" s="1339">
        <v>1</v>
      </c>
      <c r="CR38" s="850" t="s">
        <v>192</v>
      </c>
      <c r="CS38" s="1647"/>
      <c r="CT38" s="625" t="s">
        <v>2919</v>
      </c>
      <c r="CU38" s="631" t="s">
        <v>1822</v>
      </c>
      <c r="CV38" s="900"/>
      <c r="CW38" s="900"/>
      <c r="CX38" s="900"/>
      <c r="CY38" s="900"/>
      <c r="CZ38" s="900"/>
      <c r="DA38" s="3277" t="s">
        <v>2923</v>
      </c>
      <c r="DB38" s="3277"/>
      <c r="DC38" s="3277"/>
      <c r="DD38" s="3277"/>
      <c r="DE38" s="3277"/>
      <c r="DF38" s="3277"/>
      <c r="DG38" s="3277"/>
      <c r="DH38" s="3277"/>
      <c r="DI38" s="3277"/>
      <c r="DJ38" s="3277"/>
      <c r="DK38" s="3277"/>
      <c r="DL38" s="3277"/>
      <c r="DM38" s="3277"/>
      <c r="DN38" s="3277"/>
      <c r="DO38" s="3277"/>
      <c r="DP38" s="683"/>
      <c r="DQ38" s="1339">
        <v>1</v>
      </c>
      <c r="DR38" s="850" t="s">
        <v>192</v>
      </c>
      <c r="DS38" s="1647"/>
      <c r="DT38" s="71"/>
      <c r="DU38" s="71"/>
      <c r="DV38" s="900"/>
      <c r="DW38" s="900"/>
      <c r="DX38" s="900"/>
      <c r="DY38" s="900"/>
      <c r="DZ38" s="621" t="s">
        <v>2923</v>
      </c>
      <c r="EA38" s="621"/>
      <c r="EB38" s="621"/>
      <c r="EC38" s="621"/>
      <c r="ED38" s="621"/>
      <c r="EE38" s="621"/>
      <c r="EF38" s="621"/>
      <c r="EG38" s="621"/>
      <c r="EH38" s="621"/>
      <c r="EI38" s="621"/>
      <c r="EJ38" s="621"/>
      <c r="EK38" s="621"/>
      <c r="EL38" s="621"/>
      <c r="EM38" s="621"/>
      <c r="EN38" s="621"/>
      <c r="EO38" s="621"/>
      <c r="EP38" s="900"/>
      <c r="EQ38" s="900"/>
      <c r="ER38" s="900"/>
      <c r="ES38" s="900"/>
      <c r="ET38" s="900"/>
      <c r="EU38" s="900"/>
      <c r="EV38" s="900"/>
      <c r="EW38" s="683"/>
      <c r="EX38" s="1339">
        <v>1</v>
      </c>
      <c r="EY38" s="3329"/>
      <c r="EZ38" s="893" t="s">
        <v>2066</v>
      </c>
      <c r="FA38" s="71"/>
      <c r="FB38" s="417"/>
      <c r="FC38" s="417"/>
      <c r="FD38" s="682" t="s">
        <v>2067</v>
      </c>
      <c r="FE38" s="71"/>
      <c r="FF38" s="71"/>
      <c r="FG38" s="417"/>
      <c r="FH38" s="682" t="s">
        <v>2068</v>
      </c>
      <c r="FI38" s="71"/>
      <c r="FJ38" s="682"/>
      <c r="FK38" s="417"/>
      <c r="FL38" s="682" t="s">
        <v>2069</v>
      </c>
      <c r="FM38" s="907"/>
      <c r="FN38" s="1339">
        <v>1</v>
      </c>
      <c r="FO38" s="1593" t="s">
        <v>787</v>
      </c>
      <c r="FP38" s="553" t="s">
        <v>788</v>
      </c>
      <c r="FQ38" s="554" t="s">
        <v>789</v>
      </c>
      <c r="FR38" s="554" t="s">
        <v>784</v>
      </c>
      <c r="FS38" s="554" t="s">
        <v>790</v>
      </c>
      <c r="FT38" s="1543" t="s">
        <v>791</v>
      </c>
      <c r="FU38" s="1339">
        <v>1</v>
      </c>
      <c r="FV38" s="1339">
        <v>1</v>
      </c>
      <c r="FW38" s="1339">
        <v>1</v>
      </c>
      <c r="FX38" s="1339">
        <v>1</v>
      </c>
      <c r="FY38" s="1339">
        <v>1</v>
      </c>
      <c r="FZ38" s="1339">
        <v>1</v>
      </c>
      <c r="GA38" s="1339">
        <v>1</v>
      </c>
    </row>
    <row r="39" spans="1:185" ht="18.75" customHeight="1">
      <c r="A39" s="1339">
        <v>1</v>
      </c>
      <c r="B39" s="1339">
        <v>1</v>
      </c>
      <c r="C39" s="1339">
        <v>1</v>
      </c>
      <c r="D39" s="29" t="s">
        <v>3087</v>
      </c>
      <c r="E39" s="1339"/>
      <c r="F39" s="1339"/>
      <c r="G39" s="1339"/>
      <c r="H39" s="1339"/>
      <c r="I39" s="1339"/>
      <c r="J39" s="1339">
        <v>1</v>
      </c>
      <c r="K39" s="1339">
        <v>1</v>
      </c>
      <c r="L39" s="1339">
        <v>1</v>
      </c>
      <c r="M39" s="1339"/>
      <c r="N39" s="1339"/>
      <c r="O39" s="1339"/>
      <c r="P39" s="1339"/>
      <c r="Q39" s="1339"/>
      <c r="R39" s="1339"/>
      <c r="S39" s="1339"/>
      <c r="T39" s="1339">
        <v>1</v>
      </c>
      <c r="U39" s="838" t="s">
        <v>192</v>
      </c>
      <c r="V39" s="3092" t="s">
        <v>3079</v>
      </c>
      <c r="W39" s="3092"/>
      <c r="X39" s="3092"/>
      <c r="Y39" s="3092"/>
      <c r="Z39" s="3092"/>
      <c r="AA39" s="3092"/>
      <c r="AB39" s="3092"/>
      <c r="AC39" s="3092"/>
      <c r="AD39" s="3093"/>
      <c r="AE39" s="1339">
        <v>1</v>
      </c>
      <c r="AF39" s="1339"/>
      <c r="AG39" s="1339">
        <v>1</v>
      </c>
      <c r="AH39" s="1432" t="s">
        <v>192</v>
      </c>
      <c r="AI39" s="1647"/>
      <c r="AJ39" s="621" t="s">
        <v>2913</v>
      </c>
      <c r="AK39" s="900"/>
      <c r="AL39" s="900"/>
      <c r="AM39" s="900"/>
      <c r="AN39" s="900"/>
      <c r="AO39" s="900"/>
      <c r="AP39" s="71"/>
      <c r="AQ39" s="71"/>
      <c r="AR39" s="71"/>
      <c r="AS39" s="71"/>
      <c r="AT39" s="71"/>
      <c r="AU39" s="71"/>
      <c r="AV39" s="71"/>
      <c r="AW39" s="683"/>
      <c r="AX39" s="1339"/>
      <c r="AY39" s="1673" t="s">
        <v>192</v>
      </c>
      <c r="AZ39" s="1647"/>
      <c r="BA39" s="1657" t="s">
        <v>9</v>
      </c>
      <c r="BB39" s="1658" t="str">
        <f ca="1">CELL("nomfichier")</f>
        <v>D:\Données\1.UPRT\0-UPRT.fait\1-UPRT.FR-SITE-WEB\ff-fiches-fabrications\ff.fiches.fabrication.2023\ffr.restaurant.2023\[ffr.50.col.fiche.Bar.xlsx]Excel.liens</v>
      </c>
      <c r="BC39" s="894"/>
      <c r="BD39" s="878"/>
      <c r="BE39" s="879"/>
      <c r="BF39" s="880"/>
      <c r="BG39" s="1651"/>
      <c r="BH39" s="1652"/>
      <c r="BI39" s="1659"/>
      <c r="BJ39" s="1659"/>
      <c r="BK39" s="1659"/>
      <c r="BL39" s="1660"/>
      <c r="BM39" s="1660"/>
      <c r="BN39" s="1646"/>
      <c r="BO39" s="1646"/>
      <c r="BP39" s="1646"/>
      <c r="BQ39" s="1646"/>
      <c r="BR39" s="1646"/>
      <c r="BS39" s="884" t="s">
        <v>188</v>
      </c>
      <c r="BT39" s="1339">
        <v>1</v>
      </c>
      <c r="BU39" s="850" t="s">
        <v>192</v>
      </c>
      <c r="BV39" s="1647"/>
      <c r="BW39" s="71"/>
      <c r="BX39" s="71"/>
      <c r="BY39" s="71"/>
      <c r="BZ39" s="71"/>
      <c r="CA39" s="71"/>
      <c r="CB39" s="71"/>
      <c r="CC39" s="71"/>
      <c r="CD39" s="71"/>
      <c r="CE39" s="71"/>
      <c r="CF39" s="71"/>
      <c r="CG39" s="71"/>
      <c r="CH39" s="71"/>
      <c r="CI39" s="71"/>
      <c r="CJ39" s="71"/>
      <c r="CK39" s="71"/>
      <c r="CL39" s="71"/>
      <c r="CM39" s="71"/>
      <c r="CN39" s="71"/>
      <c r="CO39" s="1686" t="s">
        <v>2884</v>
      </c>
      <c r="CP39" s="1611"/>
      <c r="CQ39" s="1339">
        <v>1</v>
      </c>
      <c r="CR39" s="850" t="s">
        <v>192</v>
      </c>
      <c r="CS39" s="1647"/>
      <c r="CT39" s="71"/>
      <c r="CU39" s="631" t="s">
        <v>1818</v>
      </c>
      <c r="CV39" s="900"/>
      <c r="CW39" s="900"/>
      <c r="CX39" s="900"/>
      <c r="CY39" s="900"/>
      <c r="CZ39" s="900"/>
      <c r="DA39" s="3277"/>
      <c r="DB39" s="3277"/>
      <c r="DC39" s="3277"/>
      <c r="DD39" s="3277"/>
      <c r="DE39" s="3277"/>
      <c r="DF39" s="3277"/>
      <c r="DG39" s="3277"/>
      <c r="DH39" s="3277"/>
      <c r="DI39" s="3277"/>
      <c r="DJ39" s="3277"/>
      <c r="DK39" s="3277"/>
      <c r="DL39" s="3277"/>
      <c r="DM39" s="3277"/>
      <c r="DN39" s="3277"/>
      <c r="DO39" s="3277"/>
      <c r="DP39" s="683"/>
      <c r="DQ39" s="1339">
        <v>1</v>
      </c>
      <c r="DR39" s="850" t="s">
        <v>192</v>
      </c>
      <c r="DS39" s="1647"/>
      <c r="DT39" s="71"/>
      <c r="DU39" s="631"/>
      <c r="DV39" s="900"/>
      <c r="DW39" s="900"/>
      <c r="DX39" s="900"/>
      <c r="DY39" s="900"/>
      <c r="DZ39" s="621"/>
      <c r="EA39" s="621"/>
      <c r="EB39" s="621"/>
      <c r="EC39" s="621"/>
      <c r="ED39" s="621"/>
      <c r="EE39" s="621"/>
      <c r="EF39" s="621"/>
      <c r="EG39" s="621"/>
      <c r="EH39" s="621"/>
      <c r="EI39" s="621"/>
      <c r="EJ39" s="621"/>
      <c r="EK39" s="621"/>
      <c r="EL39" s="621"/>
      <c r="EM39" s="621"/>
      <c r="EN39" s="621"/>
      <c r="EO39" s="621"/>
      <c r="EP39" s="900"/>
      <c r="EQ39" s="900"/>
      <c r="ER39" s="900"/>
      <c r="ES39" s="900"/>
      <c r="ET39" s="900"/>
      <c r="EU39" s="900"/>
      <c r="EV39" s="900"/>
      <c r="EW39" s="683"/>
      <c r="EX39" s="1339">
        <v>1</v>
      </c>
      <c r="EY39" s="3329"/>
      <c r="EZ39" s="893" t="s">
        <v>2071</v>
      </c>
      <c r="FA39" s="71"/>
      <c r="FB39" s="417"/>
      <c r="FC39" s="417"/>
      <c r="FD39" s="682" t="s">
        <v>2072</v>
      </c>
      <c r="FE39" s="71"/>
      <c r="FF39" s="71"/>
      <c r="FG39" s="417"/>
      <c r="FH39" s="682" t="s">
        <v>2073</v>
      </c>
      <c r="FI39" s="71"/>
      <c r="FJ39" s="682"/>
      <c r="FK39" s="417"/>
      <c r="FL39" s="682" t="s">
        <v>2074</v>
      </c>
      <c r="FM39" s="907"/>
      <c r="FN39" s="1339">
        <v>1</v>
      </c>
      <c r="FO39" s="1593" t="s">
        <v>793</v>
      </c>
      <c r="FP39" s="553" t="s">
        <v>794</v>
      </c>
      <c r="FQ39" s="554" t="s">
        <v>795</v>
      </c>
      <c r="FR39" s="554" t="s">
        <v>778</v>
      </c>
      <c r="FS39" s="554" t="s">
        <v>796</v>
      </c>
      <c r="FT39" s="1543" t="s">
        <v>796</v>
      </c>
      <c r="FU39" s="1339">
        <v>1</v>
      </c>
      <c r="FV39" s="1339">
        <v>1</v>
      </c>
      <c r="FW39" s="1339">
        <v>1</v>
      </c>
      <c r="FX39" s="1339">
        <v>1</v>
      </c>
      <c r="FY39" s="1339">
        <v>1</v>
      </c>
      <c r="FZ39" s="1339">
        <v>1</v>
      </c>
      <c r="GA39" s="1339">
        <v>1</v>
      </c>
    </row>
    <row r="40" spans="1:185" ht="18.75">
      <c r="A40" s="1339">
        <v>1</v>
      </c>
      <c r="B40" s="1339">
        <v>1</v>
      </c>
      <c r="C40" s="1339">
        <v>1</v>
      </c>
      <c r="D40" s="29" t="s">
        <v>3088</v>
      </c>
      <c r="E40" s="1339"/>
      <c r="F40" s="1339"/>
      <c r="G40" s="1339"/>
      <c r="H40" s="1339"/>
      <c r="I40" s="1339"/>
      <c r="J40" s="1339">
        <v>1</v>
      </c>
      <c r="K40" s="1339">
        <v>1</v>
      </c>
      <c r="L40" s="1339">
        <v>1</v>
      </c>
      <c r="M40" s="1339"/>
      <c r="N40" s="1339"/>
      <c r="O40" s="1339"/>
      <c r="P40" s="1339"/>
      <c r="Q40" s="1339"/>
      <c r="R40" s="1339"/>
      <c r="S40" s="1339"/>
      <c r="T40" s="1339">
        <v>1</v>
      </c>
      <c r="U40" s="852" t="s">
        <v>192</v>
      </c>
      <c r="V40" s="1617"/>
      <c r="W40" s="29"/>
      <c r="X40" s="29"/>
      <c r="Y40" s="2195" t="s">
        <v>3563</v>
      </c>
      <c r="Z40" s="29"/>
      <c r="AA40" s="2196" t="s">
        <v>3564</v>
      </c>
      <c r="AB40" s="29"/>
      <c r="AC40" s="29"/>
      <c r="AD40" s="1611"/>
      <c r="AE40" s="1339">
        <v>1</v>
      </c>
      <c r="AF40" s="1339"/>
      <c r="AG40" s="1339">
        <v>1</v>
      </c>
      <c r="AH40" s="1432" t="s">
        <v>192</v>
      </c>
      <c r="AI40" s="1647"/>
      <c r="AJ40" s="621"/>
      <c r="AK40" s="900"/>
      <c r="AL40" s="900"/>
      <c r="AM40" s="900"/>
      <c r="AN40" s="900"/>
      <c r="AO40" s="900"/>
      <c r="AP40" s="71"/>
      <c r="AQ40" s="71"/>
      <c r="AR40" s="71"/>
      <c r="AS40" s="71"/>
      <c r="AT40" s="71"/>
      <c r="AU40" s="71"/>
      <c r="AV40" s="71"/>
      <c r="AW40" s="683"/>
      <c r="AX40" s="1339"/>
      <c r="AY40" s="1673" t="s">
        <v>192</v>
      </c>
      <c r="AZ40" s="71"/>
      <c r="BA40" s="71"/>
      <c r="BB40" s="71"/>
      <c r="BC40" s="71"/>
      <c r="BD40" s="71"/>
      <c r="BE40" s="71"/>
      <c r="BF40" s="71"/>
      <c r="BG40" s="71"/>
      <c r="BH40" s="71"/>
      <c r="BI40" s="71"/>
      <c r="BJ40" s="71"/>
      <c r="BK40" s="71"/>
      <c r="BL40" s="71"/>
      <c r="BM40" s="71"/>
      <c r="BN40" s="71"/>
      <c r="BO40" s="71"/>
      <c r="BP40" s="71"/>
      <c r="BQ40" s="71"/>
      <c r="BR40" s="71"/>
      <c r="BS40" s="884"/>
      <c r="BT40" s="1339">
        <v>1</v>
      </c>
      <c r="BU40" s="850" t="s">
        <v>192</v>
      </c>
      <c r="BV40" s="1647"/>
      <c r="BW40" s="71"/>
      <c r="BX40" s="71"/>
      <c r="BY40" s="71"/>
      <c r="BZ40" s="71"/>
      <c r="CA40" s="71"/>
      <c r="CB40" s="71"/>
      <c r="CC40" s="71"/>
      <c r="CD40" s="71"/>
      <c r="CE40" s="71"/>
      <c r="CF40" s="71"/>
      <c r="CG40" s="71"/>
      <c r="CH40" s="71"/>
      <c r="CI40" s="71"/>
      <c r="CJ40" s="71"/>
      <c r="CK40" s="71"/>
      <c r="CL40" s="71"/>
      <c r="CM40" s="71"/>
      <c r="CN40" s="71"/>
      <c r="CO40" s="71"/>
      <c r="CP40" s="1611"/>
      <c r="CQ40" s="1339">
        <v>1</v>
      </c>
      <c r="CR40" s="850" t="s">
        <v>192</v>
      </c>
      <c r="CS40" s="1647"/>
      <c r="CT40" s="900"/>
      <c r="CU40" s="900"/>
      <c r="CV40" s="900"/>
      <c r="CW40" s="900"/>
      <c r="CX40" s="900"/>
      <c r="CY40" s="900"/>
      <c r="CZ40" s="900"/>
      <c r="DA40" s="900"/>
      <c r="DB40" s="900"/>
      <c r="DC40" s="900"/>
      <c r="DD40" s="900"/>
      <c r="DE40" s="900"/>
      <c r="DF40" s="900"/>
      <c r="DG40" s="900"/>
      <c r="DH40" s="900"/>
      <c r="DI40" s="900"/>
      <c r="DJ40" s="900"/>
      <c r="DK40" s="900"/>
      <c r="DL40" s="900"/>
      <c r="DM40" s="900"/>
      <c r="DN40" s="900"/>
      <c r="DO40" s="900"/>
      <c r="DP40" s="683"/>
      <c r="DQ40" s="1339">
        <v>1</v>
      </c>
      <c r="DR40" s="850" t="s">
        <v>192</v>
      </c>
      <c r="DS40" s="1647"/>
      <c r="DT40" s="1003" t="s">
        <v>9</v>
      </c>
      <c r="DU40" s="1004" t="str">
        <f ca="1">CELL("nomfichier")</f>
        <v>D:\Données\1.UPRT\0-UPRT.fait\1-UPRT.FR-SITE-WEB\ff-fiches-fabrications\ff.fiches.fabrication.2023\ffr.restaurant.2023\[ffr.50.col.fiche.Bar.xlsx]Excel.liens</v>
      </c>
      <c r="DV40" s="894"/>
      <c r="DW40" s="878"/>
      <c r="DX40" s="879"/>
      <c r="DY40" s="880"/>
      <c r="DZ40" s="998"/>
      <c r="EA40" s="999"/>
      <c r="EB40" s="999"/>
      <c r="EC40" s="999"/>
      <c r="ED40" s="1005"/>
      <c r="EE40" s="1005"/>
      <c r="EF40" s="1005"/>
      <c r="EG40" s="1005"/>
      <c r="EH40" s="1005"/>
      <c r="EI40" s="1005"/>
      <c r="EJ40" s="1006"/>
      <c r="EK40" s="422"/>
      <c r="EL40" s="422"/>
      <c r="EM40" s="422"/>
      <c r="EN40" s="422"/>
      <c r="EO40" s="422"/>
      <c r="EP40" s="992"/>
      <c r="EQ40" s="992"/>
      <c r="ER40" s="992"/>
      <c r="ES40" s="992"/>
      <c r="ET40" s="992"/>
      <c r="EU40" s="992"/>
      <c r="EV40" s="992"/>
      <c r="EW40" s="683"/>
      <c r="EX40" s="1339">
        <v>1</v>
      </c>
      <c r="EY40" s="3329"/>
      <c r="EZ40" s="909"/>
      <c r="FA40" s="71"/>
      <c r="FB40" s="417"/>
      <c r="FC40" s="417"/>
      <c r="FD40" s="417"/>
      <c r="FE40" s="71"/>
      <c r="FF40" s="71"/>
      <c r="FG40" s="71"/>
      <c r="FH40" s="71"/>
      <c r="FI40" s="71"/>
      <c r="FJ40" s="682"/>
      <c r="FK40" s="417"/>
      <c r="FL40" s="682" t="s">
        <v>2075</v>
      </c>
      <c r="FM40" s="907"/>
      <c r="FN40" s="1339">
        <v>1</v>
      </c>
      <c r="FO40" s="1593" t="s">
        <v>798</v>
      </c>
      <c r="FP40" s="553" t="s">
        <v>799</v>
      </c>
      <c r="FQ40" s="554" t="s">
        <v>800</v>
      </c>
      <c r="FR40" s="554" t="s">
        <v>778</v>
      </c>
      <c r="FS40" s="554" t="s">
        <v>801</v>
      </c>
      <c r="FT40" s="1543" t="s">
        <v>801</v>
      </c>
      <c r="FU40" s="1339">
        <v>1</v>
      </c>
      <c r="FV40" s="1339">
        <v>1</v>
      </c>
      <c r="FW40" s="1339">
        <v>1</v>
      </c>
      <c r="FX40" s="1339">
        <v>1</v>
      </c>
      <c r="FY40" s="1339">
        <v>1</v>
      </c>
      <c r="FZ40" s="1339">
        <v>1</v>
      </c>
      <c r="GA40" s="1339">
        <v>1</v>
      </c>
    </row>
    <row r="41" spans="1:185" ht="26.25" thickBot="1">
      <c r="A41" s="1339">
        <v>1</v>
      </c>
      <c r="B41" s="1339">
        <v>1</v>
      </c>
      <c r="C41" s="1339">
        <v>1</v>
      </c>
      <c r="D41" s="29" t="s">
        <v>3089</v>
      </c>
      <c r="E41" s="1339"/>
      <c r="F41" s="1339"/>
      <c r="G41" s="1339"/>
      <c r="H41" s="1339"/>
      <c r="I41" s="1339"/>
      <c r="J41" s="1339">
        <v>1</v>
      </c>
      <c r="K41" s="1339">
        <v>1</v>
      </c>
      <c r="L41" s="1339">
        <v>1</v>
      </c>
      <c r="M41" s="1339"/>
      <c r="N41" s="1339"/>
      <c r="O41" s="1339"/>
      <c r="P41" s="1339"/>
      <c r="Q41" s="1339"/>
      <c r="R41" s="1339"/>
      <c r="S41" s="1339"/>
      <c r="T41" s="1339">
        <v>1</v>
      </c>
      <c r="U41" s="852" t="s">
        <v>192</v>
      </c>
      <c r="V41" s="1617"/>
      <c r="W41" s="29"/>
      <c r="X41" s="2197" t="s">
        <v>3852</v>
      </c>
      <c r="Y41" s="2195"/>
      <c r="Z41" s="29"/>
      <c r="AA41" s="2196"/>
      <c r="AB41" s="2200"/>
      <c r="AC41" s="2699" t="s">
        <v>3050</v>
      </c>
      <c r="AD41" s="1611"/>
      <c r="AE41" s="1339">
        <v>1</v>
      </c>
      <c r="AF41" s="1339"/>
      <c r="AG41" s="1339">
        <v>1</v>
      </c>
      <c r="AH41" s="1432" t="s">
        <v>192</v>
      </c>
      <c r="AI41" s="1647"/>
      <c r="AJ41" s="1386" t="s">
        <v>2912</v>
      </c>
      <c r="AK41" s="900"/>
      <c r="AL41" s="900"/>
      <c r="AM41" s="900"/>
      <c r="AN41" s="900"/>
      <c r="AO41" s="900"/>
      <c r="AP41" s="71"/>
      <c r="AQ41" s="71"/>
      <c r="AR41" s="71"/>
      <c r="AS41" s="71"/>
      <c r="AT41" s="71"/>
      <c r="AU41" s="71"/>
      <c r="AV41" s="71"/>
      <c r="AW41" s="683"/>
      <c r="AX41" s="1339"/>
      <c r="AY41" s="1674" t="s">
        <v>192</v>
      </c>
      <c r="AZ41" s="1675">
        <v>4</v>
      </c>
      <c r="BA41" s="1383">
        <v>10</v>
      </c>
      <c r="BB41" s="1383">
        <v>12</v>
      </c>
      <c r="BC41" s="896">
        <v>1</v>
      </c>
      <c r="BD41" s="896">
        <v>1</v>
      </c>
      <c r="BE41" s="1383">
        <v>11</v>
      </c>
      <c r="BF41" s="1383">
        <v>16</v>
      </c>
      <c r="BG41" s="897">
        <v>12</v>
      </c>
      <c r="BH41" s="897">
        <v>12</v>
      </c>
      <c r="BI41" s="898">
        <v>0.5</v>
      </c>
      <c r="BJ41" s="898">
        <v>0.5</v>
      </c>
      <c r="BK41" s="898">
        <v>0.5</v>
      </c>
      <c r="BL41" s="898">
        <v>0.5</v>
      </c>
      <c r="BM41" s="898">
        <v>0.5</v>
      </c>
      <c r="BN41" s="897">
        <v>12</v>
      </c>
      <c r="BO41" s="897">
        <v>12</v>
      </c>
      <c r="BP41" s="897">
        <v>12</v>
      </c>
      <c r="BQ41" s="1383">
        <v>10</v>
      </c>
      <c r="BR41" s="1383">
        <v>12</v>
      </c>
      <c r="BS41" s="1384"/>
      <c r="BT41" s="1339">
        <v>1</v>
      </c>
      <c r="BU41" s="850" t="s">
        <v>192</v>
      </c>
      <c r="BV41" s="1647"/>
      <c r="BW41" s="997" t="s">
        <v>2883</v>
      </c>
      <c r="BX41" s="422"/>
      <c r="BY41" s="422"/>
      <c r="BZ41" s="422"/>
      <c r="CA41" s="422"/>
      <c r="CB41" s="422"/>
      <c r="CC41" s="422"/>
      <c r="CD41" s="422"/>
      <c r="CE41" s="993"/>
      <c r="CF41" s="993"/>
      <c r="CG41" s="993"/>
      <c r="CH41" s="993"/>
      <c r="CI41" s="993"/>
      <c r="CJ41" s="993"/>
      <c r="CK41" s="991"/>
      <c r="CL41" s="422"/>
      <c r="CM41" s="422"/>
      <c r="CN41" s="422"/>
      <c r="CO41" s="422"/>
      <c r="CP41" s="1611"/>
      <c r="CQ41" s="1339">
        <v>1</v>
      </c>
      <c r="CR41" s="850" t="s">
        <v>192</v>
      </c>
      <c r="CS41" s="1647"/>
      <c r="CT41" s="1003" t="s">
        <v>9</v>
      </c>
      <c r="CU41" s="1004" t="str">
        <f ca="1">CELL("nomfichier")</f>
        <v>D:\Données\1.UPRT\0-UPRT.fait\1-UPRT.FR-SITE-WEB\ff-fiches-fabrications\ff.fiches.fabrication.2023\ffr.restaurant.2023\[ffr.50.col.fiche.Bar.xlsx]Excel.liens</v>
      </c>
      <c r="CV41" s="894"/>
      <c r="CW41" s="878"/>
      <c r="CX41" s="879"/>
      <c r="CY41" s="880"/>
      <c r="CZ41" s="999"/>
      <c r="DA41" s="999"/>
      <c r="DB41" s="1005"/>
      <c r="DC41" s="1005"/>
      <c r="DD41" s="1005"/>
      <c r="DE41" s="1005"/>
      <c r="DF41" s="1005"/>
      <c r="DG41" s="1005"/>
      <c r="DH41" s="1006"/>
      <c r="DI41" s="422"/>
      <c r="DJ41" s="422"/>
      <c r="DK41" s="992"/>
      <c r="DL41" s="992"/>
      <c r="DM41" s="992"/>
      <c r="DN41" s="992"/>
      <c r="DO41" s="992"/>
      <c r="DP41" s="683"/>
      <c r="DQ41" s="1339">
        <v>1</v>
      </c>
      <c r="DR41" s="895" t="s">
        <v>192</v>
      </c>
      <c r="DS41" s="1433">
        <v>4</v>
      </c>
      <c r="DT41" s="1433">
        <v>10</v>
      </c>
      <c r="DU41" s="1433">
        <v>12</v>
      </c>
      <c r="DV41" s="1434">
        <v>1</v>
      </c>
      <c r="DW41" s="1434">
        <v>1</v>
      </c>
      <c r="DX41" s="1433">
        <v>11</v>
      </c>
      <c r="DY41" s="1433">
        <v>16</v>
      </c>
      <c r="DZ41" s="1717">
        <v>12</v>
      </c>
      <c r="EA41" s="1717">
        <v>12</v>
      </c>
      <c r="EB41" s="1434">
        <v>35</v>
      </c>
      <c r="EC41" s="1717">
        <v>12</v>
      </c>
      <c r="ED41" s="1375">
        <v>0.2</v>
      </c>
      <c r="EE41" s="1375">
        <v>0.2</v>
      </c>
      <c r="EF41" s="1375">
        <v>0.2</v>
      </c>
      <c r="EG41" s="1375">
        <v>0.2</v>
      </c>
      <c r="EH41" s="1375">
        <v>0.2</v>
      </c>
      <c r="EI41" s="1375">
        <v>0.2</v>
      </c>
      <c r="EJ41" s="1375">
        <v>0.2</v>
      </c>
      <c r="EK41" s="1717">
        <v>12</v>
      </c>
      <c r="EL41" s="1717">
        <v>12</v>
      </c>
      <c r="EM41" s="1717">
        <v>10</v>
      </c>
      <c r="EN41" s="1717">
        <v>12</v>
      </c>
      <c r="EO41" s="1717">
        <v>12</v>
      </c>
      <c r="EP41" s="1717">
        <v>10</v>
      </c>
      <c r="EQ41" s="1717">
        <v>12</v>
      </c>
      <c r="ER41" s="1717">
        <v>10</v>
      </c>
      <c r="ES41" s="1717">
        <v>12</v>
      </c>
      <c r="ET41" s="1717">
        <v>10</v>
      </c>
      <c r="EU41" s="1717">
        <v>10</v>
      </c>
      <c r="EV41" s="1433">
        <v>10</v>
      </c>
      <c r="EW41" s="1719">
        <v>3</v>
      </c>
      <c r="EX41" s="1339">
        <v>1</v>
      </c>
      <c r="EY41" s="3329"/>
      <c r="EZ41" s="891" t="s">
        <v>2076</v>
      </c>
      <c r="FA41" s="71"/>
      <c r="FB41" s="417"/>
      <c r="FC41" s="417"/>
      <c r="FD41" s="417"/>
      <c r="FE41" s="682" t="s">
        <v>2077</v>
      </c>
      <c r="FF41" s="417"/>
      <c r="FG41" s="71"/>
      <c r="FH41" s="417"/>
      <c r="FI41" s="417"/>
      <c r="FJ41" s="417"/>
      <c r="FK41" s="417"/>
      <c r="FL41" s="682" t="s">
        <v>2078</v>
      </c>
      <c r="FM41" s="907"/>
      <c r="FN41" s="1339">
        <v>1</v>
      </c>
      <c r="FO41" s="1593" t="s">
        <v>803</v>
      </c>
      <c r="FP41" s="553" t="s">
        <v>804</v>
      </c>
      <c r="FQ41" s="554" t="s">
        <v>805</v>
      </c>
      <c r="FR41" s="554" t="s">
        <v>783</v>
      </c>
      <c r="FS41" s="554" t="s">
        <v>806</v>
      </c>
      <c r="FT41" s="1543" t="s">
        <v>807</v>
      </c>
      <c r="FU41" s="1339">
        <v>1</v>
      </c>
      <c r="FV41" s="1339">
        <v>1</v>
      </c>
      <c r="FW41" s="1339">
        <v>1</v>
      </c>
      <c r="FX41" s="1339">
        <v>1</v>
      </c>
      <c r="FY41" s="1339">
        <v>1</v>
      </c>
      <c r="FZ41" s="1339">
        <v>1</v>
      </c>
      <c r="GA41" s="1339">
        <v>1</v>
      </c>
    </row>
    <row r="42" spans="1:185" ht="15" customHeight="1" thickBot="1">
      <c r="A42" s="1339">
        <v>1</v>
      </c>
      <c r="B42" s="1339">
        <v>1</v>
      </c>
      <c r="C42" s="1339">
        <v>1</v>
      </c>
      <c r="D42" s="29" t="s">
        <v>3090</v>
      </c>
      <c r="E42" s="1339"/>
      <c r="F42" s="1339"/>
      <c r="G42" s="1339"/>
      <c r="H42" s="1339"/>
      <c r="I42" s="1339"/>
      <c r="J42" s="1339">
        <v>1</v>
      </c>
      <c r="K42" s="1339">
        <v>1</v>
      </c>
      <c r="L42" s="1339">
        <v>1</v>
      </c>
      <c r="M42" s="1339"/>
      <c r="N42" s="1339"/>
      <c r="O42" s="1339"/>
      <c r="P42" s="1339"/>
      <c r="Q42" s="1339"/>
      <c r="R42" s="1339"/>
      <c r="S42" s="1339"/>
      <c r="T42" s="1339">
        <v>1</v>
      </c>
      <c r="U42" s="852" t="s">
        <v>192</v>
      </c>
      <c r="V42" s="1617"/>
      <c r="W42" s="2374" t="s">
        <v>3193</v>
      </c>
      <c r="X42" s="2700">
        <v>3</v>
      </c>
      <c r="Y42" s="2198" t="s">
        <v>223</v>
      </c>
      <c r="Z42" s="1939">
        <v>1</v>
      </c>
      <c r="AA42" s="2198" t="s">
        <v>1675</v>
      </c>
      <c r="AB42" s="2701" t="str">
        <f>(X67* X42 *Z42)*Z67&amp; " " &amp; AA42</f>
        <v>0.03 kg</v>
      </c>
      <c r="AC42" s="2699">
        <f>(X67* X42 *Z42)*Z67</f>
        <v>0.03</v>
      </c>
      <c r="AD42" s="1611"/>
      <c r="AE42" s="1339">
        <v>1</v>
      </c>
      <c r="AF42" s="1339"/>
      <c r="AG42" s="1339">
        <v>1</v>
      </c>
      <c r="AH42" s="1432" t="s">
        <v>192</v>
      </c>
      <c r="AI42" s="1647"/>
      <c r="AJ42" s="3268" t="s">
        <v>2911</v>
      </c>
      <c r="AK42" s="3268"/>
      <c r="AL42" s="3268"/>
      <c r="AM42" s="3268"/>
      <c r="AN42" s="3268"/>
      <c r="AO42" s="3268"/>
      <c r="AP42" s="3268"/>
      <c r="AQ42" s="3268"/>
      <c r="AR42" s="3268"/>
      <c r="AS42" s="3268"/>
      <c r="AT42" s="3268"/>
      <c r="AU42" s="3268"/>
      <c r="AV42" s="3268"/>
      <c r="AW42" s="683"/>
      <c r="AX42" s="1339"/>
      <c r="AY42" s="901" t="s">
        <v>192</v>
      </c>
      <c r="AZ42" s="901"/>
      <c r="BA42" s="902"/>
      <c r="BB42" s="903" t="s">
        <v>2149</v>
      </c>
      <c r="BC42" s="904">
        <f ca="1">CELL("largeur",BC42)</f>
        <v>1</v>
      </c>
      <c r="BD42" s="904">
        <f ca="1">CELL("largeur",BD42)</f>
        <v>1</v>
      </c>
      <c r="BE42" s="905" t="s">
        <v>2150</v>
      </c>
      <c r="BF42" s="902"/>
      <c r="BG42" s="903"/>
      <c r="BH42" s="903" t="s">
        <v>2151</v>
      </c>
      <c r="BI42" s="906">
        <f ca="1">CELL("largeur",BI42)</f>
        <v>1</v>
      </c>
      <c r="BJ42" s="906">
        <f ca="1">CELL("largeur",BJ42)</f>
        <v>1</v>
      </c>
      <c r="BK42" s="906">
        <f ca="1">CELL("largeur",BK42)</f>
        <v>1</v>
      </c>
      <c r="BL42" s="906">
        <f t="shared" ref="BL42:BQ43" ca="1" si="51">CELL("largeur",BL42)</f>
        <v>1</v>
      </c>
      <c r="BM42" s="906">
        <f t="shared" ca="1" si="51"/>
        <v>1</v>
      </c>
      <c r="BN42" s="905" t="s">
        <v>2152</v>
      </c>
      <c r="BO42" s="902"/>
      <c r="BP42" s="902"/>
      <c r="BQ42" s="902"/>
      <c r="BR42" s="902"/>
      <c r="BS42" s="902"/>
      <c r="BT42" s="1339">
        <v>1</v>
      </c>
      <c r="BU42" s="850" t="s">
        <v>192</v>
      </c>
      <c r="BV42" s="1647"/>
      <c r="BW42" s="997"/>
      <c r="BX42" s="422"/>
      <c r="BY42" s="422"/>
      <c r="BZ42" s="422"/>
      <c r="CA42" s="422"/>
      <c r="CB42" s="422"/>
      <c r="CC42" s="422"/>
      <c r="CD42" s="422"/>
      <c r="CE42" s="993"/>
      <c r="CF42" s="993"/>
      <c r="CG42" s="993"/>
      <c r="CH42" s="993"/>
      <c r="CI42" s="993"/>
      <c r="CJ42" s="993"/>
      <c r="CK42" s="991"/>
      <c r="CL42" s="422"/>
      <c r="CM42" s="422"/>
      <c r="CN42" s="422"/>
      <c r="CO42" s="1687" t="s">
        <v>2867</v>
      </c>
      <c r="CP42" s="1611"/>
      <c r="CQ42" s="1339">
        <v>1</v>
      </c>
      <c r="CR42" s="895" t="s">
        <v>192</v>
      </c>
      <c r="CS42" s="1731">
        <v>3</v>
      </c>
      <c r="CT42" s="1433">
        <v>10</v>
      </c>
      <c r="CU42" s="1433">
        <v>12</v>
      </c>
      <c r="CV42" s="1434">
        <v>1</v>
      </c>
      <c r="CW42" s="1434">
        <v>1</v>
      </c>
      <c r="CX42" s="1433">
        <v>11</v>
      </c>
      <c r="CY42" s="1433">
        <v>16</v>
      </c>
      <c r="CZ42" s="1434">
        <v>35</v>
      </c>
      <c r="DA42" s="1717">
        <v>12</v>
      </c>
      <c r="DB42" s="1375">
        <v>0.2</v>
      </c>
      <c r="DC42" s="1375">
        <v>0.2</v>
      </c>
      <c r="DD42" s="1375">
        <v>0.2</v>
      </c>
      <c r="DE42" s="1375">
        <v>0.2</v>
      </c>
      <c r="DF42" s="1375">
        <v>0.2</v>
      </c>
      <c r="DG42" s="1375">
        <v>0.2</v>
      </c>
      <c r="DH42" s="1375">
        <v>0.2</v>
      </c>
      <c r="DI42" s="1717">
        <v>10</v>
      </c>
      <c r="DJ42" s="1717">
        <v>12</v>
      </c>
      <c r="DK42" s="1717">
        <v>10</v>
      </c>
      <c r="DL42" s="1717">
        <v>12</v>
      </c>
      <c r="DM42" s="1433">
        <v>10</v>
      </c>
      <c r="DN42" s="1433">
        <v>12</v>
      </c>
      <c r="DO42" s="1433">
        <v>10</v>
      </c>
      <c r="DP42" s="1719">
        <v>3</v>
      </c>
      <c r="DQ42" s="1339">
        <v>1</v>
      </c>
      <c r="DR42" s="901" t="s">
        <v>192</v>
      </c>
      <c r="DS42" s="901"/>
      <c r="DT42" s="902"/>
      <c r="DU42" s="903" t="s">
        <v>2149</v>
      </c>
      <c r="DV42" s="1007">
        <f ca="1">CELL("largeur",DV42)</f>
        <v>1</v>
      </c>
      <c r="DW42" s="1007">
        <f ca="1">CELL("largeur",DW42)</f>
        <v>1</v>
      </c>
      <c r="DX42" s="905" t="s">
        <v>2150</v>
      </c>
      <c r="DY42" s="902"/>
      <c r="DZ42" s="908"/>
      <c r="EA42" s="908"/>
      <c r="EB42" s="908"/>
      <c r="EC42" s="903" t="s">
        <v>2868</v>
      </c>
      <c r="ED42" s="1008">
        <f t="shared" ref="ED42:EJ42" ca="1" si="52">CELL("largeur",ED42)</f>
        <v>0</v>
      </c>
      <c r="EE42" s="1008">
        <f t="shared" ca="1" si="52"/>
        <v>0</v>
      </c>
      <c r="EF42" s="1008">
        <f t="shared" ca="1" si="52"/>
        <v>0</v>
      </c>
      <c r="EG42" s="1008">
        <f t="shared" ca="1" si="52"/>
        <v>0</v>
      </c>
      <c r="EH42" s="1008">
        <f t="shared" ca="1" si="52"/>
        <v>0</v>
      </c>
      <c r="EI42" s="1008">
        <f t="shared" ca="1" si="52"/>
        <v>0</v>
      </c>
      <c r="EJ42" s="1008">
        <f t="shared" ca="1" si="52"/>
        <v>0</v>
      </c>
      <c r="EK42" s="1009" t="s">
        <v>2869</v>
      </c>
      <c r="EL42" s="902"/>
      <c r="EM42" s="908">
        <f t="shared" ref="EM42:EW42" ca="1" si="53">CELL("largeur",EM42)</f>
        <v>10</v>
      </c>
      <c r="EN42" s="908">
        <f t="shared" ca="1" si="53"/>
        <v>12</v>
      </c>
      <c r="EO42" s="908">
        <f t="shared" ca="1" si="53"/>
        <v>12</v>
      </c>
      <c r="EP42" s="908">
        <f t="shared" ca="1" si="53"/>
        <v>10</v>
      </c>
      <c r="EQ42" s="908">
        <f t="shared" ca="1" si="53"/>
        <v>12</v>
      </c>
      <c r="ER42" s="908">
        <f t="shared" ca="1" si="53"/>
        <v>10</v>
      </c>
      <c r="ES42" s="908">
        <f t="shared" ca="1" si="53"/>
        <v>12</v>
      </c>
      <c r="ET42" s="908">
        <f t="shared" ca="1" si="53"/>
        <v>10</v>
      </c>
      <c r="EU42" s="908">
        <f t="shared" ca="1" si="53"/>
        <v>10</v>
      </c>
      <c r="EV42" s="908">
        <f t="shared" ca="1" si="53"/>
        <v>10</v>
      </c>
      <c r="EW42" s="908">
        <f t="shared" ca="1" si="53"/>
        <v>3</v>
      </c>
      <c r="EX42" s="1339">
        <v>1</v>
      </c>
      <c r="EY42" s="3329"/>
      <c r="EZ42" s="893" t="s">
        <v>2079</v>
      </c>
      <c r="FA42" s="71"/>
      <c r="FB42" s="417"/>
      <c r="FC42" s="417"/>
      <c r="FD42" s="417"/>
      <c r="FE42" s="682" t="s">
        <v>2080</v>
      </c>
      <c r="FF42" s="417"/>
      <c r="FG42" s="417"/>
      <c r="FH42" s="417"/>
      <c r="FI42" s="760" t="s">
        <v>2081</v>
      </c>
      <c r="FJ42" s="760"/>
      <c r="FK42" s="761"/>
      <c r="FL42" s="761"/>
      <c r="FM42" s="910"/>
      <c r="FN42" s="1339">
        <v>1</v>
      </c>
      <c r="FO42" s="1593" t="s">
        <v>809</v>
      </c>
      <c r="FP42" s="553" t="s">
        <v>810</v>
      </c>
      <c r="FQ42" s="553"/>
      <c r="FR42" s="554" t="s">
        <v>783</v>
      </c>
      <c r="FS42" s="554" t="s">
        <v>811</v>
      </c>
      <c r="FT42" s="1543" t="s">
        <v>811</v>
      </c>
      <c r="FU42" s="1339">
        <v>1</v>
      </c>
      <c r="FV42" s="1339">
        <v>1</v>
      </c>
      <c r="FW42" s="1339">
        <v>1</v>
      </c>
      <c r="FX42" s="1339">
        <v>1</v>
      </c>
      <c r="FY42" s="1339">
        <v>1</v>
      </c>
      <c r="FZ42" s="1339">
        <v>1</v>
      </c>
      <c r="GA42" s="1339">
        <v>1</v>
      </c>
    </row>
    <row r="43" spans="1:185" ht="18.75">
      <c r="A43" s="1339">
        <v>1</v>
      </c>
      <c r="B43" s="1339">
        <v>1</v>
      </c>
      <c r="C43" s="1339">
        <v>1</v>
      </c>
      <c r="D43" s="29" t="s">
        <v>3043</v>
      </c>
      <c r="E43" s="1339"/>
      <c r="F43" s="1339"/>
      <c r="G43" s="1339"/>
      <c r="H43" s="1339"/>
      <c r="I43" s="1339"/>
      <c r="J43" s="1339">
        <v>1</v>
      </c>
      <c r="K43" s="1339">
        <v>1</v>
      </c>
      <c r="L43" s="1339">
        <v>1</v>
      </c>
      <c r="M43" s="1339"/>
      <c r="N43" s="1339"/>
      <c r="O43" s="1339"/>
      <c r="P43" s="1339"/>
      <c r="Q43" s="1339"/>
      <c r="R43" s="1339"/>
      <c r="S43" s="1339"/>
      <c r="T43" s="1339">
        <v>1</v>
      </c>
      <c r="U43" s="852" t="s">
        <v>192</v>
      </c>
      <c r="V43" s="1617"/>
      <c r="W43" s="2374" t="s">
        <v>3170</v>
      </c>
      <c r="X43" s="2700">
        <v>3</v>
      </c>
      <c r="Y43" s="2198" t="s">
        <v>223</v>
      </c>
      <c r="Z43" s="1939">
        <v>1</v>
      </c>
      <c r="AA43" s="2198" t="s">
        <v>1675</v>
      </c>
      <c r="AB43" s="2701" t="str">
        <f>(X67* X43 *Z42)*Z67&amp; " " &amp; AA43</f>
        <v>0.03 kg</v>
      </c>
      <c r="AC43" s="2699">
        <f>(X67* X43 *Z42)*Z67</f>
        <v>0.03</v>
      </c>
      <c r="AD43" s="1611"/>
      <c r="AE43" s="1339">
        <v>1</v>
      </c>
      <c r="AF43" s="1339"/>
      <c r="AG43" s="1339">
        <v>1</v>
      </c>
      <c r="AH43" s="1432" t="s">
        <v>192</v>
      </c>
      <c r="AI43" s="1647"/>
      <c r="AJ43" s="3268"/>
      <c r="AK43" s="3268"/>
      <c r="AL43" s="3268"/>
      <c r="AM43" s="3268"/>
      <c r="AN43" s="3268"/>
      <c r="AO43" s="3268"/>
      <c r="AP43" s="3268"/>
      <c r="AQ43" s="3268"/>
      <c r="AR43" s="3268"/>
      <c r="AS43" s="3268"/>
      <c r="AT43" s="3268"/>
      <c r="AU43" s="3268"/>
      <c r="AV43" s="3268"/>
      <c r="AW43" s="683"/>
      <c r="AX43" s="1339"/>
      <c r="AY43" s="908">
        <f t="shared" ref="AY43:BK43" ca="1" si="54">CELL("largeur",AY43)</f>
        <v>4</v>
      </c>
      <c r="AZ43" s="908">
        <f t="shared" ca="1" si="54"/>
        <v>4</v>
      </c>
      <c r="BA43" s="908">
        <f t="shared" ca="1" si="54"/>
        <v>10</v>
      </c>
      <c r="BB43" s="908">
        <f t="shared" ca="1" si="54"/>
        <v>12</v>
      </c>
      <c r="BC43" s="908">
        <f t="shared" ca="1" si="54"/>
        <v>1</v>
      </c>
      <c r="BD43" s="908">
        <f t="shared" ca="1" si="54"/>
        <v>1</v>
      </c>
      <c r="BE43" s="908">
        <f t="shared" ca="1" si="54"/>
        <v>11</v>
      </c>
      <c r="BF43" s="908">
        <f t="shared" ca="1" si="54"/>
        <v>16</v>
      </c>
      <c r="BG43" s="908">
        <f t="shared" ca="1" si="54"/>
        <v>12</v>
      </c>
      <c r="BH43" s="908">
        <f t="shared" ca="1" si="54"/>
        <v>12</v>
      </c>
      <c r="BI43" s="908">
        <f t="shared" ca="1" si="54"/>
        <v>1</v>
      </c>
      <c r="BJ43" s="908">
        <f t="shared" ca="1" si="54"/>
        <v>1</v>
      </c>
      <c r="BK43" s="908">
        <f t="shared" ca="1" si="54"/>
        <v>1</v>
      </c>
      <c r="BL43" s="908">
        <f t="shared" ca="1" si="51"/>
        <v>1</v>
      </c>
      <c r="BM43" s="908">
        <f t="shared" ca="1" si="51"/>
        <v>1</v>
      </c>
      <c r="BN43" s="908">
        <f t="shared" ca="1" si="51"/>
        <v>12</v>
      </c>
      <c r="BO43" s="908">
        <f t="shared" ca="1" si="51"/>
        <v>12</v>
      </c>
      <c r="BP43" s="908">
        <f t="shared" ca="1" si="51"/>
        <v>12</v>
      </c>
      <c r="BQ43" s="908">
        <f t="shared" ca="1" si="51"/>
        <v>10</v>
      </c>
      <c r="BR43" s="908">
        <f ca="1">CELL("largeur",BR43)</f>
        <v>12</v>
      </c>
      <c r="BS43" s="908">
        <f ca="1">CELL("largeur",BS43)</f>
        <v>6</v>
      </c>
      <c r="BT43" s="1339">
        <v>1</v>
      </c>
      <c r="BU43" s="850" t="s">
        <v>192</v>
      </c>
      <c r="BV43" s="1647"/>
      <c r="BW43" s="1003" t="s">
        <v>9</v>
      </c>
      <c r="BX43" s="1004" t="str">
        <f ca="1">CELL("nomfichier")</f>
        <v>D:\Données\1.UPRT\0-UPRT.fait\1-UPRT.FR-SITE-WEB\ff-fiches-fabrications\ff.fiches.fabrication.2023\ffr.restaurant.2023\[ffr.50.col.fiche.Bar.xlsx]Excel.liens</v>
      </c>
      <c r="BY43" s="894"/>
      <c r="BZ43" s="878"/>
      <c r="CA43" s="879"/>
      <c r="CB43" s="880"/>
      <c r="CC43" s="999"/>
      <c r="CD43" s="999"/>
      <c r="CE43" s="1005"/>
      <c r="CF43" s="1005"/>
      <c r="CG43" s="1005"/>
      <c r="CH43" s="1005"/>
      <c r="CI43" s="1005"/>
      <c r="CJ43" s="1005"/>
      <c r="CK43" s="1006"/>
      <c r="CL43" s="422"/>
      <c r="CM43" s="422"/>
      <c r="CN43" s="992"/>
      <c r="CO43" s="992"/>
      <c r="CP43" s="1611"/>
      <c r="CQ43" s="1339">
        <v>1</v>
      </c>
      <c r="CR43" s="901" t="s">
        <v>192</v>
      </c>
      <c r="CS43" s="901"/>
      <c r="CT43" s="902"/>
      <c r="CU43" s="903" t="s">
        <v>2149</v>
      </c>
      <c r="CV43" s="1007">
        <f ca="1">CELL("largeur",CV43)</f>
        <v>1</v>
      </c>
      <c r="CW43" s="1007">
        <f ca="1">CELL("largeur",CW43)</f>
        <v>1</v>
      </c>
      <c r="CX43" s="905" t="s">
        <v>2150</v>
      </c>
      <c r="CY43" s="902"/>
      <c r="CZ43" s="908"/>
      <c r="DA43" s="903" t="s">
        <v>2868</v>
      </c>
      <c r="DB43" s="1008">
        <f t="shared" ref="DB43:DP43" ca="1" si="55">CELL("largeur",DB43)</f>
        <v>0</v>
      </c>
      <c r="DC43" s="1008">
        <f t="shared" ca="1" si="55"/>
        <v>0</v>
      </c>
      <c r="DD43" s="1008">
        <f t="shared" ca="1" si="55"/>
        <v>0</v>
      </c>
      <c r="DE43" s="1008">
        <f t="shared" ca="1" si="55"/>
        <v>0</v>
      </c>
      <c r="DF43" s="1008">
        <f t="shared" ca="1" si="55"/>
        <v>0</v>
      </c>
      <c r="DG43" s="1008">
        <f t="shared" ca="1" si="55"/>
        <v>0</v>
      </c>
      <c r="DH43" s="1008">
        <f t="shared" ca="1" si="55"/>
        <v>0</v>
      </c>
      <c r="DI43" s="905" t="s">
        <v>2905</v>
      </c>
      <c r="DJ43" s="902"/>
      <c r="DK43" s="908">
        <f t="shared" ca="1" si="55"/>
        <v>10</v>
      </c>
      <c r="DL43" s="908">
        <f t="shared" ca="1" si="55"/>
        <v>12</v>
      </c>
      <c r="DM43" s="908">
        <f t="shared" ca="1" si="55"/>
        <v>10</v>
      </c>
      <c r="DN43" s="908">
        <f t="shared" ca="1" si="55"/>
        <v>12</v>
      </c>
      <c r="DO43" s="908">
        <f t="shared" ca="1" si="55"/>
        <v>10</v>
      </c>
      <c r="DP43" s="908">
        <f t="shared" ca="1" si="55"/>
        <v>3</v>
      </c>
      <c r="DQ43" s="1339">
        <v>1</v>
      </c>
      <c r="DR43" s="901" t="s">
        <v>192</v>
      </c>
      <c r="DS43" s="908">
        <f t="shared" ref="DS43:EB43" ca="1" si="56">CELL("largeur",DS43)</f>
        <v>4</v>
      </c>
      <c r="DT43" s="908">
        <f t="shared" ca="1" si="56"/>
        <v>10</v>
      </c>
      <c r="DU43" s="908">
        <f t="shared" ca="1" si="56"/>
        <v>12</v>
      </c>
      <c r="DV43" s="908">
        <f t="shared" ca="1" si="56"/>
        <v>1</v>
      </c>
      <c r="DW43" s="908">
        <f t="shared" ca="1" si="56"/>
        <v>1</v>
      </c>
      <c r="DX43" s="908">
        <f t="shared" ca="1" si="56"/>
        <v>11</v>
      </c>
      <c r="DY43" s="908">
        <f t="shared" ca="1" si="56"/>
        <v>16</v>
      </c>
      <c r="DZ43" s="908">
        <f t="shared" ca="1" si="56"/>
        <v>12</v>
      </c>
      <c r="EA43" s="908">
        <f t="shared" ca="1" si="56"/>
        <v>12</v>
      </c>
      <c r="EB43" s="908">
        <f t="shared" ca="1" si="56"/>
        <v>35</v>
      </c>
      <c r="EC43" s="605">
        <v>1</v>
      </c>
      <c r="ED43" s="872">
        <v>1</v>
      </c>
      <c r="EE43" s="872">
        <v>1</v>
      </c>
      <c r="EF43" s="872">
        <v>1</v>
      </c>
      <c r="EG43" s="872">
        <v>1</v>
      </c>
      <c r="EH43" s="872"/>
      <c r="EI43" s="872"/>
      <c r="EJ43" s="872">
        <v>1</v>
      </c>
      <c r="EK43" s="605">
        <v>1</v>
      </c>
      <c r="EL43" s="605">
        <v>1</v>
      </c>
      <c r="EM43" s="605">
        <v>1</v>
      </c>
      <c r="EN43" s="872"/>
      <c r="EO43" s="872">
        <v>1</v>
      </c>
      <c r="EP43" s="872"/>
      <c r="EQ43" s="872">
        <v>1</v>
      </c>
      <c r="ER43" s="872">
        <v>1</v>
      </c>
      <c r="ES43" s="872">
        <v>1</v>
      </c>
      <c r="ET43" s="872">
        <v>1</v>
      </c>
      <c r="EU43" s="872">
        <v>1</v>
      </c>
      <c r="EV43" s="872">
        <v>1</v>
      </c>
      <c r="EW43" s="1339">
        <v>1</v>
      </c>
      <c r="EX43" s="1339">
        <v>1</v>
      </c>
      <c r="EY43" s="3329"/>
      <c r="EZ43" s="893" t="s">
        <v>2082</v>
      </c>
      <c r="FA43" s="71"/>
      <c r="FB43" s="417"/>
      <c r="FC43" s="417"/>
      <c r="FD43" s="417"/>
      <c r="FE43" s="682" t="s">
        <v>2083</v>
      </c>
      <c r="FF43" s="417"/>
      <c r="FG43" s="417"/>
      <c r="FH43" s="71"/>
      <c r="FI43" s="1086" t="s">
        <v>540</v>
      </c>
      <c r="FJ43" s="911" t="s">
        <v>2084</v>
      </c>
      <c r="FK43" s="761"/>
      <c r="FL43" s="761"/>
      <c r="FM43" s="910"/>
      <c r="FN43" s="1339">
        <v>1</v>
      </c>
      <c r="FO43" s="1593" t="s">
        <v>813</v>
      </c>
      <c r="FP43" s="553" t="s">
        <v>814</v>
      </c>
      <c r="FQ43" s="553"/>
      <c r="FR43" s="554" t="s">
        <v>815</v>
      </c>
      <c r="FS43" s="554" t="s">
        <v>816</v>
      </c>
      <c r="FT43" s="1543" t="s">
        <v>817</v>
      </c>
      <c r="FU43" s="1339">
        <v>1</v>
      </c>
      <c r="FV43" s="1339">
        <v>1</v>
      </c>
      <c r="FW43" s="1339">
        <v>1</v>
      </c>
      <c r="FX43" s="1339">
        <v>1</v>
      </c>
      <c r="FY43" s="1339">
        <v>1</v>
      </c>
      <c r="FZ43" s="1339">
        <v>1</v>
      </c>
      <c r="GA43" s="1339">
        <v>1</v>
      </c>
    </row>
    <row r="44" spans="1:185" ht="15.75" customHeight="1" thickBot="1">
      <c r="A44" s="1339">
        <v>1</v>
      </c>
      <c r="B44" s="1339">
        <v>1</v>
      </c>
      <c r="C44" s="1339">
        <v>1</v>
      </c>
      <c r="D44" s="1339">
        <v>1</v>
      </c>
      <c r="E44" s="1339">
        <v>1</v>
      </c>
      <c r="F44" s="1339">
        <v>1</v>
      </c>
      <c r="G44" s="1339">
        <v>1</v>
      </c>
      <c r="H44" s="1339">
        <v>1</v>
      </c>
      <c r="I44" s="1339">
        <v>1</v>
      </c>
      <c r="J44" s="1339">
        <v>1</v>
      </c>
      <c r="K44" s="1339">
        <v>1</v>
      </c>
      <c r="L44" s="1339">
        <v>1</v>
      </c>
      <c r="M44" s="1339"/>
      <c r="N44" s="1339"/>
      <c r="O44" s="1339"/>
      <c r="P44" s="1339"/>
      <c r="Q44" s="1339"/>
      <c r="R44" s="1339"/>
      <c r="S44" s="1339"/>
      <c r="T44" s="1339">
        <v>1</v>
      </c>
      <c r="U44" s="852" t="s">
        <v>192</v>
      </c>
      <c r="V44" s="1617"/>
      <c r="W44" s="2374" t="s">
        <v>3196</v>
      </c>
      <c r="X44" s="2700">
        <v>4.5</v>
      </c>
      <c r="Y44" s="2198" t="s">
        <v>223</v>
      </c>
      <c r="Z44" s="1939">
        <v>1</v>
      </c>
      <c r="AA44" s="2198" t="s">
        <v>1675</v>
      </c>
      <c r="AB44" s="2701" t="str">
        <f>(X67* X44 *Z42)*Z67&amp; " " &amp; AA44</f>
        <v>0.045 kg</v>
      </c>
      <c r="AC44" s="2699">
        <f>(X67* X44 *Z42)*Z67</f>
        <v>4.4999999999999998E-2</v>
      </c>
      <c r="AD44" s="1611"/>
      <c r="AE44" s="1339">
        <v>1</v>
      </c>
      <c r="AF44" s="1339"/>
      <c r="AG44" s="1339">
        <v>1</v>
      </c>
      <c r="AH44" s="1432" t="s">
        <v>192</v>
      </c>
      <c r="AI44" s="1647"/>
      <c r="AJ44" s="1579"/>
      <c r="AK44" s="1579"/>
      <c r="AL44" s="1579"/>
      <c r="AM44" s="1579"/>
      <c r="AN44" s="1579"/>
      <c r="AO44" s="1579"/>
      <c r="AP44" s="1579"/>
      <c r="AQ44" s="1579"/>
      <c r="AR44" s="1579"/>
      <c r="AS44" s="1579"/>
      <c r="AT44" s="1579"/>
      <c r="AU44" s="1579"/>
      <c r="AV44" s="1579"/>
      <c r="AW44" s="683"/>
      <c r="AX44" s="1339"/>
      <c r="AY44" s="1339">
        <v>1</v>
      </c>
      <c r="AZ44" s="1339"/>
      <c r="BA44" s="1339">
        <v>1</v>
      </c>
      <c r="BB44" s="1339">
        <v>1</v>
      </c>
      <c r="BC44" s="1339">
        <v>1</v>
      </c>
      <c r="BD44" s="1339">
        <v>1</v>
      </c>
      <c r="BE44" s="1339">
        <v>1</v>
      </c>
      <c r="BF44" s="1339">
        <v>1</v>
      </c>
      <c r="BG44" s="1339">
        <v>1</v>
      </c>
      <c r="BH44" s="1339">
        <v>1</v>
      </c>
      <c r="BI44" s="1339">
        <v>1</v>
      </c>
      <c r="BJ44" s="1339">
        <v>1</v>
      </c>
      <c r="BK44" s="1339">
        <v>1</v>
      </c>
      <c r="BL44" s="1339">
        <v>1</v>
      </c>
      <c r="BM44" s="1339">
        <v>1</v>
      </c>
      <c r="BN44" s="1339">
        <v>1</v>
      </c>
      <c r="BO44" s="1339">
        <v>1</v>
      </c>
      <c r="BP44" s="1339">
        <v>1</v>
      </c>
      <c r="BQ44" s="1339">
        <v>1</v>
      </c>
      <c r="BR44" s="1339">
        <v>1</v>
      </c>
      <c r="BS44" s="1339"/>
      <c r="BT44" s="1339">
        <v>1</v>
      </c>
      <c r="BU44" s="1435" t="s">
        <v>192</v>
      </c>
      <c r="BV44" s="1643">
        <v>4</v>
      </c>
      <c r="BW44" s="1433">
        <v>10</v>
      </c>
      <c r="BX44" s="1433">
        <v>12</v>
      </c>
      <c r="BY44" s="1434">
        <v>1</v>
      </c>
      <c r="BZ44" s="1434">
        <v>1</v>
      </c>
      <c r="CA44" s="1433">
        <v>11</v>
      </c>
      <c r="CB44" s="1433">
        <v>16</v>
      </c>
      <c r="CC44" s="1434">
        <v>35</v>
      </c>
      <c r="CD44" s="1717">
        <v>12</v>
      </c>
      <c r="CE44" s="1436">
        <v>0.2</v>
      </c>
      <c r="CF44" s="1436">
        <v>0.2</v>
      </c>
      <c r="CG44" s="1436">
        <v>0.2</v>
      </c>
      <c r="CH44" s="1436">
        <v>0.2</v>
      </c>
      <c r="CI44" s="1436">
        <v>0.2</v>
      </c>
      <c r="CJ44" s="1436">
        <v>0.2</v>
      </c>
      <c r="CK44" s="1436">
        <v>0.2</v>
      </c>
      <c r="CL44" s="1717">
        <v>12</v>
      </c>
      <c r="CM44" s="1717">
        <v>12</v>
      </c>
      <c r="CN44" s="1718">
        <v>10</v>
      </c>
      <c r="CO44" s="1434">
        <v>12</v>
      </c>
      <c r="CP44" s="1719">
        <v>4</v>
      </c>
      <c r="CQ44" s="1339">
        <v>1</v>
      </c>
      <c r="CR44" s="901" t="s">
        <v>192</v>
      </c>
      <c r="CS44" s="908">
        <f t="shared" ref="CS44:DJ44" ca="1" si="57">CELL("largeur",CS44)</f>
        <v>3</v>
      </c>
      <c r="CT44" s="908">
        <f t="shared" ca="1" si="57"/>
        <v>10</v>
      </c>
      <c r="CU44" s="908">
        <f t="shared" ca="1" si="57"/>
        <v>12</v>
      </c>
      <c r="CV44" s="908">
        <f t="shared" ca="1" si="57"/>
        <v>1</v>
      </c>
      <c r="CW44" s="908">
        <f t="shared" ca="1" si="57"/>
        <v>1</v>
      </c>
      <c r="CX44" s="908">
        <f t="shared" ca="1" si="57"/>
        <v>11</v>
      </c>
      <c r="CY44" s="908">
        <f t="shared" ca="1" si="57"/>
        <v>16</v>
      </c>
      <c r="CZ44" s="908">
        <f t="shared" ca="1" si="57"/>
        <v>35</v>
      </c>
      <c r="DA44" s="908">
        <f t="shared" ca="1" si="57"/>
        <v>12</v>
      </c>
      <c r="DB44" s="872">
        <v>1</v>
      </c>
      <c r="DC44" s="872">
        <v>1</v>
      </c>
      <c r="DD44" s="872">
        <v>1</v>
      </c>
      <c r="DE44" s="872">
        <v>1</v>
      </c>
      <c r="DF44" s="872"/>
      <c r="DG44" s="872"/>
      <c r="DH44" s="872">
        <v>1</v>
      </c>
      <c r="DI44" s="908">
        <f t="shared" ca="1" si="57"/>
        <v>12</v>
      </c>
      <c r="DJ44" s="908">
        <f t="shared" ca="1" si="57"/>
        <v>12</v>
      </c>
      <c r="DK44" s="872"/>
      <c r="DL44" s="872">
        <v>1</v>
      </c>
      <c r="DM44" s="872">
        <v>1</v>
      </c>
      <c r="DN44" s="872">
        <v>1</v>
      </c>
      <c r="DO44" s="872">
        <v>1</v>
      </c>
      <c r="DP44" s="1339">
        <v>1</v>
      </c>
      <c r="DQ44" s="1339">
        <v>1</v>
      </c>
      <c r="DR44" s="1339">
        <v>1</v>
      </c>
      <c r="DS44" s="1339"/>
      <c r="DT44" s="1339">
        <v>1</v>
      </c>
      <c r="DU44" s="1339">
        <v>1</v>
      </c>
      <c r="DV44" s="1339">
        <v>1</v>
      </c>
      <c r="DW44" s="1339">
        <v>1</v>
      </c>
      <c r="DX44" s="1339">
        <v>1</v>
      </c>
      <c r="DY44" s="1339">
        <v>1</v>
      </c>
      <c r="DZ44" s="1339">
        <v>1</v>
      </c>
      <c r="EA44" s="1339">
        <v>1</v>
      </c>
      <c r="EB44" s="1339">
        <v>1</v>
      </c>
      <c r="EC44" s="1339">
        <v>1</v>
      </c>
      <c r="ED44" s="1339">
        <v>1</v>
      </c>
      <c r="EE44" s="1339">
        <v>1</v>
      </c>
      <c r="EF44" s="1339">
        <v>1</v>
      </c>
      <c r="EG44" s="1339">
        <v>1</v>
      </c>
      <c r="EH44" s="1339">
        <v>1</v>
      </c>
      <c r="EI44" s="1339">
        <v>1</v>
      </c>
      <c r="EJ44" s="1339">
        <v>1</v>
      </c>
      <c r="EK44" s="1339">
        <v>1</v>
      </c>
      <c r="EL44" s="1339">
        <v>1</v>
      </c>
      <c r="EM44" s="1339">
        <v>1</v>
      </c>
      <c r="EN44" s="1339">
        <v>1</v>
      </c>
      <c r="EO44" s="1339">
        <v>1</v>
      </c>
      <c r="EP44" s="1339">
        <v>1</v>
      </c>
      <c r="EQ44" s="1339">
        <v>1</v>
      </c>
      <c r="ER44" s="1339">
        <v>1</v>
      </c>
      <c r="ES44" s="1339">
        <v>1</v>
      </c>
      <c r="ET44" s="1339">
        <v>1</v>
      </c>
      <c r="EU44" s="1339">
        <v>1</v>
      </c>
      <c r="EV44" s="1339">
        <v>1</v>
      </c>
      <c r="EW44" s="1339">
        <v>1</v>
      </c>
      <c r="EX44" s="1339">
        <v>1</v>
      </c>
      <c r="EY44" s="3329"/>
      <c r="EZ44" s="893" t="s">
        <v>2085</v>
      </c>
      <c r="FA44" s="71"/>
      <c r="FB44" s="417"/>
      <c r="FC44" s="417"/>
      <c r="FD44" s="417"/>
      <c r="FE44" s="682" t="s">
        <v>2086</v>
      </c>
      <c r="FF44" s="417"/>
      <c r="FG44" s="417"/>
      <c r="FH44" s="71"/>
      <c r="FI44" s="760" t="s">
        <v>2087</v>
      </c>
      <c r="FJ44" s="762"/>
      <c r="FK44" s="761"/>
      <c r="FL44" s="761"/>
      <c r="FM44" s="910"/>
      <c r="FN44" s="1339">
        <v>1</v>
      </c>
      <c r="FO44" s="1594" t="s">
        <v>538</v>
      </c>
      <c r="FP44" s="1544" t="s">
        <v>819</v>
      </c>
      <c r="FQ44" s="1544"/>
      <c r="FR44" s="1545" t="s">
        <v>789</v>
      </c>
      <c r="FS44" s="1545" t="s">
        <v>820</v>
      </c>
      <c r="FT44" s="1546" t="s">
        <v>820</v>
      </c>
      <c r="FU44" s="1339">
        <v>1</v>
      </c>
      <c r="FV44" s="1339">
        <v>1</v>
      </c>
      <c r="FW44" s="1339">
        <v>1</v>
      </c>
      <c r="FX44" s="1339">
        <v>1</v>
      </c>
      <c r="FY44" s="1339">
        <v>1</v>
      </c>
      <c r="FZ44" s="1339">
        <v>1</v>
      </c>
      <c r="GA44" s="1339">
        <v>1</v>
      </c>
    </row>
    <row r="45" spans="1:185" ht="18.75">
      <c r="A45" s="1339">
        <v>1</v>
      </c>
      <c r="B45" s="838" t="s">
        <v>192</v>
      </c>
      <c r="C45" s="3092" t="s">
        <v>3079</v>
      </c>
      <c r="D45" s="3092"/>
      <c r="E45" s="3092"/>
      <c r="F45" s="3092"/>
      <c r="G45" s="3092"/>
      <c r="H45" s="3092"/>
      <c r="I45" s="3092"/>
      <c r="J45" s="3092"/>
      <c r="K45" s="3093"/>
      <c r="L45" s="1339">
        <v>1</v>
      </c>
      <c r="M45" s="1339"/>
      <c r="N45" s="1339"/>
      <c r="O45" s="1339"/>
      <c r="P45" s="1339"/>
      <c r="Q45" s="1339"/>
      <c r="R45" s="1339"/>
      <c r="S45" s="1339"/>
      <c r="T45" s="1339">
        <v>1</v>
      </c>
      <c r="U45" s="852" t="s">
        <v>192</v>
      </c>
      <c r="V45" s="1617"/>
      <c r="W45" s="2374" t="s">
        <v>3184</v>
      </c>
      <c r="X45" s="2700">
        <v>15</v>
      </c>
      <c r="Y45" s="2198" t="s">
        <v>223</v>
      </c>
      <c r="Z45" s="1939">
        <v>1</v>
      </c>
      <c r="AA45" s="2198" t="s">
        <v>1675</v>
      </c>
      <c r="AB45" s="2701" t="str">
        <f>(X67* X45 *Z42)*Z67&amp; " " &amp; AA45</f>
        <v>0.15 kg</v>
      </c>
      <c r="AC45" s="2699">
        <f>(X67* X45 *Z42)*Z67</f>
        <v>0.15</v>
      </c>
      <c r="AD45" s="1611"/>
      <c r="AE45" s="1339">
        <v>1</v>
      </c>
      <c r="AF45" s="1339"/>
      <c r="AG45" s="1339">
        <v>1</v>
      </c>
      <c r="AH45" s="1432" t="s">
        <v>192</v>
      </c>
      <c r="AI45" s="1648"/>
      <c r="AJ45" s="1003" t="s">
        <v>9</v>
      </c>
      <c r="AK45" s="1004" t="str">
        <f ca="1">CELL("nomfichier")</f>
        <v>D:\Données\1.UPRT\0-UPRT.fait\1-UPRT.FR-SITE-WEB\ff-fiches-fabrications\ff.fiches.fabrication.2023\ffr.restaurant.2023\[ffr.50.col.fiche.Bar.xlsx]Excel.liens</v>
      </c>
      <c r="AL45" s="878"/>
      <c r="AM45" s="879"/>
      <c r="AN45" s="880"/>
      <c r="AO45" s="999"/>
      <c r="AP45" s="1005"/>
      <c r="AQ45" s="1005"/>
      <c r="AR45" s="1005"/>
      <c r="AS45" s="1005"/>
      <c r="AT45" s="992"/>
      <c r="AU45" s="992"/>
      <c r="AV45" s="2" t="s">
        <v>188</v>
      </c>
      <c r="AW45" s="683"/>
      <c r="AX45" s="1339"/>
      <c r="BT45" s="1339">
        <v>1</v>
      </c>
      <c r="BU45" s="901" t="s">
        <v>192</v>
      </c>
      <c r="BV45" s="902"/>
      <c r="BW45" s="902"/>
      <c r="BX45" s="903" t="s">
        <v>2149</v>
      </c>
      <c r="BY45" s="1007">
        <f ca="1">CELL("largeur",BY45)</f>
        <v>1</v>
      </c>
      <c r="BZ45" s="1007">
        <f ca="1">CELL("largeur",BZ45)</f>
        <v>1</v>
      </c>
      <c r="CA45" s="905" t="s">
        <v>2150</v>
      </c>
      <c r="CB45" s="902"/>
      <c r="CC45" s="1380"/>
      <c r="CD45" s="903" t="s">
        <v>2868</v>
      </c>
      <c r="CE45" s="1008">
        <f t="shared" ref="CE45:CK45" ca="1" si="58">CELL("largeur",CE45)</f>
        <v>0</v>
      </c>
      <c r="CF45" s="1008">
        <f t="shared" ca="1" si="58"/>
        <v>0</v>
      </c>
      <c r="CG45" s="1008">
        <f t="shared" ca="1" si="58"/>
        <v>0</v>
      </c>
      <c r="CH45" s="1008">
        <f t="shared" ca="1" si="58"/>
        <v>0</v>
      </c>
      <c r="CI45" s="1008">
        <f t="shared" ca="1" si="58"/>
        <v>0</v>
      </c>
      <c r="CJ45" s="1008">
        <f t="shared" ca="1" si="58"/>
        <v>0</v>
      </c>
      <c r="CK45" s="1008">
        <f t="shared" ca="1" si="58"/>
        <v>0</v>
      </c>
      <c r="CL45" s="905" t="s">
        <v>2905</v>
      </c>
      <c r="CM45" s="1380"/>
      <c r="CN45" s="1380"/>
      <c r="CO45" s="1380"/>
      <c r="CP45" s="1380"/>
      <c r="CQ45" s="1339">
        <v>1</v>
      </c>
      <c r="CR45" s="1339">
        <v>1</v>
      </c>
      <c r="CS45" s="1339"/>
      <c r="CT45" s="1339">
        <v>1</v>
      </c>
      <c r="CU45" s="1339">
        <v>1</v>
      </c>
      <c r="CV45" s="1339">
        <v>1</v>
      </c>
      <c r="CW45" s="1339">
        <v>1</v>
      </c>
      <c r="CX45" s="1339">
        <v>1</v>
      </c>
      <c r="CY45" s="1339">
        <v>1</v>
      </c>
      <c r="CZ45" s="1339">
        <v>1</v>
      </c>
      <c r="DA45" s="1339">
        <v>1</v>
      </c>
      <c r="DB45" s="1339">
        <v>1</v>
      </c>
      <c r="DC45" s="1339">
        <v>1</v>
      </c>
      <c r="DD45" s="1339">
        <v>1</v>
      </c>
      <c r="DE45" s="1339">
        <v>1</v>
      </c>
      <c r="DF45" s="1339">
        <v>1</v>
      </c>
      <c r="DG45" s="1339">
        <v>1</v>
      </c>
      <c r="DH45" s="1339">
        <v>1</v>
      </c>
      <c r="DI45" s="1339">
        <v>1</v>
      </c>
      <c r="DJ45" s="1339">
        <v>1</v>
      </c>
      <c r="DK45" s="1339">
        <v>1</v>
      </c>
      <c r="DL45" s="1339">
        <v>1</v>
      </c>
      <c r="DM45" s="1339">
        <v>1</v>
      </c>
      <c r="DN45" s="1339">
        <v>1</v>
      </c>
      <c r="DO45" s="1339">
        <v>1</v>
      </c>
      <c r="DP45" s="1339">
        <v>1</v>
      </c>
      <c r="DQ45" s="1339">
        <v>1</v>
      </c>
      <c r="DR45" s="1339">
        <v>1</v>
      </c>
      <c r="DS45" s="1339"/>
      <c r="DT45" s="1339">
        <v>1</v>
      </c>
      <c r="DU45" s="1339">
        <v>1</v>
      </c>
      <c r="DV45" s="1339">
        <v>1</v>
      </c>
      <c r="DW45" s="1339">
        <v>1</v>
      </c>
      <c r="DX45" s="688" t="s">
        <v>0</v>
      </c>
      <c r="DY45" s="915" t="s">
        <v>1987</v>
      </c>
      <c r="DZ45" s="916"/>
      <c r="EA45" s="917"/>
      <c r="EB45" s="1339">
        <v>1</v>
      </c>
      <c r="EC45" s="1339">
        <v>1</v>
      </c>
      <c r="ED45" s="1339">
        <v>1</v>
      </c>
      <c r="EE45" s="1339">
        <v>1</v>
      </c>
      <c r="EF45" s="1339">
        <v>1</v>
      </c>
      <c r="EG45" s="1339">
        <v>1</v>
      </c>
      <c r="EH45" s="1339">
        <v>1</v>
      </c>
      <c r="EI45" s="1339">
        <v>1</v>
      </c>
      <c r="EJ45" s="1339">
        <v>1</v>
      </c>
      <c r="EK45" s="3269" t="s">
        <v>2100</v>
      </c>
      <c r="EL45" s="3270"/>
      <c r="EM45" s="3270"/>
      <c r="EN45" s="3271"/>
      <c r="EO45" s="1339">
        <v>1</v>
      </c>
      <c r="EP45" s="1339">
        <v>1</v>
      </c>
      <c r="EQ45" s="1339">
        <v>1</v>
      </c>
      <c r="ER45" s="1339">
        <v>1</v>
      </c>
      <c r="ES45" s="1339">
        <v>1</v>
      </c>
      <c r="ET45" s="1339">
        <v>1</v>
      </c>
      <c r="EU45" s="1339">
        <v>1</v>
      </c>
      <c r="EV45" s="1339">
        <v>1</v>
      </c>
      <c r="EW45" s="1339">
        <v>1</v>
      </c>
      <c r="EX45" s="1339">
        <v>1</v>
      </c>
      <c r="EY45" s="3329"/>
      <c r="EZ45" s="893" t="s">
        <v>2088</v>
      </c>
      <c r="FA45" s="71"/>
      <c r="FB45" s="417"/>
      <c r="FC45" s="417"/>
      <c r="FD45" s="417"/>
      <c r="FE45" s="682" t="s">
        <v>2089</v>
      </c>
      <c r="FF45" s="417"/>
      <c r="FG45" s="417"/>
      <c r="FH45" s="71"/>
      <c r="FI45" s="1086" t="s">
        <v>540</v>
      </c>
      <c r="FJ45" s="912" t="s">
        <v>2090</v>
      </c>
      <c r="FK45" s="761"/>
      <c r="FL45" s="761"/>
      <c r="FM45" s="910"/>
      <c r="FN45" s="1339">
        <v>1</v>
      </c>
      <c r="FO45" s="1339">
        <v>1</v>
      </c>
      <c r="FP45" s="1339">
        <v>1</v>
      </c>
      <c r="FQ45" s="1339">
        <v>1</v>
      </c>
      <c r="FR45" s="1339">
        <v>1</v>
      </c>
      <c r="FS45" s="1339">
        <v>1</v>
      </c>
      <c r="FT45" s="1339">
        <v>1</v>
      </c>
      <c r="FU45" s="1339">
        <v>1</v>
      </c>
      <c r="FV45" s="1339">
        <v>1</v>
      </c>
      <c r="FW45" s="1339">
        <v>1</v>
      </c>
      <c r="FX45" s="1339">
        <v>1</v>
      </c>
      <c r="FY45" s="1339">
        <v>1</v>
      </c>
      <c r="FZ45" s="1339">
        <v>1</v>
      </c>
      <c r="GA45" s="1339">
        <v>1</v>
      </c>
    </row>
    <row r="46" spans="1:185" ht="18.75" customHeight="1" thickBot="1">
      <c r="A46" s="1339">
        <v>1</v>
      </c>
      <c r="B46" s="852" t="s">
        <v>192</v>
      </c>
      <c r="C46" s="1617"/>
      <c r="D46" s="29"/>
      <c r="E46" s="29"/>
      <c r="F46" s="2195" t="s">
        <v>3563</v>
      </c>
      <c r="G46" s="29"/>
      <c r="H46" s="2196" t="s">
        <v>3564</v>
      </c>
      <c r="I46" s="29"/>
      <c r="J46" s="29"/>
      <c r="K46" s="1611"/>
      <c r="L46" s="1339">
        <v>1</v>
      </c>
      <c r="M46" s="1339"/>
      <c r="N46" s="1339"/>
      <c r="O46" s="1339"/>
      <c r="P46" s="1339"/>
      <c r="Q46" s="1339"/>
      <c r="R46" s="1339"/>
      <c r="S46" s="1339"/>
      <c r="T46" s="1339">
        <v>1</v>
      </c>
      <c r="U46" s="852" t="s">
        <v>192</v>
      </c>
      <c r="V46" s="1617"/>
      <c r="W46" s="2374" t="s">
        <v>3199</v>
      </c>
      <c r="X46" s="2700">
        <v>15</v>
      </c>
      <c r="Y46" s="2198" t="s">
        <v>223</v>
      </c>
      <c r="Z46" s="1939">
        <v>1</v>
      </c>
      <c r="AA46" s="2198" t="s">
        <v>1675</v>
      </c>
      <c r="AB46" s="2701" t="str">
        <f>(X67* X46 *Z42)*Z67&amp; " " &amp; AA46</f>
        <v>0.15 kg</v>
      </c>
      <c r="AC46" s="2699">
        <f>(X67* X46 *Z42)*Z67</f>
        <v>0.15</v>
      </c>
      <c r="AD46" s="1611"/>
      <c r="AE46" s="1339">
        <v>1</v>
      </c>
      <c r="AF46" s="1339"/>
      <c r="AG46" s="1339">
        <v>1</v>
      </c>
      <c r="AH46" s="1435" t="s">
        <v>192</v>
      </c>
      <c r="AI46" s="1643">
        <v>3</v>
      </c>
      <c r="AJ46" s="1433">
        <v>10</v>
      </c>
      <c r="AK46" s="1433">
        <v>12</v>
      </c>
      <c r="AL46" s="1434">
        <v>1</v>
      </c>
      <c r="AM46" s="1434">
        <v>1</v>
      </c>
      <c r="AN46" s="1433">
        <v>11</v>
      </c>
      <c r="AO46" s="1433">
        <v>16</v>
      </c>
      <c r="AP46" s="1434">
        <v>12</v>
      </c>
      <c r="AQ46" s="1436">
        <v>0.2</v>
      </c>
      <c r="AR46" s="1436">
        <v>0.2</v>
      </c>
      <c r="AS46" s="1436">
        <v>0.2</v>
      </c>
      <c r="AT46" s="1436">
        <v>0.2</v>
      </c>
      <c r="AU46" s="1434">
        <v>10</v>
      </c>
      <c r="AV46" s="1434">
        <v>12</v>
      </c>
      <c r="AW46" s="1760">
        <v>3</v>
      </c>
      <c r="AX46" s="1339"/>
      <c r="BT46" s="1339">
        <v>1</v>
      </c>
      <c r="BU46" s="901" t="s">
        <v>192</v>
      </c>
      <c r="BV46" s="908">
        <f t="shared" ref="BV46:CD46" ca="1" si="59">CELL("largeur",BV46)</f>
        <v>4</v>
      </c>
      <c r="BW46" s="908">
        <f t="shared" ca="1" si="59"/>
        <v>10</v>
      </c>
      <c r="BX46" s="908">
        <f t="shared" ca="1" si="59"/>
        <v>12</v>
      </c>
      <c r="BY46" s="908">
        <f t="shared" ca="1" si="59"/>
        <v>1</v>
      </c>
      <c r="BZ46" s="908">
        <f t="shared" ca="1" si="59"/>
        <v>1</v>
      </c>
      <c r="CA46" s="908">
        <f t="shared" ca="1" si="59"/>
        <v>11</v>
      </c>
      <c r="CB46" s="908">
        <f t="shared" ca="1" si="59"/>
        <v>16</v>
      </c>
      <c r="CC46" s="908">
        <f t="shared" ca="1" si="59"/>
        <v>35</v>
      </c>
      <c r="CD46" s="908">
        <f t="shared" ca="1" si="59"/>
        <v>12</v>
      </c>
      <c r="CE46" s="872">
        <v>1</v>
      </c>
      <c r="CF46" s="872">
        <v>1</v>
      </c>
      <c r="CG46" s="872">
        <v>1</v>
      </c>
      <c r="CH46" s="872">
        <v>1</v>
      </c>
      <c r="CI46" s="872"/>
      <c r="CJ46" s="872"/>
      <c r="CK46" s="872">
        <v>1</v>
      </c>
      <c r="CL46" s="908">
        <f ca="1">CELL("largeur",CL46)</f>
        <v>12</v>
      </c>
      <c r="CM46" s="908">
        <f ca="1">CELL("largeur",CM46)</f>
        <v>12</v>
      </c>
      <c r="CN46" s="908">
        <f ca="1">CELL("largeur",CN46)</f>
        <v>10</v>
      </c>
      <c r="CO46" s="908">
        <f ca="1">CELL("largeur",CO46)</f>
        <v>12</v>
      </c>
      <c r="CP46" s="908">
        <f ca="1">CELL("largeur",CP46)</f>
        <v>4</v>
      </c>
      <c r="CQ46" s="1339">
        <v>1</v>
      </c>
      <c r="CR46" s="1339">
        <v>1</v>
      </c>
      <c r="CS46" s="1339"/>
      <c r="CT46" s="1339">
        <v>1</v>
      </c>
      <c r="CU46" s="1339">
        <v>1</v>
      </c>
      <c r="CV46" s="1339">
        <v>1</v>
      </c>
      <c r="CW46" s="1339">
        <v>1</v>
      </c>
      <c r="CX46" s="1339">
        <v>1</v>
      </c>
      <c r="CY46" s="1339">
        <v>1</v>
      </c>
      <c r="CZ46" s="1339">
        <v>1</v>
      </c>
      <c r="DA46" s="1339">
        <v>1</v>
      </c>
      <c r="DB46" s="1339">
        <v>1</v>
      </c>
      <c r="DC46" s="1339">
        <v>1</v>
      </c>
      <c r="DD46" s="1339">
        <v>1</v>
      </c>
      <c r="DE46" s="1339">
        <v>1</v>
      </c>
      <c r="DF46" s="1339">
        <v>1</v>
      </c>
      <c r="DG46" s="1339">
        <v>1</v>
      </c>
      <c r="DH46" s="1339">
        <v>1</v>
      </c>
      <c r="DI46" s="1339">
        <v>1</v>
      </c>
      <c r="DJ46" s="1339">
        <v>1</v>
      </c>
      <c r="DK46" s="1339">
        <v>1</v>
      </c>
      <c r="DL46" s="1339">
        <v>1</v>
      </c>
      <c r="DM46" s="1339">
        <v>1</v>
      </c>
      <c r="DN46" s="1339">
        <v>1</v>
      </c>
      <c r="DO46" s="1339">
        <v>1</v>
      </c>
      <c r="DP46" s="1339">
        <v>1</v>
      </c>
      <c r="DQ46" s="1339">
        <v>1</v>
      </c>
      <c r="DR46" s="1339">
        <v>1</v>
      </c>
      <c r="DS46" s="1339"/>
      <c r="DT46" s="1339">
        <v>1</v>
      </c>
      <c r="DU46" s="1339">
        <v>1</v>
      </c>
      <c r="DV46" s="1339">
        <v>1</v>
      </c>
      <c r="DW46" s="1339">
        <v>1</v>
      </c>
      <c r="DX46" s="852"/>
      <c r="DY46" s="691" t="s">
        <v>1988</v>
      </c>
      <c r="DZ46" s="692" t="s">
        <v>1989</v>
      </c>
      <c r="EA46" s="693" t="s">
        <v>384</v>
      </c>
      <c r="EB46" s="1339">
        <v>1</v>
      </c>
      <c r="EC46" s="1339">
        <v>1</v>
      </c>
      <c r="ED46" s="1339">
        <v>1</v>
      </c>
      <c r="EE46" s="1339">
        <v>1</v>
      </c>
      <c r="EF46" s="1339">
        <v>1</v>
      </c>
      <c r="EG46" s="1339">
        <v>1</v>
      </c>
      <c r="EH46" s="1339">
        <v>1</v>
      </c>
      <c r="EI46" s="1339">
        <v>1</v>
      </c>
      <c r="EJ46" s="1339">
        <v>1</v>
      </c>
      <c r="EK46" s="3272" t="s">
        <v>2101</v>
      </c>
      <c r="EL46" s="3273"/>
      <c r="EM46" s="3273"/>
      <c r="EN46" s="3274"/>
      <c r="EO46" s="1339">
        <v>1</v>
      </c>
      <c r="EP46" s="1339">
        <v>1</v>
      </c>
      <c r="EQ46" s="1339">
        <v>1</v>
      </c>
      <c r="ER46" s="1339">
        <v>1</v>
      </c>
      <c r="ES46" s="1339">
        <v>1</v>
      </c>
      <c r="ET46" s="1339">
        <v>1</v>
      </c>
      <c r="EU46" s="1339">
        <v>1</v>
      </c>
      <c r="EV46" s="1339">
        <v>1</v>
      </c>
      <c r="EW46" s="1339">
        <v>1</v>
      </c>
      <c r="EX46" s="1339">
        <v>1</v>
      </c>
      <c r="EY46" s="3329"/>
      <c r="EZ46" s="909"/>
      <c r="FA46" s="71"/>
      <c r="FB46" s="417"/>
      <c r="FC46" s="417"/>
      <c r="FD46" s="417"/>
      <c r="FE46" s="71"/>
      <c r="FF46" s="417"/>
      <c r="FG46" s="417"/>
      <c r="FH46" s="682"/>
      <c r="FI46" s="1086" t="s">
        <v>540</v>
      </c>
      <c r="FJ46" s="912" t="s">
        <v>2091</v>
      </c>
      <c r="FK46" s="761"/>
      <c r="FL46" s="761"/>
      <c r="FM46" s="910"/>
      <c r="FN46" s="1339">
        <v>1</v>
      </c>
      <c r="FO46" s="1339">
        <v>1</v>
      </c>
      <c r="FP46" s="1339">
        <v>1</v>
      </c>
      <c r="FQ46" s="1339">
        <v>1</v>
      </c>
      <c r="FR46" s="1339">
        <v>1</v>
      </c>
      <c r="FS46" s="1339">
        <v>1</v>
      </c>
      <c r="FT46" s="1339">
        <v>1</v>
      </c>
      <c r="FU46" s="1339">
        <v>1</v>
      </c>
      <c r="FV46" s="1339">
        <v>1</v>
      </c>
      <c r="FW46" s="1339">
        <v>1</v>
      </c>
      <c r="FX46" s="1339">
        <v>1</v>
      </c>
      <c r="FY46" s="1339">
        <v>1</v>
      </c>
      <c r="FZ46" s="1339">
        <v>1</v>
      </c>
      <c r="GA46" s="1339">
        <v>1</v>
      </c>
    </row>
    <row r="47" spans="1:185" ht="18.75">
      <c r="A47" s="1339">
        <v>1</v>
      </c>
      <c r="B47" s="852" t="s">
        <v>192</v>
      </c>
      <c r="C47" s="1617"/>
      <c r="D47" s="2197" t="s">
        <v>3057</v>
      </c>
      <c r="E47" s="1938">
        <v>1.4999999999999999E-2</v>
      </c>
      <c r="F47" s="2198" t="s">
        <v>1675</v>
      </c>
      <c r="G47" s="1939">
        <v>1</v>
      </c>
      <c r="H47" s="2198" t="s">
        <v>390</v>
      </c>
      <c r="I47" s="2199" t="str">
        <f>(E54 * E47 *G47)*G54&amp; " " &amp; H47</f>
        <v>15 ml</v>
      </c>
      <c r="J47" s="2200" t="s">
        <v>3050</v>
      </c>
      <c r="K47" s="1611"/>
      <c r="L47" s="1339">
        <v>1</v>
      </c>
      <c r="M47" s="1339"/>
      <c r="N47" s="1339"/>
      <c r="O47" s="1339"/>
      <c r="P47" s="1339"/>
      <c r="Q47" s="1339"/>
      <c r="R47" s="1339"/>
      <c r="S47" s="1339"/>
      <c r="T47" s="1339">
        <v>1</v>
      </c>
      <c r="U47" s="852" t="s">
        <v>192</v>
      </c>
      <c r="V47" s="1617"/>
      <c r="W47" s="2374" t="s">
        <v>3205</v>
      </c>
      <c r="X47" s="2702">
        <v>23.658000000000001</v>
      </c>
      <c r="Y47" s="2198" t="s">
        <v>223</v>
      </c>
      <c r="Z47" s="1939">
        <v>1</v>
      </c>
      <c r="AA47" s="2198" t="s">
        <v>1675</v>
      </c>
      <c r="AB47" s="2701" t="str">
        <f>(X67* X47 *Z42)*Z67&amp; " " &amp; AA47</f>
        <v>0.23658 kg</v>
      </c>
      <c r="AC47" s="2699">
        <f>(X67* X47 *Z42)*Z67</f>
        <v>0.23658000000000001</v>
      </c>
      <c r="AD47" s="1611"/>
      <c r="AE47" s="1339">
        <v>1</v>
      </c>
      <c r="AF47" s="1339"/>
      <c r="AG47" s="1339">
        <v>1</v>
      </c>
      <c r="AH47" s="901" t="s">
        <v>192</v>
      </c>
      <c r="AI47" s="901"/>
      <c r="AJ47" s="902"/>
      <c r="AK47" s="903" t="s">
        <v>2149</v>
      </c>
      <c r="AL47" s="1007">
        <f ca="1">CELL("largeur",AL47)</f>
        <v>1</v>
      </c>
      <c r="AM47" s="1007">
        <f ca="1">CELL("largeur",AM47)</f>
        <v>1</v>
      </c>
      <c r="AN47" s="905" t="s">
        <v>2915</v>
      </c>
      <c r="AO47" s="902"/>
      <c r="AP47" s="903" t="s">
        <v>2917</v>
      </c>
      <c r="AQ47" s="1008">
        <f ca="1">CELL("largeur",AQ47)</f>
        <v>0</v>
      </c>
      <c r="AR47" s="1008">
        <f ca="1">CELL("largeur",AR47)</f>
        <v>0</v>
      </c>
      <c r="AS47" s="1008">
        <f ca="1">CELL("largeur",AS47)</f>
        <v>0</v>
      </c>
      <c r="AT47" s="1008">
        <f ca="1">CELL("largeur",AT47)</f>
        <v>0</v>
      </c>
      <c r="AU47" s="905" t="s">
        <v>2916</v>
      </c>
      <c r="AV47" s="1380"/>
      <c r="AX47" s="1339"/>
      <c r="BT47" s="1339">
        <v>1</v>
      </c>
      <c r="BU47" s="1339">
        <v>1</v>
      </c>
      <c r="BV47" s="1339"/>
      <c r="BW47" s="1339">
        <v>1</v>
      </c>
      <c r="BX47" s="1339">
        <v>1</v>
      </c>
      <c r="BY47" s="1339">
        <v>1</v>
      </c>
      <c r="BZ47" s="1339">
        <v>1</v>
      </c>
      <c r="CA47" s="1339">
        <v>1</v>
      </c>
      <c r="CB47" s="1339">
        <v>1</v>
      </c>
      <c r="CC47" s="1339">
        <v>1</v>
      </c>
      <c r="CD47" s="1339">
        <v>1</v>
      </c>
      <c r="CE47" s="1339">
        <v>1</v>
      </c>
      <c r="CF47" s="1339">
        <v>1</v>
      </c>
      <c r="CG47" s="1339">
        <v>1</v>
      </c>
      <c r="CH47" s="1339">
        <v>1</v>
      </c>
      <c r="CI47" s="1339">
        <v>1</v>
      </c>
      <c r="CJ47" s="1339">
        <v>1</v>
      </c>
      <c r="CK47" s="1339">
        <v>1</v>
      </c>
      <c r="CL47" s="1339">
        <v>1</v>
      </c>
      <c r="CM47" s="1339">
        <v>1</v>
      </c>
      <c r="CN47" s="1339">
        <v>1</v>
      </c>
      <c r="CO47" s="1339">
        <v>1</v>
      </c>
      <c r="CP47" s="1339">
        <v>1</v>
      </c>
      <c r="CQ47" s="1339">
        <v>1</v>
      </c>
      <c r="CR47" s="1339">
        <v>1</v>
      </c>
      <c r="CS47" s="1339"/>
      <c r="CT47" s="1339">
        <v>1</v>
      </c>
      <c r="CU47" s="1339">
        <v>1</v>
      </c>
      <c r="CV47" s="1339">
        <v>1</v>
      </c>
      <c r="CW47" s="1339">
        <v>1</v>
      </c>
      <c r="CX47" s="1339">
        <v>1</v>
      </c>
      <c r="CY47" s="1339">
        <v>1</v>
      </c>
      <c r="CZ47" s="1339">
        <v>1</v>
      </c>
      <c r="DA47" s="1339">
        <v>1</v>
      </c>
      <c r="DB47" s="1339">
        <v>1</v>
      </c>
      <c r="DC47" s="1339">
        <v>1</v>
      </c>
      <c r="DD47" s="1339">
        <v>1</v>
      </c>
      <c r="DE47" s="1339">
        <v>1</v>
      </c>
      <c r="DF47" s="1339">
        <v>1</v>
      </c>
      <c r="DG47" s="1339">
        <v>1</v>
      </c>
      <c r="DH47" s="1339">
        <v>1</v>
      </c>
      <c r="DI47" s="1339">
        <v>1</v>
      </c>
      <c r="DJ47" s="1339">
        <v>1</v>
      </c>
      <c r="DK47" s="1339">
        <v>1</v>
      </c>
      <c r="DL47" s="1339">
        <v>1</v>
      </c>
      <c r="DM47" s="1339">
        <v>1</v>
      </c>
      <c r="DN47" s="1339">
        <v>1</v>
      </c>
      <c r="DO47" s="1339">
        <v>1</v>
      </c>
      <c r="DP47" s="1339">
        <v>1</v>
      </c>
      <c r="DQ47" s="1339">
        <v>1</v>
      </c>
      <c r="DR47" s="1339">
        <v>1</v>
      </c>
      <c r="DS47" s="1339"/>
      <c r="DT47" s="1339">
        <v>1</v>
      </c>
      <c r="DU47" s="1339">
        <v>1</v>
      </c>
      <c r="DV47" s="1339">
        <v>1</v>
      </c>
      <c r="DW47" s="1339">
        <v>1</v>
      </c>
      <c r="DX47" s="852"/>
      <c r="DY47" s="698">
        <v>165</v>
      </c>
      <c r="DZ47" s="699" t="s">
        <v>1676</v>
      </c>
      <c r="EA47" s="697">
        <f>DY47/1000</f>
        <v>0.16500000000000001</v>
      </c>
      <c r="EB47" s="1339">
        <v>1</v>
      </c>
      <c r="EC47" s="1339">
        <v>1</v>
      </c>
      <c r="ED47" s="1339">
        <v>1</v>
      </c>
      <c r="EE47" s="1339">
        <v>1</v>
      </c>
      <c r="EF47" s="1339">
        <v>1</v>
      </c>
      <c r="EG47" s="1339">
        <v>1</v>
      </c>
      <c r="EH47" s="1339">
        <v>1</v>
      </c>
      <c r="EI47" s="1339">
        <v>1</v>
      </c>
      <c r="EJ47" s="1339">
        <v>1</v>
      </c>
      <c r="EK47" s="1412" t="s">
        <v>265</v>
      </c>
      <c r="EL47" s="1413" t="s">
        <v>385</v>
      </c>
      <c r="EM47" s="1413" t="s">
        <v>386</v>
      </c>
      <c r="EN47" s="1414" t="s">
        <v>387</v>
      </c>
      <c r="EO47" s="1339">
        <v>1</v>
      </c>
      <c r="EP47" s="1339">
        <v>1</v>
      </c>
      <c r="EQ47" s="1339">
        <v>1</v>
      </c>
      <c r="ER47" s="1339">
        <v>1</v>
      </c>
      <c r="ES47" s="1339">
        <v>1</v>
      </c>
      <c r="ET47" s="1339">
        <v>1</v>
      </c>
      <c r="EU47" s="1339">
        <v>1</v>
      </c>
      <c r="EV47" s="1339">
        <v>1</v>
      </c>
      <c r="EW47" s="1339">
        <v>1</v>
      </c>
      <c r="EX47" s="1339">
        <v>1</v>
      </c>
      <c r="EY47" s="3329"/>
      <c r="EZ47" s="909"/>
      <c r="FA47" s="71"/>
      <c r="FB47" s="71"/>
      <c r="FC47" s="71"/>
      <c r="FD47" s="71"/>
      <c r="FE47" s="71"/>
      <c r="FF47" s="71"/>
      <c r="FG47" s="71"/>
      <c r="FH47" s="71"/>
      <c r="FI47" s="763" t="s">
        <v>2092</v>
      </c>
      <c r="FJ47" s="913" t="s">
        <v>2093</v>
      </c>
      <c r="FK47" s="71"/>
      <c r="FL47" s="71"/>
      <c r="FM47" s="892"/>
      <c r="FN47" s="1339">
        <v>1</v>
      </c>
      <c r="FO47" s="1339">
        <v>1</v>
      </c>
      <c r="FP47" s="1339">
        <v>1</v>
      </c>
      <c r="FQ47" s="1339">
        <v>1</v>
      </c>
      <c r="FR47" s="1339">
        <v>1</v>
      </c>
      <c r="FS47" s="1339">
        <v>1</v>
      </c>
      <c r="FT47" s="1339">
        <v>1</v>
      </c>
      <c r="FU47" s="1339">
        <v>1</v>
      </c>
      <c r="FV47" s="1339">
        <v>1</v>
      </c>
      <c r="FW47" s="1339">
        <v>1</v>
      </c>
      <c r="FX47" s="1339">
        <v>1</v>
      </c>
      <c r="FY47" s="1339">
        <v>1</v>
      </c>
      <c r="FZ47" s="1339">
        <v>1</v>
      </c>
      <c r="GA47" s="1339">
        <v>1</v>
      </c>
    </row>
    <row r="48" spans="1:185" ht="18.75">
      <c r="A48" s="1339">
        <v>1</v>
      </c>
      <c r="B48" s="852" t="s">
        <v>192</v>
      </c>
      <c r="C48" s="1617"/>
      <c r="D48" s="29"/>
      <c r="E48" s="1830"/>
      <c r="F48" s="29"/>
      <c r="G48" s="2201" t="s">
        <v>3565</v>
      </c>
      <c r="H48" s="29"/>
      <c r="I48" s="29"/>
      <c r="J48" s="29"/>
      <c r="K48" s="1611"/>
      <c r="L48" s="1339">
        <v>1</v>
      </c>
      <c r="M48" s="1339"/>
      <c r="N48" s="1339"/>
      <c r="O48" s="1339"/>
      <c r="P48" s="1339"/>
      <c r="Q48" s="1339"/>
      <c r="R48" s="1339"/>
      <c r="S48" s="1339"/>
      <c r="T48" s="1339">
        <v>1</v>
      </c>
      <c r="U48" s="852" t="s">
        <v>192</v>
      </c>
      <c r="V48" s="1617"/>
      <c r="W48" s="2374" t="s">
        <v>3202</v>
      </c>
      <c r="X48" s="2700">
        <v>24</v>
      </c>
      <c r="Y48" s="2198" t="s">
        <v>223</v>
      </c>
      <c r="Z48" s="1939">
        <v>1</v>
      </c>
      <c r="AA48" s="2198" t="s">
        <v>1675</v>
      </c>
      <c r="AB48" s="2701" t="str">
        <f>(X67* X48 *Z42)*Z67&amp; " " &amp; AA48</f>
        <v>0.24 kg</v>
      </c>
      <c r="AC48" s="2699">
        <f>(X67* X48 *Z42)*Z67</f>
        <v>0.24</v>
      </c>
      <c r="AD48" s="1611"/>
      <c r="AE48" s="1339">
        <v>1</v>
      </c>
      <c r="AF48" s="1339"/>
      <c r="AG48" s="1339">
        <v>1</v>
      </c>
      <c r="AH48" s="901" t="s">
        <v>192</v>
      </c>
      <c r="AI48" s="908">
        <f t="shared" ref="AI48:AP48" ca="1" si="60">CELL("largeur",AI48)</f>
        <v>3</v>
      </c>
      <c r="AJ48" s="908">
        <f t="shared" ca="1" si="60"/>
        <v>10</v>
      </c>
      <c r="AK48" s="908">
        <f t="shared" ca="1" si="60"/>
        <v>12</v>
      </c>
      <c r="AL48" s="908">
        <f t="shared" ca="1" si="60"/>
        <v>1</v>
      </c>
      <c r="AM48" s="908">
        <f t="shared" ca="1" si="60"/>
        <v>1</v>
      </c>
      <c r="AN48" s="908">
        <f t="shared" ca="1" si="60"/>
        <v>11</v>
      </c>
      <c r="AO48" s="908">
        <f t="shared" ca="1" si="60"/>
        <v>16</v>
      </c>
      <c r="AP48" s="908">
        <f t="shared" ca="1" si="60"/>
        <v>12</v>
      </c>
      <c r="AQ48" s="872">
        <v>1</v>
      </c>
      <c r="AR48" s="872">
        <v>1</v>
      </c>
      <c r="AS48" s="872">
        <v>1</v>
      </c>
      <c r="AT48" s="872">
        <v>1</v>
      </c>
      <c r="AU48" s="908">
        <f ca="1">CELL("largeur",AU48)</f>
        <v>10</v>
      </c>
      <c r="AV48" s="908">
        <f ca="1">CELL("largeur",AV48)</f>
        <v>15</v>
      </c>
      <c r="AW48" s="908">
        <f ca="1">CELL("largeur",AW48)</f>
        <v>3</v>
      </c>
      <c r="AX48" s="1339"/>
      <c r="AY48" s="1339">
        <v>1</v>
      </c>
      <c r="AZ48" s="1339"/>
      <c r="BA48" s="1339">
        <v>1</v>
      </c>
      <c r="BB48" s="1339">
        <v>1</v>
      </c>
      <c r="BC48" s="1339">
        <v>1</v>
      </c>
      <c r="BD48" s="1339">
        <v>1</v>
      </c>
      <c r="BE48" s="1339">
        <v>1</v>
      </c>
      <c r="BF48" s="1339">
        <v>1</v>
      </c>
      <c r="BG48" s="1339">
        <v>1</v>
      </c>
      <c r="BH48" s="1339">
        <v>1</v>
      </c>
      <c r="BI48" s="1339">
        <v>1</v>
      </c>
      <c r="BJ48" s="1339">
        <v>1</v>
      </c>
      <c r="BK48" s="1339">
        <v>1</v>
      </c>
      <c r="BL48" s="1339">
        <v>1</v>
      </c>
      <c r="BM48" s="1339">
        <v>1</v>
      </c>
      <c r="BN48" s="1339">
        <v>1</v>
      </c>
      <c r="BO48" s="1339">
        <v>1</v>
      </c>
      <c r="BP48" s="1339">
        <v>1</v>
      </c>
      <c r="BQ48" s="1339">
        <v>1</v>
      </c>
      <c r="BR48" s="1339">
        <v>1</v>
      </c>
      <c r="BS48" s="1339"/>
      <c r="BT48" s="1339">
        <v>1</v>
      </c>
      <c r="BU48" s="1339">
        <v>1</v>
      </c>
      <c r="BV48" s="1339"/>
      <c r="BW48" s="1339">
        <v>1</v>
      </c>
      <c r="BX48" s="1339">
        <v>1</v>
      </c>
      <c r="BY48" s="1339">
        <v>1</v>
      </c>
      <c r="BZ48" s="1339">
        <v>1</v>
      </c>
      <c r="CA48" s="1339">
        <v>1</v>
      </c>
      <c r="CB48" s="1339">
        <v>1</v>
      </c>
      <c r="CC48" s="1339">
        <v>1</v>
      </c>
      <c r="CD48" s="1339">
        <v>1</v>
      </c>
      <c r="CE48" s="1339">
        <v>1</v>
      </c>
      <c r="CF48" s="1339">
        <v>1</v>
      </c>
      <c r="CG48" s="1339">
        <v>1</v>
      </c>
      <c r="CH48" s="1339">
        <v>1</v>
      </c>
      <c r="CI48" s="1339">
        <v>1</v>
      </c>
      <c r="CJ48" s="1339">
        <v>1</v>
      </c>
      <c r="CK48" s="1339">
        <v>1</v>
      </c>
      <c r="CL48" s="1339">
        <v>1</v>
      </c>
      <c r="CM48" s="1339">
        <v>1</v>
      </c>
      <c r="CN48" s="1339">
        <v>1</v>
      </c>
      <c r="CO48" s="1339">
        <v>1</v>
      </c>
      <c r="CP48" s="1339">
        <v>1</v>
      </c>
      <c r="CQ48" s="1339">
        <v>1</v>
      </c>
      <c r="CR48" s="1339">
        <v>1</v>
      </c>
      <c r="CS48" s="1339"/>
      <c r="CT48" s="1339">
        <v>1</v>
      </c>
      <c r="CU48" s="1339">
        <v>1</v>
      </c>
      <c r="CV48" s="1339">
        <v>1</v>
      </c>
      <c r="CW48" s="1339">
        <v>1</v>
      </c>
      <c r="CX48" s="1339">
        <v>1</v>
      </c>
      <c r="CY48" s="1339">
        <v>1</v>
      </c>
      <c r="CZ48" s="1339">
        <v>1</v>
      </c>
      <c r="DA48" s="1339">
        <v>1</v>
      </c>
      <c r="DB48" s="1339">
        <v>1</v>
      </c>
      <c r="DC48" s="1339">
        <v>1</v>
      </c>
      <c r="DD48" s="1339">
        <v>1</v>
      </c>
      <c r="DE48" s="1339">
        <v>1</v>
      </c>
      <c r="DF48" s="1339">
        <v>1</v>
      </c>
      <c r="DG48" s="1339">
        <v>1</v>
      </c>
      <c r="DH48" s="1339">
        <v>1</v>
      </c>
      <c r="DI48" s="1339">
        <v>1</v>
      </c>
      <c r="DJ48" s="1339">
        <v>1</v>
      </c>
      <c r="DK48" s="1339">
        <v>1</v>
      </c>
      <c r="DL48" s="1339">
        <v>1</v>
      </c>
      <c r="DM48" s="1339">
        <v>1</v>
      </c>
      <c r="DN48" s="1339">
        <v>1</v>
      </c>
      <c r="DO48" s="1339">
        <v>1</v>
      </c>
      <c r="DP48" s="1339">
        <v>1</v>
      </c>
      <c r="DQ48" s="1339">
        <v>1</v>
      </c>
      <c r="DR48" s="1339">
        <v>1</v>
      </c>
      <c r="DS48" s="1339"/>
      <c r="DT48" s="1339">
        <v>1</v>
      </c>
      <c r="DU48" s="1339">
        <v>1</v>
      </c>
      <c r="DV48" s="1339">
        <v>1</v>
      </c>
      <c r="DW48" s="1339">
        <v>1</v>
      </c>
      <c r="DX48" s="852"/>
      <c r="DY48" s="698">
        <v>20</v>
      </c>
      <c r="DZ48" s="699" t="s">
        <v>390</v>
      </c>
      <c r="EA48" s="697">
        <f>DY48/1000</f>
        <v>0.02</v>
      </c>
      <c r="EB48" s="1339">
        <v>1</v>
      </c>
      <c r="EC48" s="1339">
        <v>1</v>
      </c>
      <c r="ED48" s="1339">
        <v>1</v>
      </c>
      <c r="EE48" s="1339">
        <v>1</v>
      </c>
      <c r="EF48" s="1339">
        <v>1</v>
      </c>
      <c r="EG48" s="1339">
        <v>1</v>
      </c>
      <c r="EH48" s="1339">
        <v>1</v>
      </c>
      <c r="EI48" s="1339">
        <v>1</v>
      </c>
      <c r="EJ48" s="1339">
        <v>1</v>
      </c>
      <c r="EK48" s="1415" t="s">
        <v>218</v>
      </c>
      <c r="EL48" s="1416" t="s">
        <v>389</v>
      </c>
      <c r="EM48" s="1416" t="s">
        <v>223</v>
      </c>
      <c r="EN48" s="1417" t="s">
        <v>390</v>
      </c>
      <c r="EO48" s="1339">
        <v>1</v>
      </c>
      <c r="EP48" s="1339">
        <v>1</v>
      </c>
      <c r="EQ48" s="1339">
        <v>1</v>
      </c>
      <c r="ER48" s="1339">
        <v>1</v>
      </c>
      <c r="ES48" s="1339">
        <v>1</v>
      </c>
      <c r="ET48" s="1339">
        <v>1</v>
      </c>
      <c r="EU48" s="1339">
        <v>1</v>
      </c>
      <c r="EV48" s="1339">
        <v>1</v>
      </c>
      <c r="EW48" s="1339">
        <v>1</v>
      </c>
      <c r="EX48" s="1339">
        <v>1</v>
      </c>
      <c r="EY48" s="3329"/>
      <c r="EZ48" s="914"/>
      <c r="FA48" s="29"/>
      <c r="FB48" s="29"/>
      <c r="FC48" s="29"/>
      <c r="FD48" s="29"/>
      <c r="FE48" s="29"/>
      <c r="FF48" s="29"/>
      <c r="FG48" s="29"/>
      <c r="FH48" s="71"/>
      <c r="FI48" s="760" t="s">
        <v>2094</v>
      </c>
      <c r="FJ48" s="913" t="s">
        <v>2095</v>
      </c>
      <c r="FK48" s="71"/>
      <c r="FL48" s="71"/>
      <c r="FM48" s="892"/>
      <c r="FN48" s="1339">
        <v>1</v>
      </c>
      <c r="FO48" s="1339">
        <v>1</v>
      </c>
      <c r="FP48" s="1339">
        <v>1</v>
      </c>
      <c r="FQ48" s="1339">
        <v>1</v>
      </c>
      <c r="FR48" s="1339">
        <v>1</v>
      </c>
      <c r="FS48" s="1339">
        <v>1</v>
      </c>
      <c r="FT48" s="1339">
        <v>1</v>
      </c>
      <c r="FU48" s="1339">
        <v>1</v>
      </c>
      <c r="FV48" s="1339">
        <v>1</v>
      </c>
      <c r="FW48" s="1339">
        <v>1</v>
      </c>
      <c r="FX48" s="1339">
        <v>1</v>
      </c>
      <c r="FY48" s="1339">
        <v>1</v>
      </c>
      <c r="FZ48" s="1339">
        <v>1</v>
      </c>
      <c r="GA48" s="1339">
        <v>1</v>
      </c>
    </row>
    <row r="49" spans="1:183" ht="18.75">
      <c r="A49" s="1339">
        <v>1</v>
      </c>
      <c r="B49" s="852" t="s">
        <v>192</v>
      </c>
      <c r="C49" s="1617"/>
      <c r="D49" s="2202" t="s">
        <v>3052</v>
      </c>
      <c r="E49" s="2198" t="s">
        <v>218</v>
      </c>
      <c r="F49" s="2198" t="s">
        <v>389</v>
      </c>
      <c r="G49" s="2198" t="s">
        <v>223</v>
      </c>
      <c r="H49" s="2198" t="s">
        <v>390</v>
      </c>
      <c r="I49" s="2203" t="s">
        <v>1675</v>
      </c>
      <c r="J49" s="2203" t="s">
        <v>1676</v>
      </c>
      <c r="K49" s="1611"/>
      <c r="L49" s="1339">
        <v>1</v>
      </c>
      <c r="M49" s="1339"/>
      <c r="N49" s="1339"/>
      <c r="O49" s="1339"/>
      <c r="P49" s="1339"/>
      <c r="Q49" s="1339"/>
      <c r="R49" s="1339"/>
      <c r="S49" s="1339"/>
      <c r="T49" s="1339">
        <v>1</v>
      </c>
      <c r="U49" s="852" t="s">
        <v>192</v>
      </c>
      <c r="V49" s="1617"/>
      <c r="W49" s="2374" t="s">
        <v>3211</v>
      </c>
      <c r="X49" s="2700">
        <v>47</v>
      </c>
      <c r="Y49" s="2198" t="s">
        <v>223</v>
      </c>
      <c r="Z49" s="1939">
        <v>1</v>
      </c>
      <c r="AA49" s="2198" t="s">
        <v>1675</v>
      </c>
      <c r="AB49" s="2701" t="str">
        <f>(X67* X49 *Z42)*Z67&amp; " " &amp; AA49</f>
        <v>0.47 kg</v>
      </c>
      <c r="AC49" s="2699">
        <f>(X67* X49 *Z42)*Z67</f>
        <v>0.47000000000000003</v>
      </c>
      <c r="AD49" s="1611"/>
      <c r="AE49" s="1339">
        <v>1</v>
      </c>
      <c r="AF49" s="1339"/>
      <c r="AG49" s="1339">
        <v>1</v>
      </c>
      <c r="AH49" s="1339">
        <v>1</v>
      </c>
      <c r="AI49" s="1339"/>
      <c r="AJ49" s="1339">
        <v>1</v>
      </c>
      <c r="AK49" s="1339">
        <v>1</v>
      </c>
      <c r="AL49" s="1339">
        <v>1</v>
      </c>
      <c r="AM49" s="1339">
        <v>1</v>
      </c>
      <c r="AN49" s="1339">
        <v>1</v>
      </c>
      <c r="AO49" s="1339">
        <v>1</v>
      </c>
      <c r="AP49" s="1339">
        <v>1</v>
      </c>
      <c r="AQ49" s="1339">
        <v>1</v>
      </c>
      <c r="AR49" s="1339">
        <v>1</v>
      </c>
      <c r="AS49" s="1339">
        <v>1</v>
      </c>
      <c r="AT49" s="1339">
        <v>1</v>
      </c>
      <c r="AU49" s="1339">
        <v>1</v>
      </c>
      <c r="AV49" s="1339">
        <v>1</v>
      </c>
      <c r="AX49" s="1339"/>
      <c r="AY49" s="1339">
        <v>1</v>
      </c>
      <c r="AZ49" s="1339"/>
      <c r="BA49" s="1339">
        <v>1</v>
      </c>
      <c r="BB49" s="1339">
        <v>1</v>
      </c>
      <c r="BC49" s="1339">
        <v>1</v>
      </c>
      <c r="BD49" s="1339">
        <v>1</v>
      </c>
      <c r="BE49" s="1339">
        <v>1</v>
      </c>
      <c r="BF49" s="1339">
        <v>1</v>
      </c>
      <c r="BG49" s="1339">
        <v>1</v>
      </c>
      <c r="BH49" s="1339">
        <v>1</v>
      </c>
      <c r="BI49" s="1339">
        <v>1</v>
      </c>
      <c r="BJ49" s="1339">
        <v>1</v>
      </c>
      <c r="BK49" s="1339">
        <v>1</v>
      </c>
      <c r="BL49" s="1339">
        <v>1</v>
      </c>
      <c r="BM49" s="1339">
        <v>1</v>
      </c>
      <c r="BN49" s="1339">
        <v>1</v>
      </c>
      <c r="BO49" s="1339">
        <v>1</v>
      </c>
      <c r="BP49" s="1339">
        <v>1</v>
      </c>
      <c r="BQ49" s="1339">
        <v>1</v>
      </c>
      <c r="BR49" s="1339">
        <v>1</v>
      </c>
      <c r="BS49" s="1339"/>
      <c r="BT49" s="1339">
        <v>1</v>
      </c>
      <c r="BU49" s="1339">
        <v>1</v>
      </c>
      <c r="BV49" s="1339"/>
      <c r="BW49" s="1339">
        <v>1</v>
      </c>
      <c r="BX49" s="1339">
        <v>1</v>
      </c>
      <c r="BY49" s="1339">
        <v>1</v>
      </c>
      <c r="BZ49" s="1339">
        <v>1</v>
      </c>
      <c r="CA49" s="1339">
        <v>1</v>
      </c>
      <c r="CB49" s="1339">
        <v>1</v>
      </c>
      <c r="CC49" s="1339">
        <v>1</v>
      </c>
      <c r="CD49" s="1339">
        <v>1</v>
      </c>
      <c r="CE49" s="1339">
        <v>1</v>
      </c>
      <c r="CF49" s="1339">
        <v>1</v>
      </c>
      <c r="CG49" s="1339">
        <v>1</v>
      </c>
      <c r="CH49" s="1339">
        <v>1</v>
      </c>
      <c r="CI49" s="1339">
        <v>1</v>
      </c>
      <c r="CJ49" s="1339">
        <v>1</v>
      </c>
      <c r="CK49" s="1339">
        <v>1</v>
      </c>
      <c r="CL49" s="1339">
        <v>1</v>
      </c>
      <c r="CM49" s="1339">
        <v>1</v>
      </c>
      <c r="CN49" s="1339">
        <v>1</v>
      </c>
      <c r="CO49" s="1339">
        <v>1</v>
      </c>
      <c r="CP49" s="1339">
        <v>1</v>
      </c>
      <c r="CQ49" s="1339">
        <v>1</v>
      </c>
      <c r="CR49" s="1339">
        <v>1</v>
      </c>
      <c r="CS49" s="1339"/>
      <c r="CT49" s="1339">
        <v>1</v>
      </c>
      <c r="CU49" s="1339">
        <v>1</v>
      </c>
      <c r="CV49" s="1339">
        <v>1</v>
      </c>
      <c r="CW49" s="1339">
        <v>1</v>
      </c>
      <c r="CX49" s="1339">
        <v>1</v>
      </c>
      <c r="CY49" s="1339">
        <v>1</v>
      </c>
      <c r="CZ49" s="1339">
        <v>1</v>
      </c>
      <c r="DA49" s="1339">
        <v>1</v>
      </c>
      <c r="DB49" s="1339">
        <v>1</v>
      </c>
      <c r="DC49" s="1339">
        <v>1</v>
      </c>
      <c r="DD49" s="1339">
        <v>1</v>
      </c>
      <c r="DE49" s="1339">
        <v>1</v>
      </c>
      <c r="DF49" s="1339">
        <v>1</v>
      </c>
      <c r="DG49" s="1339">
        <v>1</v>
      </c>
      <c r="DH49" s="1339">
        <v>1</v>
      </c>
      <c r="DI49" s="1339">
        <v>1</v>
      </c>
      <c r="DJ49" s="1339">
        <v>1</v>
      </c>
      <c r="DK49" s="1339">
        <v>1</v>
      </c>
      <c r="DL49" s="1339">
        <v>1</v>
      </c>
      <c r="DM49" s="1339">
        <v>1</v>
      </c>
      <c r="DN49" s="1339">
        <v>1</v>
      </c>
      <c r="DO49" s="1339">
        <v>1</v>
      </c>
      <c r="DP49" s="1339">
        <v>1</v>
      </c>
      <c r="DQ49" s="1339">
        <v>1</v>
      </c>
      <c r="DR49" s="1339">
        <v>1</v>
      </c>
      <c r="DS49" s="1339"/>
      <c r="DT49" s="1339">
        <v>1</v>
      </c>
      <c r="DU49" s="1339">
        <v>1</v>
      </c>
      <c r="DV49" s="1339">
        <v>1</v>
      </c>
      <c r="DW49" s="1339">
        <v>1</v>
      </c>
      <c r="DX49" s="852"/>
      <c r="DY49" s="1547">
        <v>2.9</v>
      </c>
      <c r="DZ49" s="699" t="s">
        <v>223</v>
      </c>
      <c r="EA49" s="697">
        <f>DY49/100</f>
        <v>2.8999999999999998E-2</v>
      </c>
      <c r="EB49" s="1339">
        <v>1</v>
      </c>
      <c r="EC49" s="1339">
        <v>1</v>
      </c>
      <c r="ED49" s="1339">
        <v>1</v>
      </c>
      <c r="EE49" s="1339">
        <v>1</v>
      </c>
      <c r="EF49" s="1339">
        <v>1</v>
      </c>
      <c r="EG49" s="1339">
        <v>1</v>
      </c>
      <c r="EH49" s="1339">
        <v>1</v>
      </c>
      <c r="EI49" s="1339">
        <v>1</v>
      </c>
      <c r="EJ49" s="1339">
        <v>1</v>
      </c>
      <c r="EK49" s="1418">
        <v>0</v>
      </c>
      <c r="EL49" s="1419">
        <v>3</v>
      </c>
      <c r="EM49" s="1419" t="s">
        <v>2102</v>
      </c>
      <c r="EN49" s="1420">
        <v>0</v>
      </c>
      <c r="EO49" s="1339">
        <v>1</v>
      </c>
      <c r="EP49" s="1339">
        <v>1</v>
      </c>
      <c r="EQ49" s="1339">
        <v>1</v>
      </c>
      <c r="ER49" s="1339">
        <v>1</v>
      </c>
      <c r="ES49" s="1339">
        <v>1</v>
      </c>
      <c r="ET49" s="1339">
        <v>1</v>
      </c>
      <c r="EU49" s="1339">
        <v>1</v>
      </c>
      <c r="EV49" s="1339">
        <v>1</v>
      </c>
      <c r="EW49" s="1339">
        <v>1</v>
      </c>
      <c r="EX49" s="1339">
        <v>1</v>
      </c>
      <c r="EY49" s="3329"/>
      <c r="EZ49" s="1455"/>
      <c r="FA49" s="1766"/>
      <c r="FB49" s="1766"/>
      <c r="FC49" s="1766"/>
      <c r="FD49" s="1766"/>
      <c r="FE49" s="1766"/>
      <c r="FF49" s="1971"/>
      <c r="FG49" s="1766"/>
      <c r="FH49" s="1971"/>
      <c r="FI49" s="2825" t="s">
        <v>2096</v>
      </c>
      <c r="FJ49" s="2826" t="s">
        <v>2097</v>
      </c>
      <c r="FK49" s="2122"/>
      <c r="FL49" s="1971"/>
      <c r="FM49" s="2123"/>
      <c r="FN49" s="1339">
        <v>1</v>
      </c>
      <c r="FO49" s="1339">
        <v>1</v>
      </c>
      <c r="FP49" s="1339">
        <v>1</v>
      </c>
      <c r="FQ49" s="1339">
        <v>1</v>
      </c>
      <c r="FR49" s="1339">
        <v>1</v>
      </c>
      <c r="FS49" s="1339">
        <v>1</v>
      </c>
      <c r="FT49" s="1339">
        <v>1</v>
      </c>
      <c r="FU49" s="1339">
        <v>1</v>
      </c>
      <c r="FV49" s="1339">
        <v>1</v>
      </c>
      <c r="FW49" s="1339">
        <v>1</v>
      </c>
      <c r="FX49" s="1339">
        <v>1</v>
      </c>
      <c r="FY49" s="1339">
        <v>1</v>
      </c>
      <c r="FZ49" s="1339">
        <v>1</v>
      </c>
      <c r="GA49" s="1339">
        <v>1</v>
      </c>
    </row>
    <row r="50" spans="1:183" ht="15.75">
      <c r="A50" s="1339">
        <v>1</v>
      </c>
      <c r="B50" s="852" t="s">
        <v>192</v>
      </c>
      <c r="C50" s="1617"/>
      <c r="D50" s="1617"/>
      <c r="E50" s="1617"/>
      <c r="F50" s="1617"/>
      <c r="G50" s="1617"/>
      <c r="H50" s="1617"/>
      <c r="I50" s="1617"/>
      <c r="J50" s="1617"/>
      <c r="K50" s="1611"/>
      <c r="L50" s="1339">
        <v>1</v>
      </c>
      <c r="M50" s="1339"/>
      <c r="N50" s="1339"/>
      <c r="O50" s="1339"/>
      <c r="P50" s="1339"/>
      <c r="Q50" s="1339"/>
      <c r="R50" s="1339"/>
      <c r="S50" s="1339"/>
      <c r="T50" s="1339">
        <v>1</v>
      </c>
      <c r="U50" s="852" t="s">
        <v>192</v>
      </c>
      <c r="V50" s="1617"/>
      <c r="W50" s="2374" t="s">
        <v>3214</v>
      </c>
      <c r="X50" s="2700">
        <v>57</v>
      </c>
      <c r="Y50" s="2198" t="s">
        <v>223</v>
      </c>
      <c r="Z50" s="1939">
        <v>1</v>
      </c>
      <c r="AA50" s="2198" t="s">
        <v>1675</v>
      </c>
      <c r="AB50" s="2701" t="str">
        <f>(X67* X50 *Z42)*Z67&amp; " " &amp; AA50</f>
        <v>0.57 kg</v>
      </c>
      <c r="AC50" s="2699">
        <f>(X67* X50 *Z42)*Z67</f>
        <v>0.57000000000000006</v>
      </c>
      <c r="AD50" s="1611"/>
      <c r="AE50" s="1339">
        <v>1</v>
      </c>
      <c r="AF50" s="1339"/>
      <c r="AG50" s="1339">
        <v>1</v>
      </c>
      <c r="AH50" s="1339">
        <v>1</v>
      </c>
      <c r="AI50" s="1339"/>
      <c r="AJ50" s="1339">
        <v>1</v>
      </c>
      <c r="AK50" s="1339">
        <v>1</v>
      </c>
      <c r="AL50" s="1339">
        <v>1</v>
      </c>
      <c r="AM50" s="1339">
        <v>1</v>
      </c>
      <c r="AN50" s="1339">
        <v>1</v>
      </c>
      <c r="AO50" s="1339">
        <v>1</v>
      </c>
      <c r="AP50" s="1339">
        <v>1</v>
      </c>
      <c r="AQ50" s="1339">
        <v>1</v>
      </c>
      <c r="AR50" s="1339">
        <v>1</v>
      </c>
      <c r="AS50" s="1339">
        <v>1</v>
      </c>
      <c r="AT50" s="1339">
        <v>1</v>
      </c>
      <c r="AU50" s="1339">
        <v>1</v>
      </c>
      <c r="AV50" s="1339">
        <v>1</v>
      </c>
      <c r="AX50" s="1339"/>
      <c r="AY50" s="1339">
        <v>1</v>
      </c>
      <c r="AZ50" s="1339"/>
      <c r="BA50" s="1339">
        <v>1</v>
      </c>
      <c r="BB50" s="1339">
        <v>1</v>
      </c>
      <c r="BC50" s="1339">
        <v>1</v>
      </c>
      <c r="BD50" s="1339">
        <v>1</v>
      </c>
      <c r="BE50" s="1339">
        <v>1</v>
      </c>
      <c r="BF50" s="1339">
        <v>1</v>
      </c>
      <c r="BG50" s="1339">
        <v>1</v>
      </c>
      <c r="BH50" s="1339">
        <v>1</v>
      </c>
      <c r="BI50" s="1339">
        <v>1</v>
      </c>
      <c r="BJ50" s="1339">
        <v>1</v>
      </c>
      <c r="BK50" s="1339">
        <v>1</v>
      </c>
      <c r="BL50" s="1339">
        <v>1</v>
      </c>
      <c r="BM50" s="1339">
        <v>1</v>
      </c>
      <c r="BN50" s="1339">
        <v>1</v>
      </c>
      <c r="BO50" s="1339">
        <v>1</v>
      </c>
      <c r="BP50" s="1339">
        <v>1</v>
      </c>
      <c r="BQ50" s="1339">
        <v>1</v>
      </c>
      <c r="BR50" s="1339">
        <v>1</v>
      </c>
      <c r="BS50" s="1339"/>
      <c r="BT50" s="1339">
        <v>1</v>
      </c>
      <c r="BU50" s="1339">
        <v>1</v>
      </c>
      <c r="BV50" s="1339"/>
      <c r="BW50" s="1339">
        <v>1</v>
      </c>
      <c r="BX50" s="1339">
        <v>1</v>
      </c>
      <c r="BY50" s="1339">
        <v>1</v>
      </c>
      <c r="BZ50" s="1339">
        <v>1</v>
      </c>
      <c r="CA50" s="1339">
        <v>1</v>
      </c>
      <c r="CB50" s="1339">
        <v>1</v>
      </c>
      <c r="CC50" s="1339">
        <v>1</v>
      </c>
      <c r="CD50" s="1339">
        <v>1</v>
      </c>
      <c r="CE50" s="1339">
        <v>1</v>
      </c>
      <c r="CF50" s="1339">
        <v>1</v>
      </c>
      <c r="CG50" s="1339">
        <v>1</v>
      </c>
      <c r="CH50" s="1339">
        <v>1</v>
      </c>
      <c r="CI50" s="1339">
        <v>1</v>
      </c>
      <c r="CJ50" s="1339">
        <v>1</v>
      </c>
      <c r="CK50" s="1339">
        <v>1</v>
      </c>
      <c r="CL50" s="1339">
        <v>1</v>
      </c>
      <c r="CM50" s="1339">
        <v>1</v>
      </c>
      <c r="CN50" s="1339">
        <v>1</v>
      </c>
      <c r="CO50" s="1339">
        <v>1</v>
      </c>
      <c r="CP50" s="1339">
        <v>1</v>
      </c>
      <c r="CQ50" s="1339">
        <v>1</v>
      </c>
      <c r="CR50" s="1339">
        <v>1</v>
      </c>
      <c r="CS50" s="1339"/>
      <c r="CT50" s="1339">
        <v>1</v>
      </c>
      <c r="CU50" s="1339">
        <v>1</v>
      </c>
      <c r="CV50" s="1339">
        <v>1</v>
      </c>
      <c r="CW50" s="1339">
        <v>1</v>
      </c>
      <c r="CX50" s="1339">
        <v>1</v>
      </c>
      <c r="CY50" s="1339">
        <v>1</v>
      </c>
      <c r="CZ50" s="1339">
        <v>1</v>
      </c>
      <c r="DA50" s="1339">
        <v>1</v>
      </c>
      <c r="DB50" s="1339">
        <v>1</v>
      </c>
      <c r="DC50" s="1339">
        <v>1</v>
      </c>
      <c r="DD50" s="1339">
        <v>1</v>
      </c>
      <c r="DE50" s="1339">
        <v>1</v>
      </c>
      <c r="DF50" s="1339">
        <v>1</v>
      </c>
      <c r="DG50" s="1339">
        <v>1</v>
      </c>
      <c r="DH50" s="1339">
        <v>1</v>
      </c>
      <c r="DI50" s="1339">
        <v>1</v>
      </c>
      <c r="DJ50" s="1339">
        <v>1</v>
      </c>
      <c r="DK50" s="1339">
        <v>1</v>
      </c>
      <c r="DL50" s="1339">
        <v>1</v>
      </c>
      <c r="DM50" s="1339">
        <v>1</v>
      </c>
      <c r="DN50" s="1339">
        <v>1</v>
      </c>
      <c r="DO50" s="1339">
        <v>1</v>
      </c>
      <c r="DP50" s="1339">
        <v>1</v>
      </c>
      <c r="DQ50" s="1339">
        <v>1</v>
      </c>
      <c r="DR50" s="1339">
        <v>1</v>
      </c>
      <c r="DS50" s="1339"/>
      <c r="DT50" s="1339">
        <v>1</v>
      </c>
      <c r="DU50" s="1339">
        <v>1</v>
      </c>
      <c r="DV50" s="1339">
        <v>1</v>
      </c>
      <c r="DW50" s="1339">
        <v>1</v>
      </c>
      <c r="DX50" s="852"/>
      <c r="DY50" s="698">
        <v>2</v>
      </c>
      <c r="DZ50" s="699" t="s">
        <v>389</v>
      </c>
      <c r="EA50" s="697">
        <f>DY50/10</f>
        <v>0.2</v>
      </c>
      <c r="EB50" s="1339">
        <v>1</v>
      </c>
      <c r="EC50" s="1339">
        <v>1</v>
      </c>
      <c r="ED50" s="1339">
        <v>1</v>
      </c>
      <c r="EE50" s="1339">
        <v>1</v>
      </c>
      <c r="EF50" s="1339">
        <v>1</v>
      </c>
      <c r="EG50" s="1339">
        <v>1</v>
      </c>
      <c r="EH50" s="1339">
        <v>1</v>
      </c>
      <c r="EI50" s="1339">
        <v>1</v>
      </c>
      <c r="EJ50" s="1339">
        <v>1</v>
      </c>
      <c r="EK50" s="770" t="s">
        <v>388</v>
      </c>
      <c r="EL50" s="1339"/>
      <c r="EM50" s="1339"/>
      <c r="EN50" s="1339"/>
      <c r="EO50" s="1339">
        <v>1</v>
      </c>
      <c r="EP50" s="1339">
        <v>1</v>
      </c>
      <c r="EQ50" s="1339">
        <v>1</v>
      </c>
      <c r="ER50" s="1339">
        <v>1</v>
      </c>
      <c r="ES50" s="1339">
        <v>1</v>
      </c>
      <c r="ET50" s="1339">
        <v>1</v>
      </c>
      <c r="EU50" s="1339">
        <v>1</v>
      </c>
      <c r="EV50" s="1339">
        <v>1</v>
      </c>
      <c r="EW50" s="1339">
        <v>1</v>
      </c>
      <c r="EX50" s="1339">
        <v>1</v>
      </c>
      <c r="EY50" s="3329"/>
      <c r="EZ50" s="766">
        <v>10</v>
      </c>
      <c r="FA50" s="766">
        <v>15</v>
      </c>
      <c r="FB50" s="766">
        <v>10</v>
      </c>
      <c r="FC50" s="766">
        <v>12</v>
      </c>
      <c r="FD50" s="766">
        <v>14</v>
      </c>
      <c r="FE50" s="766">
        <v>15</v>
      </c>
      <c r="FF50" s="766">
        <v>20</v>
      </c>
      <c r="FG50" s="766">
        <v>16</v>
      </c>
      <c r="FH50" s="766">
        <v>16</v>
      </c>
      <c r="FI50" s="766">
        <v>16</v>
      </c>
      <c r="FJ50" s="766">
        <v>19</v>
      </c>
      <c r="FK50" s="766">
        <v>19</v>
      </c>
      <c r="FL50" s="766">
        <v>19</v>
      </c>
      <c r="FM50" s="766">
        <v>19</v>
      </c>
      <c r="FN50" s="1339">
        <v>1</v>
      </c>
      <c r="FO50" s="1339">
        <v>1</v>
      </c>
      <c r="FP50" s="1339">
        <v>1</v>
      </c>
      <c r="FQ50" s="1339">
        <v>1</v>
      </c>
      <c r="FR50" s="1339">
        <v>1</v>
      </c>
      <c r="FS50" s="1339">
        <v>1</v>
      </c>
      <c r="FT50" s="1339">
        <v>1</v>
      </c>
      <c r="FU50" s="1339">
        <v>1</v>
      </c>
      <c r="FV50" s="1339">
        <v>1</v>
      </c>
      <c r="FW50" s="1339">
        <v>1</v>
      </c>
      <c r="FX50" s="1339">
        <v>1</v>
      </c>
      <c r="FY50" s="1339">
        <v>1</v>
      </c>
      <c r="FZ50" s="1339">
        <v>1</v>
      </c>
      <c r="GA50" s="1339">
        <v>1</v>
      </c>
    </row>
    <row r="51" spans="1:183" ht="16.5" thickBot="1">
      <c r="A51" s="1339">
        <v>1</v>
      </c>
      <c r="B51" s="852" t="s">
        <v>192</v>
      </c>
      <c r="C51" s="1617"/>
      <c r="D51" s="3256" t="s">
        <v>3051</v>
      </c>
      <c r="E51" s="2204" t="s">
        <v>1676</v>
      </c>
      <c r="F51" s="2204" t="s">
        <v>1675</v>
      </c>
      <c r="G51" s="2204" t="s">
        <v>218</v>
      </c>
      <c r="H51" s="2204" t="s">
        <v>389</v>
      </c>
      <c r="I51" s="2204" t="s">
        <v>223</v>
      </c>
      <c r="J51" s="2205" t="s">
        <v>390</v>
      </c>
      <c r="K51" s="1611"/>
      <c r="L51" s="1339">
        <v>1</v>
      </c>
      <c r="M51" s="1339"/>
      <c r="N51" s="1339"/>
      <c r="O51" s="1339"/>
      <c r="P51" s="1339"/>
      <c r="Q51" s="1339"/>
      <c r="R51" s="1339"/>
      <c r="S51" s="1339"/>
      <c r="T51" s="1339">
        <v>1</v>
      </c>
      <c r="U51" s="852" t="s">
        <v>192</v>
      </c>
      <c r="V51" s="1617"/>
      <c r="W51" s="2374" t="s">
        <v>3217</v>
      </c>
      <c r="X51" s="2703">
        <v>2.5</v>
      </c>
      <c r="Y51" s="2198" t="s">
        <v>390</v>
      </c>
      <c r="Z51" s="1939">
        <v>1</v>
      </c>
      <c r="AA51" s="2198" t="s">
        <v>1675</v>
      </c>
      <c r="AB51" s="2701" t="str">
        <f>(X67* X51 *Z42)*Z67&amp; " " &amp; AA51</f>
        <v>0.025 kg</v>
      </c>
      <c r="AC51" s="2699">
        <f>(X67* X51 *Z42)*Z67</f>
        <v>2.5000000000000001E-2</v>
      </c>
      <c r="AD51" s="1611"/>
      <c r="AE51" s="1339">
        <v>1</v>
      </c>
      <c r="AF51" s="1339"/>
      <c r="AG51" s="1339">
        <v>1</v>
      </c>
      <c r="AH51" s="1339">
        <v>1</v>
      </c>
      <c r="AI51" s="1339"/>
      <c r="AJ51" s="1339">
        <v>1</v>
      </c>
      <c r="AK51" s="1339">
        <v>1</v>
      </c>
      <c r="AL51" s="1339">
        <v>1</v>
      </c>
      <c r="AM51" s="1339">
        <v>1</v>
      </c>
      <c r="AN51" s="1339">
        <v>1</v>
      </c>
      <c r="AO51" s="1339">
        <v>1</v>
      </c>
      <c r="AP51" s="1339">
        <v>1</v>
      </c>
      <c r="AQ51" s="1339">
        <v>1</v>
      </c>
      <c r="AR51" s="1339">
        <v>1</v>
      </c>
      <c r="AS51" s="1339">
        <v>1</v>
      </c>
      <c r="AT51" s="1339">
        <v>1</v>
      </c>
      <c r="AU51" s="1339">
        <v>1</v>
      </c>
      <c r="AV51" s="1339">
        <v>1</v>
      </c>
      <c r="AX51" s="1339"/>
      <c r="AY51" s="1339">
        <v>1</v>
      </c>
      <c r="AZ51" s="1339"/>
      <c r="BA51" s="1339">
        <v>1</v>
      </c>
      <c r="BB51" s="1339">
        <v>1</v>
      </c>
      <c r="BC51" s="1339">
        <v>1</v>
      </c>
      <c r="BD51" s="1339">
        <v>1</v>
      </c>
      <c r="BE51" s="1339">
        <v>1</v>
      </c>
      <c r="BF51" s="1339">
        <v>1</v>
      </c>
      <c r="BG51" s="1339">
        <v>1</v>
      </c>
      <c r="BH51" s="1339">
        <v>1</v>
      </c>
      <c r="BI51" s="1339">
        <v>1</v>
      </c>
      <c r="BJ51" s="1339">
        <v>1</v>
      </c>
      <c r="BK51" s="1339">
        <v>1</v>
      </c>
      <c r="BL51" s="1339">
        <v>1</v>
      </c>
      <c r="BM51" s="1339">
        <v>1</v>
      </c>
      <c r="BN51" s="1339">
        <v>1</v>
      </c>
      <c r="BO51" s="1339">
        <v>1</v>
      </c>
      <c r="BP51" s="1339">
        <v>1</v>
      </c>
      <c r="BQ51" s="1339">
        <v>1</v>
      </c>
      <c r="BR51" s="1339">
        <v>1</v>
      </c>
      <c r="BS51" s="1339"/>
      <c r="BT51" s="1339">
        <v>1</v>
      </c>
      <c r="BU51" s="1339">
        <v>1</v>
      </c>
      <c r="BV51" s="1339"/>
      <c r="BW51" s="1339">
        <v>1</v>
      </c>
      <c r="BX51" s="1339">
        <v>1</v>
      </c>
      <c r="BY51" s="1339">
        <v>1</v>
      </c>
      <c r="BZ51" s="1339">
        <v>1</v>
      </c>
      <c r="CA51" s="1339">
        <v>1</v>
      </c>
      <c r="CB51" s="1339">
        <v>1</v>
      </c>
      <c r="CC51" s="1339">
        <v>1</v>
      </c>
      <c r="CD51" s="1339">
        <v>1</v>
      </c>
      <c r="CE51" s="1339">
        <v>1</v>
      </c>
      <c r="CF51" s="1339">
        <v>1</v>
      </c>
      <c r="CG51" s="1339">
        <v>1</v>
      </c>
      <c r="CH51" s="1339">
        <v>1</v>
      </c>
      <c r="CI51" s="1339">
        <v>1</v>
      </c>
      <c r="CJ51" s="1339">
        <v>1</v>
      </c>
      <c r="CK51" s="1339">
        <v>1</v>
      </c>
      <c r="CL51" s="1339">
        <v>1</v>
      </c>
      <c r="CM51" s="1339">
        <v>1</v>
      </c>
      <c r="CN51" s="1339">
        <v>1</v>
      </c>
      <c r="CO51" s="1339">
        <v>1</v>
      </c>
      <c r="CP51" s="1339">
        <v>1</v>
      </c>
      <c r="CQ51" s="1339">
        <v>1</v>
      </c>
      <c r="CR51" s="1339">
        <v>1</v>
      </c>
      <c r="CS51" s="1339"/>
      <c r="CT51" s="1339">
        <v>1</v>
      </c>
      <c r="CU51" s="1339">
        <v>1</v>
      </c>
      <c r="CV51" s="1339">
        <v>1</v>
      </c>
      <c r="CW51" s="1339">
        <v>1</v>
      </c>
      <c r="CX51" s="1339">
        <v>1</v>
      </c>
      <c r="CY51" s="1339">
        <v>1</v>
      </c>
      <c r="CZ51" s="1339">
        <v>1</v>
      </c>
      <c r="DA51" s="1339">
        <v>1</v>
      </c>
      <c r="DB51" s="1339">
        <v>1</v>
      </c>
      <c r="DC51" s="1339">
        <v>1</v>
      </c>
      <c r="DD51" s="1339">
        <v>1</v>
      </c>
      <c r="DE51" s="1339">
        <v>1</v>
      </c>
      <c r="DF51" s="1339">
        <v>1</v>
      </c>
      <c r="DG51" s="1339">
        <v>1</v>
      </c>
      <c r="DH51" s="1339">
        <v>1</v>
      </c>
      <c r="DI51" s="1339">
        <v>1</v>
      </c>
      <c r="DJ51" s="1339">
        <v>1</v>
      </c>
      <c r="DK51" s="1339">
        <v>1</v>
      </c>
      <c r="DL51" s="1339">
        <v>1</v>
      </c>
      <c r="DM51" s="1339">
        <v>1</v>
      </c>
      <c r="DN51" s="1339">
        <v>1</v>
      </c>
      <c r="DO51" s="1339">
        <v>1</v>
      </c>
      <c r="DP51" s="1339">
        <v>1</v>
      </c>
      <c r="DQ51" s="1339">
        <v>1</v>
      </c>
      <c r="DR51" s="1339">
        <v>1</v>
      </c>
      <c r="DS51" s="1339"/>
      <c r="DT51" s="1339">
        <v>1</v>
      </c>
      <c r="DU51" s="1339">
        <v>1</v>
      </c>
      <c r="DV51" s="1339">
        <v>1</v>
      </c>
      <c r="DW51" s="1339">
        <v>1</v>
      </c>
      <c r="DX51" s="890">
        <v>3</v>
      </c>
      <c r="DY51" s="709">
        <v>11</v>
      </c>
      <c r="DZ51" s="709">
        <v>11</v>
      </c>
      <c r="EA51" s="710">
        <v>11</v>
      </c>
      <c r="EB51" s="899" t="s">
        <v>2142</v>
      </c>
      <c r="EC51" s="1339">
        <v>1</v>
      </c>
      <c r="ED51" s="1339">
        <v>1</v>
      </c>
      <c r="EE51" s="1339">
        <v>1</v>
      </c>
      <c r="EF51" s="1339">
        <v>1</v>
      </c>
      <c r="EG51" s="1339">
        <v>1</v>
      </c>
      <c r="EH51" s="1339">
        <v>1</v>
      </c>
      <c r="EI51" s="1339">
        <v>1</v>
      </c>
      <c r="EJ51" s="1339">
        <v>1</v>
      </c>
      <c r="EK51" s="1339">
        <v>1</v>
      </c>
      <c r="EL51" s="1339">
        <v>1</v>
      </c>
      <c r="EM51" s="1339">
        <v>1</v>
      </c>
      <c r="EN51" s="1339">
        <v>1</v>
      </c>
      <c r="EO51" s="1339">
        <v>1</v>
      </c>
      <c r="EP51" s="1339">
        <v>1</v>
      </c>
      <c r="EQ51" s="1339">
        <v>1</v>
      </c>
      <c r="ER51" s="1339">
        <v>1</v>
      </c>
      <c r="ES51" s="1339">
        <v>1</v>
      </c>
      <c r="ET51" s="1339">
        <v>1</v>
      </c>
      <c r="EU51" s="1339">
        <v>1</v>
      </c>
      <c r="EV51" s="1339">
        <v>1</v>
      </c>
      <c r="EW51" s="1339">
        <v>1</v>
      </c>
      <c r="EX51" s="1339">
        <v>1</v>
      </c>
      <c r="EY51" s="604">
        <v>1</v>
      </c>
      <c r="EZ51" s="604">
        <v>1</v>
      </c>
      <c r="FA51" s="604">
        <v>1</v>
      </c>
      <c r="FB51" s="604">
        <v>1</v>
      </c>
      <c r="FC51" s="604">
        <v>1</v>
      </c>
      <c r="FD51" s="604">
        <v>1</v>
      </c>
      <c r="FE51" s="604">
        <v>1</v>
      </c>
      <c r="FF51" s="604">
        <v>1</v>
      </c>
      <c r="FG51" s="1339">
        <v>1</v>
      </c>
      <c r="FH51" s="1339">
        <v>1</v>
      </c>
      <c r="FI51" s="1339">
        <v>1</v>
      </c>
      <c r="FJ51" s="1339">
        <v>1</v>
      </c>
      <c r="FK51" s="1339">
        <v>1</v>
      </c>
      <c r="FL51" s="1339">
        <v>1</v>
      </c>
      <c r="FM51" s="1339">
        <v>1</v>
      </c>
      <c r="FN51" s="1339">
        <v>1</v>
      </c>
      <c r="FO51" s="1339">
        <v>1</v>
      </c>
      <c r="FP51" s="1339">
        <v>1</v>
      </c>
      <c r="FQ51" s="1339">
        <v>1</v>
      </c>
      <c r="FR51" s="1339">
        <v>1</v>
      </c>
      <c r="FS51" s="1339">
        <v>1</v>
      </c>
      <c r="FT51" s="1339">
        <v>1</v>
      </c>
      <c r="FU51" s="1339">
        <v>1</v>
      </c>
      <c r="FV51" s="1339">
        <v>1</v>
      </c>
      <c r="FW51" s="1339">
        <v>1</v>
      </c>
      <c r="FX51" s="1339">
        <v>1</v>
      </c>
      <c r="FY51" s="1339">
        <v>1</v>
      </c>
      <c r="FZ51" s="1339">
        <v>1</v>
      </c>
      <c r="GA51" s="1339">
        <v>1</v>
      </c>
    </row>
    <row r="52" spans="1:183" ht="18.75">
      <c r="A52" s="1339">
        <v>1</v>
      </c>
      <c r="B52" s="852" t="s">
        <v>192</v>
      </c>
      <c r="C52" s="1617"/>
      <c r="D52" s="3257"/>
      <c r="E52" s="1598">
        <v>1E-3</v>
      </c>
      <c r="F52" s="1599">
        <v>1</v>
      </c>
      <c r="G52" s="1599">
        <v>1</v>
      </c>
      <c r="H52" s="1599">
        <v>0.1</v>
      </c>
      <c r="I52" s="1599">
        <v>0.01</v>
      </c>
      <c r="J52" s="1600">
        <v>1E-3</v>
      </c>
      <c r="K52" s="1611"/>
      <c r="L52" s="1339">
        <v>1</v>
      </c>
      <c r="M52" s="1339"/>
      <c r="N52" s="1339"/>
      <c r="O52" s="1339"/>
      <c r="P52" s="1339"/>
      <c r="Q52" s="1339"/>
      <c r="R52" s="1339"/>
      <c r="S52" s="1339"/>
      <c r="T52" s="1339">
        <v>1</v>
      </c>
      <c r="U52" s="852" t="s">
        <v>192</v>
      </c>
      <c r="V52" s="1617"/>
      <c r="W52" s="2374" t="s">
        <v>3181</v>
      </c>
      <c r="X52" s="1938">
        <v>4.93</v>
      </c>
      <c r="Y52" s="2198" t="s">
        <v>390</v>
      </c>
      <c r="Z52" s="1939">
        <v>1</v>
      </c>
      <c r="AA52" s="2198" t="s">
        <v>1675</v>
      </c>
      <c r="AB52" s="2701" t="str">
        <f>(X67* X52 *Z42)*Z67&amp; " " &amp; AA52</f>
        <v>0.0493 kg</v>
      </c>
      <c r="AC52" s="2699">
        <f>(X67* X52 *Z42)*Z67</f>
        <v>4.9299999999999997E-2</v>
      </c>
      <c r="AD52" s="1611"/>
      <c r="AE52" s="1339">
        <v>1</v>
      </c>
      <c r="AF52" s="1339"/>
      <c r="AG52" s="1339">
        <v>1</v>
      </c>
      <c r="AH52" s="1339">
        <v>1</v>
      </c>
      <c r="AI52" s="1339"/>
      <c r="AJ52" s="1339">
        <v>1</v>
      </c>
      <c r="AK52" s="1339">
        <v>1</v>
      </c>
      <c r="AL52" s="1339">
        <v>1</v>
      </c>
      <c r="AM52" s="1339">
        <v>1</v>
      </c>
      <c r="AN52" s="1339">
        <v>1</v>
      </c>
      <c r="AO52" s="1339">
        <v>1</v>
      </c>
      <c r="AP52" s="1339">
        <v>1</v>
      </c>
      <c r="AQ52" s="1339">
        <v>1</v>
      </c>
      <c r="AR52" s="1339">
        <v>1</v>
      </c>
      <c r="AS52" s="1339">
        <v>1</v>
      </c>
      <c r="AT52" s="1339">
        <v>1</v>
      </c>
      <c r="AU52" s="1339">
        <v>1</v>
      </c>
      <c r="AV52" s="1339">
        <v>1</v>
      </c>
      <c r="AX52" s="1339"/>
      <c r="AY52" s="1339">
        <v>1</v>
      </c>
      <c r="AZ52" s="1339"/>
      <c r="BA52" s="1339">
        <v>1</v>
      </c>
      <c r="BB52" s="1339">
        <v>1</v>
      </c>
      <c r="BC52" s="1339">
        <v>1</v>
      </c>
      <c r="BD52" s="1339">
        <v>1</v>
      </c>
      <c r="BE52" s="1339">
        <v>1</v>
      </c>
      <c r="BF52" s="1339">
        <v>1</v>
      </c>
      <c r="BG52" s="1339">
        <v>1</v>
      </c>
      <c r="BH52" s="1339">
        <v>1</v>
      </c>
      <c r="BI52" s="1339">
        <v>1</v>
      </c>
      <c r="BJ52" s="1339">
        <v>1</v>
      </c>
      <c r="BK52" s="1339">
        <v>1</v>
      </c>
      <c r="BL52" s="1339">
        <v>1</v>
      </c>
      <c r="BM52" s="1339">
        <v>1</v>
      </c>
      <c r="BN52" s="1339">
        <v>1</v>
      </c>
      <c r="BO52" s="1339">
        <v>1</v>
      </c>
      <c r="BP52" s="1339">
        <v>1</v>
      </c>
      <c r="BQ52" s="1339">
        <v>1</v>
      </c>
      <c r="BR52" s="1339">
        <v>1</v>
      </c>
      <c r="BS52" s="1339"/>
      <c r="BT52" s="1339">
        <v>1</v>
      </c>
      <c r="BU52" s="1339">
        <v>1</v>
      </c>
      <c r="BV52" s="1339"/>
      <c r="BW52" s="1339">
        <v>1</v>
      </c>
      <c r="BX52" s="1339">
        <v>1</v>
      </c>
      <c r="BY52" s="1339">
        <v>1</v>
      </c>
      <c r="BZ52" s="1339">
        <v>1</v>
      </c>
      <c r="CA52" s="1339">
        <v>1</v>
      </c>
      <c r="CB52" s="1339">
        <v>1</v>
      </c>
      <c r="CC52" s="1339">
        <v>1</v>
      </c>
      <c r="CD52" s="1339">
        <v>1</v>
      </c>
      <c r="CE52" s="1339">
        <v>1</v>
      </c>
      <c r="CF52" s="1339">
        <v>1</v>
      </c>
      <c r="CG52" s="1339">
        <v>1</v>
      </c>
      <c r="CH52" s="1339">
        <v>1</v>
      </c>
      <c r="CI52" s="1339">
        <v>1</v>
      </c>
      <c r="CJ52" s="1339">
        <v>1</v>
      </c>
      <c r="CK52" s="1339">
        <v>1</v>
      </c>
      <c r="CL52" s="1339">
        <v>1</v>
      </c>
      <c r="CM52" s="1339">
        <v>1</v>
      </c>
      <c r="CN52" s="1339">
        <v>1</v>
      </c>
      <c r="CO52" s="1339">
        <v>1</v>
      </c>
      <c r="CP52" s="1339">
        <v>1</v>
      </c>
      <c r="CQ52" s="1339">
        <v>1</v>
      </c>
      <c r="CR52" s="1339">
        <v>1</v>
      </c>
      <c r="CS52" s="1339"/>
      <c r="CT52" s="1339">
        <v>1</v>
      </c>
      <c r="CU52" s="1339">
        <v>1</v>
      </c>
      <c r="CV52" s="1339">
        <v>1</v>
      </c>
      <c r="CW52" s="1339">
        <v>1</v>
      </c>
      <c r="CX52" s="1339">
        <v>1</v>
      </c>
      <c r="CY52" s="1339">
        <v>1</v>
      </c>
      <c r="CZ52" s="1339">
        <v>1</v>
      </c>
      <c r="DA52" s="1339">
        <v>1</v>
      </c>
      <c r="DB52" s="1339">
        <v>1</v>
      </c>
      <c r="DC52" s="1339">
        <v>1</v>
      </c>
      <c r="DD52" s="1339">
        <v>1</v>
      </c>
      <c r="DE52" s="1339">
        <v>1</v>
      </c>
      <c r="DF52" s="1339">
        <v>1</v>
      </c>
      <c r="DG52" s="1339">
        <v>1</v>
      </c>
      <c r="DH52" s="1339">
        <v>1</v>
      </c>
      <c r="DI52" s="1339">
        <v>1</v>
      </c>
      <c r="DJ52" s="1339">
        <v>1</v>
      </c>
      <c r="DK52" s="1339">
        <v>1</v>
      </c>
      <c r="DL52" s="1339">
        <v>1</v>
      </c>
      <c r="DM52" s="1339">
        <v>1</v>
      </c>
      <c r="DN52" s="1339">
        <v>1</v>
      </c>
      <c r="DO52" s="1339">
        <v>1</v>
      </c>
      <c r="DP52" s="1339">
        <v>1</v>
      </c>
      <c r="DQ52" s="1339">
        <v>1</v>
      </c>
      <c r="DR52" s="1339">
        <v>1</v>
      </c>
      <c r="DS52" s="1339"/>
      <c r="DT52" s="1339">
        <v>1</v>
      </c>
      <c r="DU52" s="1339">
        <v>1</v>
      </c>
      <c r="DV52" s="1339">
        <v>1</v>
      </c>
      <c r="DW52" s="1339">
        <v>1</v>
      </c>
      <c r="DX52" s="711">
        <f ca="1">CELL("largeur",DX52)</f>
        <v>11</v>
      </c>
      <c r="DY52" s="711">
        <f ca="1">CELL("largeur",DY52)</f>
        <v>16</v>
      </c>
      <c r="DZ52" s="711">
        <f ca="1">CELL("largeur",DZ52)</f>
        <v>12</v>
      </c>
      <c r="EA52" s="711">
        <f ca="1">CELL("largeur",EA52)</f>
        <v>12</v>
      </c>
      <c r="EB52" s="899" t="s">
        <v>2153</v>
      </c>
      <c r="EC52" s="1339"/>
      <c r="ED52" s="1339">
        <v>1</v>
      </c>
      <c r="EE52" s="1339">
        <v>1</v>
      </c>
      <c r="EF52" s="1339">
        <v>1</v>
      </c>
      <c r="EG52" s="1339">
        <v>1</v>
      </c>
      <c r="EH52" s="1339">
        <v>1</v>
      </c>
      <c r="EI52" s="1339">
        <v>1</v>
      </c>
      <c r="EJ52" s="1339">
        <v>1</v>
      </c>
      <c r="EK52" s="1339">
        <v>1</v>
      </c>
      <c r="EL52" s="1339">
        <v>1</v>
      </c>
      <c r="EM52" s="1339">
        <v>1</v>
      </c>
      <c r="EN52" s="1339">
        <v>1</v>
      </c>
      <c r="EO52" s="1339">
        <v>1</v>
      </c>
      <c r="EP52" s="1339">
        <v>1</v>
      </c>
      <c r="EQ52" s="1339">
        <v>1</v>
      </c>
      <c r="ER52" s="1339">
        <v>1</v>
      </c>
      <c r="ES52" s="1339">
        <v>1</v>
      </c>
      <c r="ET52" s="1339">
        <v>1</v>
      </c>
      <c r="EU52" s="1339">
        <v>1</v>
      </c>
      <c r="EV52" s="1339">
        <v>1</v>
      </c>
      <c r="EW52" s="1339">
        <v>1</v>
      </c>
      <c r="EX52" s="1339">
        <v>1</v>
      </c>
      <c r="EY52" s="3259" t="s">
        <v>2098</v>
      </c>
      <c r="EZ52" s="767" t="s">
        <v>2099</v>
      </c>
      <c r="FA52" s="768"/>
      <c r="FB52" s="768"/>
      <c r="FC52" s="768"/>
      <c r="FD52" s="768"/>
      <c r="FE52" s="768"/>
      <c r="FF52" s="768"/>
      <c r="FG52" s="1339">
        <v>1</v>
      </c>
      <c r="FH52" s="1421" t="s">
        <v>2055</v>
      </c>
      <c r="FI52" s="747"/>
      <c r="FJ52" s="747"/>
      <c r="FK52" s="747"/>
      <c r="FL52" s="747"/>
      <c r="FM52" s="748"/>
      <c r="FN52" s="1339">
        <v>1</v>
      </c>
      <c r="FO52" s="1339">
        <v>1</v>
      </c>
      <c r="FP52" s="1339">
        <v>1</v>
      </c>
      <c r="FQ52" s="1339">
        <v>1</v>
      </c>
      <c r="FR52" s="1339">
        <v>1</v>
      </c>
      <c r="FS52" s="1339">
        <v>1</v>
      </c>
      <c r="FT52" s="1339">
        <v>1</v>
      </c>
      <c r="FU52" s="1339">
        <v>1</v>
      </c>
      <c r="FV52" s="1339">
        <v>1</v>
      </c>
      <c r="FW52" s="1339">
        <v>1</v>
      </c>
      <c r="FX52" s="1339">
        <v>1</v>
      </c>
      <c r="FY52" s="1339">
        <v>1</v>
      </c>
      <c r="FZ52" s="1339">
        <v>1</v>
      </c>
      <c r="GA52" s="1339">
        <v>1</v>
      </c>
    </row>
    <row r="53" spans="1:183" ht="18.75">
      <c r="A53" s="1339">
        <v>1</v>
      </c>
      <c r="B53" s="852" t="s">
        <v>192</v>
      </c>
      <c r="C53" s="1617"/>
      <c r="D53" s="3257"/>
      <c r="E53" s="1601">
        <v>1000</v>
      </c>
      <c r="F53" s="1601">
        <v>1</v>
      </c>
      <c r="G53" s="1601">
        <v>1</v>
      </c>
      <c r="H53" s="1601">
        <v>10</v>
      </c>
      <c r="I53" s="1601">
        <v>100</v>
      </c>
      <c r="J53" s="1602">
        <v>1000</v>
      </c>
      <c r="K53" s="1611"/>
      <c r="L53" s="1339">
        <v>1</v>
      </c>
      <c r="M53" s="1339"/>
      <c r="N53" s="1339"/>
      <c r="O53" s="1339"/>
      <c r="P53" s="1339"/>
      <c r="Q53" s="1339"/>
      <c r="R53" s="1339"/>
      <c r="S53" s="1339"/>
      <c r="T53" s="1339">
        <v>1</v>
      </c>
      <c r="U53" s="852" t="s">
        <v>192</v>
      </c>
      <c r="V53" s="1617"/>
      <c r="W53" s="2374" t="s">
        <v>3172</v>
      </c>
      <c r="X53" s="2700">
        <v>5</v>
      </c>
      <c r="Y53" s="2198" t="s">
        <v>390</v>
      </c>
      <c r="Z53" s="1939">
        <v>1</v>
      </c>
      <c r="AA53" s="2198" t="s">
        <v>1675</v>
      </c>
      <c r="AB53" s="2701" t="str">
        <f>(X67* X53 *Z42)*Z67&amp; " " &amp; AA53</f>
        <v>0.05 kg</v>
      </c>
      <c r="AC53" s="2699">
        <f>(X67* X53 *Z42)*Z67</f>
        <v>0.05</v>
      </c>
      <c r="AD53" s="1611"/>
      <c r="AE53" s="1339">
        <v>1</v>
      </c>
      <c r="AF53" s="1339"/>
      <c r="AG53" s="1339">
        <v>1</v>
      </c>
      <c r="AH53" s="1339">
        <v>1</v>
      </c>
      <c r="AI53" s="1339"/>
      <c r="AJ53" s="1339">
        <v>1</v>
      </c>
      <c r="AK53" s="1339">
        <v>1</v>
      </c>
      <c r="AL53" s="1339">
        <v>1</v>
      </c>
      <c r="AM53" s="1339">
        <v>1</v>
      </c>
      <c r="AN53" s="1339">
        <v>1</v>
      </c>
      <c r="AO53" s="1339">
        <v>1</v>
      </c>
      <c r="AP53" s="1339">
        <v>1</v>
      </c>
      <c r="AQ53" s="1339">
        <v>1</v>
      </c>
      <c r="AR53" s="1339">
        <v>1</v>
      </c>
      <c r="AS53" s="1339">
        <v>1</v>
      </c>
      <c r="AT53" s="1339">
        <v>1</v>
      </c>
      <c r="AU53" s="1339">
        <v>1</v>
      </c>
      <c r="AV53" s="1339">
        <v>1</v>
      </c>
      <c r="AX53" s="1339"/>
      <c r="AY53" s="1339">
        <v>1</v>
      </c>
      <c r="AZ53" s="1339"/>
      <c r="BA53" s="1339">
        <v>1</v>
      </c>
      <c r="BB53" s="1339">
        <v>1</v>
      </c>
      <c r="BC53" s="1339">
        <v>1</v>
      </c>
      <c r="BD53" s="1339">
        <v>1</v>
      </c>
      <c r="BE53" s="1339">
        <v>1</v>
      </c>
      <c r="BF53" s="1339">
        <v>1</v>
      </c>
      <c r="BG53" s="1339">
        <v>1</v>
      </c>
      <c r="BH53" s="1339">
        <v>1</v>
      </c>
      <c r="BI53" s="1339">
        <v>1</v>
      </c>
      <c r="BJ53" s="1339">
        <v>1</v>
      </c>
      <c r="BK53" s="1339">
        <v>1</v>
      </c>
      <c r="BL53" s="1339">
        <v>1</v>
      </c>
      <c r="BM53" s="1339">
        <v>1</v>
      </c>
      <c r="BN53" s="1339">
        <v>1</v>
      </c>
      <c r="BO53" s="1339">
        <v>1</v>
      </c>
      <c r="BP53" s="1339">
        <v>1</v>
      </c>
      <c r="BQ53" s="1339">
        <v>1</v>
      </c>
      <c r="BR53" s="1339">
        <v>1</v>
      </c>
      <c r="BS53" s="1339"/>
      <c r="BT53" s="1339">
        <v>1</v>
      </c>
      <c r="BU53" s="1339">
        <v>1</v>
      </c>
      <c r="BV53" s="1339"/>
      <c r="BW53" s="1339">
        <v>1</v>
      </c>
      <c r="BX53" s="1339">
        <v>1</v>
      </c>
      <c r="BY53" s="1339">
        <v>1</v>
      </c>
      <c r="BZ53" s="1339">
        <v>1</v>
      </c>
      <c r="CA53" s="1339">
        <v>1</v>
      </c>
      <c r="CB53" s="1339">
        <v>1</v>
      </c>
      <c r="CC53" s="1339">
        <v>1</v>
      </c>
      <c r="CD53" s="1339">
        <v>1</v>
      </c>
      <c r="CE53" s="1339">
        <v>1</v>
      </c>
      <c r="CF53" s="1339">
        <v>1</v>
      </c>
      <c r="CG53" s="1339">
        <v>1</v>
      </c>
      <c r="CH53" s="1339">
        <v>1</v>
      </c>
      <c r="CI53" s="1339">
        <v>1</v>
      </c>
      <c r="CJ53" s="1339">
        <v>1</v>
      </c>
      <c r="CK53" s="1339">
        <v>1</v>
      </c>
      <c r="CL53" s="1339">
        <v>1</v>
      </c>
      <c r="CM53" s="1339">
        <v>1</v>
      </c>
      <c r="CN53" s="1339">
        <v>1</v>
      </c>
      <c r="CO53" s="1339">
        <v>1</v>
      </c>
      <c r="CP53" s="1339">
        <v>1</v>
      </c>
      <c r="CQ53" s="1339">
        <v>1</v>
      </c>
      <c r="CR53" s="1339">
        <v>1</v>
      </c>
      <c r="CS53" s="1339"/>
      <c r="CT53" s="1339">
        <v>1</v>
      </c>
      <c r="CU53" s="1339">
        <v>1</v>
      </c>
      <c r="CV53" s="1339">
        <v>1</v>
      </c>
      <c r="CW53" s="1339">
        <v>1</v>
      </c>
      <c r="CX53" s="1339">
        <v>1</v>
      </c>
      <c r="CY53" s="1339">
        <v>1</v>
      </c>
      <c r="CZ53" s="1339">
        <v>1</v>
      </c>
      <c r="DA53" s="1339">
        <v>1</v>
      </c>
      <c r="DB53" s="1339">
        <v>1</v>
      </c>
      <c r="DC53" s="1339">
        <v>1</v>
      </c>
      <c r="DD53" s="1339">
        <v>1</v>
      </c>
      <c r="DE53" s="1339">
        <v>1</v>
      </c>
      <c r="DF53" s="1339">
        <v>1</v>
      </c>
      <c r="DG53" s="1339">
        <v>1</v>
      </c>
      <c r="DH53" s="1339">
        <v>1</v>
      </c>
      <c r="DI53" s="1339">
        <v>1</v>
      </c>
      <c r="DJ53" s="1339">
        <v>1</v>
      </c>
      <c r="DK53" s="1339">
        <v>1</v>
      </c>
      <c r="DL53" s="1339">
        <v>1</v>
      </c>
      <c r="DM53" s="1339">
        <v>1</v>
      </c>
      <c r="DN53" s="1339">
        <v>1</v>
      </c>
      <c r="DO53" s="1339">
        <v>1</v>
      </c>
      <c r="DP53" s="1339">
        <v>1</v>
      </c>
      <c r="DQ53" s="1339">
        <v>1</v>
      </c>
      <c r="DR53" s="1339">
        <v>1</v>
      </c>
      <c r="DS53" s="1339"/>
      <c r="DT53" s="1339">
        <v>1</v>
      </c>
      <c r="DU53" s="1339">
        <v>1</v>
      </c>
      <c r="DV53" s="1339">
        <v>1</v>
      </c>
      <c r="DW53" s="1339">
        <v>1</v>
      </c>
      <c r="DX53" s="1339">
        <v>1</v>
      </c>
      <c r="DY53" s="1339">
        <v>1</v>
      </c>
      <c r="DZ53" s="1339">
        <v>1</v>
      </c>
      <c r="EA53" s="1339">
        <v>1</v>
      </c>
      <c r="EB53" s="1339">
        <v>1</v>
      </c>
      <c r="EC53" s="1339">
        <v>1</v>
      </c>
      <c r="ED53" s="1339">
        <v>1</v>
      </c>
      <c r="EE53" s="1339">
        <v>1</v>
      </c>
      <c r="EF53" s="1339">
        <v>1</v>
      </c>
      <c r="EG53" s="1339">
        <v>1</v>
      </c>
      <c r="EH53" s="1339">
        <v>1</v>
      </c>
      <c r="EI53" s="1339">
        <v>1</v>
      </c>
      <c r="EJ53" s="1339">
        <v>1</v>
      </c>
      <c r="EK53" s="1339">
        <v>1</v>
      </c>
      <c r="EL53" s="1339">
        <v>1</v>
      </c>
      <c r="EM53" s="1339">
        <v>1</v>
      </c>
      <c r="EN53" s="1339">
        <v>1</v>
      </c>
      <c r="EO53" s="1339">
        <v>1</v>
      </c>
      <c r="EP53" s="1339">
        <v>1</v>
      </c>
      <c r="EQ53" s="1339">
        <v>1</v>
      </c>
      <c r="ER53" s="1339">
        <v>1</v>
      </c>
      <c r="ES53" s="1339">
        <v>1</v>
      </c>
      <c r="ET53" s="1339">
        <v>1</v>
      </c>
      <c r="EU53" s="1339">
        <v>1</v>
      </c>
      <c r="EV53" s="1339">
        <v>1</v>
      </c>
      <c r="EW53" s="1339">
        <v>1</v>
      </c>
      <c r="EX53" s="1339">
        <v>1</v>
      </c>
      <c r="EY53" s="3259"/>
      <c r="EZ53" s="767" t="s">
        <v>190</v>
      </c>
      <c r="FA53" s="768"/>
      <c r="FB53" s="768"/>
      <c r="FC53" s="768"/>
      <c r="FD53" s="768"/>
      <c r="FE53" s="768"/>
      <c r="FF53" s="768"/>
      <c r="FG53" s="1339">
        <v>1</v>
      </c>
      <c r="FH53" s="1422" t="s">
        <v>2060</v>
      </c>
      <c r="FI53" s="749"/>
      <c r="FJ53" s="749"/>
      <c r="FK53" s="749"/>
      <c r="FL53" s="749"/>
      <c r="FM53" s="750"/>
      <c r="FN53" s="1339">
        <v>1</v>
      </c>
      <c r="FO53" s="1339">
        <v>1</v>
      </c>
      <c r="FP53" s="1339">
        <v>1</v>
      </c>
      <c r="FQ53" s="1339">
        <v>1</v>
      </c>
      <c r="FR53" s="1339">
        <v>1</v>
      </c>
      <c r="FS53" s="1339">
        <v>1</v>
      </c>
      <c r="FT53" s="1339">
        <v>1</v>
      </c>
      <c r="FU53" s="1339">
        <v>1</v>
      </c>
      <c r="FV53" s="1339">
        <v>1</v>
      </c>
      <c r="FW53" s="1339">
        <v>1</v>
      </c>
      <c r="FX53" s="1339">
        <v>1</v>
      </c>
      <c r="FY53" s="1339">
        <v>1</v>
      </c>
      <c r="FZ53" s="1339">
        <v>1</v>
      </c>
      <c r="GA53" s="1339">
        <v>1</v>
      </c>
    </row>
    <row r="54" spans="1:183" ht="18.75">
      <c r="A54" s="1339">
        <v>1</v>
      </c>
      <c r="B54" s="852" t="s">
        <v>192</v>
      </c>
      <c r="C54" s="1617"/>
      <c r="D54" s="3258"/>
      <c r="E54" s="1603">
        <f>_xlfn.XLOOKUP(F47,E51:J51,E52:J52)</f>
        <v>1</v>
      </c>
      <c r="F54" s="1603">
        <f>_xlfn.XLOOKUP(H47,E51:J51,E52:J52)</f>
        <v>1E-3</v>
      </c>
      <c r="G54" s="1603">
        <f>_xlfn.XLOOKUP(H47,E51:J51,E53:J53)</f>
        <v>1000</v>
      </c>
      <c r="H54" s="1604"/>
      <c r="I54" s="1604"/>
      <c r="J54" s="1605"/>
      <c r="K54" s="1611"/>
      <c r="L54" s="1339">
        <v>1</v>
      </c>
      <c r="M54" s="1339"/>
      <c r="N54" s="1339"/>
      <c r="O54" s="1339"/>
      <c r="P54" s="1339"/>
      <c r="Q54" s="1339"/>
      <c r="R54" s="1339"/>
      <c r="S54" s="1339"/>
      <c r="T54" s="1339">
        <v>1</v>
      </c>
      <c r="U54" s="852" t="s">
        <v>192</v>
      </c>
      <c r="V54" s="1617"/>
      <c r="W54" s="2374" t="s">
        <v>3190</v>
      </c>
      <c r="X54" s="1938">
        <v>5.9</v>
      </c>
      <c r="Y54" s="2198" t="s">
        <v>390</v>
      </c>
      <c r="Z54" s="1939">
        <v>1</v>
      </c>
      <c r="AA54" s="2198" t="s">
        <v>1675</v>
      </c>
      <c r="AB54" s="2701" t="str">
        <f>(X67* X54 *Z42)*Z67&amp; " " &amp; AA54</f>
        <v>0.059 kg</v>
      </c>
      <c r="AC54" s="2699">
        <f>(X67* X54 *Z42)*Z67</f>
        <v>5.9000000000000004E-2</v>
      </c>
      <c r="AD54" s="1611"/>
      <c r="AE54" s="1339">
        <v>1</v>
      </c>
      <c r="AF54" s="1339"/>
      <c r="AG54" s="1339">
        <v>1</v>
      </c>
      <c r="AH54" s="1339">
        <v>1</v>
      </c>
      <c r="AI54" s="1339"/>
      <c r="AJ54" s="1339">
        <v>1</v>
      </c>
      <c r="AK54" s="1339">
        <v>1</v>
      </c>
      <c r="AL54" s="1339">
        <v>1</v>
      </c>
      <c r="AM54" s="1339">
        <v>1</v>
      </c>
      <c r="AN54" s="1339">
        <v>1</v>
      </c>
      <c r="AO54" s="1339">
        <v>1</v>
      </c>
      <c r="AP54" s="1339">
        <v>1</v>
      </c>
      <c r="AQ54" s="1339">
        <v>1</v>
      </c>
      <c r="AR54" s="1339">
        <v>1</v>
      </c>
      <c r="AS54" s="1339">
        <v>1</v>
      </c>
      <c r="AT54" s="1339">
        <v>1</v>
      </c>
      <c r="AU54" s="1339">
        <v>1</v>
      </c>
      <c r="AV54" s="1339">
        <v>1</v>
      </c>
      <c r="AX54" s="1339"/>
      <c r="AY54" s="1339">
        <v>1</v>
      </c>
      <c r="AZ54" s="1339"/>
      <c r="BA54" s="1339">
        <v>1</v>
      </c>
      <c r="BB54" s="1339">
        <v>1</v>
      </c>
      <c r="BC54" s="1339">
        <v>1</v>
      </c>
      <c r="BD54" s="1339">
        <v>1</v>
      </c>
      <c r="BE54" s="1339">
        <v>1</v>
      </c>
      <c r="BF54" s="1339">
        <v>1</v>
      </c>
      <c r="BG54" s="1339">
        <v>1</v>
      </c>
      <c r="BH54" s="1339">
        <v>1</v>
      </c>
      <c r="BI54" s="1339">
        <v>1</v>
      </c>
      <c r="BJ54" s="1339">
        <v>1</v>
      </c>
      <c r="BK54" s="1339">
        <v>1</v>
      </c>
      <c r="BL54" s="1339">
        <v>1</v>
      </c>
      <c r="BM54" s="1339">
        <v>1</v>
      </c>
      <c r="BN54" s="1339">
        <v>1</v>
      </c>
      <c r="BO54" s="1339">
        <v>1</v>
      </c>
      <c r="BP54" s="1339">
        <v>1</v>
      </c>
      <c r="BQ54" s="1339">
        <v>1</v>
      </c>
      <c r="BR54" s="1339">
        <v>1</v>
      </c>
      <c r="BS54" s="1339"/>
      <c r="BT54" s="1339">
        <v>1</v>
      </c>
      <c r="BU54" s="1339">
        <v>1</v>
      </c>
      <c r="BV54" s="1339"/>
      <c r="BW54" s="1339">
        <v>1</v>
      </c>
      <c r="BX54" s="1339">
        <v>1</v>
      </c>
      <c r="BY54" s="1339">
        <v>1</v>
      </c>
      <c r="BZ54" s="1339">
        <v>1</v>
      </c>
      <c r="CA54" s="1339">
        <v>1</v>
      </c>
      <c r="CB54" s="1339">
        <v>1</v>
      </c>
      <c r="CC54" s="1339">
        <v>1</v>
      </c>
      <c r="CD54" s="1339">
        <v>1</v>
      </c>
      <c r="CE54" s="1339">
        <v>1</v>
      </c>
      <c r="CF54" s="1339">
        <v>1</v>
      </c>
      <c r="CG54" s="1339">
        <v>1</v>
      </c>
      <c r="CH54" s="1339">
        <v>1</v>
      </c>
      <c r="CI54" s="1339">
        <v>1</v>
      </c>
      <c r="CJ54" s="1339">
        <v>1</v>
      </c>
      <c r="CK54" s="1339">
        <v>1</v>
      </c>
      <c r="CL54" s="1339">
        <v>1</v>
      </c>
      <c r="CM54" s="1339">
        <v>1</v>
      </c>
      <c r="CN54" s="1339">
        <v>1</v>
      </c>
      <c r="CO54" s="1339">
        <v>1</v>
      </c>
      <c r="CP54" s="1339">
        <v>1</v>
      </c>
      <c r="CQ54" s="1339">
        <v>1</v>
      </c>
      <c r="CR54" s="1339">
        <v>1</v>
      </c>
      <c r="CS54" s="1339"/>
      <c r="CT54" s="1339">
        <v>1</v>
      </c>
      <c r="CU54" s="1339">
        <v>1</v>
      </c>
      <c r="CV54" s="1339">
        <v>1</v>
      </c>
      <c r="CW54" s="1339">
        <v>1</v>
      </c>
      <c r="CX54" s="1339">
        <v>1</v>
      </c>
      <c r="CY54" s="1339">
        <v>1</v>
      </c>
      <c r="CZ54" s="1339">
        <v>1</v>
      </c>
      <c r="DA54" s="1339">
        <v>1</v>
      </c>
      <c r="DB54" s="1339">
        <v>1</v>
      </c>
      <c r="DC54" s="1339">
        <v>1</v>
      </c>
      <c r="DD54" s="1339">
        <v>1</v>
      </c>
      <c r="DE54" s="1339">
        <v>1</v>
      </c>
      <c r="DF54" s="1339">
        <v>1</v>
      </c>
      <c r="DG54" s="1339">
        <v>1</v>
      </c>
      <c r="DH54" s="1339">
        <v>1</v>
      </c>
      <c r="DI54" s="1339">
        <v>1</v>
      </c>
      <c r="DJ54" s="1339">
        <v>1</v>
      </c>
      <c r="DK54" s="1339">
        <v>1</v>
      </c>
      <c r="DL54" s="1339">
        <v>1</v>
      </c>
      <c r="DM54" s="1339">
        <v>1</v>
      </c>
      <c r="DN54" s="1339">
        <v>1</v>
      </c>
      <c r="DO54" s="1339">
        <v>1</v>
      </c>
      <c r="DP54" s="1339">
        <v>1</v>
      </c>
      <c r="DQ54" s="1339">
        <v>1</v>
      </c>
      <c r="DR54" s="1339">
        <v>1</v>
      </c>
      <c r="DS54" s="1339"/>
      <c r="DT54" s="1339">
        <v>1</v>
      </c>
      <c r="DU54" s="1339">
        <v>1</v>
      </c>
      <c r="DV54" s="1339">
        <v>1</v>
      </c>
      <c r="DW54" s="1339">
        <v>1</v>
      </c>
      <c r="DX54" s="1339">
        <v>1</v>
      </c>
      <c r="DY54" s="1339">
        <v>1</v>
      </c>
      <c r="DZ54" s="1339">
        <v>1</v>
      </c>
      <c r="EA54" s="1339">
        <v>1</v>
      </c>
      <c r="EB54" s="1339">
        <v>1</v>
      </c>
      <c r="EC54" s="1339">
        <v>1</v>
      </c>
      <c r="ED54" s="1339">
        <v>1</v>
      </c>
      <c r="EE54" s="1339">
        <v>1</v>
      </c>
      <c r="EF54" s="1339">
        <v>1</v>
      </c>
      <c r="EG54" s="1339">
        <v>1</v>
      </c>
      <c r="EH54" s="1339">
        <v>1</v>
      </c>
      <c r="EI54" s="1339">
        <v>1</v>
      </c>
      <c r="EJ54" s="1339">
        <v>1</v>
      </c>
      <c r="EK54" s="1339">
        <v>1</v>
      </c>
      <c r="EL54" s="1339">
        <v>1</v>
      </c>
      <c r="EM54" s="1339">
        <v>1</v>
      </c>
      <c r="EN54" s="1339">
        <v>1</v>
      </c>
      <c r="EO54" s="1339">
        <v>1</v>
      </c>
      <c r="EP54" s="1339">
        <v>1</v>
      </c>
      <c r="EQ54" s="1339">
        <v>1</v>
      </c>
      <c r="ER54" s="1339">
        <v>1</v>
      </c>
      <c r="ES54" s="1339">
        <v>1</v>
      </c>
      <c r="ET54" s="1339">
        <v>1</v>
      </c>
      <c r="EU54" s="1339">
        <v>1</v>
      </c>
      <c r="EV54" s="1339">
        <v>1</v>
      </c>
      <c r="EW54" s="1339">
        <v>1</v>
      </c>
      <c r="EX54" s="1339">
        <v>1</v>
      </c>
      <c r="EY54" s="3259"/>
      <c r="EZ54" s="768"/>
      <c r="FA54" s="769" t="s">
        <v>191</v>
      </c>
      <c r="FB54" s="768"/>
      <c r="FC54" s="769" t="s">
        <v>192</v>
      </c>
      <c r="FD54" s="768"/>
      <c r="FE54" s="768"/>
      <c r="FF54" s="768"/>
      <c r="FG54" s="1339">
        <v>1</v>
      </c>
      <c r="FH54" s="1422" t="s">
        <v>2065</v>
      </c>
      <c r="FI54" s="749"/>
      <c r="FJ54" s="749"/>
      <c r="FK54" s="749"/>
      <c r="FL54" s="749"/>
      <c r="FM54" s="750"/>
      <c r="FN54" s="1339">
        <v>1</v>
      </c>
      <c r="FO54" s="1339">
        <v>1</v>
      </c>
      <c r="FP54" s="1339">
        <v>1</v>
      </c>
      <c r="FQ54" s="1339">
        <v>1</v>
      </c>
      <c r="FR54" s="1339">
        <v>1</v>
      </c>
      <c r="FS54" s="1339">
        <v>1</v>
      </c>
      <c r="FT54" s="1339">
        <v>1</v>
      </c>
      <c r="FU54" s="1339">
        <v>1</v>
      </c>
      <c r="FV54" s="1339">
        <v>1</v>
      </c>
      <c r="FW54" s="1339">
        <v>1</v>
      </c>
      <c r="FX54" s="1339">
        <v>1</v>
      </c>
      <c r="FY54" s="1339">
        <v>1</v>
      </c>
      <c r="FZ54" s="1339">
        <v>1</v>
      </c>
      <c r="GA54" s="1339">
        <v>1</v>
      </c>
    </row>
    <row r="55" spans="1:183" ht="15" customHeight="1">
      <c r="A55" s="1339">
        <v>1</v>
      </c>
      <c r="B55" s="852" t="s">
        <v>192</v>
      </c>
      <c r="C55" s="1078"/>
      <c r="D55" s="1078" t="s">
        <v>3566</v>
      </c>
      <c r="E55" s="1078"/>
      <c r="F55" s="1078"/>
      <c r="G55" s="1078"/>
      <c r="H55" s="1078"/>
      <c r="I55" s="1078"/>
      <c r="J55" s="1078"/>
      <c r="K55" s="849"/>
      <c r="L55" s="1339">
        <v>1</v>
      </c>
      <c r="M55" s="1339"/>
      <c r="N55" s="1339"/>
      <c r="O55" s="1339"/>
      <c r="P55" s="1339"/>
      <c r="Q55" s="1339"/>
      <c r="R55" s="1339"/>
      <c r="S55" s="1339"/>
      <c r="T55" s="1339">
        <v>1</v>
      </c>
      <c r="U55" s="852" t="s">
        <v>192</v>
      </c>
      <c r="V55" s="1617"/>
      <c r="W55" s="2374" t="s">
        <v>3175</v>
      </c>
      <c r="X55" s="2700">
        <v>10</v>
      </c>
      <c r="Y55" s="2198" t="s">
        <v>390</v>
      </c>
      <c r="Z55" s="1939">
        <v>1</v>
      </c>
      <c r="AA55" s="2198" t="s">
        <v>1675</v>
      </c>
      <c r="AB55" s="2701" t="str">
        <f>(X67* X55 *Z42)*Z67&amp; " " &amp; AA55</f>
        <v>0.1 kg</v>
      </c>
      <c r="AC55" s="2699">
        <f>(X67* X55 *Z42)*Z67</f>
        <v>0.1</v>
      </c>
      <c r="AD55" s="1611"/>
      <c r="AE55" s="1339">
        <v>1</v>
      </c>
      <c r="AF55" s="1339"/>
      <c r="AG55" s="1339">
        <v>1</v>
      </c>
      <c r="AH55" s="1339">
        <v>1</v>
      </c>
      <c r="AI55" s="1339"/>
      <c r="AJ55" s="1339">
        <v>1</v>
      </c>
      <c r="AK55" s="1339">
        <v>1</v>
      </c>
      <c r="AL55" s="1339">
        <v>1</v>
      </c>
      <c r="AM55" s="1339">
        <v>1</v>
      </c>
      <c r="AN55" s="1339">
        <v>1</v>
      </c>
      <c r="AO55" s="1339">
        <v>1</v>
      </c>
      <c r="AP55" s="1339">
        <v>1</v>
      </c>
      <c r="AQ55" s="1339">
        <v>1</v>
      </c>
      <c r="AR55" s="1339">
        <v>1</v>
      </c>
      <c r="AS55" s="1339">
        <v>1</v>
      </c>
      <c r="AT55" s="1339">
        <v>1</v>
      </c>
      <c r="AU55" s="1339">
        <v>1</v>
      </c>
      <c r="AV55" s="1339">
        <v>1</v>
      </c>
      <c r="AX55" s="1339"/>
      <c r="AY55" s="1339">
        <v>1</v>
      </c>
      <c r="AZ55" s="1339"/>
      <c r="BA55" s="1339">
        <v>1</v>
      </c>
      <c r="BB55" s="1339">
        <v>1</v>
      </c>
      <c r="BC55" s="1339">
        <v>1</v>
      </c>
      <c r="BD55" s="1339">
        <v>1</v>
      </c>
      <c r="BE55" s="1339">
        <v>1</v>
      </c>
      <c r="BF55" s="1339">
        <v>1</v>
      </c>
      <c r="BG55" s="1339">
        <v>1</v>
      </c>
      <c r="BH55" s="1339">
        <v>1</v>
      </c>
      <c r="BI55" s="1339">
        <v>1</v>
      </c>
      <c r="BJ55" s="1339">
        <v>1</v>
      </c>
      <c r="BK55" s="1339">
        <v>1</v>
      </c>
      <c r="BL55" s="1339">
        <v>1</v>
      </c>
      <c r="BM55" s="1339">
        <v>1</v>
      </c>
      <c r="BN55" s="1339">
        <v>1</v>
      </c>
      <c r="BO55" s="1339">
        <v>1</v>
      </c>
      <c r="BP55" s="1339">
        <v>1</v>
      </c>
      <c r="BQ55" s="1339">
        <v>1</v>
      </c>
      <c r="BR55" s="1339">
        <v>1</v>
      </c>
      <c r="BS55" s="1339"/>
      <c r="BT55" s="1339">
        <v>1</v>
      </c>
      <c r="BU55" s="1339">
        <v>1</v>
      </c>
      <c r="BV55" s="1339"/>
      <c r="BW55" s="1339">
        <v>1</v>
      </c>
      <c r="BX55" s="1339">
        <v>1</v>
      </c>
      <c r="BY55" s="1339">
        <v>1</v>
      </c>
      <c r="BZ55" s="1339">
        <v>1</v>
      </c>
      <c r="CA55" s="1339">
        <v>1</v>
      </c>
      <c r="CB55" s="1339">
        <v>1</v>
      </c>
      <c r="CC55" s="1339">
        <v>1</v>
      </c>
      <c r="CD55" s="1339">
        <v>1</v>
      </c>
      <c r="CE55" s="1339">
        <v>1</v>
      </c>
      <c r="CF55" s="1339">
        <v>1</v>
      </c>
      <c r="CG55" s="1339">
        <v>1</v>
      </c>
      <c r="CH55" s="1339">
        <v>1</v>
      </c>
      <c r="CI55" s="1339">
        <v>1</v>
      </c>
      <c r="CJ55" s="1339">
        <v>1</v>
      </c>
      <c r="CK55" s="1339">
        <v>1</v>
      </c>
      <c r="CL55" s="1339">
        <v>1</v>
      </c>
      <c r="CM55" s="1339">
        <v>1</v>
      </c>
      <c r="CN55" s="1339">
        <v>1</v>
      </c>
      <c r="CO55" s="1339">
        <v>1</v>
      </c>
      <c r="CP55" s="1339">
        <v>1</v>
      </c>
      <c r="CQ55" s="1339">
        <v>1</v>
      </c>
      <c r="CR55" s="1339">
        <v>1</v>
      </c>
      <c r="CS55" s="1339"/>
      <c r="CT55" s="1339">
        <v>1</v>
      </c>
      <c r="CU55" s="1339">
        <v>1</v>
      </c>
      <c r="CV55" s="1339">
        <v>1</v>
      </c>
      <c r="CW55" s="1339">
        <v>1</v>
      </c>
      <c r="CX55" s="1339">
        <v>1</v>
      </c>
      <c r="CY55" s="1339">
        <v>1</v>
      </c>
      <c r="CZ55" s="1339">
        <v>1</v>
      </c>
      <c r="DA55" s="1339">
        <v>1</v>
      </c>
      <c r="DB55" s="1339">
        <v>1</v>
      </c>
      <c r="DC55" s="1339">
        <v>1</v>
      </c>
      <c r="DD55" s="1339">
        <v>1</v>
      </c>
      <c r="DE55" s="1339">
        <v>1</v>
      </c>
      <c r="DF55" s="1339">
        <v>1</v>
      </c>
      <c r="DG55" s="1339">
        <v>1</v>
      </c>
      <c r="DH55" s="1339">
        <v>1</v>
      </c>
      <c r="DI55" s="1339">
        <v>1</v>
      </c>
      <c r="DJ55" s="1339">
        <v>1</v>
      </c>
      <c r="DK55" s="1339">
        <v>1</v>
      </c>
      <c r="DL55" s="1339">
        <v>1</v>
      </c>
      <c r="DM55" s="1339">
        <v>1</v>
      </c>
      <c r="DN55" s="1339">
        <v>1</v>
      </c>
      <c r="DO55" s="1339">
        <v>1</v>
      </c>
      <c r="DP55" s="1339">
        <v>1</v>
      </c>
      <c r="DQ55" s="1339">
        <v>1</v>
      </c>
      <c r="DR55" s="1339">
        <v>1</v>
      </c>
      <c r="DS55" s="1339"/>
      <c r="DT55" s="1339">
        <v>1</v>
      </c>
      <c r="DU55" s="1339">
        <v>1</v>
      </c>
      <c r="DV55" s="1339">
        <v>1</v>
      </c>
      <c r="DW55" s="1339">
        <v>1</v>
      </c>
      <c r="DX55" s="1339">
        <v>1</v>
      </c>
      <c r="DY55" s="1339">
        <v>1</v>
      </c>
      <c r="DZ55" s="1339">
        <v>1</v>
      </c>
      <c r="EA55" s="1339">
        <v>1</v>
      </c>
      <c r="EB55" s="1339">
        <v>1</v>
      </c>
      <c r="EC55" s="1339">
        <v>1</v>
      </c>
      <c r="ED55" s="1339">
        <v>1</v>
      </c>
      <c r="EE55" s="1339">
        <v>1</v>
      </c>
      <c r="EF55" s="1339">
        <v>1</v>
      </c>
      <c r="EG55" s="1339">
        <v>1</v>
      </c>
      <c r="EH55" s="1339">
        <v>1</v>
      </c>
      <c r="EI55" s="1339">
        <v>1</v>
      </c>
      <c r="EJ55" s="1339">
        <v>1</v>
      </c>
      <c r="EK55" s="1339">
        <v>1</v>
      </c>
      <c r="EL55" s="1339">
        <v>1</v>
      </c>
      <c r="EM55" s="1339">
        <v>1</v>
      </c>
      <c r="EN55" s="1339">
        <v>1</v>
      </c>
      <c r="EO55" s="1339">
        <v>1</v>
      </c>
      <c r="EP55" s="1339">
        <v>1</v>
      </c>
      <c r="EQ55" s="1339">
        <v>1</v>
      </c>
      <c r="ER55" s="1339">
        <v>1</v>
      </c>
      <c r="ES55" s="1339">
        <v>1</v>
      </c>
      <c r="ET55" s="1339">
        <v>1</v>
      </c>
      <c r="EU55" s="1339">
        <v>1</v>
      </c>
      <c r="EV55" s="1339">
        <v>1</v>
      </c>
      <c r="EW55" s="1339">
        <v>1</v>
      </c>
      <c r="EX55" s="1339">
        <v>1</v>
      </c>
      <c r="EY55" s="3259"/>
      <c r="EZ55" s="767" t="s">
        <v>193</v>
      </c>
      <c r="FA55" s="768"/>
      <c r="FB55" s="768"/>
      <c r="FC55" s="768"/>
      <c r="FD55" s="768"/>
      <c r="FE55" s="768"/>
      <c r="FF55" s="768"/>
      <c r="FG55" s="1339">
        <v>1</v>
      </c>
      <c r="FH55" s="1422" t="s">
        <v>2070</v>
      </c>
      <c r="FI55" s="749"/>
      <c r="FJ55" s="749"/>
      <c r="FK55" s="749"/>
      <c r="FL55" s="749"/>
      <c r="FM55" s="750"/>
      <c r="FN55" s="1339">
        <v>1</v>
      </c>
      <c r="FO55" s="1339">
        <v>1</v>
      </c>
      <c r="FP55" s="1339">
        <v>1</v>
      </c>
      <c r="FQ55" s="1339">
        <v>1</v>
      </c>
      <c r="FR55" s="1339">
        <v>1</v>
      </c>
      <c r="FS55" s="1339">
        <v>1</v>
      </c>
      <c r="FT55" s="1339">
        <v>1</v>
      </c>
      <c r="FU55" s="1339">
        <v>1</v>
      </c>
      <c r="FV55" s="1339">
        <v>1</v>
      </c>
      <c r="FW55" s="1339">
        <v>1</v>
      </c>
      <c r="FX55" s="1339">
        <v>1</v>
      </c>
      <c r="FY55" s="1339">
        <v>1</v>
      </c>
      <c r="FZ55" s="1339">
        <v>1</v>
      </c>
      <c r="GA55" s="1339">
        <v>1</v>
      </c>
    </row>
    <row r="56" spans="1:183" ht="18.75">
      <c r="A56" s="1339">
        <v>1</v>
      </c>
      <c r="B56" s="852" t="s">
        <v>192</v>
      </c>
      <c r="C56" s="1078"/>
      <c r="D56" s="1078" t="s">
        <v>3066</v>
      </c>
      <c r="E56" s="1078"/>
      <c r="F56" s="1078"/>
      <c r="G56" s="1078"/>
      <c r="H56" s="1078" t="s">
        <v>3066</v>
      </c>
      <c r="I56" s="1078"/>
      <c r="J56" s="1078"/>
      <c r="K56" s="1611"/>
      <c r="L56" s="1339">
        <v>1</v>
      </c>
      <c r="M56" s="1339"/>
      <c r="N56" s="1339"/>
      <c r="O56" s="1339"/>
      <c r="P56" s="1339"/>
      <c r="Q56" s="1339"/>
      <c r="R56" s="1339"/>
      <c r="S56" s="1339"/>
      <c r="T56" s="1339">
        <v>1</v>
      </c>
      <c r="U56" s="852" t="s">
        <v>192</v>
      </c>
      <c r="V56" s="1617"/>
      <c r="W56" s="2374" t="s">
        <v>3220</v>
      </c>
      <c r="X56" s="2700">
        <v>25</v>
      </c>
      <c r="Y56" s="2198" t="s">
        <v>390</v>
      </c>
      <c r="Z56" s="1939">
        <v>1</v>
      </c>
      <c r="AA56" s="2198" t="s">
        <v>1675</v>
      </c>
      <c r="AB56" s="2701" t="str">
        <f>(X67* X56 *Z42)*Z67&amp; " " &amp; AA56</f>
        <v>0.25 kg</v>
      </c>
      <c r="AC56" s="2699">
        <f>(X67* X56 *Z42)*Z67</f>
        <v>0.25</v>
      </c>
      <c r="AD56" s="1611"/>
      <c r="AE56" s="1339">
        <v>1</v>
      </c>
      <c r="AF56" s="1339"/>
      <c r="AG56" s="1339">
        <v>1</v>
      </c>
      <c r="AH56" s="1339">
        <v>1</v>
      </c>
      <c r="AI56" s="1339"/>
      <c r="AJ56" s="1339">
        <v>1</v>
      </c>
      <c r="AK56" s="1339">
        <v>1</v>
      </c>
      <c r="AL56" s="1339">
        <v>1</v>
      </c>
      <c r="AM56" s="1339">
        <v>1</v>
      </c>
      <c r="AN56" s="1339">
        <v>1</v>
      </c>
      <c r="AO56" s="1339">
        <v>1</v>
      </c>
      <c r="AP56" s="1339">
        <v>1</v>
      </c>
      <c r="AQ56" s="1339">
        <v>1</v>
      </c>
      <c r="AR56" s="1339">
        <v>1</v>
      </c>
      <c r="AS56" s="1339">
        <v>1</v>
      </c>
      <c r="AT56" s="1339">
        <v>1</v>
      </c>
      <c r="AU56" s="1339">
        <v>1</v>
      </c>
      <c r="AV56" s="1339">
        <v>1</v>
      </c>
      <c r="AX56" s="1339"/>
      <c r="AY56" s="1339">
        <v>1</v>
      </c>
      <c r="AZ56" s="1339"/>
      <c r="BA56" s="1339">
        <v>1</v>
      </c>
      <c r="BB56" s="1339">
        <v>1</v>
      </c>
      <c r="BC56" s="1339">
        <v>1</v>
      </c>
      <c r="BD56" s="1339">
        <v>1</v>
      </c>
      <c r="BE56" s="1339">
        <v>1</v>
      </c>
      <c r="BF56" s="1339">
        <v>1</v>
      </c>
      <c r="BG56" s="1339">
        <v>1</v>
      </c>
      <c r="BH56" s="1339">
        <v>1</v>
      </c>
      <c r="BI56" s="1339">
        <v>1</v>
      </c>
      <c r="BJ56" s="1339">
        <v>1</v>
      </c>
      <c r="BK56" s="1339">
        <v>1</v>
      </c>
      <c r="BL56" s="1339">
        <v>1</v>
      </c>
      <c r="BM56" s="1339">
        <v>1</v>
      </c>
      <c r="BN56" s="1339">
        <v>1</v>
      </c>
      <c r="BO56" s="1339">
        <v>1</v>
      </c>
      <c r="BP56" s="1339">
        <v>1</v>
      </c>
      <c r="BQ56" s="1339">
        <v>1</v>
      </c>
      <c r="BR56" s="1339">
        <v>1</v>
      </c>
      <c r="BS56" s="1339"/>
      <c r="BT56" s="1339">
        <v>1</v>
      </c>
      <c r="BU56" s="1339">
        <v>1</v>
      </c>
      <c r="BV56" s="1339"/>
      <c r="BW56" s="1339">
        <v>1</v>
      </c>
      <c r="BX56" s="1339">
        <v>1</v>
      </c>
      <c r="BY56" s="1339">
        <v>1</v>
      </c>
      <c r="BZ56" s="1339">
        <v>1</v>
      </c>
      <c r="CA56" s="1339">
        <v>1</v>
      </c>
      <c r="CB56" s="1339">
        <v>1</v>
      </c>
      <c r="CC56" s="1339">
        <v>1</v>
      </c>
      <c r="CD56" s="1339">
        <v>1</v>
      </c>
      <c r="CE56" s="1339">
        <v>1</v>
      </c>
      <c r="CF56" s="1339">
        <v>1</v>
      </c>
      <c r="CG56" s="1339">
        <v>1</v>
      </c>
      <c r="CH56" s="1339">
        <v>1</v>
      </c>
      <c r="CI56" s="1339">
        <v>1</v>
      </c>
      <c r="CJ56" s="1339">
        <v>1</v>
      </c>
      <c r="CK56" s="1339">
        <v>1</v>
      </c>
      <c r="CL56" s="1339">
        <v>1</v>
      </c>
      <c r="CM56" s="1339">
        <v>1</v>
      </c>
      <c r="CN56" s="1339">
        <v>1</v>
      </c>
      <c r="CO56" s="1339">
        <v>1</v>
      </c>
      <c r="CP56" s="1339">
        <v>1</v>
      </c>
      <c r="CQ56" s="1339">
        <v>1</v>
      </c>
      <c r="CR56" s="1339">
        <v>1</v>
      </c>
      <c r="CS56" s="1339"/>
      <c r="CT56" s="1339">
        <v>1</v>
      </c>
      <c r="CU56" s="1339">
        <v>1</v>
      </c>
      <c r="CV56" s="1339">
        <v>1</v>
      </c>
      <c r="CW56" s="1339">
        <v>1</v>
      </c>
      <c r="CX56" s="1339">
        <v>1</v>
      </c>
      <c r="CY56" s="1339">
        <v>1</v>
      </c>
      <c r="CZ56" s="1339">
        <v>1</v>
      </c>
      <c r="DA56" s="1339">
        <v>1</v>
      </c>
      <c r="DB56" s="1339">
        <v>1</v>
      </c>
      <c r="DC56" s="1339">
        <v>1</v>
      </c>
      <c r="DD56" s="1339">
        <v>1</v>
      </c>
      <c r="DE56" s="1339">
        <v>1</v>
      </c>
      <c r="DF56" s="1339">
        <v>1</v>
      </c>
      <c r="DG56" s="1339">
        <v>1</v>
      </c>
      <c r="DH56" s="1339">
        <v>1</v>
      </c>
      <c r="DI56" s="1339">
        <v>1</v>
      </c>
      <c r="DJ56" s="1339">
        <v>1</v>
      </c>
      <c r="DK56" s="1339">
        <v>1</v>
      </c>
      <c r="DL56" s="1339">
        <v>1</v>
      </c>
      <c r="DM56" s="1339">
        <v>1</v>
      </c>
      <c r="DN56" s="1339">
        <v>1</v>
      </c>
      <c r="DO56" s="1339">
        <v>1</v>
      </c>
      <c r="DP56" s="1339">
        <v>1</v>
      </c>
      <c r="DQ56" s="1339">
        <v>1</v>
      </c>
      <c r="DR56" s="1339">
        <v>1</v>
      </c>
      <c r="DS56" s="1339"/>
      <c r="DT56" s="1339">
        <v>1</v>
      </c>
      <c r="DU56" s="1339">
        <v>1</v>
      </c>
      <c r="DV56" s="1339">
        <v>1</v>
      </c>
      <c r="DW56" s="1339">
        <v>1</v>
      </c>
      <c r="DX56" s="1339">
        <v>1</v>
      </c>
      <c r="DY56" s="1339">
        <v>1</v>
      </c>
      <c r="DZ56" s="1339">
        <v>1</v>
      </c>
      <c r="EA56" s="1339">
        <v>1</v>
      </c>
      <c r="EB56" s="1339">
        <v>1</v>
      </c>
      <c r="EC56" s="1339">
        <v>1</v>
      </c>
      <c r="ED56" s="1339">
        <v>1</v>
      </c>
      <c r="EE56" s="1339">
        <v>1</v>
      </c>
      <c r="EF56" s="1339">
        <v>1</v>
      </c>
      <c r="EG56" s="1339">
        <v>1</v>
      </c>
      <c r="EH56" s="1339">
        <v>1</v>
      </c>
      <c r="EI56" s="1339">
        <v>1</v>
      </c>
      <c r="EJ56" s="1339">
        <v>1</v>
      </c>
      <c r="EK56" s="1339">
        <v>1</v>
      </c>
      <c r="EL56" s="1339">
        <v>1</v>
      </c>
      <c r="EM56" s="1339">
        <v>1</v>
      </c>
      <c r="EN56" s="1339">
        <v>1</v>
      </c>
      <c r="EO56" s="1339">
        <v>1</v>
      </c>
      <c r="EP56" s="1339">
        <v>1</v>
      </c>
      <c r="EQ56" s="1339">
        <v>1</v>
      </c>
      <c r="ER56" s="1339">
        <v>1</v>
      </c>
      <c r="ES56" s="1339">
        <v>1</v>
      </c>
      <c r="ET56" s="1339">
        <v>1</v>
      </c>
      <c r="EU56" s="1339">
        <v>1</v>
      </c>
      <c r="EV56" s="1339">
        <v>1</v>
      </c>
      <c r="EW56" s="1339">
        <v>1</v>
      </c>
      <c r="EX56" s="1339">
        <v>1</v>
      </c>
      <c r="EY56" s="3259"/>
      <c r="EZ56" s="767" t="s">
        <v>194</v>
      </c>
      <c r="FA56" s="768"/>
      <c r="FB56" s="768"/>
      <c r="FC56" s="768"/>
      <c r="FD56" s="768"/>
      <c r="FE56" s="768"/>
      <c r="FF56" s="768"/>
      <c r="FG56" s="1339">
        <v>1</v>
      </c>
      <c r="FH56" s="751" t="s">
        <v>1892</v>
      </c>
      <c r="FI56" s="752"/>
      <c r="FJ56" s="752"/>
      <c r="FK56" s="752"/>
      <c r="FL56" s="752"/>
      <c r="FM56" s="753"/>
      <c r="FN56" s="1339">
        <v>1</v>
      </c>
      <c r="FO56" s="1339">
        <v>1</v>
      </c>
      <c r="FP56" s="1339">
        <v>1</v>
      </c>
      <c r="FQ56" s="1339">
        <v>1</v>
      </c>
      <c r="FR56" s="1339">
        <v>1</v>
      </c>
      <c r="FS56" s="1339">
        <v>1</v>
      </c>
      <c r="FT56" s="1339">
        <v>1</v>
      </c>
      <c r="FU56" s="1339">
        <v>1</v>
      </c>
      <c r="FV56" s="1339">
        <v>1</v>
      </c>
      <c r="FW56" s="1339">
        <v>1</v>
      </c>
      <c r="FX56" s="1339">
        <v>1</v>
      </c>
      <c r="FY56" s="1339">
        <v>1</v>
      </c>
      <c r="FZ56" s="1339">
        <v>1</v>
      </c>
      <c r="GA56" s="1339">
        <v>1</v>
      </c>
    </row>
    <row r="57" spans="1:183" ht="19.5" thickBot="1">
      <c r="A57" s="1339">
        <v>1</v>
      </c>
      <c r="B57" s="890">
        <v>3</v>
      </c>
      <c r="C57" s="2206">
        <v>3</v>
      </c>
      <c r="D57" s="2206">
        <v>11</v>
      </c>
      <c r="E57" s="2206">
        <v>11</v>
      </c>
      <c r="F57" s="2206">
        <v>11</v>
      </c>
      <c r="G57" s="2206">
        <v>11</v>
      </c>
      <c r="H57" s="2206">
        <v>11</v>
      </c>
      <c r="I57" s="2206">
        <v>11</v>
      </c>
      <c r="J57" s="2206">
        <v>11</v>
      </c>
      <c r="K57" s="2207">
        <v>3</v>
      </c>
      <c r="L57" s="1339">
        <v>1</v>
      </c>
      <c r="M57" s="1339"/>
      <c r="N57" s="1339"/>
      <c r="O57" s="1339"/>
      <c r="P57" s="1339"/>
      <c r="Q57" s="1339"/>
      <c r="R57" s="1339"/>
      <c r="S57" s="1339"/>
      <c r="T57" s="1339">
        <v>1</v>
      </c>
      <c r="U57" s="852" t="s">
        <v>192</v>
      </c>
      <c r="V57" s="1617"/>
      <c r="W57" s="2374" t="s">
        <v>3223</v>
      </c>
      <c r="X57" s="2703">
        <v>28.3</v>
      </c>
      <c r="Y57" s="2198" t="s">
        <v>390</v>
      </c>
      <c r="Z57" s="1939">
        <v>1</v>
      </c>
      <c r="AA57" s="2198" t="s">
        <v>1675</v>
      </c>
      <c r="AB57" s="2701" t="str">
        <f>(X67* X57 *Z42)*Z67&amp; " " &amp; AA57</f>
        <v>0.283 kg</v>
      </c>
      <c r="AC57" s="2699">
        <f>(X67* X57 *Z42)*Z67</f>
        <v>0.28300000000000003</v>
      </c>
      <c r="AD57" s="1611"/>
      <c r="AE57" s="1339">
        <v>1</v>
      </c>
      <c r="AF57" s="1339"/>
      <c r="AG57" s="1339">
        <v>1</v>
      </c>
      <c r="AH57" s="1339">
        <v>1</v>
      </c>
      <c r="AI57" s="1339"/>
      <c r="AJ57" s="1339">
        <v>1</v>
      </c>
      <c r="AK57" s="1339">
        <v>1</v>
      </c>
      <c r="AL57" s="1339">
        <v>1</v>
      </c>
      <c r="AM57" s="1339">
        <v>1</v>
      </c>
      <c r="AN57" s="1339">
        <v>1</v>
      </c>
      <c r="AO57" s="1339">
        <v>1</v>
      </c>
      <c r="AP57" s="1339">
        <v>1</v>
      </c>
      <c r="AQ57" s="1339">
        <v>1</v>
      </c>
      <c r="AR57" s="1339">
        <v>1</v>
      </c>
      <c r="AS57" s="1339">
        <v>1</v>
      </c>
      <c r="AT57" s="1339">
        <v>1</v>
      </c>
      <c r="AU57" s="1339">
        <v>1</v>
      </c>
      <c r="AV57" s="1339">
        <v>1</v>
      </c>
      <c r="AX57" s="1339"/>
      <c r="AY57" s="1339">
        <v>1</v>
      </c>
      <c r="AZ57" s="1339"/>
      <c r="BA57" s="1339">
        <v>1</v>
      </c>
      <c r="BB57" s="1339">
        <v>1</v>
      </c>
      <c r="BC57" s="1339">
        <v>1</v>
      </c>
      <c r="BD57" s="1339">
        <v>1</v>
      </c>
      <c r="BE57" s="1339">
        <v>1</v>
      </c>
      <c r="BF57" s="1339">
        <v>1</v>
      </c>
      <c r="BG57" s="1339">
        <v>1</v>
      </c>
      <c r="BH57" s="1339">
        <v>1</v>
      </c>
      <c r="BI57" s="1339">
        <v>1</v>
      </c>
      <c r="BJ57" s="1339">
        <v>1</v>
      </c>
      <c r="BK57" s="1339">
        <v>1</v>
      </c>
      <c r="BL57" s="1339">
        <v>1</v>
      </c>
      <c r="BM57" s="1339">
        <v>1</v>
      </c>
      <c r="BN57" s="1339">
        <v>1</v>
      </c>
      <c r="BO57" s="1339">
        <v>1</v>
      </c>
      <c r="BP57" s="1339">
        <v>1</v>
      </c>
      <c r="BQ57" s="1339">
        <v>1</v>
      </c>
      <c r="BR57" s="1339">
        <v>1</v>
      </c>
      <c r="BS57" s="1339"/>
      <c r="BT57" s="1339">
        <v>1</v>
      </c>
      <c r="BU57" s="1339">
        <v>1</v>
      </c>
      <c r="BV57" s="1339"/>
      <c r="BW57" s="1339">
        <v>1</v>
      </c>
      <c r="BX57" s="1339">
        <v>1</v>
      </c>
      <c r="BY57" s="1339">
        <v>1</v>
      </c>
      <c r="BZ57" s="1339">
        <v>1</v>
      </c>
      <c r="CA57" s="1339">
        <v>1</v>
      </c>
      <c r="CB57" s="1339">
        <v>1</v>
      </c>
      <c r="CC57" s="1339">
        <v>1</v>
      </c>
      <c r="CD57" s="1339">
        <v>1</v>
      </c>
      <c r="CE57" s="1339">
        <v>1</v>
      </c>
      <c r="CF57" s="1339">
        <v>1</v>
      </c>
      <c r="CG57" s="1339">
        <v>1</v>
      </c>
      <c r="CH57" s="1339">
        <v>1</v>
      </c>
      <c r="CI57" s="1339">
        <v>1</v>
      </c>
      <c r="CJ57" s="1339">
        <v>1</v>
      </c>
      <c r="CK57" s="1339">
        <v>1</v>
      </c>
      <c r="CL57" s="1339">
        <v>1</v>
      </c>
      <c r="CM57" s="1339">
        <v>1</v>
      </c>
      <c r="CN57" s="1339">
        <v>1</v>
      </c>
      <c r="CO57" s="1339">
        <v>1</v>
      </c>
      <c r="CP57" s="1339">
        <v>1</v>
      </c>
      <c r="CQ57" s="1339">
        <v>1</v>
      </c>
      <c r="CR57" s="1339">
        <v>1</v>
      </c>
      <c r="CS57" s="1339"/>
      <c r="CT57" s="1339">
        <v>1</v>
      </c>
      <c r="CU57" s="1339">
        <v>1</v>
      </c>
      <c r="CV57" s="1339">
        <v>1</v>
      </c>
      <c r="CW57" s="1339">
        <v>1</v>
      </c>
      <c r="CX57" s="1339">
        <v>1</v>
      </c>
      <c r="CY57" s="1339">
        <v>1</v>
      </c>
      <c r="CZ57" s="1339">
        <v>1</v>
      </c>
      <c r="DA57" s="1339">
        <v>1</v>
      </c>
      <c r="DB57" s="1339">
        <v>1</v>
      </c>
      <c r="DC57" s="1339">
        <v>1</v>
      </c>
      <c r="DD57" s="1339">
        <v>1</v>
      </c>
      <c r="DE57" s="1339">
        <v>1</v>
      </c>
      <c r="DF57" s="1339">
        <v>1</v>
      </c>
      <c r="DG57" s="1339">
        <v>1</v>
      </c>
      <c r="DH57" s="1339">
        <v>1</v>
      </c>
      <c r="DI57" s="1339">
        <v>1</v>
      </c>
      <c r="DJ57" s="1339">
        <v>1</v>
      </c>
      <c r="DK57" s="1339">
        <v>1</v>
      </c>
      <c r="DL57" s="1339">
        <v>1</v>
      </c>
      <c r="DM57" s="1339">
        <v>1</v>
      </c>
      <c r="DN57" s="1339">
        <v>1</v>
      </c>
      <c r="DO57" s="1339">
        <v>1</v>
      </c>
      <c r="DP57" s="1339">
        <v>1</v>
      </c>
      <c r="DQ57" s="1339">
        <v>1</v>
      </c>
      <c r="DR57" s="1339">
        <v>1</v>
      </c>
      <c r="DS57" s="1339"/>
      <c r="DT57" s="1339">
        <v>1</v>
      </c>
      <c r="DU57" s="1339">
        <v>1</v>
      </c>
      <c r="DV57" s="1339">
        <v>1</v>
      </c>
      <c r="DW57" s="1339">
        <v>1</v>
      </c>
      <c r="DX57" s="1339">
        <v>1</v>
      </c>
      <c r="DY57" s="1339">
        <v>1</v>
      </c>
      <c r="DZ57" s="1339">
        <v>1</v>
      </c>
      <c r="EA57" s="1339">
        <v>1</v>
      </c>
      <c r="EB57" s="1339">
        <v>1</v>
      </c>
      <c r="EC57" s="1339">
        <v>1</v>
      </c>
      <c r="ED57" s="1339">
        <v>1</v>
      </c>
      <c r="EE57" s="1339">
        <v>1</v>
      </c>
      <c r="EF57" s="1339">
        <v>1</v>
      </c>
      <c r="EG57" s="1339">
        <v>1</v>
      </c>
      <c r="EH57" s="1339">
        <v>1</v>
      </c>
      <c r="EI57" s="1339">
        <v>1</v>
      </c>
      <c r="EJ57" s="1339">
        <v>1</v>
      </c>
      <c r="EK57" s="1339">
        <v>1</v>
      </c>
      <c r="EL57" s="1339">
        <v>1</v>
      </c>
      <c r="EM57" s="1339">
        <v>1</v>
      </c>
      <c r="EN57" s="1339">
        <v>1</v>
      </c>
      <c r="EO57" s="1339">
        <v>1</v>
      </c>
      <c r="EP57" s="1339">
        <v>1</v>
      </c>
      <c r="EQ57" s="1339">
        <v>1</v>
      </c>
      <c r="ER57" s="1339">
        <v>1</v>
      </c>
      <c r="ES57" s="1339">
        <v>1</v>
      </c>
      <c r="ET57" s="1339">
        <v>1</v>
      </c>
      <c r="EU57" s="1339">
        <v>1</v>
      </c>
      <c r="EV57" s="1339">
        <v>1</v>
      </c>
      <c r="EW57" s="1339">
        <v>1</v>
      </c>
      <c r="EX57" s="1339">
        <v>1</v>
      </c>
      <c r="EY57" s="3259"/>
      <c r="EZ57" s="767"/>
      <c r="FA57" s="768"/>
      <c r="FB57" s="768"/>
      <c r="FC57" s="768"/>
      <c r="FD57" s="768"/>
      <c r="FE57" s="768"/>
      <c r="FF57" s="768"/>
      <c r="FG57" s="1339">
        <v>1</v>
      </c>
      <c r="FH57" s="754">
        <v>15</v>
      </c>
      <c r="FI57" s="755">
        <v>15</v>
      </c>
      <c r="FJ57" s="755">
        <v>15</v>
      </c>
      <c r="FK57" s="755">
        <v>15</v>
      </c>
      <c r="FL57" s="755">
        <v>15</v>
      </c>
      <c r="FM57" s="756">
        <v>15</v>
      </c>
      <c r="FN57" s="1339">
        <v>1</v>
      </c>
      <c r="FO57" s="1339">
        <v>1</v>
      </c>
      <c r="FP57" s="1339">
        <v>1</v>
      </c>
      <c r="FQ57" s="1339">
        <v>1</v>
      </c>
      <c r="FR57" s="1339">
        <v>1</v>
      </c>
      <c r="FS57" s="1339">
        <v>1</v>
      </c>
      <c r="FT57" s="1339">
        <v>1</v>
      </c>
      <c r="FU57" s="1339">
        <v>1</v>
      </c>
      <c r="FV57" s="1339">
        <v>1</v>
      </c>
      <c r="FW57" s="1339">
        <v>1</v>
      </c>
      <c r="FX57" s="1339">
        <v>1</v>
      </c>
      <c r="FY57" s="1339">
        <v>1</v>
      </c>
      <c r="FZ57" s="1339">
        <v>1</v>
      </c>
      <c r="GA57" s="1339">
        <v>1</v>
      </c>
    </row>
    <row r="58" spans="1:183" ht="15.75" customHeight="1" thickBot="1">
      <c r="A58" s="1339">
        <v>1</v>
      </c>
      <c r="B58" s="908">
        <f t="shared" ref="B58:K58" ca="1" si="61">CELL("largeur",B58)</f>
        <v>4</v>
      </c>
      <c r="C58" s="908">
        <f t="shared" ca="1" si="61"/>
        <v>4</v>
      </c>
      <c r="D58" s="908">
        <f t="shared" ca="1" si="61"/>
        <v>11</v>
      </c>
      <c r="E58" s="908">
        <f t="shared" ca="1" si="61"/>
        <v>11</v>
      </c>
      <c r="F58" s="908">
        <f t="shared" ca="1" si="61"/>
        <v>11</v>
      </c>
      <c r="G58" s="908">
        <f t="shared" ca="1" si="61"/>
        <v>11</v>
      </c>
      <c r="H58" s="908">
        <f t="shared" ca="1" si="61"/>
        <v>11</v>
      </c>
      <c r="I58" s="908">
        <f t="shared" ca="1" si="61"/>
        <v>11</v>
      </c>
      <c r="J58" s="908">
        <f t="shared" ca="1" si="61"/>
        <v>11</v>
      </c>
      <c r="K58" s="908">
        <f t="shared" ca="1" si="61"/>
        <v>3</v>
      </c>
      <c r="L58" s="1339">
        <v>1</v>
      </c>
      <c r="M58" s="1339"/>
      <c r="N58" s="1339"/>
      <c r="O58" s="1339"/>
      <c r="P58" s="1339"/>
      <c r="Q58" s="1339"/>
      <c r="R58" s="1339"/>
      <c r="S58" s="1339"/>
      <c r="T58" s="1339">
        <v>1</v>
      </c>
      <c r="U58" s="852" t="s">
        <v>192</v>
      </c>
      <c r="V58" s="1617"/>
      <c r="W58" s="2374" t="s">
        <v>3208</v>
      </c>
      <c r="X58" s="1938">
        <v>29.57</v>
      </c>
      <c r="Y58" s="2198" t="s">
        <v>390</v>
      </c>
      <c r="Z58" s="1939">
        <v>1</v>
      </c>
      <c r="AA58" s="2198" t="s">
        <v>1675</v>
      </c>
      <c r="AB58" s="2701" t="str">
        <f>(X67* X58 *Z42)*Z67&amp; " " &amp; AA58</f>
        <v>0.2957 kg</v>
      </c>
      <c r="AC58" s="2699">
        <f>(X67* X58 *Z42)*Z67</f>
        <v>0.29570000000000002</v>
      </c>
      <c r="AD58" s="1611"/>
      <c r="AE58" s="1339">
        <v>1</v>
      </c>
      <c r="AF58" s="1339"/>
      <c r="AG58" s="1339">
        <v>1</v>
      </c>
      <c r="AH58" s="1339">
        <v>1</v>
      </c>
      <c r="AI58" s="1339"/>
      <c r="AJ58" s="1339">
        <v>1</v>
      </c>
      <c r="AK58" s="1339">
        <v>1</v>
      </c>
      <c r="AL58" s="1339">
        <v>1</v>
      </c>
      <c r="AM58" s="1339">
        <v>1</v>
      </c>
      <c r="AN58" s="1339">
        <v>1</v>
      </c>
      <c r="AO58" s="1339">
        <v>1</v>
      </c>
      <c r="AP58" s="1339">
        <v>1</v>
      </c>
      <c r="AQ58" s="1339">
        <v>1</v>
      </c>
      <c r="AR58" s="1339">
        <v>1</v>
      </c>
      <c r="AS58" s="1339">
        <v>1</v>
      </c>
      <c r="AT58" s="1339">
        <v>1</v>
      </c>
      <c r="AU58" s="1339">
        <v>1</v>
      </c>
      <c r="AV58" s="1339">
        <v>1</v>
      </c>
      <c r="AX58" s="1339"/>
      <c r="AY58" s="1339">
        <v>1</v>
      </c>
      <c r="AZ58" s="1339"/>
      <c r="BA58" s="1339">
        <v>1</v>
      </c>
      <c r="BB58" s="1339">
        <v>1</v>
      </c>
      <c r="BC58" s="1339">
        <v>1</v>
      </c>
      <c r="BD58" s="1339">
        <v>1</v>
      </c>
      <c r="BE58" s="1339">
        <v>1</v>
      </c>
      <c r="BF58" s="1339">
        <v>1</v>
      </c>
      <c r="BG58" s="1339">
        <v>1</v>
      </c>
      <c r="BH58" s="1339">
        <v>1</v>
      </c>
      <c r="BI58" s="1339">
        <v>1</v>
      </c>
      <c r="BJ58" s="1339">
        <v>1</v>
      </c>
      <c r="BK58" s="1339">
        <v>1</v>
      </c>
      <c r="BL58" s="1339">
        <v>1</v>
      </c>
      <c r="BM58" s="1339">
        <v>1</v>
      </c>
      <c r="BN58" s="1339">
        <v>1</v>
      </c>
      <c r="BO58" s="1339">
        <v>1</v>
      </c>
      <c r="BP58" s="1339">
        <v>1</v>
      </c>
      <c r="BQ58" s="1339">
        <v>1</v>
      </c>
      <c r="BR58" s="1339">
        <v>1</v>
      </c>
      <c r="BS58" s="1339"/>
      <c r="BT58" s="1339">
        <v>1</v>
      </c>
      <c r="BU58" s="1339">
        <v>1</v>
      </c>
      <c r="BV58" s="1339"/>
      <c r="BW58" s="1339">
        <v>1</v>
      </c>
      <c r="BX58" s="1339">
        <v>1</v>
      </c>
      <c r="BY58" s="1339">
        <v>1</v>
      </c>
      <c r="BZ58" s="1339">
        <v>1</v>
      </c>
      <c r="CA58" s="1339">
        <v>1</v>
      </c>
      <c r="CB58" s="1339">
        <v>1</v>
      </c>
      <c r="CC58" s="1339">
        <v>1</v>
      </c>
      <c r="CD58" s="1339">
        <v>1</v>
      </c>
      <c r="CE58" s="1339">
        <v>1</v>
      </c>
      <c r="CF58" s="1339">
        <v>1</v>
      </c>
      <c r="CG58" s="1339">
        <v>1</v>
      </c>
      <c r="CH58" s="1339">
        <v>1</v>
      </c>
      <c r="CI58" s="1339">
        <v>1</v>
      </c>
      <c r="CJ58" s="1339">
        <v>1</v>
      </c>
      <c r="CK58" s="1339">
        <v>1</v>
      </c>
      <c r="CL58" s="1339">
        <v>1</v>
      </c>
      <c r="CM58" s="1339">
        <v>1</v>
      </c>
      <c r="CN58" s="1339">
        <v>1</v>
      </c>
      <c r="CO58" s="1339">
        <v>1</v>
      </c>
      <c r="CP58" s="1339">
        <v>1</v>
      </c>
      <c r="CQ58" s="1339">
        <v>1</v>
      </c>
      <c r="CR58" s="1339">
        <v>1</v>
      </c>
      <c r="CS58" s="1339"/>
      <c r="CT58" s="1339">
        <v>1</v>
      </c>
      <c r="CU58" s="1339">
        <v>1</v>
      </c>
      <c r="CV58" s="1339">
        <v>1</v>
      </c>
      <c r="CW58" s="1339">
        <v>1</v>
      </c>
      <c r="CX58" s="1339">
        <v>1</v>
      </c>
      <c r="CY58" s="1339">
        <v>1</v>
      </c>
      <c r="CZ58" s="1339">
        <v>1</v>
      </c>
      <c r="DA58" s="1339">
        <v>1</v>
      </c>
      <c r="DB58" s="1339">
        <v>1</v>
      </c>
      <c r="DC58" s="1339">
        <v>1</v>
      </c>
      <c r="DD58" s="1339">
        <v>1</v>
      </c>
      <c r="DE58" s="1339">
        <v>1</v>
      </c>
      <c r="DF58" s="1339">
        <v>1</v>
      </c>
      <c r="DG58" s="1339">
        <v>1</v>
      </c>
      <c r="DH58" s="1339">
        <v>1</v>
      </c>
      <c r="DI58" s="1339">
        <v>1</v>
      </c>
      <c r="DJ58" s="1339">
        <v>1</v>
      </c>
      <c r="DK58" s="1339">
        <v>1</v>
      </c>
      <c r="DL58" s="1339">
        <v>1</v>
      </c>
      <c r="DM58" s="1339">
        <v>1</v>
      </c>
      <c r="DN58" s="1339">
        <v>1</v>
      </c>
      <c r="DO58" s="1339">
        <v>1</v>
      </c>
      <c r="DP58" s="1339">
        <v>1</v>
      </c>
      <c r="DQ58" s="1339">
        <v>1</v>
      </c>
      <c r="DR58" s="1339">
        <v>1</v>
      </c>
      <c r="DS58" s="1339"/>
      <c r="DT58" s="1339">
        <v>1</v>
      </c>
      <c r="DU58" s="1339">
        <v>1</v>
      </c>
      <c r="DV58" s="1339">
        <v>1</v>
      </c>
      <c r="DW58" s="1339">
        <v>1</v>
      </c>
      <c r="DX58" s="1339">
        <v>1</v>
      </c>
      <c r="DY58" s="1339">
        <v>1</v>
      </c>
      <c r="DZ58" s="1339">
        <v>1</v>
      </c>
      <c r="EA58" s="1339">
        <v>1</v>
      </c>
      <c r="EB58" s="1339">
        <v>1</v>
      </c>
      <c r="EC58" s="1339">
        <v>1</v>
      </c>
      <c r="ED58" s="1339">
        <v>1</v>
      </c>
      <c r="EE58" s="1339">
        <v>1</v>
      </c>
      <c r="EF58" s="1339">
        <v>1</v>
      </c>
      <c r="EG58" s="1339">
        <v>1</v>
      </c>
      <c r="EH58" s="1339">
        <v>1</v>
      </c>
      <c r="EI58" s="1339">
        <v>1</v>
      </c>
      <c r="EJ58" s="1339">
        <v>1</v>
      </c>
      <c r="EK58" s="1339">
        <v>1</v>
      </c>
      <c r="EL58" s="1339">
        <v>1</v>
      </c>
      <c r="EM58" s="1339">
        <v>1</v>
      </c>
      <c r="EN58" s="1339">
        <v>1</v>
      </c>
      <c r="EO58" s="1339">
        <v>1</v>
      </c>
      <c r="EP58" s="1339">
        <v>1</v>
      </c>
      <c r="EQ58" s="1339">
        <v>1</v>
      </c>
      <c r="ER58" s="1339">
        <v>1</v>
      </c>
      <c r="ES58" s="1339">
        <v>1</v>
      </c>
      <c r="ET58" s="1339">
        <v>1</v>
      </c>
      <c r="EU58" s="1339">
        <v>1</v>
      </c>
      <c r="EV58" s="1339">
        <v>1</v>
      </c>
      <c r="EW58" s="1339">
        <v>1</v>
      </c>
      <c r="EX58" s="1339">
        <v>1</v>
      </c>
      <c r="EY58" s="3259"/>
      <c r="EZ58" s="767" t="s">
        <v>195</v>
      </c>
      <c r="FA58" s="768"/>
      <c r="FB58" s="768"/>
      <c r="FC58" s="768"/>
      <c r="FD58" s="768"/>
      <c r="FE58" s="768"/>
      <c r="FF58" s="768"/>
      <c r="FG58" s="1339">
        <v>1</v>
      </c>
      <c r="FH58" s="757">
        <f t="shared" ref="FH58:FM58" ca="1" si="62">CELL("largeur",FH58)</f>
        <v>16</v>
      </c>
      <c r="FI58" s="758">
        <f t="shared" ca="1" si="62"/>
        <v>16</v>
      </c>
      <c r="FJ58" s="758">
        <f t="shared" ca="1" si="62"/>
        <v>19</v>
      </c>
      <c r="FK58" s="758">
        <f t="shared" ca="1" si="62"/>
        <v>15</v>
      </c>
      <c r="FL58" s="758">
        <f t="shared" ca="1" si="62"/>
        <v>19</v>
      </c>
      <c r="FM58" s="759">
        <f t="shared" ca="1" si="62"/>
        <v>19</v>
      </c>
      <c r="FN58" s="1339">
        <v>1</v>
      </c>
      <c r="FO58" s="1339">
        <v>1</v>
      </c>
      <c r="FP58" s="1339">
        <v>1</v>
      </c>
      <c r="FQ58" s="1339">
        <v>1</v>
      </c>
      <c r="FR58" s="1339">
        <v>1</v>
      </c>
      <c r="FS58" s="1339">
        <v>1</v>
      </c>
      <c r="FT58" s="1339">
        <v>1</v>
      </c>
      <c r="FU58" s="1339">
        <v>1</v>
      </c>
      <c r="FV58" s="1339">
        <v>1</v>
      </c>
      <c r="FW58" s="1339">
        <v>1</v>
      </c>
      <c r="FX58" s="1339">
        <v>1</v>
      </c>
      <c r="FY58" s="1339">
        <v>1</v>
      </c>
      <c r="FZ58" s="1339">
        <v>1</v>
      </c>
      <c r="GA58" s="1339">
        <v>1</v>
      </c>
    </row>
    <row r="59" spans="1:183" ht="18.75">
      <c r="A59" s="1339">
        <v>1</v>
      </c>
      <c r="B59" s="1339">
        <v>1</v>
      </c>
      <c r="C59" s="1339">
        <v>1</v>
      </c>
      <c r="D59" s="1339">
        <v>1</v>
      </c>
      <c r="E59" s="1339">
        <v>1</v>
      </c>
      <c r="F59" s="1339">
        <v>1</v>
      </c>
      <c r="G59" s="1339">
        <v>1</v>
      </c>
      <c r="H59" s="1339">
        <v>1</v>
      </c>
      <c r="I59" s="1339">
        <v>1</v>
      </c>
      <c r="J59" s="1339">
        <v>1</v>
      </c>
      <c r="K59" s="1339">
        <v>1</v>
      </c>
      <c r="L59" s="1339">
        <v>1</v>
      </c>
      <c r="M59" s="1339"/>
      <c r="N59" s="1339"/>
      <c r="O59" s="1339"/>
      <c r="P59" s="1339"/>
      <c r="Q59" s="1339"/>
      <c r="R59" s="1339"/>
      <c r="S59" s="1339"/>
      <c r="T59" s="1339">
        <v>1</v>
      </c>
      <c r="U59" s="852" t="s">
        <v>192</v>
      </c>
      <c r="V59" s="1617"/>
      <c r="W59" s="2374" t="s">
        <v>3178</v>
      </c>
      <c r="X59" s="2700">
        <v>225</v>
      </c>
      <c r="Y59" s="2203" t="s">
        <v>1676</v>
      </c>
      <c r="Z59" s="1939">
        <v>1</v>
      </c>
      <c r="AA59" s="2198" t="s">
        <v>1675</v>
      </c>
      <c r="AB59" s="2701" t="str">
        <f>(X67* X59 *Z42)*Z67&amp; " " &amp; AA59</f>
        <v>2.25 kg</v>
      </c>
      <c r="AC59" s="2699">
        <f>(X67* X59 *Z42)*Z67</f>
        <v>2.25</v>
      </c>
      <c r="AD59" s="1611"/>
      <c r="AE59" s="1339">
        <v>1</v>
      </c>
      <c r="AF59" s="1339"/>
      <c r="AG59" s="1339">
        <v>1</v>
      </c>
      <c r="AH59" s="1339">
        <v>1</v>
      </c>
      <c r="AI59" s="1339"/>
      <c r="AJ59" s="1339">
        <v>1</v>
      </c>
      <c r="AK59" s="1339">
        <v>1</v>
      </c>
      <c r="AL59" s="1339">
        <v>1</v>
      </c>
      <c r="AM59" s="1339">
        <v>1</v>
      </c>
      <c r="AN59" s="1339">
        <v>1</v>
      </c>
      <c r="AO59" s="1339">
        <v>1</v>
      </c>
      <c r="AP59" s="1339">
        <v>1</v>
      </c>
      <c r="AQ59" s="1339">
        <v>1</v>
      </c>
      <c r="AR59" s="1339">
        <v>1</v>
      </c>
      <c r="AS59" s="1339">
        <v>1</v>
      </c>
      <c r="AT59" s="1339">
        <v>1</v>
      </c>
      <c r="AU59" s="1339">
        <v>1</v>
      </c>
      <c r="AV59" s="1339">
        <v>1</v>
      </c>
      <c r="AX59" s="1339"/>
      <c r="AY59" s="1339">
        <v>1</v>
      </c>
      <c r="AZ59" s="1339"/>
      <c r="BA59" s="1339">
        <v>1</v>
      </c>
      <c r="BB59" s="1339">
        <v>1</v>
      </c>
      <c r="BC59" s="1339">
        <v>1</v>
      </c>
      <c r="BD59" s="1339">
        <v>1</v>
      </c>
      <c r="BE59" s="1339">
        <v>1</v>
      </c>
      <c r="BF59" s="1339">
        <v>1</v>
      </c>
      <c r="BG59" s="1339">
        <v>1</v>
      </c>
      <c r="BH59" s="1339">
        <v>1</v>
      </c>
      <c r="BI59" s="1339">
        <v>1</v>
      </c>
      <c r="BJ59" s="1339">
        <v>1</v>
      </c>
      <c r="BK59" s="1339">
        <v>1</v>
      </c>
      <c r="BL59" s="1339">
        <v>1</v>
      </c>
      <c r="BM59" s="1339">
        <v>1</v>
      </c>
      <c r="BN59" s="1339">
        <v>1</v>
      </c>
      <c r="BO59" s="1339">
        <v>1</v>
      </c>
      <c r="BP59" s="1339">
        <v>1</v>
      </c>
      <c r="BQ59" s="1339">
        <v>1</v>
      </c>
      <c r="BR59" s="1339">
        <v>1</v>
      </c>
      <c r="BS59" s="1339"/>
      <c r="BT59" s="1339">
        <v>1</v>
      </c>
      <c r="BU59" s="1339">
        <v>1</v>
      </c>
      <c r="BV59" s="1339"/>
      <c r="BW59" s="1339">
        <v>1</v>
      </c>
      <c r="BX59" s="1339">
        <v>1</v>
      </c>
      <c r="BY59" s="1339">
        <v>1</v>
      </c>
      <c r="BZ59" s="1339">
        <v>1</v>
      </c>
      <c r="CA59" s="1339">
        <v>1</v>
      </c>
      <c r="CB59" s="1339">
        <v>1</v>
      </c>
      <c r="CC59" s="1339">
        <v>1</v>
      </c>
      <c r="CD59" s="1339">
        <v>1</v>
      </c>
      <c r="CE59" s="1339">
        <v>1</v>
      </c>
      <c r="CF59" s="1339">
        <v>1</v>
      </c>
      <c r="CG59" s="1339">
        <v>1</v>
      </c>
      <c r="CH59" s="1339">
        <v>1</v>
      </c>
      <c r="CI59" s="1339">
        <v>1</v>
      </c>
      <c r="CJ59" s="1339">
        <v>1</v>
      </c>
      <c r="CK59" s="1339">
        <v>1</v>
      </c>
      <c r="CL59" s="1339">
        <v>1</v>
      </c>
      <c r="CM59" s="1339">
        <v>1</v>
      </c>
      <c r="CN59" s="1339">
        <v>1</v>
      </c>
      <c r="CO59" s="1339">
        <v>1</v>
      </c>
      <c r="CP59" s="1339">
        <v>1</v>
      </c>
      <c r="CQ59" s="1339">
        <v>1</v>
      </c>
      <c r="CR59" s="1339">
        <v>1</v>
      </c>
      <c r="CS59" s="1339"/>
      <c r="CT59" s="1339">
        <v>1</v>
      </c>
      <c r="CU59" s="1339">
        <v>1</v>
      </c>
      <c r="CV59" s="1339">
        <v>1</v>
      </c>
      <c r="CW59" s="1339">
        <v>1</v>
      </c>
      <c r="CX59" s="1339">
        <v>1</v>
      </c>
      <c r="CY59" s="1339">
        <v>1</v>
      </c>
      <c r="CZ59" s="1339">
        <v>1</v>
      </c>
      <c r="DA59" s="1339">
        <v>1</v>
      </c>
      <c r="DB59" s="1339">
        <v>1</v>
      </c>
      <c r="DC59" s="1339">
        <v>1</v>
      </c>
      <c r="DD59" s="1339">
        <v>1</v>
      </c>
      <c r="DE59" s="1339">
        <v>1</v>
      </c>
      <c r="DF59" s="1339">
        <v>1</v>
      </c>
      <c r="DG59" s="1339">
        <v>1</v>
      </c>
      <c r="DH59" s="1339">
        <v>1</v>
      </c>
      <c r="DI59" s="1339">
        <v>1</v>
      </c>
      <c r="DJ59" s="1339">
        <v>1</v>
      </c>
      <c r="DK59" s="1339">
        <v>1</v>
      </c>
      <c r="DL59" s="1339">
        <v>1</v>
      </c>
      <c r="DM59" s="1339">
        <v>1</v>
      </c>
      <c r="DN59" s="1339">
        <v>1</v>
      </c>
      <c r="DO59" s="1339">
        <v>1</v>
      </c>
      <c r="DP59" s="1339">
        <v>1</v>
      </c>
      <c r="DQ59" s="1339">
        <v>1</v>
      </c>
      <c r="DR59" s="1339">
        <v>1</v>
      </c>
      <c r="DS59" s="1339"/>
      <c r="DT59" s="1339">
        <v>1</v>
      </c>
      <c r="DU59" s="1339">
        <v>1</v>
      </c>
      <c r="DV59" s="1339">
        <v>1</v>
      </c>
      <c r="DW59" s="1339">
        <v>1</v>
      </c>
      <c r="DX59" s="1339">
        <v>1</v>
      </c>
      <c r="DY59" s="1339">
        <v>1</v>
      </c>
      <c r="DZ59" s="1339">
        <v>1</v>
      </c>
      <c r="EA59" s="1339">
        <v>1</v>
      </c>
      <c r="EB59" s="1339">
        <v>1</v>
      </c>
      <c r="EC59" s="1339">
        <v>1</v>
      </c>
      <c r="ED59" s="1339">
        <v>1</v>
      </c>
      <c r="EE59" s="1339">
        <v>1</v>
      </c>
      <c r="EF59" s="1339">
        <v>1</v>
      </c>
      <c r="EG59" s="1339">
        <v>1</v>
      </c>
      <c r="EH59" s="1339">
        <v>1</v>
      </c>
      <c r="EI59" s="1339">
        <v>1</v>
      </c>
      <c r="EJ59" s="1339">
        <v>1</v>
      </c>
      <c r="EK59" s="1339">
        <v>1</v>
      </c>
      <c r="EL59" s="1339">
        <v>1</v>
      </c>
      <c r="EM59" s="1339">
        <v>1</v>
      </c>
      <c r="EN59" s="1339">
        <v>1</v>
      </c>
      <c r="EO59" s="1339">
        <v>1</v>
      </c>
      <c r="EP59" s="1339">
        <v>1</v>
      </c>
      <c r="EQ59" s="1339">
        <v>1</v>
      </c>
      <c r="ER59" s="1339">
        <v>1</v>
      </c>
      <c r="ES59" s="1339">
        <v>1</v>
      </c>
      <c r="ET59" s="1339">
        <v>1</v>
      </c>
      <c r="EU59" s="1339">
        <v>1</v>
      </c>
      <c r="EV59" s="1339">
        <v>1</v>
      </c>
      <c r="EW59" s="1339">
        <v>1</v>
      </c>
      <c r="EX59" s="1339">
        <v>1</v>
      </c>
      <c r="EY59" s="3259"/>
      <c r="EZ59" s="767" t="s">
        <v>196</v>
      </c>
      <c r="FA59" s="768"/>
      <c r="FB59" s="768"/>
      <c r="FC59" s="768"/>
      <c r="FD59" s="768"/>
      <c r="FE59" s="768"/>
      <c r="FF59" s="768"/>
      <c r="FG59" s="1339">
        <v>1</v>
      </c>
      <c r="FH59" s="1339">
        <v>1</v>
      </c>
      <c r="FI59" s="1339">
        <v>1</v>
      </c>
      <c r="FJ59" s="1339">
        <v>1</v>
      </c>
      <c r="FK59" s="1339">
        <v>1</v>
      </c>
      <c r="FL59" s="1339">
        <v>1</v>
      </c>
      <c r="FM59" s="1339">
        <v>1</v>
      </c>
      <c r="FN59" s="1339">
        <v>1</v>
      </c>
      <c r="FO59" s="1339">
        <v>1</v>
      </c>
      <c r="FP59" s="1339">
        <v>1</v>
      </c>
      <c r="FQ59" s="1339">
        <v>1</v>
      </c>
      <c r="FR59" s="1339">
        <v>1</v>
      </c>
      <c r="FS59" s="1339">
        <v>1</v>
      </c>
      <c r="FT59" s="1339">
        <v>1</v>
      </c>
      <c r="FU59" s="1339">
        <v>1</v>
      </c>
      <c r="FV59" s="1339">
        <v>1</v>
      </c>
      <c r="FW59" s="1339">
        <v>1</v>
      </c>
      <c r="FX59" s="1339">
        <v>1</v>
      </c>
      <c r="FY59" s="1339">
        <v>1</v>
      </c>
      <c r="FZ59" s="1339">
        <v>1</v>
      </c>
      <c r="GA59" s="1339">
        <v>1</v>
      </c>
    </row>
    <row r="60" spans="1:183" ht="15" customHeight="1">
      <c r="A60" s="1339">
        <v>1</v>
      </c>
      <c r="B60" s="1339">
        <v>1</v>
      </c>
      <c r="C60" s="1339">
        <v>1</v>
      </c>
      <c r="D60" s="1339">
        <v>1</v>
      </c>
      <c r="E60" s="1339">
        <v>1</v>
      </c>
      <c r="F60" s="1339">
        <v>1</v>
      </c>
      <c r="G60" s="1339">
        <v>1</v>
      </c>
      <c r="H60" s="1339">
        <v>1</v>
      </c>
      <c r="I60" s="1339">
        <v>1</v>
      </c>
      <c r="J60" s="1339">
        <v>1</v>
      </c>
      <c r="K60" s="1339">
        <v>1</v>
      </c>
      <c r="L60" s="1339">
        <v>1</v>
      </c>
      <c r="M60" s="1339"/>
      <c r="N60" s="1339"/>
      <c r="O60" s="1339"/>
      <c r="P60" s="1339"/>
      <c r="Q60" s="1339"/>
      <c r="R60" s="1339"/>
      <c r="S60" s="1339"/>
      <c r="T60" s="1339">
        <v>1</v>
      </c>
      <c r="U60" s="852" t="s">
        <v>192</v>
      </c>
      <c r="V60" s="1617"/>
      <c r="W60" s="2374" t="s">
        <v>3187</v>
      </c>
      <c r="X60" s="2700">
        <v>350</v>
      </c>
      <c r="Y60" s="2203" t="s">
        <v>1676</v>
      </c>
      <c r="Z60" s="1939">
        <v>1</v>
      </c>
      <c r="AA60" s="2198" t="s">
        <v>1675</v>
      </c>
      <c r="AB60" s="2701" t="str">
        <f>(X67* X60 *Z42)*Z67&amp; " " &amp; AA60</f>
        <v>3.5 kg</v>
      </c>
      <c r="AC60" s="2699">
        <f>(X67* X60 *Z42)*Z67</f>
        <v>3.5</v>
      </c>
      <c r="AD60" s="1611"/>
      <c r="AE60" s="1339">
        <v>1</v>
      </c>
      <c r="AF60" s="1339"/>
      <c r="AG60" s="1339">
        <v>1</v>
      </c>
      <c r="AH60" s="1339">
        <v>1</v>
      </c>
      <c r="AI60" s="1339"/>
      <c r="AJ60" s="1339">
        <v>1</v>
      </c>
      <c r="AK60" s="1339">
        <v>1</v>
      </c>
      <c r="AL60" s="1339">
        <v>1</v>
      </c>
      <c r="AM60" s="1339">
        <v>1</v>
      </c>
      <c r="AN60" s="1339">
        <v>1</v>
      </c>
      <c r="AO60" s="1339">
        <v>1</v>
      </c>
      <c r="AP60" s="1339">
        <v>1</v>
      </c>
      <c r="AQ60" s="1339">
        <v>1</v>
      </c>
      <c r="AR60" s="1339">
        <v>1</v>
      </c>
      <c r="AS60" s="1339">
        <v>1</v>
      </c>
      <c r="AT60" s="1339">
        <v>1</v>
      </c>
      <c r="AU60" s="1339">
        <v>1</v>
      </c>
      <c r="AV60" s="1339">
        <v>1</v>
      </c>
      <c r="AX60" s="1339"/>
      <c r="AY60" s="1339">
        <v>1</v>
      </c>
      <c r="AZ60" s="1339"/>
      <c r="BA60" s="1339">
        <v>1</v>
      </c>
      <c r="BB60" s="1339">
        <v>1</v>
      </c>
      <c r="BC60" s="1339">
        <v>1</v>
      </c>
      <c r="BD60" s="1339">
        <v>1</v>
      </c>
      <c r="BE60" s="1339">
        <v>1</v>
      </c>
      <c r="BF60" s="1339">
        <v>1</v>
      </c>
      <c r="BG60" s="1339">
        <v>1</v>
      </c>
      <c r="BH60" s="1339">
        <v>1</v>
      </c>
      <c r="BI60" s="1339">
        <v>1</v>
      </c>
      <c r="BJ60" s="1339">
        <v>1</v>
      </c>
      <c r="BK60" s="1339">
        <v>1</v>
      </c>
      <c r="BL60" s="1339">
        <v>1</v>
      </c>
      <c r="BM60" s="1339">
        <v>1</v>
      </c>
      <c r="BN60" s="1339">
        <v>1</v>
      </c>
      <c r="BO60" s="1339">
        <v>1</v>
      </c>
      <c r="BP60" s="1339">
        <v>1</v>
      </c>
      <c r="BQ60" s="1339">
        <v>1</v>
      </c>
      <c r="BR60" s="1339">
        <v>1</v>
      </c>
      <c r="BS60" s="1339"/>
      <c r="BT60" s="1339">
        <v>1</v>
      </c>
      <c r="BU60" s="1339">
        <v>1</v>
      </c>
      <c r="BV60" s="1339"/>
      <c r="BW60" s="1339">
        <v>1</v>
      </c>
      <c r="BX60" s="1339">
        <v>1</v>
      </c>
      <c r="BY60" s="1339">
        <v>1</v>
      </c>
      <c r="BZ60" s="1339">
        <v>1</v>
      </c>
      <c r="CA60" s="1339">
        <v>1</v>
      </c>
      <c r="CB60" s="1339">
        <v>1</v>
      </c>
      <c r="CC60" s="1339">
        <v>1</v>
      </c>
      <c r="CD60" s="1339">
        <v>1</v>
      </c>
      <c r="CE60" s="1339">
        <v>1</v>
      </c>
      <c r="CF60" s="1339">
        <v>1</v>
      </c>
      <c r="CG60" s="1339">
        <v>1</v>
      </c>
      <c r="CH60" s="1339">
        <v>1</v>
      </c>
      <c r="CI60" s="1339">
        <v>1</v>
      </c>
      <c r="CJ60" s="1339">
        <v>1</v>
      </c>
      <c r="CK60" s="1339">
        <v>1</v>
      </c>
      <c r="CL60" s="1339">
        <v>1</v>
      </c>
      <c r="CM60" s="1339">
        <v>1</v>
      </c>
      <c r="CN60" s="1339">
        <v>1</v>
      </c>
      <c r="CO60" s="1339">
        <v>1</v>
      </c>
      <c r="CP60" s="1339">
        <v>1</v>
      </c>
      <c r="CQ60" s="1339">
        <v>1</v>
      </c>
      <c r="CR60" s="1339">
        <v>1</v>
      </c>
      <c r="CS60" s="1339"/>
      <c r="CT60" s="1339">
        <v>1</v>
      </c>
      <c r="CU60" s="1339">
        <v>1</v>
      </c>
      <c r="CV60" s="1339">
        <v>1</v>
      </c>
      <c r="CW60" s="1339">
        <v>1</v>
      </c>
      <c r="CX60" s="1339">
        <v>1</v>
      </c>
      <c r="CY60" s="1339">
        <v>1</v>
      </c>
      <c r="CZ60" s="1339">
        <v>1</v>
      </c>
      <c r="DA60" s="1339">
        <v>1</v>
      </c>
      <c r="DB60" s="1339">
        <v>1</v>
      </c>
      <c r="DC60" s="1339">
        <v>1</v>
      </c>
      <c r="DD60" s="1339">
        <v>1</v>
      </c>
      <c r="DE60" s="1339">
        <v>1</v>
      </c>
      <c r="DF60" s="1339">
        <v>1</v>
      </c>
      <c r="DG60" s="1339">
        <v>1</v>
      </c>
      <c r="DH60" s="1339">
        <v>1</v>
      </c>
      <c r="DI60" s="1339">
        <v>1</v>
      </c>
      <c r="DJ60" s="1339">
        <v>1</v>
      </c>
      <c r="DK60" s="1339">
        <v>1</v>
      </c>
      <c r="DL60" s="1339">
        <v>1</v>
      </c>
      <c r="DM60" s="1339">
        <v>1</v>
      </c>
      <c r="DN60" s="1339">
        <v>1</v>
      </c>
      <c r="DO60" s="1339">
        <v>1</v>
      </c>
      <c r="DP60" s="1339">
        <v>1</v>
      </c>
      <c r="DQ60" s="1339">
        <v>1</v>
      </c>
      <c r="DR60" s="1339">
        <v>1</v>
      </c>
      <c r="DS60" s="1339"/>
      <c r="DT60" s="1339">
        <v>1</v>
      </c>
      <c r="DU60" s="1339">
        <v>1</v>
      </c>
      <c r="DV60" s="1339">
        <v>1</v>
      </c>
      <c r="DW60" s="1339">
        <v>1</v>
      </c>
      <c r="DX60" s="1339">
        <v>1</v>
      </c>
      <c r="DY60" s="1339">
        <v>1</v>
      </c>
      <c r="DZ60" s="1339">
        <v>1</v>
      </c>
      <c r="EA60" s="1339">
        <v>1</v>
      </c>
      <c r="EB60" s="1339">
        <v>1</v>
      </c>
      <c r="EC60" s="1339">
        <v>1</v>
      </c>
      <c r="ED60" s="1339">
        <v>1</v>
      </c>
      <c r="EE60" s="1339">
        <v>1</v>
      </c>
      <c r="EF60" s="1339">
        <v>1</v>
      </c>
      <c r="EG60" s="1339">
        <v>1</v>
      </c>
      <c r="EH60" s="1339">
        <v>1</v>
      </c>
      <c r="EI60" s="1339">
        <v>1</v>
      </c>
      <c r="EJ60" s="1339">
        <v>1</v>
      </c>
      <c r="EK60" s="1339">
        <v>1</v>
      </c>
      <c r="EL60" s="1339">
        <v>1</v>
      </c>
      <c r="EM60" s="1339">
        <v>1</v>
      </c>
      <c r="EN60" s="1339">
        <v>1</v>
      </c>
      <c r="EO60" s="1339">
        <v>1</v>
      </c>
      <c r="EP60" s="1339">
        <v>1</v>
      </c>
      <c r="EQ60" s="1339">
        <v>1</v>
      </c>
      <c r="ER60" s="1339">
        <v>1</v>
      </c>
      <c r="ES60" s="1339">
        <v>1</v>
      </c>
      <c r="ET60" s="1339">
        <v>1</v>
      </c>
      <c r="EU60" s="1339">
        <v>1</v>
      </c>
      <c r="EV60" s="1339">
        <v>1</v>
      </c>
      <c r="EW60" s="1339">
        <v>1</v>
      </c>
      <c r="EX60" s="1339">
        <v>1</v>
      </c>
      <c r="EY60" s="3259"/>
      <c r="EZ60" s="767" t="s">
        <v>197</v>
      </c>
      <c r="FA60" s="768"/>
      <c r="FB60" s="768"/>
      <c r="FC60" s="768"/>
      <c r="FD60" s="768"/>
      <c r="FE60" s="768"/>
      <c r="FF60" s="768"/>
      <c r="FG60" s="1339">
        <v>1</v>
      </c>
      <c r="FH60" s="1339">
        <v>1</v>
      </c>
      <c r="FI60" s="1339">
        <v>1</v>
      </c>
      <c r="FJ60" s="1339">
        <v>1</v>
      </c>
      <c r="FK60" s="1339">
        <v>1</v>
      </c>
      <c r="FL60" s="1339">
        <v>1</v>
      </c>
      <c r="FM60" s="1339">
        <v>1</v>
      </c>
      <c r="FN60" s="1339">
        <v>1</v>
      </c>
      <c r="FO60" s="1339">
        <v>1</v>
      </c>
      <c r="FP60" s="1339">
        <v>1</v>
      </c>
      <c r="FQ60" s="1339">
        <v>1</v>
      </c>
      <c r="FR60" s="1339">
        <v>1</v>
      </c>
      <c r="FS60" s="1339">
        <v>1</v>
      </c>
      <c r="FT60" s="1339">
        <v>1</v>
      </c>
      <c r="FU60" s="1339">
        <v>1</v>
      </c>
      <c r="FV60" s="1339">
        <v>1</v>
      </c>
      <c r="FW60" s="1339">
        <v>1</v>
      </c>
      <c r="FX60" s="1339">
        <v>1</v>
      </c>
      <c r="FY60" s="1339">
        <v>1</v>
      </c>
      <c r="FZ60" s="1339">
        <v>1</v>
      </c>
      <c r="GA60" s="1339">
        <v>1</v>
      </c>
    </row>
    <row r="61" spans="1:183" ht="15.75" customHeight="1">
      <c r="A61" s="1339">
        <v>1</v>
      </c>
      <c r="B61" s="1339">
        <v>1</v>
      </c>
      <c r="C61" s="1339">
        <v>1</v>
      </c>
      <c r="D61" s="1339">
        <v>1</v>
      </c>
      <c r="E61" s="1339">
        <v>1</v>
      </c>
      <c r="F61" s="1339">
        <v>1</v>
      </c>
      <c r="G61" s="1339">
        <v>1</v>
      </c>
      <c r="H61" s="1339">
        <v>1</v>
      </c>
      <c r="I61" s="1339">
        <v>1</v>
      </c>
      <c r="J61" s="1339">
        <v>1</v>
      </c>
      <c r="K61" s="1339">
        <v>1</v>
      </c>
      <c r="L61" s="1339">
        <v>1</v>
      </c>
      <c r="M61" s="1339"/>
      <c r="N61" s="1339"/>
      <c r="O61" s="1339"/>
      <c r="P61" s="1339"/>
      <c r="Q61" s="1339"/>
      <c r="R61" s="1339"/>
      <c r="S61" s="1339"/>
      <c r="T61" s="1339">
        <v>1</v>
      </c>
      <c r="U61" s="852" t="s">
        <v>192</v>
      </c>
      <c r="V61" s="1617"/>
      <c r="W61" s="29"/>
      <c r="X61" s="1830"/>
      <c r="Y61" s="29"/>
      <c r="Z61" s="2201" t="s">
        <v>3565</v>
      </c>
      <c r="AA61" s="29"/>
      <c r="AB61" s="29"/>
      <c r="AC61" s="29"/>
      <c r="AD61" s="1611"/>
      <c r="AE61" s="1339">
        <v>1</v>
      </c>
      <c r="AF61" s="1339"/>
      <c r="AG61" s="1339">
        <v>1</v>
      </c>
      <c r="AH61" s="1339">
        <v>1</v>
      </c>
      <c r="AI61" s="1339"/>
      <c r="AJ61" s="1339">
        <v>1</v>
      </c>
      <c r="AK61" s="1339">
        <v>1</v>
      </c>
      <c r="AL61" s="1339">
        <v>1</v>
      </c>
      <c r="AM61" s="1339">
        <v>1</v>
      </c>
      <c r="AN61" s="1339">
        <v>1</v>
      </c>
      <c r="AO61" s="1339">
        <v>1</v>
      </c>
      <c r="AP61" s="1339">
        <v>1</v>
      </c>
      <c r="AQ61" s="1339">
        <v>1</v>
      </c>
      <c r="AR61" s="1339">
        <v>1</v>
      </c>
      <c r="AS61" s="1339">
        <v>1</v>
      </c>
      <c r="AT61" s="1339">
        <v>1</v>
      </c>
      <c r="AU61" s="1339">
        <v>1</v>
      </c>
      <c r="AV61" s="1339">
        <v>1</v>
      </c>
      <c r="AX61" s="1339"/>
      <c r="AY61" s="1339">
        <v>1</v>
      </c>
      <c r="AZ61" s="1339"/>
      <c r="BA61" s="1339">
        <v>1</v>
      </c>
      <c r="BB61" s="1339">
        <v>1</v>
      </c>
      <c r="BC61" s="1339">
        <v>1</v>
      </c>
      <c r="BD61" s="1339">
        <v>1</v>
      </c>
      <c r="BE61" s="1339">
        <v>1</v>
      </c>
      <c r="BF61" s="1339">
        <v>1</v>
      </c>
      <c r="BG61" s="1339">
        <v>1</v>
      </c>
      <c r="BH61" s="1339">
        <v>1</v>
      </c>
      <c r="BI61" s="1339">
        <v>1</v>
      </c>
      <c r="BJ61" s="1339">
        <v>1</v>
      </c>
      <c r="BK61" s="1339">
        <v>1</v>
      </c>
      <c r="BL61" s="1339">
        <v>1</v>
      </c>
      <c r="BM61" s="1339">
        <v>1</v>
      </c>
      <c r="BN61" s="1339">
        <v>1</v>
      </c>
      <c r="BO61" s="1339">
        <v>1</v>
      </c>
      <c r="BP61" s="1339">
        <v>1</v>
      </c>
      <c r="BQ61" s="1339">
        <v>1</v>
      </c>
      <c r="BR61" s="1339">
        <v>1</v>
      </c>
      <c r="BS61" s="1339"/>
      <c r="BT61" s="1339">
        <v>1</v>
      </c>
      <c r="BU61" s="1339">
        <v>1</v>
      </c>
      <c r="BV61" s="1339"/>
      <c r="BW61" s="1339">
        <v>1</v>
      </c>
      <c r="BX61" s="1339">
        <v>1</v>
      </c>
      <c r="BY61" s="1339">
        <v>1</v>
      </c>
      <c r="BZ61" s="1339">
        <v>1</v>
      </c>
      <c r="CA61" s="1339">
        <v>1</v>
      </c>
      <c r="CB61" s="1339">
        <v>1</v>
      </c>
      <c r="CC61" s="1339">
        <v>1</v>
      </c>
      <c r="CD61" s="1339">
        <v>1</v>
      </c>
      <c r="CE61" s="1339">
        <v>1</v>
      </c>
      <c r="CF61" s="1339">
        <v>1</v>
      </c>
      <c r="CG61" s="1339">
        <v>1</v>
      </c>
      <c r="CH61" s="1339">
        <v>1</v>
      </c>
      <c r="CI61" s="1339">
        <v>1</v>
      </c>
      <c r="CJ61" s="1339">
        <v>1</v>
      </c>
      <c r="CK61" s="1339">
        <v>1</v>
      </c>
      <c r="CL61" s="1339">
        <v>1</v>
      </c>
      <c r="CM61" s="1339">
        <v>1</v>
      </c>
      <c r="CN61" s="1339">
        <v>1</v>
      </c>
      <c r="CO61" s="1339">
        <v>1</v>
      </c>
      <c r="CP61" s="1339">
        <v>1</v>
      </c>
      <c r="CQ61" s="1339">
        <v>1</v>
      </c>
      <c r="CR61" s="1339">
        <v>1</v>
      </c>
      <c r="CS61" s="1339"/>
      <c r="CT61" s="1339">
        <v>1</v>
      </c>
      <c r="CU61" s="1339">
        <v>1</v>
      </c>
      <c r="CV61" s="1339">
        <v>1</v>
      </c>
      <c r="CW61" s="1339">
        <v>1</v>
      </c>
      <c r="CX61" s="1339">
        <v>1</v>
      </c>
      <c r="CY61" s="1339">
        <v>1</v>
      </c>
      <c r="CZ61" s="1339">
        <v>1</v>
      </c>
      <c r="DA61" s="1339">
        <v>1</v>
      </c>
      <c r="DB61" s="1339">
        <v>1</v>
      </c>
      <c r="DC61" s="1339">
        <v>1</v>
      </c>
      <c r="DD61" s="1339">
        <v>1</v>
      </c>
      <c r="DE61" s="1339">
        <v>1</v>
      </c>
      <c r="DF61" s="1339">
        <v>1</v>
      </c>
      <c r="DG61" s="1339">
        <v>1</v>
      </c>
      <c r="DH61" s="1339">
        <v>1</v>
      </c>
      <c r="DI61" s="1339">
        <v>1</v>
      </c>
      <c r="DJ61" s="1339">
        <v>1</v>
      </c>
      <c r="DK61" s="1339">
        <v>1</v>
      </c>
      <c r="DL61" s="1339">
        <v>1</v>
      </c>
      <c r="DM61" s="1339">
        <v>1</v>
      </c>
      <c r="DN61" s="1339">
        <v>1</v>
      </c>
      <c r="DO61" s="1339">
        <v>1</v>
      </c>
      <c r="DP61" s="1339">
        <v>1</v>
      </c>
      <c r="DQ61" s="1339">
        <v>1</v>
      </c>
      <c r="DR61" s="1339">
        <v>1</v>
      </c>
      <c r="DS61" s="1339"/>
      <c r="DT61" s="1339">
        <v>1</v>
      </c>
      <c r="DU61" s="1339">
        <v>1</v>
      </c>
      <c r="DV61" s="1339">
        <v>1</v>
      </c>
      <c r="DW61" s="1339">
        <v>1</v>
      </c>
      <c r="DX61" s="1339">
        <v>1</v>
      </c>
      <c r="DY61" s="1339">
        <v>1</v>
      </c>
      <c r="DZ61" s="1339">
        <v>1</v>
      </c>
      <c r="EA61" s="1339">
        <v>1</v>
      </c>
      <c r="EB61" s="1339">
        <v>1</v>
      </c>
      <c r="EC61" s="1339">
        <v>1</v>
      </c>
      <c r="ED61" s="1339">
        <v>1</v>
      </c>
      <c r="EE61" s="1339">
        <v>1</v>
      </c>
      <c r="EF61" s="1339">
        <v>1</v>
      </c>
      <c r="EG61" s="1339">
        <v>1</v>
      </c>
      <c r="EH61" s="1339">
        <v>1</v>
      </c>
      <c r="EI61" s="1339">
        <v>1</v>
      </c>
      <c r="EJ61" s="1339">
        <v>1</v>
      </c>
      <c r="EK61" s="1339">
        <v>1</v>
      </c>
      <c r="EL61" s="1339">
        <v>1</v>
      </c>
      <c r="EM61" s="1339">
        <v>1</v>
      </c>
      <c r="EN61" s="1339">
        <v>1</v>
      </c>
      <c r="EO61" s="1339">
        <v>1</v>
      </c>
      <c r="EP61" s="1339">
        <v>1</v>
      </c>
      <c r="EQ61" s="1339">
        <v>1</v>
      </c>
      <c r="ER61" s="1339">
        <v>1</v>
      </c>
      <c r="ES61" s="1339">
        <v>1</v>
      </c>
      <c r="ET61" s="1339">
        <v>1</v>
      </c>
      <c r="EU61" s="1339">
        <v>1</v>
      </c>
      <c r="EV61" s="1339">
        <v>1</v>
      </c>
      <c r="EW61" s="1339">
        <v>1</v>
      </c>
      <c r="EX61" s="1339">
        <v>1</v>
      </c>
      <c r="EY61" s="3259"/>
      <c r="EZ61" s="767" t="s">
        <v>198</v>
      </c>
      <c r="FA61" s="768"/>
      <c r="FB61" s="768"/>
      <c r="FC61" s="768"/>
      <c r="FD61" s="768"/>
      <c r="FE61" s="768"/>
      <c r="FF61" s="768"/>
      <c r="FG61" s="1339">
        <v>1</v>
      </c>
      <c r="FH61" s="1339">
        <v>1</v>
      </c>
      <c r="FI61" s="1339">
        <v>1</v>
      </c>
      <c r="FJ61" s="1339">
        <v>1</v>
      </c>
      <c r="FK61" s="1339">
        <v>1</v>
      </c>
      <c r="FL61" s="1339">
        <v>1</v>
      </c>
      <c r="FM61" s="1339">
        <v>1</v>
      </c>
      <c r="FN61" s="1339">
        <v>1</v>
      </c>
      <c r="FO61" s="1339">
        <v>1</v>
      </c>
      <c r="FP61" s="1339">
        <v>1</v>
      </c>
      <c r="FQ61" s="1339">
        <v>1</v>
      </c>
      <c r="FR61" s="1339">
        <v>1</v>
      </c>
      <c r="FS61" s="1339">
        <v>1</v>
      </c>
      <c r="FT61" s="1339">
        <v>1</v>
      </c>
      <c r="FU61" s="1339">
        <v>1</v>
      </c>
      <c r="FV61" s="1339">
        <v>1</v>
      </c>
      <c r="FW61" s="1339">
        <v>1</v>
      </c>
      <c r="FX61" s="1339">
        <v>1</v>
      </c>
      <c r="FY61" s="1339">
        <v>1</v>
      </c>
      <c r="FZ61" s="1339">
        <v>1</v>
      </c>
      <c r="GA61" s="1339">
        <v>1</v>
      </c>
    </row>
    <row r="62" spans="1:183" ht="15" customHeight="1">
      <c r="A62" s="1339">
        <v>1</v>
      </c>
      <c r="B62" s="1339">
        <v>1</v>
      </c>
      <c r="C62" s="1339">
        <v>1</v>
      </c>
      <c r="D62" s="1339">
        <v>1</v>
      </c>
      <c r="E62" s="1339">
        <v>1</v>
      </c>
      <c r="F62" s="1339">
        <v>1</v>
      </c>
      <c r="G62" s="1339">
        <v>1</v>
      </c>
      <c r="H62" s="1339">
        <v>1</v>
      </c>
      <c r="I62" s="1339">
        <v>1</v>
      </c>
      <c r="J62" s="1339">
        <v>1</v>
      </c>
      <c r="K62" s="1339">
        <v>1</v>
      </c>
      <c r="L62" s="1339">
        <v>1</v>
      </c>
      <c r="M62" s="1339"/>
      <c r="N62" s="1339"/>
      <c r="O62" s="1339"/>
      <c r="P62" s="1339"/>
      <c r="Q62" s="1339"/>
      <c r="R62" s="1339"/>
      <c r="S62" s="1339"/>
      <c r="T62" s="1339">
        <v>1</v>
      </c>
      <c r="U62" s="852" t="s">
        <v>192</v>
      </c>
      <c r="V62" s="1617"/>
      <c r="W62" s="2704" t="s">
        <v>3052</v>
      </c>
      <c r="X62" s="2198" t="s">
        <v>218</v>
      </c>
      <c r="Y62" s="2198" t="s">
        <v>389</v>
      </c>
      <c r="Z62" s="2198" t="s">
        <v>223</v>
      </c>
      <c r="AA62" s="2198" t="s">
        <v>390</v>
      </c>
      <c r="AB62" s="2203" t="s">
        <v>1675</v>
      </c>
      <c r="AC62" s="2203" t="s">
        <v>1676</v>
      </c>
      <c r="AD62" s="1611"/>
      <c r="AE62" s="1339">
        <v>1</v>
      </c>
      <c r="AF62" s="1339"/>
      <c r="AG62" s="1339">
        <v>1</v>
      </c>
      <c r="AH62" s="1339">
        <v>1</v>
      </c>
      <c r="AI62" s="1339"/>
      <c r="AJ62" s="1339">
        <v>1</v>
      </c>
      <c r="AK62" s="1339">
        <v>1</v>
      </c>
      <c r="AL62" s="1339">
        <v>1</v>
      </c>
      <c r="AM62" s="1339">
        <v>1</v>
      </c>
      <c r="AN62" s="1339">
        <v>1</v>
      </c>
      <c r="AO62" s="1339">
        <v>1</v>
      </c>
      <c r="AP62" s="1339">
        <v>1</v>
      </c>
      <c r="AQ62" s="1339">
        <v>1</v>
      </c>
      <c r="AR62" s="1339">
        <v>1</v>
      </c>
      <c r="AS62" s="1339">
        <v>1</v>
      </c>
      <c r="AT62" s="1339">
        <v>1</v>
      </c>
      <c r="AU62" s="1339">
        <v>1</v>
      </c>
      <c r="AV62" s="1339">
        <v>1</v>
      </c>
      <c r="AX62" s="1339"/>
      <c r="AY62" s="1339">
        <v>1</v>
      </c>
      <c r="AZ62" s="1339"/>
      <c r="BA62" s="1339">
        <v>1</v>
      </c>
      <c r="BB62" s="1339">
        <v>1</v>
      </c>
      <c r="BC62" s="1339">
        <v>1</v>
      </c>
      <c r="BD62" s="1339">
        <v>1</v>
      </c>
      <c r="BE62" s="1339">
        <v>1</v>
      </c>
      <c r="BF62" s="1339">
        <v>1</v>
      </c>
      <c r="BG62" s="1339">
        <v>1</v>
      </c>
      <c r="BH62" s="1339">
        <v>1</v>
      </c>
      <c r="BI62" s="1339">
        <v>1</v>
      </c>
      <c r="BJ62" s="1339">
        <v>1</v>
      </c>
      <c r="BK62" s="1339">
        <v>1</v>
      </c>
      <c r="BL62" s="1339">
        <v>1</v>
      </c>
      <c r="BM62" s="1339">
        <v>1</v>
      </c>
      <c r="BN62" s="1339">
        <v>1</v>
      </c>
      <c r="BO62" s="1339">
        <v>1</v>
      </c>
      <c r="BP62" s="1339">
        <v>1</v>
      </c>
      <c r="BQ62" s="1339">
        <v>1</v>
      </c>
      <c r="BR62" s="1339">
        <v>1</v>
      </c>
      <c r="BS62" s="1339"/>
      <c r="BT62" s="1339">
        <v>1</v>
      </c>
      <c r="BU62" s="1339">
        <v>1</v>
      </c>
      <c r="BV62" s="1339"/>
      <c r="BW62" s="1339">
        <v>1</v>
      </c>
      <c r="BX62" s="1339">
        <v>1</v>
      </c>
      <c r="BY62" s="1339">
        <v>1</v>
      </c>
      <c r="BZ62" s="1339">
        <v>1</v>
      </c>
      <c r="CA62" s="1339">
        <v>1</v>
      </c>
      <c r="CB62" s="1339">
        <v>1</v>
      </c>
      <c r="CC62" s="1339">
        <v>1</v>
      </c>
      <c r="CD62" s="1339">
        <v>1</v>
      </c>
      <c r="CE62" s="1339">
        <v>1</v>
      </c>
      <c r="CF62" s="1339">
        <v>1</v>
      </c>
      <c r="CG62" s="1339">
        <v>1</v>
      </c>
      <c r="CH62" s="1339">
        <v>1</v>
      </c>
      <c r="CI62" s="1339">
        <v>1</v>
      </c>
      <c r="CJ62" s="1339">
        <v>1</v>
      </c>
      <c r="CK62" s="1339">
        <v>1</v>
      </c>
      <c r="CL62" s="1339">
        <v>1</v>
      </c>
      <c r="CM62" s="1339">
        <v>1</v>
      </c>
      <c r="CN62" s="1339">
        <v>1</v>
      </c>
      <c r="CO62" s="1339">
        <v>1</v>
      </c>
      <c r="CP62" s="1339">
        <v>1</v>
      </c>
      <c r="CQ62" s="1339">
        <v>1</v>
      </c>
      <c r="CR62" s="1339">
        <v>1</v>
      </c>
      <c r="CS62" s="1339"/>
      <c r="CT62" s="1339">
        <v>1</v>
      </c>
      <c r="CU62" s="1339">
        <v>1</v>
      </c>
      <c r="CV62" s="1339">
        <v>1</v>
      </c>
      <c r="CW62" s="1339">
        <v>1</v>
      </c>
      <c r="CX62" s="1339">
        <v>1</v>
      </c>
      <c r="CY62" s="1339">
        <v>1</v>
      </c>
      <c r="CZ62" s="1339">
        <v>1</v>
      </c>
      <c r="DA62" s="1339">
        <v>1</v>
      </c>
      <c r="DB62" s="1339">
        <v>1</v>
      </c>
      <c r="DC62" s="1339">
        <v>1</v>
      </c>
      <c r="DD62" s="1339">
        <v>1</v>
      </c>
      <c r="DE62" s="1339">
        <v>1</v>
      </c>
      <c r="DF62" s="1339">
        <v>1</v>
      </c>
      <c r="DG62" s="1339">
        <v>1</v>
      </c>
      <c r="DH62" s="1339">
        <v>1</v>
      </c>
      <c r="DI62" s="1339">
        <v>1</v>
      </c>
      <c r="DJ62" s="1339">
        <v>1</v>
      </c>
      <c r="DK62" s="1339">
        <v>1</v>
      </c>
      <c r="DL62" s="1339">
        <v>1</v>
      </c>
      <c r="DM62" s="1339">
        <v>1</v>
      </c>
      <c r="DN62" s="1339">
        <v>1</v>
      </c>
      <c r="DO62" s="1339">
        <v>1</v>
      </c>
      <c r="DP62" s="1339">
        <v>1</v>
      </c>
      <c r="DQ62" s="1339">
        <v>1</v>
      </c>
      <c r="DR62" s="1339">
        <v>1</v>
      </c>
      <c r="DS62" s="1339"/>
      <c r="DT62" s="1339">
        <v>1</v>
      </c>
      <c r="DU62" s="1339">
        <v>1</v>
      </c>
      <c r="DV62" s="1339">
        <v>1</v>
      </c>
      <c r="DW62" s="1339">
        <v>1</v>
      </c>
      <c r="DX62" s="1339">
        <v>1</v>
      </c>
      <c r="DY62" s="1339">
        <v>1</v>
      </c>
      <c r="DZ62" s="1339">
        <v>1</v>
      </c>
      <c r="EA62" s="1339">
        <v>1</v>
      </c>
      <c r="EB62" s="1339">
        <v>1</v>
      </c>
      <c r="EC62" s="1339">
        <v>1</v>
      </c>
      <c r="ED62" s="1339">
        <v>1</v>
      </c>
      <c r="EE62" s="1339">
        <v>1</v>
      </c>
      <c r="EF62" s="1339">
        <v>1</v>
      </c>
      <c r="EG62" s="1339">
        <v>1</v>
      </c>
      <c r="EH62" s="1339">
        <v>1</v>
      </c>
      <c r="EI62" s="1339">
        <v>1</v>
      </c>
      <c r="EJ62" s="1339">
        <v>1</v>
      </c>
      <c r="EK62" s="1339">
        <v>1</v>
      </c>
      <c r="EL62" s="1339">
        <v>1</v>
      </c>
      <c r="EM62" s="1339">
        <v>1</v>
      </c>
      <c r="EN62" s="1339">
        <v>1</v>
      </c>
      <c r="EO62" s="1339">
        <v>1</v>
      </c>
      <c r="EP62" s="1339">
        <v>1</v>
      </c>
      <c r="EQ62" s="1339">
        <v>1</v>
      </c>
      <c r="ER62" s="1339">
        <v>1</v>
      </c>
      <c r="ES62" s="1339">
        <v>1</v>
      </c>
      <c r="ET62" s="1339">
        <v>1</v>
      </c>
      <c r="EU62" s="1339">
        <v>1</v>
      </c>
      <c r="EV62" s="1339">
        <v>1</v>
      </c>
      <c r="EW62" s="1339">
        <v>1</v>
      </c>
      <c r="EX62" s="1339">
        <v>1</v>
      </c>
      <c r="EY62" s="3259"/>
      <c r="EZ62" s="767"/>
      <c r="FA62" s="768"/>
      <c r="FB62" s="768"/>
      <c r="FC62" s="768"/>
      <c r="FD62" s="768"/>
      <c r="FE62" s="768"/>
      <c r="FF62" s="768"/>
      <c r="FG62" s="1339">
        <v>1</v>
      </c>
      <c r="FH62" s="1339">
        <v>1</v>
      </c>
      <c r="FI62" s="1339">
        <v>1</v>
      </c>
      <c r="FJ62" s="1087" t="s">
        <v>0</v>
      </c>
      <c r="FK62" s="3260" t="s">
        <v>383</v>
      </c>
      <c r="FL62" s="3260"/>
      <c r="FM62" s="3261"/>
      <c r="FN62" s="1339">
        <v>1</v>
      </c>
      <c r="FO62" s="1339">
        <v>1</v>
      </c>
      <c r="FP62" s="1339">
        <v>1</v>
      </c>
      <c r="FQ62" s="1339">
        <v>1</v>
      </c>
      <c r="FR62" s="1339">
        <v>1</v>
      </c>
      <c r="FS62" s="1339">
        <v>1</v>
      </c>
      <c r="FT62" s="1339">
        <v>1</v>
      </c>
      <c r="FU62" s="1339">
        <v>1</v>
      </c>
      <c r="FV62" s="1339">
        <v>1</v>
      </c>
      <c r="FW62" s="1339">
        <v>1</v>
      </c>
      <c r="FX62" s="1339">
        <v>1</v>
      </c>
      <c r="FY62" s="1339">
        <v>1</v>
      </c>
      <c r="FZ62" s="1339">
        <v>1</v>
      </c>
      <c r="GA62" s="1339">
        <v>1</v>
      </c>
    </row>
    <row r="63" spans="1:183" ht="15.75" customHeight="1">
      <c r="A63" s="1339">
        <v>1</v>
      </c>
      <c r="B63" s="1339">
        <v>1</v>
      </c>
      <c r="C63" s="1339">
        <v>1</v>
      </c>
      <c r="D63" s="1339">
        <v>1</v>
      </c>
      <c r="E63" s="1339">
        <v>1</v>
      </c>
      <c r="F63" s="1339">
        <v>1</v>
      </c>
      <c r="G63" s="1339">
        <v>1</v>
      </c>
      <c r="H63" s="1339">
        <v>1</v>
      </c>
      <c r="I63" s="1339">
        <v>1</v>
      </c>
      <c r="J63" s="1339">
        <v>1</v>
      </c>
      <c r="K63" s="1339">
        <v>1</v>
      </c>
      <c r="L63" s="1339">
        <v>1</v>
      </c>
      <c r="M63" s="1339"/>
      <c r="N63" s="1339"/>
      <c r="O63" s="1339"/>
      <c r="P63" s="1339"/>
      <c r="Q63" s="1339"/>
      <c r="R63" s="1339"/>
      <c r="S63" s="1339"/>
      <c r="T63" s="1339">
        <v>1</v>
      </c>
      <c r="U63" s="852" t="s">
        <v>192</v>
      </c>
      <c r="V63" s="1617"/>
      <c r="W63" s="1617"/>
      <c r="X63" s="1617"/>
      <c r="Y63" s="1617"/>
      <c r="Z63" s="1617"/>
      <c r="AA63" s="1617"/>
      <c r="AB63" s="1617"/>
      <c r="AC63" s="1617"/>
      <c r="AD63" s="1611"/>
      <c r="AE63" s="1339">
        <v>1</v>
      </c>
      <c r="AF63" s="1339"/>
      <c r="AG63" s="1339">
        <v>1</v>
      </c>
      <c r="AH63" s="1339">
        <v>1</v>
      </c>
      <c r="AI63" s="1339"/>
      <c r="AJ63" s="1339">
        <v>1</v>
      </c>
      <c r="AK63" s="1339">
        <v>1</v>
      </c>
      <c r="AL63" s="1339">
        <v>1</v>
      </c>
      <c r="AM63" s="1339">
        <v>1</v>
      </c>
      <c r="AN63" s="1339">
        <v>1</v>
      </c>
      <c r="AO63" s="1339">
        <v>1</v>
      </c>
      <c r="AP63" s="1339">
        <v>1</v>
      </c>
      <c r="AQ63" s="1339">
        <v>1</v>
      </c>
      <c r="AR63" s="1339">
        <v>1</v>
      </c>
      <c r="AS63" s="1339">
        <v>1</v>
      </c>
      <c r="AT63" s="1339">
        <v>1</v>
      </c>
      <c r="AU63" s="1339">
        <v>1</v>
      </c>
      <c r="AV63" s="1339">
        <v>1</v>
      </c>
      <c r="AX63" s="1339"/>
      <c r="AY63" s="1339">
        <v>1</v>
      </c>
      <c r="AZ63" s="1339"/>
      <c r="BA63" s="1339">
        <v>1</v>
      </c>
      <c r="BB63" s="1339">
        <v>1</v>
      </c>
      <c r="BC63" s="1339">
        <v>1</v>
      </c>
      <c r="BD63" s="1339">
        <v>1</v>
      </c>
      <c r="BE63" s="1339">
        <v>1</v>
      </c>
      <c r="BF63" s="1339">
        <v>1</v>
      </c>
      <c r="BG63" s="1339">
        <v>1</v>
      </c>
      <c r="BH63" s="1339">
        <v>1</v>
      </c>
      <c r="BI63" s="1339">
        <v>1</v>
      </c>
      <c r="BJ63" s="1339">
        <v>1</v>
      </c>
      <c r="BK63" s="1339">
        <v>1</v>
      </c>
      <c r="BL63" s="1339">
        <v>1</v>
      </c>
      <c r="BM63" s="1339">
        <v>1</v>
      </c>
      <c r="BN63" s="1339">
        <v>1</v>
      </c>
      <c r="BO63" s="1339">
        <v>1</v>
      </c>
      <c r="BP63" s="1339">
        <v>1</v>
      </c>
      <c r="BQ63" s="1339">
        <v>1</v>
      </c>
      <c r="BR63" s="1339">
        <v>1</v>
      </c>
      <c r="BS63" s="1339"/>
      <c r="BT63" s="1339">
        <v>1</v>
      </c>
      <c r="BU63" s="1339">
        <v>1</v>
      </c>
      <c r="BV63" s="1339"/>
      <c r="BW63" s="1339">
        <v>1</v>
      </c>
      <c r="BX63" s="1339">
        <v>1</v>
      </c>
      <c r="BY63" s="1339">
        <v>1</v>
      </c>
      <c r="BZ63" s="1339">
        <v>1</v>
      </c>
      <c r="CA63" s="1339">
        <v>1</v>
      </c>
      <c r="CB63" s="1339">
        <v>1</v>
      </c>
      <c r="CC63" s="1339">
        <v>1</v>
      </c>
      <c r="CD63" s="1339">
        <v>1</v>
      </c>
      <c r="CE63" s="1339">
        <v>1</v>
      </c>
      <c r="CF63" s="1339">
        <v>1</v>
      </c>
      <c r="CG63" s="1339">
        <v>1</v>
      </c>
      <c r="CH63" s="1339">
        <v>1</v>
      </c>
      <c r="CI63" s="1339">
        <v>1</v>
      </c>
      <c r="CJ63" s="1339">
        <v>1</v>
      </c>
      <c r="CK63" s="1339">
        <v>1</v>
      </c>
      <c r="CL63" s="1339">
        <v>1</v>
      </c>
      <c r="CM63" s="1339">
        <v>1</v>
      </c>
      <c r="CN63" s="1339">
        <v>1</v>
      </c>
      <c r="CO63" s="1339">
        <v>1</v>
      </c>
      <c r="CP63" s="1339">
        <v>1</v>
      </c>
      <c r="CQ63" s="1339">
        <v>1</v>
      </c>
      <c r="CR63" s="1339">
        <v>1</v>
      </c>
      <c r="CS63" s="1339"/>
      <c r="CT63" s="1339">
        <v>1</v>
      </c>
      <c r="CU63" s="1339">
        <v>1</v>
      </c>
      <c r="CV63" s="1339">
        <v>1</v>
      </c>
      <c r="CW63" s="1339">
        <v>1</v>
      </c>
      <c r="CX63" s="1339">
        <v>1</v>
      </c>
      <c r="CY63" s="1339">
        <v>1</v>
      </c>
      <c r="CZ63" s="1339">
        <v>1</v>
      </c>
      <c r="DA63" s="1339">
        <v>1</v>
      </c>
      <c r="DB63" s="1339">
        <v>1</v>
      </c>
      <c r="DC63" s="1339">
        <v>1</v>
      </c>
      <c r="DD63" s="1339">
        <v>1</v>
      </c>
      <c r="DE63" s="1339">
        <v>1</v>
      </c>
      <c r="DF63" s="1339">
        <v>1</v>
      </c>
      <c r="DG63" s="1339">
        <v>1</v>
      </c>
      <c r="DH63" s="1339">
        <v>1</v>
      </c>
      <c r="DI63" s="1339">
        <v>1</v>
      </c>
      <c r="DJ63" s="1339">
        <v>1</v>
      </c>
      <c r="DK63" s="1339">
        <v>1</v>
      </c>
      <c r="DL63" s="1339">
        <v>1</v>
      </c>
      <c r="DM63" s="1339">
        <v>1</v>
      </c>
      <c r="DN63" s="1339">
        <v>1</v>
      </c>
      <c r="DO63" s="1339">
        <v>1</v>
      </c>
      <c r="DP63" s="1339">
        <v>1</v>
      </c>
      <c r="DQ63" s="1339">
        <v>1</v>
      </c>
      <c r="DR63" s="1339">
        <v>1</v>
      </c>
      <c r="DS63" s="1339"/>
      <c r="DT63" s="1339">
        <v>1</v>
      </c>
      <c r="DU63" s="1339">
        <v>1</v>
      </c>
      <c r="DV63" s="1339">
        <v>1</v>
      </c>
      <c r="DW63" s="1339">
        <v>1</v>
      </c>
      <c r="DX63" s="1339">
        <v>1</v>
      </c>
      <c r="DY63" s="1339">
        <v>1</v>
      </c>
      <c r="DZ63" s="1339">
        <v>1</v>
      </c>
      <c r="EA63" s="1339">
        <v>1</v>
      </c>
      <c r="EB63" s="1339">
        <v>1</v>
      </c>
      <c r="EC63" s="1339">
        <v>1</v>
      </c>
      <c r="ED63" s="1339">
        <v>1</v>
      </c>
      <c r="EE63" s="1339">
        <v>1</v>
      </c>
      <c r="EF63" s="1339">
        <v>1</v>
      </c>
      <c r="EG63" s="1339">
        <v>1</v>
      </c>
      <c r="EH63" s="1339">
        <v>1</v>
      </c>
      <c r="EI63" s="1339">
        <v>1</v>
      </c>
      <c r="EJ63" s="1339">
        <v>1</v>
      </c>
      <c r="EK63" s="1339">
        <v>1</v>
      </c>
      <c r="EL63" s="1339">
        <v>1</v>
      </c>
      <c r="EM63" s="1339">
        <v>1</v>
      </c>
      <c r="EN63" s="1339">
        <v>1</v>
      </c>
      <c r="EO63" s="1339">
        <v>1</v>
      </c>
      <c r="EP63" s="1339">
        <v>1</v>
      </c>
      <c r="EQ63" s="1339">
        <v>1</v>
      </c>
      <c r="ER63" s="1339">
        <v>1</v>
      </c>
      <c r="ES63" s="1339">
        <v>1</v>
      </c>
      <c r="ET63" s="1339">
        <v>1</v>
      </c>
      <c r="EU63" s="1339">
        <v>1</v>
      </c>
      <c r="EV63" s="1339">
        <v>1</v>
      </c>
      <c r="EW63" s="1339">
        <v>1</v>
      </c>
      <c r="EX63" s="1339">
        <v>1</v>
      </c>
      <c r="EY63" s="604">
        <v>1</v>
      </c>
      <c r="EZ63" s="604">
        <v>1</v>
      </c>
      <c r="FA63" s="604">
        <v>1</v>
      </c>
      <c r="FB63" s="604">
        <v>1</v>
      </c>
      <c r="FC63" s="604">
        <v>1</v>
      </c>
      <c r="FD63" s="604">
        <v>1</v>
      </c>
      <c r="FE63" s="604">
        <v>1</v>
      </c>
      <c r="FF63" s="604">
        <v>1</v>
      </c>
      <c r="FG63" s="1339">
        <v>1</v>
      </c>
      <c r="FH63" s="1339">
        <v>1</v>
      </c>
      <c r="FI63" s="1339">
        <v>1</v>
      </c>
      <c r="FJ63" s="3262" t="str">
        <f>FK62</f>
        <v>Convertir des temps</v>
      </c>
      <c r="FK63" s="1427" t="str">
        <f>ADDRESS(ROW(),COLUMN(),4)</f>
        <v>FK63</v>
      </c>
      <c r="FL63" s="362" t="s">
        <v>382</v>
      </c>
      <c r="FM63" s="1425"/>
      <c r="FN63" s="1339">
        <v>1</v>
      </c>
      <c r="FO63" s="1339">
        <v>1</v>
      </c>
      <c r="FP63" s="1339">
        <v>1</v>
      </c>
      <c r="FQ63" s="1339">
        <v>1</v>
      </c>
      <c r="FR63" s="1339">
        <v>1</v>
      </c>
      <c r="FS63" s="1339">
        <v>1</v>
      </c>
      <c r="FT63" s="1339">
        <v>1</v>
      </c>
      <c r="FU63" s="1339">
        <v>1</v>
      </c>
      <c r="FV63" s="1339">
        <v>1</v>
      </c>
      <c r="FW63" s="1339">
        <v>1</v>
      </c>
      <c r="FX63" s="1339">
        <v>1</v>
      </c>
      <c r="FY63" s="1339">
        <v>1</v>
      </c>
      <c r="FZ63" s="1339">
        <v>1</v>
      </c>
      <c r="GA63" s="1339">
        <v>1</v>
      </c>
    </row>
    <row r="64" spans="1:183" ht="18.75" customHeight="1">
      <c r="A64" s="1339">
        <v>1</v>
      </c>
      <c r="B64" s="1339">
        <v>1</v>
      </c>
      <c r="C64" s="1339">
        <v>1</v>
      </c>
      <c r="D64" s="1339">
        <v>1</v>
      </c>
      <c r="E64" s="1339">
        <v>1</v>
      </c>
      <c r="F64" s="1339">
        <v>1</v>
      </c>
      <c r="G64" s="1339">
        <v>1</v>
      </c>
      <c r="H64" s="1339">
        <v>1</v>
      </c>
      <c r="I64" s="1339">
        <v>1</v>
      </c>
      <c r="J64" s="1339">
        <v>1</v>
      </c>
      <c r="K64" s="1339">
        <v>1</v>
      </c>
      <c r="L64" s="1339">
        <v>1</v>
      </c>
      <c r="M64" s="1339"/>
      <c r="N64" s="1339"/>
      <c r="O64" s="1339"/>
      <c r="P64" s="1339"/>
      <c r="Q64" s="1339"/>
      <c r="R64" s="1339"/>
      <c r="S64" s="1339"/>
      <c r="T64" s="1339">
        <v>1</v>
      </c>
      <c r="U64" s="852" t="s">
        <v>192</v>
      </c>
      <c r="V64" s="3086" t="s">
        <v>3051</v>
      </c>
      <c r="W64" s="3087"/>
      <c r="X64" s="2204" t="s">
        <v>1676</v>
      </c>
      <c r="Y64" s="2204" t="s">
        <v>1675</v>
      </c>
      <c r="Z64" s="2204" t="s">
        <v>218</v>
      </c>
      <c r="AA64" s="2204" t="s">
        <v>389</v>
      </c>
      <c r="AB64" s="2204" t="s">
        <v>223</v>
      </c>
      <c r="AC64" s="2205" t="s">
        <v>390</v>
      </c>
      <c r="AD64" s="1611"/>
      <c r="AE64" s="1339">
        <v>1</v>
      </c>
      <c r="AF64" s="1339"/>
      <c r="AG64" s="1339">
        <v>1</v>
      </c>
      <c r="AH64" s="1339">
        <v>1</v>
      </c>
      <c r="AI64" s="1339"/>
      <c r="AJ64" s="1339">
        <v>1</v>
      </c>
      <c r="AK64" s="1339">
        <v>1</v>
      </c>
      <c r="AL64" s="1339">
        <v>1</v>
      </c>
      <c r="AM64" s="1339">
        <v>1</v>
      </c>
      <c r="AN64" s="1339">
        <v>1</v>
      </c>
      <c r="AO64" s="1339">
        <v>1</v>
      </c>
      <c r="AP64" s="1339">
        <v>1</v>
      </c>
      <c r="AQ64" s="1339">
        <v>1</v>
      </c>
      <c r="AR64" s="1339">
        <v>1</v>
      </c>
      <c r="AS64" s="1339">
        <v>1</v>
      </c>
      <c r="AT64" s="1339">
        <v>1</v>
      </c>
      <c r="AU64" s="1339">
        <v>1</v>
      </c>
      <c r="AV64" s="1339">
        <v>1</v>
      </c>
      <c r="AX64" s="1339"/>
      <c r="AY64" s="1339">
        <v>1</v>
      </c>
      <c r="AZ64" s="1339"/>
      <c r="BA64" s="1339">
        <v>1</v>
      </c>
      <c r="BB64" s="1339">
        <v>1</v>
      </c>
      <c r="BC64" s="1339">
        <v>1</v>
      </c>
      <c r="BD64" s="1339">
        <v>1</v>
      </c>
      <c r="BE64" s="1339">
        <v>1</v>
      </c>
      <c r="BF64" s="1339">
        <v>1</v>
      </c>
      <c r="BG64" s="1339">
        <v>1</v>
      </c>
      <c r="BH64" s="1339">
        <v>1</v>
      </c>
      <c r="BI64" s="1339">
        <v>1</v>
      </c>
      <c r="BJ64" s="1339">
        <v>1</v>
      </c>
      <c r="BK64" s="1339">
        <v>1</v>
      </c>
      <c r="BL64" s="1339">
        <v>1</v>
      </c>
      <c r="BM64" s="1339">
        <v>1</v>
      </c>
      <c r="BN64" s="1339">
        <v>1</v>
      </c>
      <c r="BO64" s="1339">
        <v>1</v>
      </c>
      <c r="BP64" s="1339">
        <v>1</v>
      </c>
      <c r="BQ64" s="1339">
        <v>1</v>
      </c>
      <c r="BR64" s="1339">
        <v>1</v>
      </c>
      <c r="BS64" s="1339"/>
      <c r="BT64" s="1339">
        <v>1</v>
      </c>
      <c r="BU64" s="1339">
        <v>1</v>
      </c>
      <c r="BV64" s="1339"/>
      <c r="BW64" s="1339">
        <v>1</v>
      </c>
      <c r="BX64" s="1339">
        <v>1</v>
      </c>
      <c r="BY64" s="1339">
        <v>1</v>
      </c>
      <c r="BZ64" s="1339">
        <v>1</v>
      </c>
      <c r="CA64" s="1339">
        <v>1</v>
      </c>
      <c r="CB64" s="1339">
        <v>1</v>
      </c>
      <c r="CC64" s="1339">
        <v>1</v>
      </c>
      <c r="CD64" s="1339">
        <v>1</v>
      </c>
      <c r="CE64" s="1339">
        <v>1</v>
      </c>
      <c r="CF64" s="1339">
        <v>1</v>
      </c>
      <c r="CG64" s="1339">
        <v>1</v>
      </c>
      <c r="CH64" s="1339">
        <v>1</v>
      </c>
      <c r="CI64" s="1339">
        <v>1</v>
      </c>
      <c r="CJ64" s="1339">
        <v>1</v>
      </c>
      <c r="CK64" s="1339">
        <v>1</v>
      </c>
      <c r="CL64" s="1339">
        <v>1</v>
      </c>
      <c r="CM64" s="1339">
        <v>1</v>
      </c>
      <c r="CN64" s="1339">
        <v>1</v>
      </c>
      <c r="CO64" s="1339">
        <v>1</v>
      </c>
      <c r="CP64" s="1339">
        <v>1</v>
      </c>
      <c r="CQ64" s="1339">
        <v>1</v>
      </c>
      <c r="CR64" s="1339">
        <v>1</v>
      </c>
      <c r="CS64" s="1339"/>
      <c r="CT64" s="1339">
        <v>1</v>
      </c>
      <c r="CU64" s="1339">
        <v>1</v>
      </c>
      <c r="CV64" s="1339">
        <v>1</v>
      </c>
      <c r="CW64" s="1339">
        <v>1</v>
      </c>
      <c r="CX64" s="1339">
        <v>1</v>
      </c>
      <c r="CY64" s="1339">
        <v>1</v>
      </c>
      <c r="CZ64" s="1339">
        <v>1</v>
      </c>
      <c r="DA64" s="1339">
        <v>1</v>
      </c>
      <c r="DB64" s="1339">
        <v>1</v>
      </c>
      <c r="DC64" s="1339">
        <v>1</v>
      </c>
      <c r="DD64" s="1339">
        <v>1</v>
      </c>
      <c r="DE64" s="1339">
        <v>1</v>
      </c>
      <c r="DF64" s="1339">
        <v>1</v>
      </c>
      <c r="DG64" s="1339">
        <v>1</v>
      </c>
      <c r="DH64" s="1339">
        <v>1</v>
      </c>
      <c r="DI64" s="1339">
        <v>1</v>
      </c>
      <c r="DJ64" s="1339">
        <v>1</v>
      </c>
      <c r="DK64" s="1339">
        <v>1</v>
      </c>
      <c r="DL64" s="1339">
        <v>1</v>
      </c>
      <c r="DM64" s="1339">
        <v>1</v>
      </c>
      <c r="DN64" s="1339">
        <v>1</v>
      </c>
      <c r="DO64" s="1339">
        <v>1</v>
      </c>
      <c r="DP64" s="1339">
        <v>1</v>
      </c>
      <c r="DQ64" s="1339">
        <v>1</v>
      </c>
      <c r="DR64" s="1339">
        <v>1</v>
      </c>
      <c r="DS64" s="1339"/>
      <c r="DT64" s="1339">
        <v>1</v>
      </c>
      <c r="DU64" s="1339">
        <v>1</v>
      </c>
      <c r="DV64" s="1339">
        <v>1</v>
      </c>
      <c r="DW64" s="1339">
        <v>1</v>
      </c>
      <c r="DX64" s="1339">
        <v>1</v>
      </c>
      <c r="DY64" s="1339">
        <v>1</v>
      </c>
      <c r="DZ64" s="1339">
        <v>1</v>
      </c>
      <c r="EA64" s="1339">
        <v>1</v>
      </c>
      <c r="EB64" s="1339">
        <v>1</v>
      </c>
      <c r="EC64" s="1339">
        <v>1</v>
      </c>
      <c r="ED64" s="1339">
        <v>1</v>
      </c>
      <c r="EE64" s="1339">
        <v>1</v>
      </c>
      <c r="EF64" s="1339">
        <v>1</v>
      </c>
      <c r="EG64" s="1339">
        <v>1</v>
      </c>
      <c r="EH64" s="1339">
        <v>1</v>
      </c>
      <c r="EI64" s="1339">
        <v>1</v>
      </c>
      <c r="EJ64" s="1339">
        <v>1</v>
      </c>
      <c r="EK64" s="1339">
        <v>1</v>
      </c>
      <c r="EL64" s="1339">
        <v>1</v>
      </c>
      <c r="EM64" s="1339">
        <v>1</v>
      </c>
      <c r="EN64" s="1339">
        <v>1</v>
      </c>
      <c r="EO64" s="1339">
        <v>1</v>
      </c>
      <c r="EP64" s="1339">
        <v>1</v>
      </c>
      <c r="EQ64" s="1339">
        <v>1</v>
      </c>
      <c r="ER64" s="1339">
        <v>1</v>
      </c>
      <c r="ES64" s="1339">
        <v>1</v>
      </c>
      <c r="ET64" s="1339">
        <v>1</v>
      </c>
      <c r="EU64" s="1339">
        <v>1</v>
      </c>
      <c r="EV64" s="1339">
        <v>1</v>
      </c>
      <c r="EW64" s="1339">
        <v>1</v>
      </c>
      <c r="EX64" s="1339">
        <v>1</v>
      </c>
      <c r="EY64" s="604">
        <v>1</v>
      </c>
      <c r="EZ64" s="1088"/>
      <c r="FA64" s="1423" t="s">
        <v>2474</v>
      </c>
      <c r="FB64" s="1424"/>
      <c r="FC64" s="1424"/>
      <c r="FD64" s="1424"/>
      <c r="FE64" s="1424"/>
      <c r="FF64" s="1424"/>
      <c r="FG64" s="1426"/>
      <c r="FH64" s="1339">
        <v>1</v>
      </c>
      <c r="FI64" s="1339">
        <v>1</v>
      </c>
      <c r="FJ64" s="3262"/>
      <c r="FK64" s="1428" t="s">
        <v>408</v>
      </c>
      <c r="FL64" s="424" t="s">
        <v>409</v>
      </c>
      <c r="FM64" s="1099" t="s">
        <v>410</v>
      </c>
      <c r="FN64" s="1339">
        <v>1</v>
      </c>
      <c r="FO64" s="1339">
        <v>1</v>
      </c>
      <c r="FP64" s="1339">
        <v>1</v>
      </c>
      <c r="FQ64" s="1339">
        <v>1</v>
      </c>
      <c r="FR64" s="1339">
        <v>1</v>
      </c>
      <c r="FS64" s="1339">
        <v>1</v>
      </c>
      <c r="FT64" s="1339">
        <v>1</v>
      </c>
      <c r="FU64" s="1339">
        <v>1</v>
      </c>
      <c r="FV64" s="1339">
        <v>1</v>
      </c>
      <c r="FW64" s="1339">
        <v>1</v>
      </c>
      <c r="FX64" s="1339">
        <v>1</v>
      </c>
      <c r="FY64" s="1339">
        <v>1</v>
      </c>
      <c r="FZ64" s="1339">
        <v>1</v>
      </c>
      <c r="GA64" s="1339">
        <v>1</v>
      </c>
    </row>
    <row r="65" spans="1:183">
      <c r="A65" s="1339">
        <v>1</v>
      </c>
      <c r="B65" s="1339">
        <v>1</v>
      </c>
      <c r="C65" s="1339">
        <v>1</v>
      </c>
      <c r="D65" s="1339">
        <v>1</v>
      </c>
      <c r="E65" s="1339">
        <v>1</v>
      </c>
      <c r="F65" s="1339">
        <v>1</v>
      </c>
      <c r="G65" s="1339">
        <v>1</v>
      </c>
      <c r="H65" s="1339">
        <v>1</v>
      </c>
      <c r="I65" s="1339">
        <v>1</v>
      </c>
      <c r="J65" s="1339">
        <v>1</v>
      </c>
      <c r="K65" s="1339">
        <v>1</v>
      </c>
      <c r="L65" s="1339">
        <v>1</v>
      </c>
      <c r="M65" s="1339"/>
      <c r="N65" s="1339"/>
      <c r="O65" s="1339"/>
      <c r="P65" s="1339"/>
      <c r="Q65" s="1339"/>
      <c r="R65" s="1339"/>
      <c r="S65" s="1339"/>
      <c r="T65" s="1339">
        <v>1</v>
      </c>
      <c r="U65" s="852" t="s">
        <v>192</v>
      </c>
      <c r="V65" s="3088"/>
      <c r="W65" s="3089"/>
      <c r="X65" s="1598">
        <v>1E-3</v>
      </c>
      <c r="Y65" s="1599">
        <v>1</v>
      </c>
      <c r="Z65" s="1599">
        <v>1</v>
      </c>
      <c r="AA65" s="1599">
        <v>0.1</v>
      </c>
      <c r="AB65" s="1599">
        <v>0.01</v>
      </c>
      <c r="AC65" s="1600">
        <v>1E-3</v>
      </c>
      <c r="AD65" s="1611"/>
      <c r="AE65" s="1339">
        <v>1</v>
      </c>
      <c r="AF65" s="1339"/>
      <c r="AG65" s="1339">
        <v>1</v>
      </c>
      <c r="AH65" s="1339">
        <v>1</v>
      </c>
      <c r="AI65" s="1339"/>
      <c r="AJ65" s="1339">
        <v>1</v>
      </c>
      <c r="AK65" s="1339">
        <v>1</v>
      </c>
      <c r="AL65" s="1339">
        <v>1</v>
      </c>
      <c r="AM65" s="1339">
        <v>1</v>
      </c>
      <c r="AN65" s="1339">
        <v>1</v>
      </c>
      <c r="AO65" s="1339">
        <v>1</v>
      </c>
      <c r="AP65" s="1339">
        <v>1</v>
      </c>
      <c r="AQ65" s="1339">
        <v>1</v>
      </c>
      <c r="AR65" s="1339">
        <v>1</v>
      </c>
      <c r="AS65" s="1339">
        <v>1</v>
      </c>
      <c r="AT65" s="1339">
        <v>1</v>
      </c>
      <c r="AU65" s="1339">
        <v>1</v>
      </c>
      <c r="AV65" s="1339">
        <v>1</v>
      </c>
      <c r="AX65" s="1339"/>
      <c r="AY65" s="1339">
        <v>1</v>
      </c>
      <c r="AZ65" s="1339"/>
      <c r="BA65" s="1339">
        <v>1</v>
      </c>
      <c r="BB65" s="1339">
        <v>1</v>
      </c>
      <c r="BC65" s="1339">
        <v>1</v>
      </c>
      <c r="BD65" s="1339">
        <v>1</v>
      </c>
      <c r="BE65" s="1339">
        <v>1</v>
      </c>
      <c r="BF65" s="1339">
        <v>1</v>
      </c>
      <c r="BG65" s="1339">
        <v>1</v>
      </c>
      <c r="BH65" s="1339">
        <v>1</v>
      </c>
      <c r="BI65" s="1339">
        <v>1</v>
      </c>
      <c r="BJ65" s="1339">
        <v>1</v>
      </c>
      <c r="BK65" s="1339">
        <v>1</v>
      </c>
      <c r="BL65" s="1339">
        <v>1</v>
      </c>
      <c r="BM65" s="1339">
        <v>1</v>
      </c>
      <c r="BN65" s="1339">
        <v>1</v>
      </c>
      <c r="BO65" s="1339">
        <v>1</v>
      </c>
      <c r="BP65" s="1339">
        <v>1</v>
      </c>
      <c r="BQ65" s="1339">
        <v>1</v>
      </c>
      <c r="BR65" s="1339">
        <v>1</v>
      </c>
      <c r="BS65" s="1339"/>
      <c r="BT65" s="1339">
        <v>1</v>
      </c>
      <c r="BU65" s="1339">
        <v>1</v>
      </c>
      <c r="BV65" s="1339"/>
      <c r="BW65" s="1339">
        <v>1</v>
      </c>
      <c r="BX65" s="1339">
        <v>1</v>
      </c>
      <c r="BY65" s="1339">
        <v>1</v>
      </c>
      <c r="BZ65" s="1339">
        <v>1</v>
      </c>
      <c r="CA65" s="1339">
        <v>1</v>
      </c>
      <c r="CB65" s="1339">
        <v>1</v>
      </c>
      <c r="CC65" s="1339">
        <v>1</v>
      </c>
      <c r="CD65" s="1339">
        <v>1</v>
      </c>
      <c r="CE65" s="1339">
        <v>1</v>
      </c>
      <c r="CF65" s="1339">
        <v>1</v>
      </c>
      <c r="CG65" s="1339">
        <v>1</v>
      </c>
      <c r="CH65" s="1339">
        <v>1</v>
      </c>
      <c r="CI65" s="1339">
        <v>1</v>
      </c>
      <c r="CJ65" s="1339">
        <v>1</v>
      </c>
      <c r="CK65" s="1339">
        <v>1</v>
      </c>
      <c r="CL65" s="1339">
        <v>1</v>
      </c>
      <c r="CM65" s="1339">
        <v>1</v>
      </c>
      <c r="CN65" s="1339">
        <v>1</v>
      </c>
      <c r="CO65" s="1339">
        <v>1</v>
      </c>
      <c r="CP65" s="1339">
        <v>1</v>
      </c>
      <c r="CQ65" s="1339">
        <v>1</v>
      </c>
      <c r="CR65" s="1339">
        <v>1</v>
      </c>
      <c r="CS65" s="1339"/>
      <c r="CT65" s="1339">
        <v>1</v>
      </c>
      <c r="CU65" s="1339">
        <v>1</v>
      </c>
      <c r="CV65" s="1339">
        <v>1</v>
      </c>
      <c r="CW65" s="1339">
        <v>1</v>
      </c>
      <c r="CX65" s="1339">
        <v>1</v>
      </c>
      <c r="CY65" s="1339">
        <v>1</v>
      </c>
      <c r="CZ65" s="1339">
        <v>1</v>
      </c>
      <c r="DA65" s="1339">
        <v>1</v>
      </c>
      <c r="DB65" s="1339">
        <v>1</v>
      </c>
      <c r="DC65" s="1339">
        <v>1</v>
      </c>
      <c r="DD65" s="1339">
        <v>1</v>
      </c>
      <c r="DE65" s="1339">
        <v>1</v>
      </c>
      <c r="DF65" s="1339">
        <v>1</v>
      </c>
      <c r="DG65" s="1339">
        <v>1</v>
      </c>
      <c r="DH65" s="1339">
        <v>1</v>
      </c>
      <c r="DI65" s="1339">
        <v>1</v>
      </c>
      <c r="DJ65" s="1339">
        <v>1</v>
      </c>
      <c r="DK65" s="1339">
        <v>1</v>
      </c>
      <c r="DL65" s="1339">
        <v>1</v>
      </c>
      <c r="DM65" s="1339">
        <v>1</v>
      </c>
      <c r="DN65" s="1339">
        <v>1</v>
      </c>
      <c r="DO65" s="1339">
        <v>1</v>
      </c>
      <c r="DP65" s="1339">
        <v>1</v>
      </c>
      <c r="DQ65" s="1339">
        <v>1</v>
      </c>
      <c r="DR65" s="1339">
        <v>1</v>
      </c>
      <c r="DS65" s="1339"/>
      <c r="DT65" s="1339">
        <v>1</v>
      </c>
      <c r="DU65" s="1339">
        <v>1</v>
      </c>
      <c r="DV65" s="1339">
        <v>1</v>
      </c>
      <c r="DW65" s="1339">
        <v>1</v>
      </c>
      <c r="DX65" s="1339">
        <v>1</v>
      </c>
      <c r="DY65" s="1339">
        <v>1</v>
      </c>
      <c r="DZ65" s="1339">
        <v>1</v>
      </c>
      <c r="EA65" s="1339">
        <v>1</v>
      </c>
      <c r="EB65" s="1339">
        <v>1</v>
      </c>
      <c r="EC65" s="1339">
        <v>1</v>
      </c>
      <c r="ED65" s="1339">
        <v>1</v>
      </c>
      <c r="EE65" s="1339">
        <v>1</v>
      </c>
      <c r="EF65" s="1339">
        <v>1</v>
      </c>
      <c r="EG65" s="1339">
        <v>1</v>
      </c>
      <c r="EH65" s="1339">
        <v>1</v>
      </c>
      <c r="EI65" s="1339">
        <v>1</v>
      </c>
      <c r="EJ65" s="1339">
        <v>1</v>
      </c>
      <c r="EK65" s="1339">
        <v>1</v>
      </c>
      <c r="EL65" s="1339">
        <v>1</v>
      </c>
      <c r="EM65" s="1339">
        <v>1</v>
      </c>
      <c r="EN65" s="1339">
        <v>1</v>
      </c>
      <c r="EO65" s="1339">
        <v>1</v>
      </c>
      <c r="EP65" s="1339">
        <v>1</v>
      </c>
      <c r="EQ65" s="1339">
        <v>1</v>
      </c>
      <c r="ER65" s="1339">
        <v>1</v>
      </c>
      <c r="ES65" s="1339">
        <v>1</v>
      </c>
      <c r="ET65" s="1339">
        <v>1</v>
      </c>
      <c r="EU65" s="1339">
        <v>1</v>
      </c>
      <c r="EV65" s="1339">
        <v>1</v>
      </c>
      <c r="EW65" s="1339">
        <v>1</v>
      </c>
      <c r="EX65" s="1339">
        <v>1</v>
      </c>
      <c r="EY65" s="604">
        <v>1</v>
      </c>
      <c r="EZ65" s="1091"/>
      <c r="FA65" s="1092" t="s">
        <v>2475</v>
      </c>
      <c r="FB65" s="1093" t="s">
        <v>2123</v>
      </c>
      <c r="FC65" s="1094" t="s">
        <v>2305</v>
      </c>
      <c r="FD65" s="1095" t="s">
        <v>2476</v>
      </c>
      <c r="FE65" s="1094" t="s">
        <v>2477</v>
      </c>
      <c r="FF65" s="1094" t="s">
        <v>2478</v>
      </c>
      <c r="FG65" s="1096" t="s">
        <v>2479</v>
      </c>
      <c r="FH65" s="1339">
        <v>1</v>
      </c>
      <c r="FI65" s="1339">
        <v>1</v>
      </c>
      <c r="FJ65" s="3262"/>
      <c r="FK65" s="1429">
        <v>4.1666666666666664E-2</v>
      </c>
      <c r="FL65" s="425">
        <v>60</v>
      </c>
      <c r="FM65" s="1104">
        <v>100</v>
      </c>
      <c r="FN65" s="1339">
        <v>1</v>
      </c>
      <c r="FO65" s="1339">
        <v>1</v>
      </c>
      <c r="FP65" s="1339">
        <v>1</v>
      </c>
      <c r="FQ65" s="1339">
        <v>1</v>
      </c>
      <c r="FR65" s="1339">
        <v>1</v>
      </c>
      <c r="FS65" s="1339">
        <v>1</v>
      </c>
      <c r="FT65" s="1339">
        <v>1</v>
      </c>
      <c r="FU65" s="1339">
        <v>1</v>
      </c>
      <c r="FV65" s="1339">
        <v>1</v>
      </c>
      <c r="FW65" s="1339">
        <v>1</v>
      </c>
      <c r="FX65" s="1339">
        <v>1</v>
      </c>
      <c r="FY65" s="1339">
        <v>1</v>
      </c>
      <c r="FZ65" s="1339">
        <v>1</v>
      </c>
      <c r="GA65" s="1339">
        <v>1</v>
      </c>
    </row>
    <row r="66" spans="1:183" ht="18.75">
      <c r="A66" s="1339">
        <v>1</v>
      </c>
      <c r="B66" s="1339">
        <v>1</v>
      </c>
      <c r="C66" s="1339">
        <v>1</v>
      </c>
      <c r="D66" s="1339">
        <v>1</v>
      </c>
      <c r="E66" s="1339">
        <v>1</v>
      </c>
      <c r="F66" s="1339">
        <v>1</v>
      </c>
      <c r="G66" s="1339">
        <v>1</v>
      </c>
      <c r="H66" s="1339">
        <v>1</v>
      </c>
      <c r="I66" s="1339">
        <v>1</v>
      </c>
      <c r="J66" s="1339">
        <v>1</v>
      </c>
      <c r="K66" s="1339">
        <v>1</v>
      </c>
      <c r="L66" s="1339">
        <v>1</v>
      </c>
      <c r="M66" s="1339"/>
      <c r="N66" s="1339"/>
      <c r="O66" s="1339"/>
      <c r="P66" s="1339"/>
      <c r="Q66" s="1339"/>
      <c r="R66" s="1339"/>
      <c r="S66" s="1339"/>
      <c r="T66" s="1339">
        <v>1</v>
      </c>
      <c r="U66" s="852" t="s">
        <v>192</v>
      </c>
      <c r="V66" s="3088"/>
      <c r="W66" s="3089"/>
      <c r="X66" s="1601">
        <v>1000</v>
      </c>
      <c r="Y66" s="1601">
        <v>1</v>
      </c>
      <c r="Z66" s="1601">
        <v>1</v>
      </c>
      <c r="AA66" s="1601">
        <v>10</v>
      </c>
      <c r="AB66" s="1601">
        <v>100</v>
      </c>
      <c r="AC66" s="1602">
        <v>1000</v>
      </c>
      <c r="AD66" s="1611"/>
      <c r="AE66" s="1339">
        <v>1</v>
      </c>
      <c r="AF66" s="1339"/>
      <c r="AG66" s="1339">
        <v>1</v>
      </c>
      <c r="AH66" s="1339">
        <v>1</v>
      </c>
      <c r="AI66" s="1339"/>
      <c r="AJ66" s="1339">
        <v>1</v>
      </c>
      <c r="AK66" s="1339">
        <v>1</v>
      </c>
      <c r="AL66" s="1339">
        <v>1</v>
      </c>
      <c r="AM66" s="1339">
        <v>1</v>
      </c>
      <c r="AN66" s="1339">
        <v>1</v>
      </c>
      <c r="AO66" s="1339">
        <v>1</v>
      </c>
      <c r="AP66" s="1339">
        <v>1</v>
      </c>
      <c r="AQ66" s="1339">
        <v>1</v>
      </c>
      <c r="AR66" s="1339">
        <v>1</v>
      </c>
      <c r="AS66" s="1339">
        <v>1</v>
      </c>
      <c r="AT66" s="1339">
        <v>1</v>
      </c>
      <c r="AU66" s="1339">
        <v>1</v>
      </c>
      <c r="AV66" s="1339">
        <v>1</v>
      </c>
      <c r="AX66" s="1339"/>
      <c r="AY66" s="1339">
        <v>1</v>
      </c>
      <c r="AZ66" s="1339"/>
      <c r="BA66" s="1339">
        <v>1</v>
      </c>
      <c r="BB66" s="1339">
        <v>1</v>
      </c>
      <c r="BC66" s="1339">
        <v>1</v>
      </c>
      <c r="BD66" s="1339">
        <v>1</v>
      </c>
      <c r="BE66" s="1339">
        <v>1</v>
      </c>
      <c r="BF66" s="1339">
        <v>1</v>
      </c>
      <c r="BG66" s="1339">
        <v>1</v>
      </c>
      <c r="BH66" s="1339">
        <v>1</v>
      </c>
      <c r="BI66" s="1339">
        <v>1</v>
      </c>
      <c r="BJ66" s="1339">
        <v>1</v>
      </c>
      <c r="BK66" s="1339">
        <v>1</v>
      </c>
      <c r="BL66" s="1339">
        <v>1</v>
      </c>
      <c r="BM66" s="1339">
        <v>1</v>
      </c>
      <c r="BN66" s="1339">
        <v>1</v>
      </c>
      <c r="BO66" s="1339">
        <v>1</v>
      </c>
      <c r="BP66" s="1339">
        <v>1</v>
      </c>
      <c r="BQ66" s="1339">
        <v>1</v>
      </c>
      <c r="BR66" s="1339">
        <v>1</v>
      </c>
      <c r="BS66" s="1339"/>
      <c r="BT66" s="1339">
        <v>1</v>
      </c>
      <c r="BU66" s="1339">
        <v>1</v>
      </c>
      <c r="BV66" s="1339"/>
      <c r="BW66" s="1339">
        <v>1</v>
      </c>
      <c r="BX66" s="1339">
        <v>1</v>
      </c>
      <c r="BY66" s="1339">
        <v>1</v>
      </c>
      <c r="BZ66" s="1339">
        <v>1</v>
      </c>
      <c r="CA66" s="1339">
        <v>1</v>
      </c>
      <c r="CB66" s="1339">
        <v>1</v>
      </c>
      <c r="CC66" s="1339">
        <v>1</v>
      </c>
      <c r="CD66" s="1339">
        <v>1</v>
      </c>
      <c r="CE66" s="1339">
        <v>1</v>
      </c>
      <c r="CF66" s="1339">
        <v>1</v>
      </c>
      <c r="CG66" s="1339">
        <v>1</v>
      </c>
      <c r="CH66" s="1339">
        <v>1</v>
      </c>
      <c r="CI66" s="1339">
        <v>1</v>
      </c>
      <c r="CJ66" s="1339">
        <v>1</v>
      </c>
      <c r="CK66" s="1339">
        <v>1</v>
      </c>
      <c r="CL66" s="1339">
        <v>1</v>
      </c>
      <c r="CM66" s="1339">
        <v>1</v>
      </c>
      <c r="CN66" s="1339">
        <v>1</v>
      </c>
      <c r="CO66" s="1339">
        <v>1</v>
      </c>
      <c r="CP66" s="1339">
        <v>1</v>
      </c>
      <c r="CQ66" s="1339">
        <v>1</v>
      </c>
      <c r="CR66" s="1339">
        <v>1</v>
      </c>
      <c r="CS66" s="1339"/>
      <c r="CT66" s="1339">
        <v>1</v>
      </c>
      <c r="CU66" s="1339">
        <v>1</v>
      </c>
      <c r="CV66" s="1339">
        <v>1</v>
      </c>
      <c r="CW66" s="1339">
        <v>1</v>
      </c>
      <c r="CX66" s="1339">
        <v>1</v>
      </c>
      <c r="CY66" s="1339">
        <v>1</v>
      </c>
      <c r="CZ66" s="1339">
        <v>1</v>
      </c>
      <c r="DA66" s="1339">
        <v>1</v>
      </c>
      <c r="DB66" s="1339">
        <v>1</v>
      </c>
      <c r="DC66" s="1339">
        <v>1</v>
      </c>
      <c r="DD66" s="1339">
        <v>1</v>
      </c>
      <c r="DE66" s="1339">
        <v>1</v>
      </c>
      <c r="DF66" s="1339">
        <v>1</v>
      </c>
      <c r="DG66" s="1339">
        <v>1</v>
      </c>
      <c r="DH66" s="1339">
        <v>1</v>
      </c>
      <c r="DI66" s="1339">
        <v>1</v>
      </c>
      <c r="DJ66" s="1339">
        <v>1</v>
      </c>
      <c r="DK66" s="1339">
        <v>1</v>
      </c>
      <c r="DL66" s="1339">
        <v>1</v>
      </c>
      <c r="DM66" s="1339">
        <v>1</v>
      </c>
      <c r="DN66" s="1339">
        <v>1</v>
      </c>
      <c r="DO66" s="1339">
        <v>1</v>
      </c>
      <c r="DP66" s="1339">
        <v>1</v>
      </c>
      <c r="DQ66" s="1339">
        <v>1</v>
      </c>
      <c r="DR66" s="1339">
        <v>1</v>
      </c>
      <c r="DS66" s="1339"/>
      <c r="DT66" s="1339">
        <v>1</v>
      </c>
      <c r="DU66" s="1339">
        <v>1</v>
      </c>
      <c r="DV66" s="1339">
        <v>1</v>
      </c>
      <c r="DW66" s="1339">
        <v>1</v>
      </c>
      <c r="DX66" s="1339">
        <v>1</v>
      </c>
      <c r="DY66" s="1339">
        <v>1</v>
      </c>
      <c r="DZ66" s="1339">
        <v>1</v>
      </c>
      <c r="EA66" s="1339">
        <v>1</v>
      </c>
      <c r="EB66" s="1339">
        <v>1</v>
      </c>
      <c r="EC66" s="1339">
        <v>1</v>
      </c>
      <c r="ED66" s="1339">
        <v>1</v>
      </c>
      <c r="EE66" s="1339">
        <v>1</v>
      </c>
      <c r="EF66" s="1339">
        <v>1</v>
      </c>
      <c r="EG66" s="1339">
        <v>1</v>
      </c>
      <c r="EH66" s="1339">
        <v>1</v>
      </c>
      <c r="EI66" s="1339">
        <v>1</v>
      </c>
      <c r="EJ66" s="1339">
        <v>1</v>
      </c>
      <c r="EK66" s="1339">
        <v>1</v>
      </c>
      <c r="EL66" s="1339">
        <v>1</v>
      </c>
      <c r="EM66" s="1339">
        <v>1</v>
      </c>
      <c r="EN66" s="1339">
        <v>1</v>
      </c>
      <c r="EO66" s="1339">
        <v>1</v>
      </c>
      <c r="EP66" s="1339">
        <v>1</v>
      </c>
      <c r="EQ66" s="1339">
        <v>1</v>
      </c>
      <c r="ER66" s="1339">
        <v>1</v>
      </c>
      <c r="ES66" s="1339">
        <v>1</v>
      </c>
      <c r="ET66" s="1339">
        <v>1</v>
      </c>
      <c r="EU66" s="1339">
        <v>1</v>
      </c>
      <c r="EV66" s="1339">
        <v>1</v>
      </c>
      <c r="EW66" s="1339">
        <v>1</v>
      </c>
      <c r="EX66" s="1339">
        <v>1</v>
      </c>
      <c r="EY66" s="604">
        <v>1</v>
      </c>
      <c r="EZ66" s="1091"/>
      <c r="FA66" s="1100" t="s">
        <v>2480</v>
      </c>
      <c r="FB66" s="1101">
        <v>250</v>
      </c>
      <c r="FC66" s="1102">
        <v>260</v>
      </c>
      <c r="FD66" s="1102">
        <v>60</v>
      </c>
      <c r="FE66" s="1101">
        <v>20</v>
      </c>
      <c r="FF66" s="1102">
        <v>12</v>
      </c>
      <c r="FG66" s="1103">
        <f>SUM(FB66:FF66)</f>
        <v>602</v>
      </c>
      <c r="FH66" s="1339">
        <v>1</v>
      </c>
      <c r="FI66" s="1339">
        <v>1</v>
      </c>
      <c r="FJ66" s="3262"/>
      <c r="FK66" s="1430">
        <v>4.1666666666666664E-2</v>
      </c>
      <c r="FL66" s="426">
        <f>(FL65/FK65)*FK66</f>
        <v>60</v>
      </c>
      <c r="FM66" s="1108">
        <f>(FM65/FK65)*FK66</f>
        <v>100</v>
      </c>
      <c r="FN66" s="1339">
        <v>1</v>
      </c>
      <c r="FO66" s="1339">
        <v>1</v>
      </c>
      <c r="FP66" s="1339">
        <v>1</v>
      </c>
      <c r="FQ66" s="1339">
        <v>1</v>
      </c>
      <c r="FR66" s="1339">
        <v>1</v>
      </c>
      <c r="FS66" s="1339">
        <v>1</v>
      </c>
      <c r="FT66" s="1339">
        <v>1</v>
      </c>
      <c r="FU66" s="1339">
        <v>1</v>
      </c>
      <c r="FV66" s="1339">
        <v>1</v>
      </c>
      <c r="FW66" s="1339">
        <v>1</v>
      </c>
      <c r="FX66" s="1339">
        <v>1</v>
      </c>
      <c r="FY66" s="1339">
        <v>1</v>
      </c>
      <c r="FZ66" s="1339">
        <v>1</v>
      </c>
      <c r="GA66" s="1339">
        <v>1</v>
      </c>
    </row>
    <row r="67" spans="1:183" ht="15.75" customHeight="1">
      <c r="A67" s="1339">
        <v>1</v>
      </c>
      <c r="B67" s="1339">
        <v>1</v>
      </c>
      <c r="C67" s="1339">
        <v>1</v>
      </c>
      <c r="D67" s="1339">
        <v>1</v>
      </c>
      <c r="E67" s="1339">
        <v>1</v>
      </c>
      <c r="F67" s="1339">
        <v>1</v>
      </c>
      <c r="G67" s="1339">
        <v>1</v>
      </c>
      <c r="H67" s="1339">
        <v>1</v>
      </c>
      <c r="I67" s="1339">
        <v>1</v>
      </c>
      <c r="J67" s="1339">
        <v>1</v>
      </c>
      <c r="K67" s="1339">
        <v>1</v>
      </c>
      <c r="L67" s="1339">
        <v>1</v>
      </c>
      <c r="M67" s="1339"/>
      <c r="N67" s="1339"/>
      <c r="O67" s="1339"/>
      <c r="P67" s="1339"/>
      <c r="Q67" s="1339"/>
      <c r="R67" s="1339"/>
      <c r="S67" s="1339"/>
      <c r="T67" s="1339">
        <v>1</v>
      </c>
      <c r="U67" s="852" t="s">
        <v>192</v>
      </c>
      <c r="V67" s="3090"/>
      <c r="W67" s="3091"/>
      <c r="X67" s="1603">
        <f>_xlfn.XLOOKUP(Y42,X64:AC64,X65:AC65)</f>
        <v>0.01</v>
      </c>
      <c r="Y67" s="1603">
        <f>_xlfn.XLOOKUP(AA42,X64:AC64,X65:AC65)</f>
        <v>1</v>
      </c>
      <c r="Z67" s="1603">
        <f>_xlfn.XLOOKUP(AA42,X64:AC64,X66:AC66)</f>
        <v>1</v>
      </c>
      <c r="AA67" s="1604"/>
      <c r="AB67" s="1604"/>
      <c r="AC67" s="1605"/>
      <c r="AD67" s="1611"/>
      <c r="AE67" s="1339">
        <v>1</v>
      </c>
      <c r="AF67" s="1339"/>
      <c r="AG67" s="1339">
        <v>1</v>
      </c>
      <c r="AH67" s="1339">
        <v>1</v>
      </c>
      <c r="AI67" s="1339"/>
      <c r="AJ67" s="1339">
        <v>1</v>
      </c>
      <c r="AK67" s="1339">
        <v>1</v>
      </c>
      <c r="AL67" s="1339">
        <v>1</v>
      </c>
      <c r="AM67" s="1339">
        <v>1</v>
      </c>
      <c r="AN67" s="1339">
        <v>1</v>
      </c>
      <c r="AO67" s="1339">
        <v>1</v>
      </c>
      <c r="AP67" s="1339">
        <v>1</v>
      </c>
      <c r="AQ67" s="1339">
        <v>1</v>
      </c>
      <c r="AR67" s="1339">
        <v>1</v>
      </c>
      <c r="AS67" s="1339">
        <v>1</v>
      </c>
      <c r="AT67" s="1339">
        <v>1</v>
      </c>
      <c r="AU67" s="1339">
        <v>1</v>
      </c>
      <c r="AV67" s="1339">
        <v>1</v>
      </c>
      <c r="AX67" s="1339"/>
      <c r="AY67" s="1339">
        <v>1</v>
      </c>
      <c r="AZ67" s="1339"/>
      <c r="BA67" s="1339">
        <v>1</v>
      </c>
      <c r="BB67" s="1339">
        <v>1</v>
      </c>
      <c r="BC67" s="1339">
        <v>1</v>
      </c>
      <c r="BD67" s="1339">
        <v>1</v>
      </c>
      <c r="BE67" s="1339">
        <v>1</v>
      </c>
      <c r="BF67" s="1339">
        <v>1</v>
      </c>
      <c r="BG67" s="1339">
        <v>1</v>
      </c>
      <c r="BH67" s="1339">
        <v>1</v>
      </c>
      <c r="BI67" s="1339">
        <v>1</v>
      </c>
      <c r="BJ67" s="1339">
        <v>1</v>
      </c>
      <c r="BK67" s="1339">
        <v>1</v>
      </c>
      <c r="BL67" s="1339">
        <v>1</v>
      </c>
      <c r="BM67" s="1339">
        <v>1</v>
      </c>
      <c r="BN67" s="1339">
        <v>1</v>
      </c>
      <c r="BO67" s="1339">
        <v>1</v>
      </c>
      <c r="BP67" s="1339">
        <v>1</v>
      </c>
      <c r="BQ67" s="1339">
        <v>1</v>
      </c>
      <c r="BR67" s="1339">
        <v>1</v>
      </c>
      <c r="BS67" s="1339"/>
      <c r="BT67" s="1339">
        <v>1</v>
      </c>
      <c r="BU67" s="1339">
        <v>1</v>
      </c>
      <c r="BV67" s="1339"/>
      <c r="BW67" s="1339">
        <v>1</v>
      </c>
      <c r="BX67" s="1339">
        <v>1</v>
      </c>
      <c r="BY67" s="1339">
        <v>1</v>
      </c>
      <c r="BZ67" s="1339">
        <v>1</v>
      </c>
      <c r="CA67" s="1339">
        <v>1</v>
      </c>
      <c r="CB67" s="1339">
        <v>1</v>
      </c>
      <c r="CC67" s="1339">
        <v>1</v>
      </c>
      <c r="CD67" s="1339">
        <v>1</v>
      </c>
      <c r="CE67" s="1339">
        <v>1</v>
      </c>
      <c r="CF67" s="1339">
        <v>1</v>
      </c>
      <c r="CG67" s="1339">
        <v>1</v>
      </c>
      <c r="CH67" s="1339">
        <v>1</v>
      </c>
      <c r="CI67" s="1339">
        <v>1</v>
      </c>
      <c r="CJ67" s="1339">
        <v>1</v>
      </c>
      <c r="CK67" s="1339">
        <v>1</v>
      </c>
      <c r="CL67" s="1339">
        <v>1</v>
      </c>
      <c r="CM67" s="1339">
        <v>1</v>
      </c>
      <c r="CN67" s="1339">
        <v>1</v>
      </c>
      <c r="CO67" s="1339">
        <v>1</v>
      </c>
      <c r="CP67" s="1339">
        <v>1</v>
      </c>
      <c r="CQ67" s="1339">
        <v>1</v>
      </c>
      <c r="CR67" s="1339">
        <v>1</v>
      </c>
      <c r="CS67" s="1339"/>
      <c r="CT67" s="1339">
        <v>1</v>
      </c>
      <c r="CU67" s="1339">
        <v>1</v>
      </c>
      <c r="CV67" s="1339">
        <v>1</v>
      </c>
      <c r="CW67" s="1339">
        <v>1</v>
      </c>
      <c r="CX67" s="1339">
        <v>1</v>
      </c>
      <c r="CY67" s="1339">
        <v>1</v>
      </c>
      <c r="CZ67" s="1339">
        <v>1</v>
      </c>
      <c r="DA67" s="1339">
        <v>1</v>
      </c>
      <c r="DB67" s="1339">
        <v>1</v>
      </c>
      <c r="DC67" s="1339">
        <v>1</v>
      </c>
      <c r="DD67" s="1339">
        <v>1</v>
      </c>
      <c r="DE67" s="1339">
        <v>1</v>
      </c>
      <c r="DF67" s="1339">
        <v>1</v>
      </c>
      <c r="DG67" s="1339">
        <v>1</v>
      </c>
      <c r="DH67" s="1339">
        <v>1</v>
      </c>
      <c r="DI67" s="1339">
        <v>1</v>
      </c>
      <c r="DJ67" s="1339">
        <v>1</v>
      </c>
      <c r="DK67" s="1339">
        <v>1</v>
      </c>
      <c r="DL67" s="1339">
        <v>1</v>
      </c>
      <c r="DM67" s="1339">
        <v>1</v>
      </c>
      <c r="DN67" s="1339">
        <v>1</v>
      </c>
      <c r="DO67" s="1339">
        <v>1</v>
      </c>
      <c r="DP67" s="1339">
        <v>1</v>
      </c>
      <c r="DQ67" s="1339">
        <v>1</v>
      </c>
      <c r="DR67" s="1339">
        <v>1</v>
      </c>
      <c r="DS67" s="1339"/>
      <c r="DT67" s="1339">
        <v>1</v>
      </c>
      <c r="DU67" s="1339">
        <v>1</v>
      </c>
      <c r="DV67" s="1339">
        <v>1</v>
      </c>
      <c r="DW67" s="1339">
        <v>1</v>
      </c>
      <c r="DX67" s="1339">
        <v>1</v>
      </c>
      <c r="DY67" s="1339">
        <v>1</v>
      </c>
      <c r="DZ67" s="1339">
        <v>1</v>
      </c>
      <c r="EA67" s="1339">
        <v>1</v>
      </c>
      <c r="EB67" s="1339">
        <v>1</v>
      </c>
      <c r="EC67" s="1339">
        <v>1</v>
      </c>
      <c r="ED67" s="1339">
        <v>1</v>
      </c>
      <c r="EE67" s="1339">
        <v>1</v>
      </c>
      <c r="EF67" s="1339">
        <v>1</v>
      </c>
      <c r="EG67" s="1339">
        <v>1</v>
      </c>
      <c r="EH67" s="1339">
        <v>1</v>
      </c>
      <c r="EI67" s="1339">
        <v>1</v>
      </c>
      <c r="EJ67" s="1339">
        <v>1</v>
      </c>
      <c r="EK67" s="1339">
        <v>1</v>
      </c>
      <c r="EL67" s="1339">
        <v>1</v>
      </c>
      <c r="EM67" s="1339">
        <v>1</v>
      </c>
      <c r="EN67" s="1339">
        <v>1</v>
      </c>
      <c r="EO67" s="1339">
        <v>1</v>
      </c>
      <c r="EP67" s="1339">
        <v>1</v>
      </c>
      <c r="EQ67" s="1339">
        <v>1</v>
      </c>
      <c r="ER67" s="1339">
        <v>1</v>
      </c>
      <c r="ES67" s="1339">
        <v>1</v>
      </c>
      <c r="ET67" s="1339">
        <v>1</v>
      </c>
      <c r="EU67" s="1339">
        <v>1</v>
      </c>
      <c r="EV67" s="1339">
        <v>1</v>
      </c>
      <c r="EW67" s="1339">
        <v>1</v>
      </c>
      <c r="EX67" s="1339">
        <v>1</v>
      </c>
      <c r="EY67" s="604">
        <v>1</v>
      </c>
      <c r="EZ67" s="1091"/>
      <c r="FA67" s="1105" t="s">
        <v>2481</v>
      </c>
      <c r="FB67" s="1106">
        <v>70</v>
      </c>
      <c r="FC67" s="1107">
        <v>90</v>
      </c>
      <c r="FD67" s="1106">
        <v>190</v>
      </c>
      <c r="FE67" s="1106">
        <v>120</v>
      </c>
      <c r="FF67" s="1106">
        <v>110</v>
      </c>
      <c r="FG67" s="1096" t="s">
        <v>2482</v>
      </c>
      <c r="FH67" s="1339">
        <v>1</v>
      </c>
      <c r="FI67" s="1339">
        <v>1</v>
      </c>
      <c r="FJ67" s="3262"/>
      <c r="FK67" s="1431">
        <f>(FK65/FL65)*FL67</f>
        <v>6.2499999999999993E-2</v>
      </c>
      <c r="FL67" s="427">
        <v>90</v>
      </c>
      <c r="FM67" s="1112">
        <f>(FM65/FL65)*FL67</f>
        <v>150</v>
      </c>
      <c r="FN67" s="1339">
        <v>1</v>
      </c>
      <c r="FO67" s="1339">
        <v>1</v>
      </c>
      <c r="FP67" s="1339">
        <v>1</v>
      </c>
      <c r="FQ67" s="1339">
        <v>1</v>
      </c>
      <c r="FR67" s="1339">
        <v>1</v>
      </c>
      <c r="FS67" s="1339">
        <v>1</v>
      </c>
      <c r="FT67" s="1339">
        <v>1</v>
      </c>
      <c r="FU67" s="1339">
        <v>1</v>
      </c>
      <c r="FV67" s="1339">
        <v>1</v>
      </c>
      <c r="FW67" s="1339">
        <v>1</v>
      </c>
      <c r="FX67" s="1339">
        <v>1</v>
      </c>
      <c r="FY67" s="1339">
        <v>1</v>
      </c>
      <c r="FZ67" s="1339">
        <v>1</v>
      </c>
      <c r="GA67" s="1339">
        <v>1</v>
      </c>
    </row>
    <row r="68" spans="1:183" ht="15.75">
      <c r="A68" s="1339">
        <v>1</v>
      </c>
      <c r="B68" s="1339">
        <v>1</v>
      </c>
      <c r="C68" s="1339">
        <v>1</v>
      </c>
      <c r="D68" s="1339">
        <v>1</v>
      </c>
      <c r="E68" s="1339">
        <v>1</v>
      </c>
      <c r="F68" s="1339">
        <v>1</v>
      </c>
      <c r="G68" s="1339">
        <v>1</v>
      </c>
      <c r="H68" s="1339">
        <v>1</v>
      </c>
      <c r="I68" s="1339">
        <v>1</v>
      </c>
      <c r="J68" s="1339">
        <v>1</v>
      </c>
      <c r="K68" s="1339">
        <v>1</v>
      </c>
      <c r="L68" s="1339">
        <v>1</v>
      </c>
      <c r="M68" s="1339"/>
      <c r="N68" s="1339"/>
      <c r="O68" s="1339"/>
      <c r="P68" s="1339"/>
      <c r="Q68" s="1339"/>
      <c r="R68" s="1339"/>
      <c r="S68" s="1339"/>
      <c r="T68" s="1339">
        <v>1</v>
      </c>
      <c r="U68" s="852" t="s">
        <v>192</v>
      </c>
      <c r="V68" s="1078"/>
      <c r="W68" s="1078" t="s">
        <v>3566</v>
      </c>
      <c r="X68" s="1078"/>
      <c r="Y68" s="1078"/>
      <c r="Z68" s="1078"/>
      <c r="AA68" s="1078"/>
      <c r="AB68" s="1078"/>
      <c r="AC68" s="1078"/>
      <c r="AD68" s="849"/>
      <c r="AE68" s="1339">
        <v>1</v>
      </c>
      <c r="AF68" s="1339"/>
      <c r="AG68" s="1339">
        <v>1</v>
      </c>
      <c r="AH68" s="1339">
        <v>1</v>
      </c>
      <c r="AI68" s="1339"/>
      <c r="AJ68" s="1339">
        <v>1</v>
      </c>
      <c r="AK68" s="1339">
        <v>1</v>
      </c>
      <c r="AL68" s="1339">
        <v>1</v>
      </c>
      <c r="AM68" s="1339">
        <v>1</v>
      </c>
      <c r="AN68" s="1339">
        <v>1</v>
      </c>
      <c r="AO68" s="1339">
        <v>1</v>
      </c>
      <c r="AP68" s="1339">
        <v>1</v>
      </c>
      <c r="AQ68" s="1339">
        <v>1</v>
      </c>
      <c r="AR68" s="1339">
        <v>1</v>
      </c>
      <c r="AS68" s="1339">
        <v>1</v>
      </c>
      <c r="AT68" s="1339">
        <v>1</v>
      </c>
      <c r="AU68" s="1339">
        <v>1</v>
      </c>
      <c r="AV68" s="1339">
        <v>1</v>
      </c>
      <c r="AX68" s="1339"/>
      <c r="AY68" s="1339">
        <v>1</v>
      </c>
      <c r="AZ68" s="1339"/>
      <c r="BA68" s="1339">
        <v>1</v>
      </c>
      <c r="BB68" s="1339">
        <v>1</v>
      </c>
      <c r="BC68" s="1339">
        <v>1</v>
      </c>
      <c r="BD68" s="1339">
        <v>1</v>
      </c>
      <c r="BE68" s="1339">
        <v>1</v>
      </c>
      <c r="BF68" s="1339">
        <v>1</v>
      </c>
      <c r="BG68" s="1339">
        <v>1</v>
      </c>
      <c r="BH68" s="1339">
        <v>1</v>
      </c>
      <c r="BI68" s="1339">
        <v>1</v>
      </c>
      <c r="BJ68" s="1339">
        <v>1</v>
      </c>
      <c r="BK68" s="1339">
        <v>1</v>
      </c>
      <c r="BL68" s="1339">
        <v>1</v>
      </c>
      <c r="BM68" s="1339">
        <v>1</v>
      </c>
      <c r="BN68" s="1339">
        <v>1</v>
      </c>
      <c r="BO68" s="1339">
        <v>1</v>
      </c>
      <c r="BP68" s="1339">
        <v>1</v>
      </c>
      <c r="BQ68" s="1339">
        <v>1</v>
      </c>
      <c r="BR68" s="1339">
        <v>1</v>
      </c>
      <c r="BS68" s="1339"/>
      <c r="BT68" s="1339">
        <v>1</v>
      </c>
      <c r="BU68" s="1339">
        <v>1</v>
      </c>
      <c r="BV68" s="1339"/>
      <c r="BW68" s="1339">
        <v>1</v>
      </c>
      <c r="BX68" s="1339">
        <v>1</v>
      </c>
      <c r="BY68" s="1339">
        <v>1</v>
      </c>
      <c r="BZ68" s="1339">
        <v>1</v>
      </c>
      <c r="CA68" s="1339">
        <v>1</v>
      </c>
      <c r="CB68" s="1339">
        <v>1</v>
      </c>
      <c r="CC68" s="1339">
        <v>1</v>
      </c>
      <c r="CD68" s="1339">
        <v>1</v>
      </c>
      <c r="CE68" s="1339">
        <v>1</v>
      </c>
      <c r="CF68" s="1339">
        <v>1</v>
      </c>
      <c r="CG68" s="1339">
        <v>1</v>
      </c>
      <c r="CH68" s="1339">
        <v>1</v>
      </c>
      <c r="CI68" s="1339">
        <v>1</v>
      </c>
      <c r="CJ68" s="1339">
        <v>1</v>
      </c>
      <c r="CK68" s="1339">
        <v>1</v>
      </c>
      <c r="CL68" s="1339">
        <v>1</v>
      </c>
      <c r="CM68" s="1339">
        <v>1</v>
      </c>
      <c r="CN68" s="1339">
        <v>1</v>
      </c>
      <c r="CO68" s="1339">
        <v>1</v>
      </c>
      <c r="CP68" s="1339">
        <v>1</v>
      </c>
      <c r="CQ68" s="1339">
        <v>1</v>
      </c>
      <c r="CR68" s="1339">
        <v>1</v>
      </c>
      <c r="CS68" s="1339"/>
      <c r="CT68" s="1339">
        <v>1</v>
      </c>
      <c r="CU68" s="1339">
        <v>1</v>
      </c>
      <c r="CV68" s="1339">
        <v>1</v>
      </c>
      <c r="CW68" s="1339">
        <v>1</v>
      </c>
      <c r="CX68" s="1339">
        <v>1</v>
      </c>
      <c r="CY68" s="1339">
        <v>1</v>
      </c>
      <c r="CZ68" s="1339">
        <v>1</v>
      </c>
      <c r="DA68" s="1339">
        <v>1</v>
      </c>
      <c r="DB68" s="1339">
        <v>1</v>
      </c>
      <c r="DC68" s="1339">
        <v>1</v>
      </c>
      <c r="DD68" s="1339">
        <v>1</v>
      </c>
      <c r="DE68" s="1339">
        <v>1</v>
      </c>
      <c r="DF68" s="1339">
        <v>1</v>
      </c>
      <c r="DG68" s="1339">
        <v>1</v>
      </c>
      <c r="DH68" s="1339">
        <v>1</v>
      </c>
      <c r="DI68" s="1339">
        <v>1</v>
      </c>
      <c r="DJ68" s="1339">
        <v>1</v>
      </c>
      <c r="DK68" s="1339">
        <v>1</v>
      </c>
      <c r="DL68" s="1339">
        <v>1</v>
      </c>
      <c r="DM68" s="1339">
        <v>1</v>
      </c>
      <c r="DN68" s="1339">
        <v>1</v>
      </c>
      <c r="DO68" s="1339">
        <v>1</v>
      </c>
      <c r="DP68" s="1339">
        <v>1</v>
      </c>
      <c r="DQ68" s="1339">
        <v>1</v>
      </c>
      <c r="DR68" s="1339">
        <v>1</v>
      </c>
      <c r="DS68" s="1339"/>
      <c r="DT68" s="1339">
        <v>1</v>
      </c>
      <c r="DU68" s="1339">
        <v>1</v>
      </c>
      <c r="DV68" s="1339">
        <v>1</v>
      </c>
      <c r="DW68" s="1339">
        <v>1</v>
      </c>
      <c r="DX68" s="1339">
        <v>1</v>
      </c>
      <c r="DY68" s="1339">
        <v>1</v>
      </c>
      <c r="DZ68" s="1339">
        <v>1</v>
      </c>
      <c r="EA68" s="1339">
        <v>1</v>
      </c>
      <c r="EB68" s="1339">
        <v>1</v>
      </c>
      <c r="EC68" s="1339">
        <v>1</v>
      </c>
      <c r="ED68" s="1339">
        <v>1</v>
      </c>
      <c r="EE68" s="1339">
        <v>1</v>
      </c>
      <c r="EF68" s="1339">
        <v>1</v>
      </c>
      <c r="EG68" s="1339">
        <v>1</v>
      </c>
      <c r="EH68" s="1339">
        <v>1</v>
      </c>
      <c r="EI68" s="1339">
        <v>1</v>
      </c>
      <c r="EJ68" s="1339">
        <v>1</v>
      </c>
      <c r="EK68" s="1339">
        <v>1</v>
      </c>
      <c r="EL68" s="1339">
        <v>1</v>
      </c>
      <c r="EM68" s="1339">
        <v>1</v>
      </c>
      <c r="EN68" s="1339">
        <v>1</v>
      </c>
      <c r="EO68" s="1339">
        <v>1</v>
      </c>
      <c r="EP68" s="1339">
        <v>1</v>
      </c>
      <c r="EQ68" s="1339">
        <v>1</v>
      </c>
      <c r="ER68" s="1339">
        <v>1</v>
      </c>
      <c r="ES68" s="1339">
        <v>1</v>
      </c>
      <c r="ET68" s="1339">
        <v>1</v>
      </c>
      <c r="EU68" s="1339">
        <v>1</v>
      </c>
      <c r="EV68" s="1339">
        <v>1</v>
      </c>
      <c r="EW68" s="1339">
        <v>1</v>
      </c>
      <c r="EX68" s="1339">
        <v>1</v>
      </c>
      <c r="EY68" s="604">
        <v>1</v>
      </c>
      <c r="EZ68" s="1091"/>
      <c r="FA68" s="1109" t="s">
        <v>2483</v>
      </c>
      <c r="FB68" s="1110">
        <f>FB67*FB66/1000</f>
        <v>17.5</v>
      </c>
      <c r="FC68" s="1110">
        <f>FC67*FC66/1000</f>
        <v>23.4</v>
      </c>
      <c r="FD68" s="1110">
        <f>FD67*FD66/1000</f>
        <v>11.4</v>
      </c>
      <c r="FE68" s="1110">
        <f>FE67*FE66/1000</f>
        <v>2.4</v>
      </c>
      <c r="FF68" s="1110">
        <f>FF67*FF66/1000</f>
        <v>1.32</v>
      </c>
      <c r="FG68" s="1111">
        <f>SUM(FA68:FF68)</f>
        <v>56.019999999999996</v>
      </c>
      <c r="FH68" s="1339">
        <v>1</v>
      </c>
      <c r="FI68" s="1339">
        <v>1</v>
      </c>
      <c r="FJ68" s="3262"/>
      <c r="FK68" s="1431">
        <f>(FK65/FM65)*FM68</f>
        <v>1.6666666666666666E-2</v>
      </c>
      <c r="FL68" s="426">
        <f>(FL65/FM65)*FM68</f>
        <v>24</v>
      </c>
      <c r="FM68" s="1116">
        <v>40</v>
      </c>
      <c r="FN68" s="1339">
        <v>1</v>
      </c>
      <c r="FO68" s="1339">
        <v>1</v>
      </c>
      <c r="FP68" s="1339">
        <v>1</v>
      </c>
      <c r="FQ68" s="1339">
        <v>1</v>
      </c>
      <c r="FR68" s="1339">
        <v>1</v>
      </c>
      <c r="FS68" s="1339">
        <v>1</v>
      </c>
      <c r="FT68" s="1339">
        <v>1</v>
      </c>
      <c r="FU68" s="1339">
        <v>1</v>
      </c>
      <c r="FV68" s="1339">
        <v>1</v>
      </c>
      <c r="FW68" s="1339">
        <v>1</v>
      </c>
      <c r="FX68" s="1339">
        <v>1</v>
      </c>
      <c r="FY68" s="1339">
        <v>1</v>
      </c>
      <c r="FZ68" s="1339">
        <v>1</v>
      </c>
      <c r="GA68" s="1339">
        <v>1</v>
      </c>
    </row>
    <row r="69" spans="1:183" ht="15.75">
      <c r="A69" s="1339">
        <v>1</v>
      </c>
      <c r="B69" s="1339">
        <v>1</v>
      </c>
      <c r="C69" s="1339">
        <v>1</v>
      </c>
      <c r="D69" s="1339">
        <v>1</v>
      </c>
      <c r="E69" s="1339">
        <v>1</v>
      </c>
      <c r="F69" s="1339">
        <v>1</v>
      </c>
      <c r="G69" s="1339">
        <v>1</v>
      </c>
      <c r="H69" s="1339">
        <v>1</v>
      </c>
      <c r="I69" s="1339">
        <v>1</v>
      </c>
      <c r="J69" s="1339">
        <v>1</v>
      </c>
      <c r="K69" s="1339">
        <v>1</v>
      </c>
      <c r="L69" s="1339">
        <v>1</v>
      </c>
      <c r="M69" s="1339"/>
      <c r="N69" s="1339"/>
      <c r="O69" s="1339"/>
      <c r="P69" s="1339"/>
      <c r="Q69" s="1339"/>
      <c r="R69" s="1339"/>
      <c r="S69" s="1339"/>
      <c r="T69" s="1339">
        <v>1</v>
      </c>
      <c r="U69" s="852" t="s">
        <v>192</v>
      </c>
      <c r="V69" s="1078"/>
      <c r="W69" s="1078" t="s">
        <v>3066</v>
      </c>
      <c r="X69" s="1078"/>
      <c r="Y69" s="1078"/>
      <c r="Z69" s="1078"/>
      <c r="AA69" s="1078" t="s">
        <v>3854</v>
      </c>
      <c r="AB69" s="1078"/>
      <c r="AC69" s="1078"/>
      <c r="AD69" s="1611"/>
      <c r="AE69" s="1339">
        <v>1</v>
      </c>
      <c r="AF69" s="1339"/>
      <c r="AG69" s="1339">
        <v>1</v>
      </c>
      <c r="AH69" s="1339">
        <v>1</v>
      </c>
      <c r="AI69" s="1339"/>
      <c r="AJ69" s="1339">
        <v>1</v>
      </c>
      <c r="AK69" s="1339">
        <v>1</v>
      </c>
      <c r="AL69" s="1339">
        <v>1</v>
      </c>
      <c r="AM69" s="1339">
        <v>1</v>
      </c>
      <c r="AN69" s="1339">
        <v>1</v>
      </c>
      <c r="AO69" s="1339">
        <v>1</v>
      </c>
      <c r="AP69" s="1339">
        <v>1</v>
      </c>
      <c r="AQ69" s="1339">
        <v>1</v>
      </c>
      <c r="AR69" s="1339">
        <v>1</v>
      </c>
      <c r="AS69" s="1339">
        <v>1</v>
      </c>
      <c r="AT69" s="1339">
        <v>1</v>
      </c>
      <c r="AU69" s="1339">
        <v>1</v>
      </c>
      <c r="AV69" s="1339">
        <v>1</v>
      </c>
      <c r="AX69" s="1339"/>
      <c r="AY69" s="1339">
        <v>1</v>
      </c>
      <c r="AZ69" s="1339"/>
      <c r="BA69" s="1339">
        <v>1</v>
      </c>
      <c r="BB69" s="1339">
        <v>1</v>
      </c>
      <c r="BC69" s="1339">
        <v>1</v>
      </c>
      <c r="BD69" s="1339">
        <v>1</v>
      </c>
      <c r="BE69" s="1339">
        <v>1</v>
      </c>
      <c r="BF69" s="1339">
        <v>1</v>
      </c>
      <c r="BG69" s="1339">
        <v>1</v>
      </c>
      <c r="BH69" s="1339">
        <v>1</v>
      </c>
      <c r="BI69" s="1339">
        <v>1</v>
      </c>
      <c r="BJ69" s="1339">
        <v>1</v>
      </c>
      <c r="BK69" s="1339">
        <v>1</v>
      </c>
      <c r="BL69" s="1339">
        <v>1</v>
      </c>
      <c r="BM69" s="1339">
        <v>1</v>
      </c>
      <c r="BN69" s="1339">
        <v>1</v>
      </c>
      <c r="BO69" s="1339">
        <v>1</v>
      </c>
      <c r="BP69" s="1339">
        <v>1</v>
      </c>
      <c r="BQ69" s="1339">
        <v>1</v>
      </c>
      <c r="BR69" s="1339">
        <v>1</v>
      </c>
      <c r="BS69" s="1339"/>
      <c r="BT69" s="1339">
        <v>1</v>
      </c>
      <c r="BU69" s="1339">
        <v>1</v>
      </c>
      <c r="BV69" s="1339"/>
      <c r="BW69" s="1339">
        <v>1</v>
      </c>
      <c r="BX69" s="1339">
        <v>1</v>
      </c>
      <c r="BY69" s="1339">
        <v>1</v>
      </c>
      <c r="BZ69" s="1339">
        <v>1</v>
      </c>
      <c r="CA69" s="1339">
        <v>1</v>
      </c>
      <c r="CB69" s="1339">
        <v>1</v>
      </c>
      <c r="CC69" s="1339">
        <v>1</v>
      </c>
      <c r="CD69" s="1339">
        <v>1</v>
      </c>
      <c r="CE69" s="1339">
        <v>1</v>
      </c>
      <c r="CF69" s="1339">
        <v>1</v>
      </c>
      <c r="CG69" s="1339">
        <v>1</v>
      </c>
      <c r="CH69" s="1339">
        <v>1</v>
      </c>
      <c r="CI69" s="1339">
        <v>1</v>
      </c>
      <c r="CJ69" s="1339">
        <v>1</v>
      </c>
      <c r="CK69" s="1339">
        <v>1</v>
      </c>
      <c r="CL69" s="1339">
        <v>1</v>
      </c>
      <c r="CM69" s="1339">
        <v>1</v>
      </c>
      <c r="CN69" s="1339">
        <v>1</v>
      </c>
      <c r="CO69" s="1339">
        <v>1</v>
      </c>
      <c r="CP69" s="1339">
        <v>1</v>
      </c>
      <c r="CQ69" s="1339">
        <v>1</v>
      </c>
      <c r="CR69" s="1339">
        <v>1</v>
      </c>
      <c r="CS69" s="1339"/>
      <c r="CT69" s="1339">
        <v>1</v>
      </c>
      <c r="CU69" s="1339">
        <v>1</v>
      </c>
      <c r="CV69" s="1339">
        <v>1</v>
      </c>
      <c r="CW69" s="1339">
        <v>1</v>
      </c>
      <c r="CX69" s="1339">
        <v>1</v>
      </c>
      <c r="CY69" s="1339">
        <v>1</v>
      </c>
      <c r="CZ69" s="1339">
        <v>1</v>
      </c>
      <c r="DA69" s="1339">
        <v>1</v>
      </c>
      <c r="DB69" s="1339">
        <v>1</v>
      </c>
      <c r="DC69" s="1339">
        <v>1</v>
      </c>
      <c r="DD69" s="1339">
        <v>1</v>
      </c>
      <c r="DE69" s="1339">
        <v>1</v>
      </c>
      <c r="DF69" s="1339">
        <v>1</v>
      </c>
      <c r="DG69" s="1339">
        <v>1</v>
      </c>
      <c r="DH69" s="1339">
        <v>1</v>
      </c>
      <c r="DI69" s="1339">
        <v>1</v>
      </c>
      <c r="DJ69" s="1339">
        <v>1</v>
      </c>
      <c r="DK69" s="1339">
        <v>1</v>
      </c>
      <c r="DL69" s="1339">
        <v>1</v>
      </c>
      <c r="DM69" s="1339">
        <v>1</v>
      </c>
      <c r="DN69" s="1339">
        <v>1</v>
      </c>
      <c r="DO69" s="1339">
        <v>1</v>
      </c>
      <c r="DP69" s="1339">
        <v>1</v>
      </c>
      <c r="DQ69" s="1339">
        <v>1</v>
      </c>
      <c r="DR69" s="1339">
        <v>1</v>
      </c>
      <c r="DS69" s="1339"/>
      <c r="DT69" s="1339">
        <v>1</v>
      </c>
      <c r="DU69" s="1339">
        <v>1</v>
      </c>
      <c r="DV69" s="1339">
        <v>1</v>
      </c>
      <c r="DW69" s="1339">
        <v>1</v>
      </c>
      <c r="DX69" s="1339">
        <v>1</v>
      </c>
      <c r="DY69" s="1339">
        <v>1</v>
      </c>
      <c r="DZ69" s="1339">
        <v>1</v>
      </c>
      <c r="EA69" s="1339">
        <v>1</v>
      </c>
      <c r="EB69" s="1339">
        <v>1</v>
      </c>
      <c r="EC69" s="1339">
        <v>1</v>
      </c>
      <c r="ED69" s="1339">
        <v>1</v>
      </c>
      <c r="EE69" s="1339">
        <v>1</v>
      </c>
      <c r="EF69" s="1339">
        <v>1</v>
      </c>
      <c r="EG69" s="1339">
        <v>1</v>
      </c>
      <c r="EH69" s="1339">
        <v>1</v>
      </c>
      <c r="EI69" s="1339">
        <v>1</v>
      </c>
      <c r="EJ69" s="1339">
        <v>1</v>
      </c>
      <c r="EK69" s="1339">
        <v>1</v>
      </c>
      <c r="EL69" s="1339">
        <v>1</v>
      </c>
      <c r="EM69" s="1339">
        <v>1</v>
      </c>
      <c r="EN69" s="1339">
        <v>1</v>
      </c>
      <c r="EO69" s="1339">
        <v>1</v>
      </c>
      <c r="EP69" s="1339">
        <v>1</v>
      </c>
      <c r="EQ69" s="1339">
        <v>1</v>
      </c>
      <c r="ER69" s="1339">
        <v>1</v>
      </c>
      <c r="ES69" s="1339">
        <v>1</v>
      </c>
      <c r="ET69" s="1339">
        <v>1</v>
      </c>
      <c r="EU69" s="1339">
        <v>1</v>
      </c>
      <c r="EV69" s="1339">
        <v>1</v>
      </c>
      <c r="EW69" s="1339">
        <v>1</v>
      </c>
      <c r="EX69" s="1339">
        <v>1</v>
      </c>
      <c r="EY69" s="604">
        <v>1</v>
      </c>
      <c r="EZ69" s="1113"/>
      <c r="FA69" s="1109" t="s">
        <v>2484</v>
      </c>
      <c r="FB69" s="1114">
        <f>FG69/FG68*FB68</f>
        <v>143.76115672973938</v>
      </c>
      <c r="FC69" s="1114">
        <f>FG69/FG68*FC68</f>
        <v>192.2292038557658</v>
      </c>
      <c r="FD69" s="1114">
        <f>FG69/FG68*FD68</f>
        <v>93.650124955373087</v>
      </c>
      <c r="FE69" s="1114">
        <f>FG69/FG68*FE68</f>
        <v>19.715815780078543</v>
      </c>
      <c r="FF69" s="1114">
        <f>FG69/FG68*FF68</f>
        <v>10.8436986790432</v>
      </c>
      <c r="FG69" s="1115">
        <v>460.2</v>
      </c>
      <c r="FH69" s="1339">
        <v>1</v>
      </c>
      <c r="FI69" s="1339">
        <v>1</v>
      </c>
      <c r="FJ69" s="3262"/>
      <c r="FK69" s="3264" t="s">
        <v>399</v>
      </c>
      <c r="FL69" s="3264"/>
      <c r="FM69" s="3265"/>
      <c r="FN69" s="1339">
        <v>1</v>
      </c>
      <c r="FO69" s="1339">
        <v>1</v>
      </c>
      <c r="FP69" s="1339">
        <v>1</v>
      </c>
      <c r="FQ69" s="1339">
        <v>1</v>
      </c>
      <c r="FR69" s="1339">
        <v>1</v>
      </c>
      <c r="FS69" s="1339">
        <v>1</v>
      </c>
      <c r="FT69" s="1339">
        <v>1</v>
      </c>
      <c r="FU69" s="1339">
        <v>1</v>
      </c>
      <c r="FV69" s="1339">
        <v>1</v>
      </c>
      <c r="FW69" s="1339">
        <v>1</v>
      </c>
      <c r="FX69" s="1339">
        <v>1</v>
      </c>
      <c r="FY69" s="1339">
        <v>1</v>
      </c>
      <c r="FZ69" s="1339">
        <v>1</v>
      </c>
      <c r="GA69" s="1339">
        <v>1</v>
      </c>
    </row>
    <row r="70" spans="1:183" ht="15.75" thickBot="1">
      <c r="A70" s="1339">
        <v>1</v>
      </c>
      <c r="B70" s="1339">
        <v>1</v>
      </c>
      <c r="C70" s="1339">
        <v>1</v>
      </c>
      <c r="D70" s="1339">
        <v>1</v>
      </c>
      <c r="E70" s="1339">
        <v>1</v>
      </c>
      <c r="F70" s="1339">
        <v>1</v>
      </c>
      <c r="G70" s="1339">
        <v>1</v>
      </c>
      <c r="H70" s="1339">
        <v>1</v>
      </c>
      <c r="I70" s="1339">
        <v>1</v>
      </c>
      <c r="J70" s="1339">
        <v>1</v>
      </c>
      <c r="K70" s="1339">
        <v>1</v>
      </c>
      <c r="L70" s="1339">
        <v>1</v>
      </c>
      <c r="M70" s="1339"/>
      <c r="N70" s="1339"/>
      <c r="O70" s="1339"/>
      <c r="P70" s="1339"/>
      <c r="Q70" s="1339"/>
      <c r="R70" s="1339"/>
      <c r="S70" s="1339"/>
      <c r="T70" s="1339">
        <v>1</v>
      </c>
      <c r="U70" s="890">
        <v>3</v>
      </c>
      <c r="V70" s="2206">
        <v>3</v>
      </c>
      <c r="W70" s="2206">
        <v>11</v>
      </c>
      <c r="X70" s="2206">
        <v>11</v>
      </c>
      <c r="Y70" s="2206">
        <v>11</v>
      </c>
      <c r="Z70" s="2206">
        <v>11</v>
      </c>
      <c r="AA70" s="2206">
        <v>11</v>
      </c>
      <c r="AB70" s="2206">
        <v>11</v>
      </c>
      <c r="AC70" s="2206">
        <v>11</v>
      </c>
      <c r="AD70" s="2207">
        <v>3</v>
      </c>
      <c r="AE70" s="1339">
        <v>1</v>
      </c>
      <c r="AF70" s="1339"/>
      <c r="AG70" s="1339">
        <v>1</v>
      </c>
      <c r="AH70" s="1339">
        <v>1</v>
      </c>
      <c r="AI70" s="1339"/>
      <c r="AJ70" s="1339">
        <v>1</v>
      </c>
      <c r="AK70" s="1339">
        <v>1</v>
      </c>
      <c r="AL70" s="1339">
        <v>1</v>
      </c>
      <c r="AM70" s="1339">
        <v>1</v>
      </c>
      <c r="AN70" s="1339">
        <v>1</v>
      </c>
      <c r="AO70" s="1339">
        <v>1</v>
      </c>
      <c r="AP70" s="1339">
        <v>1</v>
      </c>
      <c r="AQ70" s="1339">
        <v>1</v>
      </c>
      <c r="AR70" s="1339">
        <v>1</v>
      </c>
      <c r="AS70" s="1339">
        <v>1</v>
      </c>
      <c r="AT70" s="1339">
        <v>1</v>
      </c>
      <c r="AU70" s="1339">
        <v>1</v>
      </c>
      <c r="AV70" s="1339">
        <v>1</v>
      </c>
      <c r="AX70" s="1339"/>
      <c r="AY70" s="1339">
        <v>1</v>
      </c>
      <c r="AZ70" s="1339"/>
      <c r="BA70" s="1339">
        <v>1</v>
      </c>
      <c r="BB70" s="1339">
        <v>1</v>
      </c>
      <c r="BC70" s="1339">
        <v>1</v>
      </c>
      <c r="BD70" s="1339">
        <v>1</v>
      </c>
      <c r="BE70" s="1339">
        <v>1</v>
      </c>
      <c r="BF70" s="1339">
        <v>1</v>
      </c>
      <c r="BG70" s="1339">
        <v>1</v>
      </c>
      <c r="BH70" s="1339">
        <v>1</v>
      </c>
      <c r="BI70" s="1339">
        <v>1</v>
      </c>
      <c r="BJ70" s="1339">
        <v>1</v>
      </c>
      <c r="BK70" s="1339">
        <v>1</v>
      </c>
      <c r="BL70" s="1339">
        <v>1</v>
      </c>
      <c r="BM70" s="1339">
        <v>1</v>
      </c>
      <c r="BN70" s="1339">
        <v>1</v>
      </c>
      <c r="BO70" s="1339">
        <v>1</v>
      </c>
      <c r="BP70" s="1339">
        <v>1</v>
      </c>
      <c r="BQ70" s="1339">
        <v>1</v>
      </c>
      <c r="BR70" s="1339">
        <v>1</v>
      </c>
      <c r="BS70" s="1339"/>
      <c r="BT70" s="1339">
        <v>1</v>
      </c>
      <c r="BU70" s="1339">
        <v>1</v>
      </c>
      <c r="BV70" s="1339"/>
      <c r="BW70" s="1339">
        <v>1</v>
      </c>
      <c r="BX70" s="1339">
        <v>1</v>
      </c>
      <c r="BY70" s="1339">
        <v>1</v>
      </c>
      <c r="BZ70" s="1339">
        <v>1</v>
      </c>
      <c r="CA70" s="1339">
        <v>1</v>
      </c>
      <c r="CB70" s="1339">
        <v>1</v>
      </c>
      <c r="CC70" s="1339">
        <v>1</v>
      </c>
      <c r="CD70" s="1339">
        <v>1</v>
      </c>
      <c r="CE70" s="1339">
        <v>1</v>
      </c>
      <c r="CF70" s="1339">
        <v>1</v>
      </c>
      <c r="CG70" s="1339">
        <v>1</v>
      </c>
      <c r="CH70" s="1339">
        <v>1</v>
      </c>
      <c r="CI70" s="1339">
        <v>1</v>
      </c>
      <c r="CJ70" s="1339">
        <v>1</v>
      </c>
      <c r="CK70" s="1339">
        <v>1</v>
      </c>
      <c r="CL70" s="1339">
        <v>1</v>
      </c>
      <c r="CM70" s="1339">
        <v>1</v>
      </c>
      <c r="CN70" s="1339">
        <v>1</v>
      </c>
      <c r="CO70" s="1339">
        <v>1</v>
      </c>
      <c r="CP70" s="1339">
        <v>1</v>
      </c>
      <c r="CQ70" s="1339">
        <v>1</v>
      </c>
      <c r="CR70" s="1339">
        <v>1</v>
      </c>
      <c r="CS70" s="1339"/>
      <c r="CT70" s="1339">
        <v>1</v>
      </c>
      <c r="CU70" s="1339">
        <v>1</v>
      </c>
      <c r="CV70" s="1339">
        <v>1</v>
      </c>
      <c r="CW70" s="1339">
        <v>1</v>
      </c>
      <c r="CX70" s="1339">
        <v>1</v>
      </c>
      <c r="CY70" s="1339">
        <v>1</v>
      </c>
      <c r="CZ70" s="1339">
        <v>1</v>
      </c>
      <c r="DA70" s="1339">
        <v>1</v>
      </c>
      <c r="DB70" s="1339">
        <v>1</v>
      </c>
      <c r="DC70" s="1339">
        <v>1</v>
      </c>
      <c r="DD70" s="1339">
        <v>1</v>
      </c>
      <c r="DE70" s="1339">
        <v>1</v>
      </c>
      <c r="DF70" s="1339">
        <v>1</v>
      </c>
      <c r="DG70" s="1339">
        <v>1</v>
      </c>
      <c r="DH70" s="1339">
        <v>1</v>
      </c>
      <c r="DI70" s="1339">
        <v>1</v>
      </c>
      <c r="DJ70" s="1339">
        <v>1</v>
      </c>
      <c r="DK70" s="1339">
        <v>1</v>
      </c>
      <c r="DL70" s="1339">
        <v>1</v>
      </c>
      <c r="DM70" s="1339">
        <v>1</v>
      </c>
      <c r="DN70" s="1339">
        <v>1</v>
      </c>
      <c r="DO70" s="1339">
        <v>1</v>
      </c>
      <c r="DP70" s="1339">
        <v>1</v>
      </c>
      <c r="DQ70" s="1339">
        <v>1</v>
      </c>
      <c r="DR70" s="1339">
        <v>1</v>
      </c>
      <c r="DS70" s="1339"/>
      <c r="DT70" s="1339">
        <v>1</v>
      </c>
      <c r="DU70" s="1339">
        <v>1</v>
      </c>
      <c r="DV70" s="1339">
        <v>1</v>
      </c>
      <c r="DW70" s="1339">
        <v>1</v>
      </c>
      <c r="DX70" s="1339">
        <v>1</v>
      </c>
      <c r="DY70" s="1339">
        <v>1</v>
      </c>
      <c r="DZ70" s="1339">
        <v>1</v>
      </c>
      <c r="EA70" s="1339">
        <v>1</v>
      </c>
      <c r="EB70" s="1339">
        <v>1</v>
      </c>
      <c r="EC70" s="1339">
        <v>1</v>
      </c>
      <c r="ED70" s="1339">
        <v>1</v>
      </c>
      <c r="EE70" s="1339">
        <v>1</v>
      </c>
      <c r="EF70" s="1339">
        <v>1</v>
      </c>
      <c r="EG70" s="1339">
        <v>1</v>
      </c>
      <c r="EH70" s="1339">
        <v>1</v>
      </c>
      <c r="EI70" s="1339">
        <v>1</v>
      </c>
      <c r="EJ70" s="1339">
        <v>1</v>
      </c>
      <c r="EK70" s="1339">
        <v>1</v>
      </c>
      <c r="EL70" s="1339">
        <v>1</v>
      </c>
      <c r="EM70" s="1339">
        <v>1</v>
      </c>
      <c r="EN70" s="1339">
        <v>1</v>
      </c>
      <c r="EO70" s="1339">
        <v>1</v>
      </c>
      <c r="EP70" s="1339">
        <v>1</v>
      </c>
      <c r="EQ70" s="1339">
        <v>1</v>
      </c>
      <c r="ER70" s="1339">
        <v>1</v>
      </c>
      <c r="ES70" s="1339">
        <v>1</v>
      </c>
      <c r="ET70" s="1339">
        <v>1</v>
      </c>
      <c r="EU70" s="1339">
        <v>1</v>
      </c>
      <c r="EV70" s="1339">
        <v>1</v>
      </c>
      <c r="EW70" s="1339">
        <v>1</v>
      </c>
      <c r="EX70" s="1339">
        <v>1</v>
      </c>
      <c r="EY70" s="604">
        <v>1</v>
      </c>
      <c r="EZ70" s="2827"/>
      <c r="FA70" s="2828" t="s">
        <v>2485</v>
      </c>
      <c r="FB70" s="2829">
        <f>1000/FB67</f>
        <v>14.285714285714286</v>
      </c>
      <c r="FC70" s="2829">
        <f>1000/FC67</f>
        <v>11.111111111111111</v>
      </c>
      <c r="FD70" s="2829">
        <f>1000/FD67</f>
        <v>5.2631578947368425</v>
      </c>
      <c r="FE70" s="2829">
        <f>1000/FE67</f>
        <v>8.3333333333333339</v>
      </c>
      <c r="FF70" s="2829">
        <f>1000/FF67</f>
        <v>9.0909090909090917</v>
      </c>
      <c r="FG70" s="2830" t="s">
        <v>2486</v>
      </c>
      <c r="FH70" s="1339">
        <v>1</v>
      </c>
      <c r="FI70" s="1339">
        <v>1</v>
      </c>
      <c r="FJ70" s="3263"/>
      <c r="FK70" s="3266"/>
      <c r="FL70" s="3266"/>
      <c r="FM70" s="3267"/>
      <c r="FN70" s="1339">
        <v>1</v>
      </c>
      <c r="FO70" s="1339">
        <v>1</v>
      </c>
      <c r="FP70" s="1339">
        <v>1</v>
      </c>
      <c r="FQ70" s="1339">
        <v>1</v>
      </c>
      <c r="FR70" s="1339">
        <v>1</v>
      </c>
      <c r="FS70" s="1339">
        <v>1</v>
      </c>
      <c r="FT70" s="1339">
        <v>1</v>
      </c>
      <c r="FU70" s="1339">
        <v>1</v>
      </c>
      <c r="FV70" s="1339">
        <v>1</v>
      </c>
      <c r="FW70" s="1339">
        <v>1</v>
      </c>
      <c r="FX70" s="1339">
        <v>1</v>
      </c>
      <c r="FY70" s="1339">
        <v>1</v>
      </c>
      <c r="FZ70" s="1339">
        <v>1</v>
      </c>
      <c r="GA70" s="1339">
        <v>1</v>
      </c>
    </row>
    <row r="71" spans="1:183">
      <c r="A71" s="1339">
        <v>1</v>
      </c>
      <c r="B71" s="1339">
        <v>1</v>
      </c>
      <c r="C71" s="1339">
        <v>1</v>
      </c>
      <c r="D71" s="1339">
        <v>1</v>
      </c>
      <c r="E71" s="1339">
        <v>1</v>
      </c>
      <c r="F71" s="1339">
        <v>1</v>
      </c>
      <c r="G71" s="1339">
        <v>1</v>
      </c>
      <c r="H71" s="1339">
        <v>1</v>
      </c>
      <c r="I71" s="1339">
        <v>1</v>
      </c>
      <c r="J71" s="1339">
        <v>1</v>
      </c>
      <c r="K71" s="1339">
        <v>1</v>
      </c>
      <c r="L71" s="1339">
        <v>1</v>
      </c>
      <c r="M71" s="1339"/>
      <c r="N71" s="1339"/>
      <c r="O71" s="1339"/>
      <c r="P71" s="1339"/>
      <c r="Q71" s="1339"/>
      <c r="R71" s="1339"/>
      <c r="S71" s="1339"/>
      <c r="T71" s="1339">
        <v>1</v>
      </c>
      <c r="U71" s="908">
        <f t="shared" ref="U71:AD71" ca="1" si="63">CELL("largeur",U71)</f>
        <v>5</v>
      </c>
      <c r="V71" s="908">
        <f t="shared" ca="1" si="63"/>
        <v>3</v>
      </c>
      <c r="W71" s="908">
        <f t="shared" ca="1" si="63"/>
        <v>12</v>
      </c>
      <c r="X71" s="908">
        <f t="shared" ca="1" si="63"/>
        <v>12</v>
      </c>
      <c r="Y71" s="908">
        <f t="shared" ca="1" si="63"/>
        <v>3</v>
      </c>
      <c r="Z71" s="908">
        <f t="shared" ca="1" si="63"/>
        <v>12</v>
      </c>
      <c r="AA71" s="908">
        <f t="shared" ca="1" si="63"/>
        <v>12</v>
      </c>
      <c r="AB71" s="908">
        <f t="shared" ca="1" si="63"/>
        <v>12</v>
      </c>
      <c r="AC71" s="908">
        <f t="shared" ca="1" si="63"/>
        <v>7</v>
      </c>
      <c r="AD71" s="908">
        <f t="shared" ca="1" si="63"/>
        <v>7</v>
      </c>
      <c r="AE71" s="1339">
        <v>1</v>
      </c>
      <c r="AF71" s="1339"/>
      <c r="AG71" s="1339">
        <v>1</v>
      </c>
      <c r="AH71" s="1339">
        <v>1</v>
      </c>
      <c r="AI71" s="1339"/>
      <c r="AJ71" s="1339">
        <v>1</v>
      </c>
      <c r="AK71" s="1339">
        <v>1</v>
      </c>
      <c r="AL71" s="1339">
        <v>1</v>
      </c>
      <c r="AM71" s="1339">
        <v>1</v>
      </c>
      <c r="AN71" s="1339">
        <v>1</v>
      </c>
      <c r="AO71" s="1339">
        <v>1</v>
      </c>
      <c r="AP71" s="1339">
        <v>1</v>
      </c>
      <c r="AQ71" s="1339">
        <v>1</v>
      </c>
      <c r="AR71" s="1339">
        <v>1</v>
      </c>
      <c r="AS71" s="1339">
        <v>1</v>
      </c>
      <c r="AT71" s="1339">
        <v>1</v>
      </c>
      <c r="AU71" s="1339">
        <v>1</v>
      </c>
      <c r="AV71" s="1339">
        <v>1</v>
      </c>
      <c r="AX71" s="1339"/>
      <c r="AY71" s="1339">
        <v>1</v>
      </c>
      <c r="AZ71" s="1339"/>
      <c r="BA71" s="1339">
        <v>1</v>
      </c>
      <c r="BB71" s="1339">
        <v>1</v>
      </c>
      <c r="BC71" s="1339">
        <v>1</v>
      </c>
      <c r="BD71" s="1339">
        <v>1</v>
      </c>
      <c r="BE71" s="1339">
        <v>1</v>
      </c>
      <c r="BF71" s="1339">
        <v>1</v>
      </c>
      <c r="BG71" s="1339">
        <v>1</v>
      </c>
      <c r="BH71" s="1339">
        <v>1</v>
      </c>
      <c r="BI71" s="1339">
        <v>1</v>
      </c>
      <c r="BJ71" s="1339">
        <v>1</v>
      </c>
      <c r="BK71" s="1339">
        <v>1</v>
      </c>
      <c r="BL71" s="1339">
        <v>1</v>
      </c>
      <c r="BM71" s="1339">
        <v>1</v>
      </c>
      <c r="BN71" s="1339">
        <v>1</v>
      </c>
      <c r="BO71" s="1339">
        <v>1</v>
      </c>
      <c r="BP71" s="1339">
        <v>1</v>
      </c>
      <c r="BQ71" s="1339">
        <v>1</v>
      </c>
      <c r="BR71" s="1339">
        <v>1</v>
      </c>
      <c r="BS71" s="1339"/>
      <c r="BT71" s="1339">
        <v>1</v>
      </c>
      <c r="BU71" s="1339">
        <v>1</v>
      </c>
      <c r="BV71" s="1339"/>
      <c r="BW71" s="1339">
        <v>1</v>
      </c>
      <c r="BX71" s="1339">
        <v>1</v>
      </c>
      <c r="BY71" s="1339">
        <v>1</v>
      </c>
      <c r="BZ71" s="1339">
        <v>1</v>
      </c>
      <c r="CA71" s="1339">
        <v>1</v>
      </c>
      <c r="CB71" s="1339">
        <v>1</v>
      </c>
      <c r="CC71" s="1339">
        <v>1</v>
      </c>
      <c r="CD71" s="1339">
        <v>1</v>
      </c>
      <c r="CE71" s="1339">
        <v>1</v>
      </c>
      <c r="CF71" s="1339">
        <v>1</v>
      </c>
      <c r="CG71" s="1339">
        <v>1</v>
      </c>
      <c r="CH71" s="1339">
        <v>1</v>
      </c>
      <c r="CI71" s="1339">
        <v>1</v>
      </c>
      <c r="CJ71" s="1339">
        <v>1</v>
      </c>
      <c r="CK71" s="1339">
        <v>1</v>
      </c>
      <c r="CL71" s="1339">
        <v>1</v>
      </c>
      <c r="CM71" s="1339">
        <v>1</v>
      </c>
      <c r="CN71" s="1339">
        <v>1</v>
      </c>
      <c r="CO71" s="1339">
        <v>1</v>
      </c>
      <c r="CP71" s="1339">
        <v>1</v>
      </c>
      <c r="CQ71" s="1339">
        <v>1</v>
      </c>
      <c r="CR71" s="1339">
        <v>1</v>
      </c>
      <c r="CS71" s="1339"/>
      <c r="CT71" s="1339">
        <v>1</v>
      </c>
      <c r="CU71" s="1339">
        <v>1</v>
      </c>
      <c r="CV71" s="1339">
        <v>1</v>
      </c>
      <c r="CW71" s="1339">
        <v>1</v>
      </c>
      <c r="CX71" s="1339">
        <v>1</v>
      </c>
      <c r="CY71" s="1339">
        <v>1</v>
      </c>
      <c r="CZ71" s="1339">
        <v>1</v>
      </c>
      <c r="DA71" s="1339">
        <v>1</v>
      </c>
      <c r="DB71" s="1339">
        <v>1</v>
      </c>
      <c r="DC71" s="1339">
        <v>1</v>
      </c>
      <c r="DD71" s="1339">
        <v>1</v>
      </c>
      <c r="DE71" s="1339">
        <v>1</v>
      </c>
      <c r="DF71" s="1339">
        <v>1</v>
      </c>
      <c r="DG71" s="1339">
        <v>1</v>
      </c>
      <c r="DH71" s="1339">
        <v>1</v>
      </c>
      <c r="DI71" s="1339">
        <v>1</v>
      </c>
      <c r="DJ71" s="1339">
        <v>1</v>
      </c>
      <c r="DK71" s="1339">
        <v>1</v>
      </c>
      <c r="DL71" s="1339">
        <v>1</v>
      </c>
      <c r="DM71" s="1339">
        <v>1</v>
      </c>
      <c r="DN71" s="1339">
        <v>1</v>
      </c>
      <c r="DO71" s="1339">
        <v>1</v>
      </c>
      <c r="DP71" s="1339">
        <v>1</v>
      </c>
      <c r="DQ71" s="1339">
        <v>1</v>
      </c>
      <c r="DR71" s="1339">
        <v>1</v>
      </c>
      <c r="DS71" s="1339"/>
      <c r="DT71" s="1339">
        <v>1</v>
      </c>
      <c r="DU71" s="1339">
        <v>1</v>
      </c>
      <c r="DV71" s="1339">
        <v>1</v>
      </c>
      <c r="DW71" s="1339">
        <v>1</v>
      </c>
      <c r="DX71" s="1339">
        <v>1</v>
      </c>
      <c r="DY71" s="1339">
        <v>1</v>
      </c>
      <c r="DZ71" s="1339">
        <v>1</v>
      </c>
      <c r="EA71" s="1339">
        <v>1</v>
      </c>
      <c r="EB71" s="1339">
        <v>1</v>
      </c>
      <c r="EC71" s="1339">
        <v>1</v>
      </c>
      <c r="ED71" s="1339">
        <v>1</v>
      </c>
      <c r="EE71" s="1339">
        <v>1</v>
      </c>
      <c r="EF71" s="1339">
        <v>1</v>
      </c>
      <c r="EG71" s="1339">
        <v>1</v>
      </c>
      <c r="EH71" s="1339">
        <v>1</v>
      </c>
      <c r="EI71" s="1339">
        <v>1</v>
      </c>
      <c r="EJ71" s="1339">
        <v>1</v>
      </c>
      <c r="EK71" s="1339">
        <v>1</v>
      </c>
      <c r="EL71" s="1339">
        <v>1</v>
      </c>
      <c r="EM71" s="1339">
        <v>1</v>
      </c>
      <c r="EN71" s="1339">
        <v>1</v>
      </c>
      <c r="EO71" s="1339">
        <v>1</v>
      </c>
      <c r="EP71" s="1339">
        <v>1</v>
      </c>
      <c r="EQ71" s="1339">
        <v>1</v>
      </c>
      <c r="ER71" s="1339">
        <v>1</v>
      </c>
      <c r="ES71" s="1339">
        <v>1</v>
      </c>
      <c r="ET71" s="1339">
        <v>1</v>
      </c>
      <c r="EU71" s="1339">
        <v>1</v>
      </c>
      <c r="EV71" s="1339">
        <v>1</v>
      </c>
      <c r="EW71" s="1339">
        <v>1</v>
      </c>
      <c r="EX71" s="1339">
        <v>1</v>
      </c>
      <c r="EY71" s="604">
        <v>1</v>
      </c>
      <c r="EZ71" s="1117">
        <v>14</v>
      </c>
      <c r="FA71" s="1117">
        <v>12</v>
      </c>
      <c r="FB71" s="1117">
        <v>12</v>
      </c>
      <c r="FC71" s="1117">
        <v>12</v>
      </c>
      <c r="FD71" s="1117">
        <v>10</v>
      </c>
      <c r="FE71" s="1117">
        <v>12</v>
      </c>
      <c r="FF71" s="1117">
        <v>10</v>
      </c>
      <c r="FG71" s="1117">
        <v>16</v>
      </c>
      <c r="FH71" s="899" t="s">
        <v>2142</v>
      </c>
      <c r="FK71" s="1339">
        <v>1</v>
      </c>
      <c r="FL71" s="1339">
        <v>1</v>
      </c>
      <c r="FM71" s="1339">
        <v>1</v>
      </c>
    </row>
    <row r="72" spans="1:183">
      <c r="A72" s="1339">
        <v>1</v>
      </c>
      <c r="B72" s="1339">
        <v>1</v>
      </c>
      <c r="C72" s="1339">
        <v>1</v>
      </c>
      <c r="D72" s="1339">
        <v>1</v>
      </c>
      <c r="E72" s="1339">
        <v>1</v>
      </c>
      <c r="F72" s="1339">
        <v>1</v>
      </c>
      <c r="G72" s="1339">
        <v>1</v>
      </c>
      <c r="H72" s="1339">
        <v>1</v>
      </c>
      <c r="I72" s="1339">
        <v>1</v>
      </c>
      <c r="J72" s="1339">
        <v>1</v>
      </c>
      <c r="K72" s="1339">
        <v>1</v>
      </c>
      <c r="L72" s="1339">
        <v>1</v>
      </c>
      <c r="M72" s="1339"/>
      <c r="N72" s="1339"/>
      <c r="O72" s="1339"/>
      <c r="P72" s="1339"/>
      <c r="Q72" s="1339"/>
      <c r="R72" s="1339"/>
      <c r="S72" s="1339"/>
      <c r="T72" s="1339">
        <v>1</v>
      </c>
      <c r="U72" s="1339">
        <v>1</v>
      </c>
      <c r="V72" s="1339"/>
      <c r="W72" s="1339">
        <v>1</v>
      </c>
      <c r="X72" s="1339">
        <v>1</v>
      </c>
      <c r="Y72" s="1339">
        <v>1</v>
      </c>
      <c r="Z72" s="1339">
        <v>1</v>
      </c>
      <c r="AA72" s="1339">
        <v>1</v>
      </c>
      <c r="AB72" s="1339">
        <v>1</v>
      </c>
      <c r="AC72" s="1339">
        <v>1</v>
      </c>
      <c r="AD72" s="1339">
        <v>1</v>
      </c>
      <c r="AE72" s="1339">
        <v>1</v>
      </c>
      <c r="AF72" s="1339"/>
      <c r="AG72" s="1339">
        <v>1</v>
      </c>
      <c r="AH72" s="1339">
        <v>1</v>
      </c>
      <c r="AI72" s="1339"/>
      <c r="AJ72" s="1339">
        <v>1</v>
      </c>
      <c r="AK72" s="1339">
        <v>1</v>
      </c>
      <c r="AL72" s="1339">
        <v>1</v>
      </c>
      <c r="AM72" s="1339">
        <v>1</v>
      </c>
      <c r="AN72" s="1339">
        <v>1</v>
      </c>
      <c r="AO72" s="1339">
        <v>1</v>
      </c>
      <c r="AP72" s="1339">
        <v>1</v>
      </c>
      <c r="AQ72" s="1339">
        <v>1</v>
      </c>
      <c r="AR72" s="1339">
        <v>1</v>
      </c>
      <c r="AS72" s="1339">
        <v>1</v>
      </c>
      <c r="AT72" s="1339">
        <v>1</v>
      </c>
      <c r="AU72" s="1339">
        <v>1</v>
      </c>
      <c r="AV72" s="1339">
        <v>1</v>
      </c>
      <c r="AX72" s="1339"/>
      <c r="AY72" s="1339">
        <v>1</v>
      </c>
      <c r="AZ72" s="1339"/>
      <c r="BA72" s="1339">
        <v>1</v>
      </c>
      <c r="BB72" s="1339">
        <v>1</v>
      </c>
      <c r="BC72" s="1339">
        <v>1</v>
      </c>
      <c r="BD72" s="1339">
        <v>1</v>
      </c>
      <c r="BE72" s="1339">
        <v>1</v>
      </c>
      <c r="BF72" s="1339">
        <v>1</v>
      </c>
      <c r="BG72" s="1339">
        <v>1</v>
      </c>
      <c r="BH72" s="1339">
        <v>1</v>
      </c>
      <c r="BI72" s="1339">
        <v>1</v>
      </c>
      <c r="BJ72" s="1339">
        <v>1</v>
      </c>
      <c r="BK72" s="1339">
        <v>1</v>
      </c>
      <c r="BL72" s="1339">
        <v>1</v>
      </c>
      <c r="BM72" s="1339">
        <v>1</v>
      </c>
      <c r="BN72" s="1339">
        <v>1</v>
      </c>
      <c r="BO72" s="1339">
        <v>1</v>
      </c>
      <c r="BP72" s="1339">
        <v>1</v>
      </c>
      <c r="BQ72" s="1339">
        <v>1</v>
      </c>
      <c r="BR72" s="1339">
        <v>1</v>
      </c>
      <c r="BS72" s="1339"/>
      <c r="BT72" s="1339">
        <v>1</v>
      </c>
      <c r="BU72" s="1339">
        <v>1</v>
      </c>
      <c r="BV72" s="1339"/>
      <c r="BW72" s="1339">
        <v>1</v>
      </c>
      <c r="BX72" s="1339">
        <v>1</v>
      </c>
      <c r="BY72" s="1339">
        <v>1</v>
      </c>
      <c r="BZ72" s="1339">
        <v>1</v>
      </c>
      <c r="CA72" s="1339">
        <v>1</v>
      </c>
      <c r="CB72" s="1339">
        <v>1</v>
      </c>
      <c r="CC72" s="1339">
        <v>1</v>
      </c>
      <c r="CD72" s="1339">
        <v>1</v>
      </c>
      <c r="CE72" s="1339">
        <v>1</v>
      </c>
      <c r="CF72" s="1339">
        <v>1</v>
      </c>
      <c r="CG72" s="1339">
        <v>1</v>
      </c>
      <c r="CH72" s="1339">
        <v>1</v>
      </c>
      <c r="CI72" s="1339">
        <v>1</v>
      </c>
      <c r="CJ72" s="1339">
        <v>1</v>
      </c>
      <c r="CK72" s="1339">
        <v>1</v>
      </c>
      <c r="CL72" s="1339">
        <v>1</v>
      </c>
      <c r="CM72" s="1339">
        <v>1</v>
      </c>
      <c r="CN72" s="1339">
        <v>1</v>
      </c>
      <c r="CO72" s="1339">
        <v>1</v>
      </c>
      <c r="CP72" s="1339">
        <v>1</v>
      </c>
      <c r="CQ72" s="1339">
        <v>1</v>
      </c>
      <c r="CR72" s="1339">
        <v>1</v>
      </c>
      <c r="CS72" s="1339"/>
      <c r="CT72" s="1339">
        <v>1</v>
      </c>
      <c r="CU72" s="1339">
        <v>1</v>
      </c>
      <c r="CV72" s="1339">
        <v>1</v>
      </c>
      <c r="CW72" s="1339">
        <v>1</v>
      </c>
      <c r="CX72" s="1339">
        <v>1</v>
      </c>
      <c r="CY72" s="1339">
        <v>1</v>
      </c>
      <c r="CZ72" s="1339">
        <v>1</v>
      </c>
      <c r="DA72" s="1339">
        <v>1</v>
      </c>
      <c r="DB72" s="1339">
        <v>1</v>
      </c>
      <c r="DC72" s="1339">
        <v>1</v>
      </c>
      <c r="DD72" s="1339">
        <v>1</v>
      </c>
      <c r="DE72" s="1339">
        <v>1</v>
      </c>
      <c r="DF72" s="1339">
        <v>1</v>
      </c>
      <c r="DG72" s="1339">
        <v>1</v>
      </c>
      <c r="DH72" s="1339">
        <v>1</v>
      </c>
      <c r="DI72" s="1339">
        <v>1</v>
      </c>
      <c r="DJ72" s="1339">
        <v>1</v>
      </c>
      <c r="DK72" s="1339">
        <v>1</v>
      </c>
      <c r="DL72" s="1339">
        <v>1</v>
      </c>
      <c r="DM72" s="1339">
        <v>1</v>
      </c>
      <c r="DN72" s="1339">
        <v>1</v>
      </c>
      <c r="DO72" s="1339">
        <v>1</v>
      </c>
      <c r="DP72" s="1339">
        <v>1</v>
      </c>
      <c r="DQ72" s="1339">
        <v>1</v>
      </c>
      <c r="DR72" s="1339">
        <v>1</v>
      </c>
      <c r="DS72" s="1339"/>
      <c r="DT72" s="1339">
        <v>1</v>
      </c>
      <c r="DU72" s="1339">
        <v>1</v>
      </c>
      <c r="DV72" s="1339">
        <v>1</v>
      </c>
      <c r="DW72" s="1339">
        <v>1</v>
      </c>
      <c r="DX72" s="1339">
        <v>1</v>
      </c>
      <c r="DY72" s="1339">
        <v>1</v>
      </c>
      <c r="DZ72" s="1339">
        <v>1</v>
      </c>
      <c r="EA72" s="1339">
        <v>1</v>
      </c>
      <c r="EB72" s="1339">
        <v>1</v>
      </c>
      <c r="EC72" s="1339">
        <v>1</v>
      </c>
      <c r="ED72" s="1339">
        <v>1</v>
      </c>
      <c r="EE72" s="1339">
        <v>1</v>
      </c>
      <c r="EF72" s="1339">
        <v>1</v>
      </c>
      <c r="EG72" s="1339">
        <v>1</v>
      </c>
      <c r="EH72" s="1339">
        <v>1</v>
      </c>
      <c r="EI72" s="1339">
        <v>1</v>
      </c>
      <c r="EJ72" s="1339">
        <v>1</v>
      </c>
      <c r="EK72" s="1339">
        <v>1</v>
      </c>
      <c r="EL72" s="1339">
        <v>1</v>
      </c>
      <c r="EM72" s="1339">
        <v>1</v>
      </c>
      <c r="EN72" s="1339">
        <v>1</v>
      </c>
      <c r="EO72" s="1339">
        <v>1</v>
      </c>
      <c r="EP72" s="1339">
        <v>1</v>
      </c>
      <c r="EQ72" s="1339">
        <v>1</v>
      </c>
      <c r="ER72" s="1339">
        <v>1</v>
      </c>
      <c r="ES72" s="1339">
        <v>1</v>
      </c>
      <c r="ET72" s="1339">
        <v>1</v>
      </c>
      <c r="EU72" s="1339">
        <v>1</v>
      </c>
      <c r="EV72" s="1339">
        <v>1</v>
      </c>
      <c r="EW72" s="1339">
        <v>1</v>
      </c>
      <c r="EX72" s="1339">
        <v>1</v>
      </c>
      <c r="EY72" s="604">
        <v>1</v>
      </c>
      <c r="EZ72" s="711">
        <f t="shared" ref="EZ72:FF72" ca="1" si="64">CELL("largeur",EZ72)</f>
        <v>10</v>
      </c>
      <c r="FA72" s="711">
        <f t="shared" ca="1" si="64"/>
        <v>15</v>
      </c>
      <c r="FB72" s="711">
        <f t="shared" ca="1" si="64"/>
        <v>10</v>
      </c>
      <c r="FC72" s="711">
        <f t="shared" ca="1" si="64"/>
        <v>12</v>
      </c>
      <c r="FD72" s="711">
        <f t="shared" ca="1" si="64"/>
        <v>14</v>
      </c>
      <c r="FE72" s="711">
        <f t="shared" ca="1" si="64"/>
        <v>15</v>
      </c>
      <c r="FF72" s="711">
        <f t="shared" ca="1" si="64"/>
        <v>20</v>
      </c>
      <c r="FG72" s="711">
        <f ca="1">CELL("largeur",FG72)</f>
        <v>16</v>
      </c>
      <c r="FH72" s="899" t="s">
        <v>2153</v>
      </c>
      <c r="FK72" s="1339">
        <v>1</v>
      </c>
      <c r="FL72" s="1339">
        <v>1</v>
      </c>
      <c r="FM72" s="1339">
        <v>1</v>
      </c>
    </row>
    <row r="73" spans="1:183">
      <c r="AH73" s="1339">
        <v>1</v>
      </c>
      <c r="AI73" s="1339"/>
      <c r="AJ73" s="1339">
        <v>1</v>
      </c>
      <c r="AK73" s="1339">
        <v>1</v>
      </c>
      <c r="AL73" s="1339">
        <v>1</v>
      </c>
      <c r="AM73" s="1339">
        <v>1</v>
      </c>
      <c r="AN73" s="1339">
        <v>1</v>
      </c>
      <c r="AO73" s="1339">
        <v>1</v>
      </c>
      <c r="AP73" s="1339">
        <v>1</v>
      </c>
      <c r="AQ73" s="1339">
        <v>1</v>
      </c>
      <c r="AR73" s="1339">
        <v>1</v>
      </c>
      <c r="AS73" s="1339">
        <v>1</v>
      </c>
      <c r="AT73" s="1339">
        <v>1</v>
      </c>
      <c r="AU73" s="1339">
        <v>1</v>
      </c>
      <c r="AV73" s="1339">
        <v>1</v>
      </c>
    </row>
    <row r="74" spans="1:183">
      <c r="AH74" s="1339">
        <v>1</v>
      </c>
      <c r="AI74" s="1339"/>
      <c r="AJ74" s="1339">
        <v>1</v>
      </c>
      <c r="AK74" s="1339">
        <v>1</v>
      </c>
      <c r="AL74" s="1339">
        <v>1</v>
      </c>
      <c r="AM74" s="1339">
        <v>1</v>
      </c>
      <c r="AN74" s="1339">
        <v>1</v>
      </c>
      <c r="AO74" s="1339">
        <v>1</v>
      </c>
      <c r="AP74" s="1339">
        <v>1</v>
      </c>
      <c r="AQ74" s="1339">
        <v>1</v>
      </c>
      <c r="AR74" s="1339">
        <v>1</v>
      </c>
      <c r="AS74" s="1339">
        <v>1</v>
      </c>
      <c r="AT74" s="1339">
        <v>1</v>
      </c>
      <c r="AU74" s="1339">
        <v>1</v>
      </c>
      <c r="AV74" s="1339">
        <v>1</v>
      </c>
    </row>
    <row r="75" spans="1:183">
      <c r="AH75" s="1339">
        <v>1</v>
      </c>
      <c r="AI75" s="1339"/>
      <c r="AJ75" s="1339">
        <v>1</v>
      </c>
      <c r="AK75" s="1339">
        <v>1</v>
      </c>
      <c r="AL75" s="1339">
        <v>1</v>
      </c>
      <c r="AM75" s="1339">
        <v>1</v>
      </c>
      <c r="AN75" s="1339">
        <v>1</v>
      </c>
      <c r="AO75" s="1339">
        <v>1</v>
      </c>
      <c r="AP75" s="1339">
        <v>1</v>
      </c>
      <c r="AQ75" s="1339">
        <v>1</v>
      </c>
      <c r="AR75" s="1339">
        <v>1</v>
      </c>
      <c r="AS75" s="1339">
        <v>1</v>
      </c>
      <c r="AT75" s="1339">
        <v>1</v>
      </c>
      <c r="AU75" s="1339">
        <v>1</v>
      </c>
      <c r="AV75" s="1339">
        <v>1</v>
      </c>
    </row>
    <row r="76" spans="1:183">
      <c r="AH76" s="1339">
        <v>1</v>
      </c>
      <c r="AI76" s="1339"/>
      <c r="AJ76" s="1339">
        <v>1</v>
      </c>
      <c r="AK76" s="1339">
        <v>1</v>
      </c>
      <c r="AL76" s="1339">
        <v>1</v>
      </c>
      <c r="AM76" s="1339">
        <v>1</v>
      </c>
      <c r="AN76" s="1339">
        <v>1</v>
      </c>
      <c r="AO76" s="1339">
        <v>1</v>
      </c>
      <c r="AP76" s="1339">
        <v>1</v>
      </c>
      <c r="AQ76" s="1339">
        <v>1</v>
      </c>
      <c r="AR76" s="1339">
        <v>1</v>
      </c>
      <c r="AS76" s="1339">
        <v>1</v>
      </c>
      <c r="AT76" s="1339">
        <v>1</v>
      </c>
      <c r="AU76" s="1339">
        <v>1</v>
      </c>
      <c r="AV76" s="1339">
        <v>1</v>
      </c>
    </row>
    <row r="77" spans="1:183">
      <c r="AH77" s="1339">
        <v>1</v>
      </c>
      <c r="AI77" s="1339"/>
      <c r="AJ77" s="1339">
        <v>1</v>
      </c>
      <c r="AK77" s="1339">
        <v>1</v>
      </c>
      <c r="AL77" s="1339">
        <v>1</v>
      </c>
      <c r="AM77" s="1339">
        <v>1</v>
      </c>
      <c r="AN77" s="1339">
        <v>1</v>
      </c>
      <c r="AO77" s="1339">
        <v>1</v>
      </c>
      <c r="AP77" s="1339">
        <v>1</v>
      </c>
      <c r="AQ77" s="1339">
        <v>1</v>
      </c>
      <c r="AR77" s="1339">
        <v>1</v>
      </c>
      <c r="AS77" s="1339">
        <v>1</v>
      </c>
      <c r="AT77" s="1339">
        <v>1</v>
      </c>
      <c r="AU77" s="1339">
        <v>1</v>
      </c>
      <c r="AV77" s="1339">
        <v>1</v>
      </c>
    </row>
    <row r="78" spans="1:183">
      <c r="AH78" s="1339">
        <v>1</v>
      </c>
      <c r="AI78" s="1339"/>
      <c r="AJ78" s="1339">
        <v>1</v>
      </c>
      <c r="AK78" s="1339">
        <v>1</v>
      </c>
      <c r="AL78" s="1339">
        <v>1</v>
      </c>
      <c r="AM78" s="1339">
        <v>1</v>
      </c>
      <c r="AN78" s="1339">
        <v>1</v>
      </c>
      <c r="AO78" s="1339">
        <v>1</v>
      </c>
      <c r="AP78" s="1339">
        <v>1</v>
      </c>
      <c r="AQ78" s="1339">
        <v>1</v>
      </c>
      <c r="AR78" s="1339">
        <v>1</v>
      </c>
      <c r="AS78" s="1339">
        <v>1</v>
      </c>
      <c r="AT78" s="1339">
        <v>1</v>
      </c>
      <c r="AU78" s="1339">
        <v>1</v>
      </c>
      <c r="AV78" s="1339">
        <v>1</v>
      </c>
    </row>
    <row r="79" spans="1:183">
      <c r="AH79" s="1339">
        <v>1</v>
      </c>
      <c r="AI79" s="1339"/>
      <c r="AJ79" s="1339">
        <v>1</v>
      </c>
      <c r="AK79" s="1339">
        <v>1</v>
      </c>
      <c r="AL79" s="1339">
        <v>1</v>
      </c>
      <c r="AM79" s="1339">
        <v>1</v>
      </c>
      <c r="AN79" s="1339">
        <v>1</v>
      </c>
      <c r="AO79" s="1339">
        <v>1</v>
      </c>
      <c r="AP79" s="1339">
        <v>1</v>
      </c>
      <c r="AQ79" s="1339">
        <v>1</v>
      </c>
      <c r="AR79" s="1339">
        <v>1</v>
      </c>
      <c r="AS79" s="1339">
        <v>1</v>
      </c>
      <c r="AT79" s="1339">
        <v>1</v>
      </c>
      <c r="AU79" s="1339">
        <v>1</v>
      </c>
      <c r="AV79" s="1339">
        <v>1</v>
      </c>
    </row>
    <row r="80" spans="1:183">
      <c r="AH80" s="1339">
        <v>1</v>
      </c>
      <c r="AI80" s="1339"/>
      <c r="AJ80" s="1339">
        <v>1</v>
      </c>
      <c r="AK80" s="1339">
        <v>1</v>
      </c>
      <c r="AL80" s="1339">
        <v>1</v>
      </c>
      <c r="AM80" s="1339">
        <v>1</v>
      </c>
      <c r="AN80" s="1339">
        <v>1</v>
      </c>
      <c r="AO80" s="1339">
        <v>1</v>
      </c>
      <c r="AP80" s="1339">
        <v>1</v>
      </c>
      <c r="AQ80" s="1339">
        <v>1</v>
      </c>
      <c r="AR80" s="1339">
        <v>1</v>
      </c>
      <c r="AS80" s="1339">
        <v>1</v>
      </c>
      <c r="AT80" s="1339">
        <v>1</v>
      </c>
      <c r="AU80" s="1339">
        <v>1</v>
      </c>
      <c r="AV80" s="1339">
        <v>1</v>
      </c>
    </row>
  </sheetData>
  <mergeCells count="146">
    <mergeCell ref="U2:BD2"/>
    <mergeCell ref="AA3:BC3"/>
    <mergeCell ref="C6:K7"/>
    <mergeCell ref="N6:S6"/>
    <mergeCell ref="W6:AE6"/>
    <mergeCell ref="AJ6:AV6"/>
    <mergeCell ref="BA6:BR6"/>
    <mergeCell ref="BW6:CO6"/>
    <mergeCell ref="CT6:DP6"/>
    <mergeCell ref="DT6:EW6"/>
    <mergeCell ref="EY7:EY50"/>
    <mergeCell ref="GD7:GS7"/>
    <mergeCell ref="AJ8:AJ9"/>
    <mergeCell ref="AK8:AK9"/>
    <mergeCell ref="AL8:AM9"/>
    <mergeCell ref="AN8:AN9"/>
    <mergeCell ref="AO8:AO9"/>
    <mergeCell ref="GH8:GI8"/>
    <mergeCell ref="BC8:BD9"/>
    <mergeCell ref="BE8:BE9"/>
    <mergeCell ref="BC10:BD10"/>
    <mergeCell ref="CT10:CT11"/>
    <mergeCell ref="CU10:CU11"/>
    <mergeCell ref="BF8:BF9"/>
    <mergeCell ref="CL8:CM9"/>
    <mergeCell ref="CN8:CN9"/>
    <mergeCell ref="CO8:CO9"/>
    <mergeCell ref="DX10:DX11"/>
    <mergeCell ref="DY10:DY11"/>
    <mergeCell ref="EU10:EV10"/>
    <mergeCell ref="BC11:BD11"/>
    <mergeCell ref="BW11:BW12"/>
    <mergeCell ref="BX11:BX12"/>
    <mergeCell ref="G10:G11"/>
    <mergeCell ref="H10:H11"/>
    <mergeCell ref="AU8:AU9"/>
    <mergeCell ref="AV8:AV9"/>
    <mergeCell ref="BA8:BA9"/>
    <mergeCell ref="BB8:BB9"/>
    <mergeCell ref="I10:I11"/>
    <mergeCell ref="J10:J11"/>
    <mergeCell ref="AL10:AM10"/>
    <mergeCell ref="AL11:AM11"/>
    <mergeCell ref="AL12:AM12"/>
    <mergeCell ref="BC12:BD12"/>
    <mergeCell ref="CV12:CW12"/>
    <mergeCell ref="DV12:DW12"/>
    <mergeCell ref="D13:D16"/>
    <mergeCell ref="AL13:AM13"/>
    <mergeCell ref="BC13:BD13"/>
    <mergeCell ref="BY13:BZ13"/>
    <mergeCell ref="CV13:CW13"/>
    <mergeCell ref="DV13:DW13"/>
    <mergeCell ref="CV16:CW16"/>
    <mergeCell ref="DV16:DW16"/>
    <mergeCell ref="BY11:BZ12"/>
    <mergeCell ref="CA11:CA12"/>
    <mergeCell ref="CB11:CB12"/>
    <mergeCell ref="CV10:CW11"/>
    <mergeCell ref="CX10:CX11"/>
    <mergeCell ref="CY10:CY11"/>
    <mergeCell ref="DT10:DT11"/>
    <mergeCell ref="DU10:DU11"/>
    <mergeCell ref="DV10:DW11"/>
    <mergeCell ref="D10:D11"/>
    <mergeCell ref="E10:E11"/>
    <mergeCell ref="F10:F11"/>
    <mergeCell ref="CV17:CW17"/>
    <mergeCell ref="DV17:DW17"/>
    <mergeCell ref="AL14:AM14"/>
    <mergeCell ref="BC14:BD14"/>
    <mergeCell ref="BY14:BZ14"/>
    <mergeCell ref="CV14:CW14"/>
    <mergeCell ref="DV14:DW14"/>
    <mergeCell ref="AL15:AM15"/>
    <mergeCell ref="BC15:BD15"/>
    <mergeCell ref="BY15:BZ15"/>
    <mergeCell ref="CV15:CW15"/>
    <mergeCell ref="DV15:DW15"/>
    <mergeCell ref="D18:D19"/>
    <mergeCell ref="E18:E19"/>
    <mergeCell ref="F18:F19"/>
    <mergeCell ref="G18:G19"/>
    <mergeCell ref="H18:H19"/>
    <mergeCell ref="I18:I19"/>
    <mergeCell ref="AL16:AM16"/>
    <mergeCell ref="BC16:BD16"/>
    <mergeCell ref="BY16:BZ16"/>
    <mergeCell ref="J18:J19"/>
    <mergeCell ref="AL18:AM18"/>
    <mergeCell ref="BC18:BD18"/>
    <mergeCell ref="BY18:BZ18"/>
    <mergeCell ref="AL17:AM17"/>
    <mergeCell ref="BC17:BD17"/>
    <mergeCell ref="BY17:BZ17"/>
    <mergeCell ref="CV18:CW18"/>
    <mergeCell ref="DV18:DW18"/>
    <mergeCell ref="AL19:AM19"/>
    <mergeCell ref="BN19:BR21"/>
    <mergeCell ref="BY19:BZ19"/>
    <mergeCell ref="CV19:CW19"/>
    <mergeCell ref="FF23:FI23"/>
    <mergeCell ref="EZ24:FA24"/>
    <mergeCell ref="FB24:FE24"/>
    <mergeCell ref="FF24:FI24"/>
    <mergeCell ref="DV19:DW19"/>
    <mergeCell ref="FJ19:FL19"/>
    <mergeCell ref="GD19:GS19"/>
    <mergeCell ref="BY20:BZ20"/>
    <mergeCell ref="CV20:CW20"/>
    <mergeCell ref="DV20:DW20"/>
    <mergeCell ref="W25:AE26"/>
    <mergeCell ref="EZ25:FA25"/>
    <mergeCell ref="BA26:BR27"/>
    <mergeCell ref="EZ26:FA26"/>
    <mergeCell ref="W27:AE28"/>
    <mergeCell ref="EZ27:FA27"/>
    <mergeCell ref="BY21:BZ21"/>
    <mergeCell ref="CV21:CW21"/>
    <mergeCell ref="DV21:DW21"/>
    <mergeCell ref="BN22:BR24"/>
    <mergeCell ref="BY22:BZ22"/>
    <mergeCell ref="FQ32:FQ34"/>
    <mergeCell ref="FR32:FR34"/>
    <mergeCell ref="FS32:FS34"/>
    <mergeCell ref="FT32:FT34"/>
    <mergeCell ref="BC35:BR36"/>
    <mergeCell ref="DA38:DO39"/>
    <mergeCell ref="FJ27:FM27"/>
    <mergeCell ref="EZ28:FA28"/>
    <mergeCell ref="AJ29:AV31"/>
    <mergeCell ref="EZ29:FA29"/>
    <mergeCell ref="EZ30:FA30"/>
    <mergeCell ref="BB31:BR32"/>
    <mergeCell ref="EM32:ET33"/>
    <mergeCell ref="EY52:EY62"/>
    <mergeCell ref="FK62:FM62"/>
    <mergeCell ref="FJ63:FJ70"/>
    <mergeCell ref="V64:W67"/>
    <mergeCell ref="FK69:FM70"/>
    <mergeCell ref="V39:AD39"/>
    <mergeCell ref="AJ42:AV43"/>
    <mergeCell ref="C45:K45"/>
    <mergeCell ref="EK45:EN45"/>
    <mergeCell ref="EK46:EN46"/>
    <mergeCell ref="D51:D54"/>
  </mergeCells>
  <conditionalFormatting sqref="AB9:AB16">
    <cfRule type="cellIs" dxfId="8" priority="8" operator="notEqual">
      <formula>1</formula>
    </cfRule>
  </conditionalFormatting>
  <conditionalFormatting sqref="FJ62">
    <cfRule type="expression" dxfId="7" priority="7" stopIfTrue="1">
      <formula>OR(ROW()=CELL("ligne"),COLUMN()=CELL("colonne"))</formula>
    </cfRule>
  </conditionalFormatting>
  <conditionalFormatting sqref="G10">
    <cfRule type="cellIs" dxfId="6" priority="6" operator="notEqual">
      <formula>1</formula>
    </cfRule>
  </conditionalFormatting>
  <conditionalFormatting sqref="BG10:BG18 BG39 BG21:BG25">
    <cfRule type="cellIs" dxfId="5" priority="5" operator="notEqual">
      <formula>1</formula>
    </cfRule>
  </conditionalFormatting>
  <conditionalFormatting sqref="DZ12:DZ21">
    <cfRule type="cellIs" dxfId="4" priority="3" operator="notEqual">
      <formula>1</formula>
    </cfRule>
  </conditionalFormatting>
  <conditionalFormatting sqref="DZ40">
    <cfRule type="cellIs" dxfId="3" priority="4" operator="notEqual">
      <formula>1</formula>
    </cfRule>
  </conditionalFormatting>
  <conditionalFormatting sqref="G47">
    <cfRule type="cellIs" dxfId="2" priority="2" operator="notEqual">
      <formula>1</formula>
    </cfRule>
  </conditionalFormatting>
  <conditionalFormatting sqref="Z42:Z60">
    <cfRule type="cellIs" dxfId="1" priority="1" operator="notEqual">
      <formula>1</formula>
    </cfRule>
  </conditionalFormatting>
  <hyperlinks>
    <hyperlink ref="W32" r:id="rId1" xr:uid="{FFB3D7A1-3829-4371-9811-9F80EA422297}"/>
    <hyperlink ref="W36" r:id="rId2" xr:uid="{6245CC41-3FCD-4595-8EA9-ED6C372FAD8D}"/>
    <hyperlink ref="AB33" r:id="rId3" xr:uid="{A55007A4-A000-4335-9BD9-0962395B5D88}"/>
    <hyperlink ref="AB36" r:id="rId4" xr:uid="{461B30E6-E843-4E53-80D1-5DF17F0A6EE1}"/>
    <hyperlink ref="FB19" r:id="rId5" xr:uid="{315BC9C0-9443-446A-80C7-D5AB26BF9123}"/>
    <hyperlink ref="FB22" r:id="rId6" xr:uid="{3932CB9F-86D0-4E63-A7EC-72156CA81CBF}"/>
    <hyperlink ref="FJ43" r:id="rId7" xr:uid="{765B24C2-C48E-4239-9748-B7C63EB35454}"/>
    <hyperlink ref="FJ46" r:id="rId8" xr:uid="{0F665B0E-2870-45AF-A9CE-E1ED6FE35A0F}"/>
    <hyperlink ref="FJ45" r:id="rId9" xr:uid="{299A99FA-2D63-4E40-8E9C-9D437351BEFB}"/>
    <hyperlink ref="FJ47" r:id="rId10" xr:uid="{F30BF1AB-D714-4933-8AEB-4E0BD205A85D}"/>
    <hyperlink ref="FJ48" r:id="rId11" xr:uid="{FAF70831-C83F-4231-A450-F054AAF90736}"/>
    <hyperlink ref="FJ49" r:id="rId12" xr:uid="{29DACA42-8208-4533-9DFB-0125D39FF305}"/>
    <hyperlink ref="FP30" r:id="rId13" xr:uid="{A16424CB-6858-402B-BF56-A83BD26E2313}"/>
    <hyperlink ref="FO7" r:id="rId14" xr:uid="{DD19F431-9203-456C-875A-1904D1A34AD2}"/>
    <hyperlink ref="FT21" r:id="rId15" xr:uid="{41214AF1-C5CC-401B-84F2-24785DD2080D}"/>
    <hyperlink ref="FT22" r:id="rId16" xr:uid="{45BA2624-3034-46E8-AA90-8B7ED809DE11}"/>
    <hyperlink ref="FT23" r:id="rId17" xr:uid="{2CC67F5B-48A1-4D91-AEA4-87458E5C5C19}"/>
    <hyperlink ref="FT24" r:id="rId18" xr:uid="{7979E217-C51F-4137-A12C-C6BBCC29A037}"/>
    <hyperlink ref="GC34" r:id="rId19" xr:uid="{7C09AB99-6FF3-4258-AF4B-52AA6BD77E53}"/>
    <hyperlink ref="GC36" r:id="rId20" xr:uid="{5F51DE9B-53E6-4AF1-B51F-488C064B96DC}"/>
    <hyperlink ref="GC32" r:id="rId21" xr:uid="{88DC7BD3-0A4E-4C00-AB3A-30ECC2D729C0}"/>
    <hyperlink ref="K33" r:id="rId22" xr:uid="{B1A91E34-F9CE-40FF-8C05-F070C3987B5B}"/>
  </hyperlinks>
  <pageMargins left="0.7" right="0.7" top="0.75" bottom="0.75" header="0.3" footer="0.3"/>
  <drawing r:id="rId23"/>
  <legacyDrawing r:id="rId2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82D2B-3536-4097-8C4B-6CEAF4C88359}">
  <dimension ref="A1:BC69"/>
  <sheetViews>
    <sheetView showZeros="0" topLeftCell="A5" workbookViewId="0">
      <selection activeCell="J30" sqref="J30"/>
    </sheetView>
  </sheetViews>
  <sheetFormatPr baseColWidth="10" defaultRowHeight="15"/>
  <cols>
    <col min="1" max="1" width="48" style="21" customWidth="1"/>
    <col min="2" max="2" width="11.42578125" style="2"/>
    <col min="3" max="3" width="3.7109375" style="21" customWidth="1"/>
    <col min="4" max="9" width="7.7109375" style="21" customWidth="1"/>
    <col min="10" max="10" width="30.7109375" style="21" customWidth="1"/>
    <col min="11" max="11" width="1.140625" style="21" customWidth="1"/>
    <col min="12" max="12" width="5.7109375" style="21" customWidth="1"/>
    <col min="13" max="13" width="8.7109375" style="21" customWidth="1"/>
    <col min="14" max="14" width="5.7109375" style="21" customWidth="1"/>
    <col min="15" max="15" width="3.7109375" style="21" customWidth="1"/>
    <col min="16" max="17" width="7.7109375" style="21" customWidth="1"/>
    <col min="18" max="18" width="10.7109375" style="21" customWidth="1"/>
    <col min="19" max="19" width="8.7109375" style="21" customWidth="1"/>
    <col min="20" max="20" width="9.7109375" style="21" customWidth="1"/>
    <col min="21" max="21" width="10.7109375" style="21" customWidth="1"/>
    <col min="22" max="22" width="3.7109375" style="21" customWidth="1"/>
    <col min="23" max="28" width="7.7109375" style="21" customWidth="1"/>
    <col min="29" max="29" width="30.7109375" style="21" customWidth="1"/>
    <col min="30" max="30" width="1.140625" style="21" customWidth="1"/>
    <col min="31" max="31" width="5.7109375" style="21" customWidth="1"/>
    <col min="32" max="32" width="8.7109375" style="21" customWidth="1"/>
    <col min="33" max="33" width="5.7109375" style="21" customWidth="1"/>
    <col min="34" max="34" width="3.7109375" style="21" customWidth="1"/>
    <col min="35" max="36" width="7.7109375" style="21" customWidth="1"/>
    <col min="37" max="37" width="10.7109375" style="21" customWidth="1"/>
    <col min="38" max="38" width="8.7109375" style="21" customWidth="1"/>
    <col min="39" max="39" width="9.7109375" style="21" customWidth="1"/>
    <col min="40" max="40" width="10.7109375" style="21" customWidth="1"/>
    <col min="41" max="41" width="11.42578125" style="2"/>
    <col min="42" max="47" width="13.7109375" style="21" customWidth="1"/>
    <col min="48" max="48" width="13.7109375" style="2" customWidth="1"/>
    <col min="49" max="49" width="12.7109375" style="2" customWidth="1"/>
    <col min="50" max="16384" width="11.42578125" style="2"/>
  </cols>
  <sheetData>
    <row r="1" spans="1:53" ht="15.75" thickBot="1">
      <c r="A1" s="1">
        <v>47.29</v>
      </c>
      <c r="C1" s="3">
        <v>3</v>
      </c>
      <c r="D1" s="4">
        <v>7</v>
      </c>
      <c r="E1" s="4">
        <v>7</v>
      </c>
      <c r="F1" s="4">
        <v>7</v>
      </c>
      <c r="G1" s="4">
        <v>7</v>
      </c>
      <c r="H1" s="4">
        <v>7</v>
      </c>
      <c r="I1" s="4">
        <v>7</v>
      </c>
      <c r="J1" s="4">
        <v>30</v>
      </c>
      <c r="K1" s="4">
        <v>0.65</v>
      </c>
      <c r="L1" s="4">
        <v>5</v>
      </c>
      <c r="M1" s="4">
        <v>7</v>
      </c>
      <c r="N1" s="4">
        <v>5</v>
      </c>
      <c r="O1" s="4">
        <v>3</v>
      </c>
      <c r="P1" s="4">
        <v>7</v>
      </c>
      <c r="Q1" s="4">
        <v>7</v>
      </c>
      <c r="R1" s="4">
        <v>10</v>
      </c>
      <c r="S1" s="4">
        <v>8</v>
      </c>
      <c r="T1" s="4">
        <v>9</v>
      </c>
      <c r="U1" s="4">
        <v>10</v>
      </c>
      <c r="V1" s="3">
        <v>3</v>
      </c>
      <c r="W1" s="4">
        <v>7</v>
      </c>
      <c r="X1" s="4">
        <v>7</v>
      </c>
      <c r="Y1" s="4">
        <v>7</v>
      </c>
      <c r="Z1" s="4">
        <v>7</v>
      </c>
      <c r="AA1" s="4">
        <v>7</v>
      </c>
      <c r="AB1" s="4">
        <v>7</v>
      </c>
      <c r="AC1" s="4">
        <v>30</v>
      </c>
      <c r="AD1" s="4">
        <v>0.65</v>
      </c>
      <c r="AE1" s="4">
        <v>5</v>
      </c>
      <c r="AF1" s="4">
        <v>7</v>
      </c>
      <c r="AG1" s="4">
        <v>5</v>
      </c>
      <c r="AH1" s="4">
        <v>3</v>
      </c>
      <c r="AI1" s="4">
        <v>7</v>
      </c>
      <c r="AJ1" s="4">
        <v>7</v>
      </c>
      <c r="AK1" s="4">
        <v>10</v>
      </c>
      <c r="AL1" s="4">
        <v>8</v>
      </c>
      <c r="AM1" s="4">
        <v>9</v>
      </c>
      <c r="AN1" s="4">
        <v>10</v>
      </c>
      <c r="AP1" s="5"/>
      <c r="AQ1" s="5"/>
      <c r="AR1" s="5"/>
      <c r="AS1" s="5"/>
      <c r="AT1" s="5"/>
      <c r="AU1" s="5"/>
      <c r="AV1" s="5"/>
      <c r="AW1" s="5"/>
    </row>
    <row r="2" spans="1:53" s="6" customFormat="1" ht="17.25" customHeight="1">
      <c r="C2" s="3355" t="s">
        <v>0</v>
      </c>
      <c r="D2" s="3358" t="s">
        <v>205</v>
      </c>
      <c r="E2" s="3358"/>
      <c r="F2" s="3358"/>
      <c r="G2" s="3358"/>
      <c r="H2" s="3358"/>
      <c r="I2" s="3358"/>
      <c r="J2" s="3358"/>
      <c r="K2" s="3358"/>
      <c r="L2" s="3358"/>
      <c r="M2" s="3358"/>
      <c r="N2" s="3358"/>
      <c r="O2" s="3358"/>
      <c r="P2" s="3358"/>
      <c r="Q2" s="3358"/>
      <c r="R2" s="3358"/>
      <c r="S2" s="3358"/>
      <c r="T2" s="3001" t="s">
        <v>1</v>
      </c>
      <c r="U2" s="3354"/>
      <c r="V2" s="3355" t="s">
        <v>0</v>
      </c>
      <c r="W2" s="3358" t="s">
        <v>2</v>
      </c>
      <c r="X2" s="3358"/>
      <c r="Y2" s="3358"/>
      <c r="Z2" s="3358"/>
      <c r="AA2" s="3358"/>
      <c r="AB2" s="3358"/>
      <c r="AC2" s="3358"/>
      <c r="AD2" s="3358"/>
      <c r="AE2" s="3358"/>
      <c r="AF2" s="3358"/>
      <c r="AG2" s="3358"/>
      <c r="AH2" s="3358"/>
      <c r="AI2" s="3358"/>
      <c r="AJ2" s="3358"/>
      <c r="AK2" s="3358"/>
      <c r="AL2" s="3358"/>
      <c r="AM2" s="3001" t="s">
        <v>1</v>
      </c>
      <c r="AN2" s="3354"/>
    </row>
    <row r="3" spans="1:53" s="6" customFormat="1" ht="17.25" customHeight="1">
      <c r="C3" s="3356"/>
      <c r="D3" s="3359"/>
      <c r="E3" s="3359"/>
      <c r="F3" s="3359"/>
      <c r="G3" s="3359"/>
      <c r="H3" s="3359"/>
      <c r="I3" s="3359"/>
      <c r="J3" s="3359"/>
      <c r="K3" s="3359"/>
      <c r="L3" s="3359"/>
      <c r="M3" s="3359"/>
      <c r="N3" s="3359"/>
      <c r="O3" s="3359"/>
      <c r="P3" s="3359"/>
      <c r="Q3" s="3359"/>
      <c r="R3" s="3359"/>
      <c r="S3" s="3359"/>
      <c r="T3" s="3360">
        <v>19</v>
      </c>
      <c r="U3" s="3361"/>
      <c r="V3" s="3356"/>
      <c r="W3" s="3359"/>
      <c r="X3" s="3359"/>
      <c r="Y3" s="3359"/>
      <c r="Z3" s="3359"/>
      <c r="AA3" s="3359"/>
      <c r="AB3" s="3359"/>
      <c r="AC3" s="3359"/>
      <c r="AD3" s="3359"/>
      <c r="AE3" s="3359"/>
      <c r="AF3" s="3359"/>
      <c r="AG3" s="3359"/>
      <c r="AH3" s="3359"/>
      <c r="AI3" s="3359"/>
      <c r="AJ3" s="3359"/>
      <c r="AK3" s="3359"/>
      <c r="AL3" s="3359"/>
      <c r="AM3" s="3360">
        <v>19</v>
      </c>
      <c r="AN3" s="3361"/>
    </row>
    <row r="4" spans="1:53" s="6" customFormat="1" ht="17.25" customHeight="1">
      <c r="A4" s="7"/>
      <c r="C4" s="3356"/>
      <c r="D4" s="9"/>
      <c r="E4" s="9"/>
      <c r="F4" s="9"/>
      <c r="G4" s="8"/>
      <c r="H4" s="8"/>
      <c r="I4" s="8"/>
      <c r="J4" s="8"/>
      <c r="K4" s="8"/>
      <c r="L4" s="8"/>
      <c r="M4" s="8"/>
      <c r="N4" s="8"/>
      <c r="O4" s="8"/>
      <c r="P4" s="8"/>
      <c r="Q4" s="8"/>
      <c r="R4" s="8"/>
      <c r="S4" s="8"/>
      <c r="T4" s="3360"/>
      <c r="U4" s="3361"/>
      <c r="V4" s="3356"/>
      <c r="W4" s="9" t="s">
        <v>3</v>
      </c>
      <c r="X4" s="9"/>
      <c r="Y4" s="9"/>
      <c r="Z4" s="8"/>
      <c r="AA4" s="8"/>
      <c r="AB4" s="8"/>
      <c r="AC4" s="8"/>
      <c r="AD4" s="8"/>
      <c r="AE4" s="8"/>
      <c r="AF4" s="8"/>
      <c r="AG4" s="8"/>
      <c r="AH4" s="8"/>
      <c r="AI4" s="8"/>
      <c r="AJ4" s="8"/>
      <c r="AK4" s="8"/>
      <c r="AL4" s="8"/>
      <c r="AM4" s="3360"/>
      <c r="AN4" s="3361"/>
    </row>
    <row r="5" spans="1:53" s="6" customFormat="1" ht="17.25" customHeight="1">
      <c r="A5" s="9"/>
      <c r="C5" s="3356"/>
      <c r="D5" s="9"/>
      <c r="E5" s="9"/>
      <c r="F5" s="9"/>
      <c r="G5" s="8"/>
      <c r="H5" s="8"/>
      <c r="I5" s="8"/>
      <c r="J5" s="8"/>
      <c r="K5" s="8"/>
      <c r="L5" s="10" t="s">
        <v>4</v>
      </c>
      <c r="M5" s="3362">
        <f ca="1">NOW()</f>
        <v>45335.682018749998</v>
      </c>
      <c r="N5" s="3362"/>
      <c r="O5" s="3362"/>
      <c r="P5" s="3362"/>
      <c r="Q5" s="3362"/>
      <c r="R5" s="3362"/>
      <c r="S5" s="3362"/>
      <c r="T5" s="3360"/>
      <c r="U5" s="3361"/>
      <c r="V5" s="3356"/>
      <c r="W5" s="9"/>
      <c r="X5" s="9"/>
      <c r="Y5" s="9"/>
      <c r="Z5" s="8"/>
      <c r="AA5" s="8"/>
      <c r="AB5" s="8"/>
      <c r="AC5" s="8"/>
      <c r="AD5" s="8"/>
      <c r="AE5" s="10" t="s">
        <v>4</v>
      </c>
      <c r="AF5" s="3362">
        <f ca="1">NOW()</f>
        <v>45335.682018749998</v>
      </c>
      <c r="AG5" s="3362"/>
      <c r="AH5" s="3362"/>
      <c r="AI5" s="3362"/>
      <c r="AJ5" s="3362"/>
      <c r="AK5" s="3362"/>
      <c r="AL5" s="3362"/>
      <c r="AM5" s="3360"/>
      <c r="AN5" s="3361"/>
    </row>
    <row r="6" spans="1:53" s="6" customFormat="1" ht="17.25" customHeight="1" thickBot="1">
      <c r="A6" s="11" t="s">
        <v>5</v>
      </c>
      <c r="C6" s="3357"/>
      <c r="D6" s="11" t="s">
        <v>5</v>
      </c>
      <c r="E6" s="11"/>
      <c r="F6" s="11"/>
      <c r="G6" s="12"/>
      <c r="H6" s="12"/>
      <c r="I6" s="12"/>
      <c r="J6" s="12"/>
      <c r="K6" s="12"/>
      <c r="L6" s="12"/>
      <c r="M6" s="12"/>
      <c r="N6" s="12"/>
      <c r="O6" s="12"/>
      <c r="P6" s="12"/>
      <c r="Q6" s="12"/>
      <c r="R6" s="12"/>
      <c r="S6" s="12"/>
      <c r="T6" s="3363" t="s">
        <v>6</v>
      </c>
      <c r="U6" s="3364"/>
      <c r="V6" s="3357"/>
      <c r="W6" s="11" t="s">
        <v>5</v>
      </c>
      <c r="X6" s="11"/>
      <c r="Y6" s="11"/>
      <c r="Z6" s="12"/>
      <c r="AA6" s="12"/>
      <c r="AB6" s="12"/>
      <c r="AC6" s="12"/>
      <c r="AD6" s="12"/>
      <c r="AE6" s="12"/>
      <c r="AF6" s="12"/>
      <c r="AG6" s="12"/>
      <c r="AH6" s="12"/>
      <c r="AI6" s="12"/>
      <c r="AJ6" s="12"/>
      <c r="AK6" s="12"/>
      <c r="AL6" s="12"/>
      <c r="AM6" s="3363" t="s">
        <v>6</v>
      </c>
      <c r="AN6" s="3364"/>
      <c r="AP6" s="13"/>
      <c r="AQ6" s="13"/>
      <c r="AR6" s="14" t="s">
        <v>7</v>
      </c>
      <c r="AS6" s="15" t="s">
        <v>8</v>
      </c>
      <c r="AT6" s="13"/>
      <c r="AU6" s="13"/>
      <c r="AV6" s="13"/>
    </row>
    <row r="7" spans="1:53" s="6" customFormat="1" ht="15" customHeight="1">
      <c r="A7" s="16" t="s">
        <v>9</v>
      </c>
      <c r="D7" s="16" t="s">
        <v>9</v>
      </c>
      <c r="E7" s="16"/>
      <c r="F7" s="16"/>
      <c r="G7" s="17" t="str">
        <f ca="1">CELL("nomfichier")</f>
        <v>D:\Données\1.UPRT\0-UPRT.fait\1-UPRT.FR-SITE-WEB\ff-fiches-fabrications\ff.fiches.fabrication.2023\ffr.restaurant.2023\[ffr.50.col.fiche.Bar.xlsx]Excel.liens</v>
      </c>
      <c r="H7" s="17"/>
      <c r="I7" s="17"/>
      <c r="J7" s="17"/>
      <c r="K7" s="18"/>
      <c r="L7" s="18"/>
      <c r="M7" s="18"/>
      <c r="N7" s="18"/>
      <c r="O7" s="18"/>
      <c r="P7" s="18"/>
      <c r="Q7" s="18"/>
      <c r="R7" s="18"/>
      <c r="T7" s="19" t="s">
        <v>10</v>
      </c>
      <c r="U7" s="20"/>
      <c r="W7" s="16" t="s">
        <v>9</v>
      </c>
      <c r="X7" s="16"/>
      <c r="Y7" s="16"/>
      <c r="Z7" s="17" t="str">
        <f ca="1">CELL("nomfichier")</f>
        <v>D:\Données\1.UPRT\0-UPRT.fait\1-UPRT.FR-SITE-WEB\ff-fiches-fabrications\ff.fiches.fabrication.2023\ffr.restaurant.2023\[ffr.50.col.fiche.Bar.xlsx]Excel.liens</v>
      </c>
      <c r="AA7" s="17"/>
      <c r="AB7" s="17"/>
      <c r="AC7" s="17"/>
      <c r="AD7" s="18"/>
      <c r="AE7" s="18"/>
      <c r="AF7" s="18"/>
      <c r="AG7" s="18"/>
      <c r="AH7" s="18"/>
      <c r="AI7" s="18"/>
      <c r="AJ7" s="18"/>
      <c r="AK7" s="18"/>
      <c r="AM7" s="19" t="s">
        <v>10</v>
      </c>
      <c r="AN7" s="20"/>
      <c r="AX7" s="3365" t="s">
        <v>11</v>
      </c>
      <c r="AY7" s="3366"/>
    </row>
    <row r="8" spans="1:53" ht="16.5" thickBot="1">
      <c r="C8" s="22"/>
      <c r="D8" s="23" t="str">
        <f>LEFT(ADDRESS(1,COLUMN(),4),LEN(ADDRESS(1,COLUMN(),4))-1)</f>
        <v>D</v>
      </c>
      <c r="E8" s="24"/>
      <c r="F8" s="22"/>
      <c r="G8" s="22"/>
      <c r="H8" s="25"/>
      <c r="I8" s="25"/>
      <c r="J8" s="23" t="str">
        <f>LEFT(ADDRESS(1,COLUMN(),4),LEN(ADDRESS(1,COLUMN(),4))-1)</f>
        <v>J</v>
      </c>
      <c r="K8" s="22"/>
      <c r="L8" s="2"/>
      <c r="M8" s="23" t="str">
        <f>LEFT(ADDRESS(1,COLUMN(),4),LEN(ADDRESS(1,COLUMN(),4))-1)</f>
        <v>M</v>
      </c>
      <c r="N8" s="22"/>
      <c r="O8" s="22"/>
      <c r="P8" s="22"/>
      <c r="Q8" s="22"/>
      <c r="R8" s="22"/>
      <c r="S8" s="22"/>
      <c r="U8" s="23" t="str">
        <f>LEFT(ADDRESS(1,COLUMN(),4),LEN(ADDRESS(1,COLUMN(),4))-1)</f>
        <v>U</v>
      </c>
      <c r="V8" s="22"/>
      <c r="W8" s="23" t="str">
        <f>LEFT(ADDRESS(1,COLUMN(),4),LEN(ADDRESS(1,COLUMN(),4))-1)</f>
        <v>W</v>
      </c>
      <c r="X8" s="22"/>
      <c r="Y8" s="22"/>
      <c r="Z8" s="22"/>
      <c r="AA8" s="25"/>
      <c r="AB8" s="25"/>
      <c r="AC8" s="23" t="str">
        <f>LEFT(ADDRESS(1,COLUMN(),4),LEN(ADDRESS(1,COLUMN(),4))-1)</f>
        <v>AC</v>
      </c>
      <c r="AD8" s="22"/>
      <c r="AE8" s="2"/>
      <c r="AF8" s="23" t="str">
        <f>LEFT(ADDRESS(1,COLUMN(),4),LEN(ADDRESS(1,COLUMN(),4))-1)</f>
        <v>AF</v>
      </c>
      <c r="AG8" s="22"/>
      <c r="AH8" s="22"/>
      <c r="AI8" s="22"/>
      <c r="AJ8" s="22"/>
      <c r="AK8" s="22"/>
      <c r="AL8" s="22"/>
      <c r="AN8" s="23" t="str">
        <f>LEFT(ADDRESS(1,COLUMN(),4),LEN(ADDRESS(1,COLUMN(),4))-1)</f>
        <v>AN</v>
      </c>
      <c r="AP8" s="26"/>
      <c r="AQ8" s="26"/>
      <c r="AR8" s="26"/>
      <c r="AS8" s="26" t="str">
        <f ca="1">"Page "&amp;_xlfn.SHEET()&amp;" sur "&amp;_xlfn.SHEETS()</f>
        <v>Page 11 sur 18</v>
      </c>
      <c r="AT8" s="26"/>
      <c r="AU8" s="27"/>
      <c r="AV8" s="27"/>
      <c r="AW8" s="5"/>
      <c r="AX8" s="3365" t="s">
        <v>12</v>
      </c>
      <c r="AY8" s="3366"/>
    </row>
    <row r="9" spans="1:53" ht="18.75" customHeight="1">
      <c r="A9" s="28" t="s">
        <v>13</v>
      </c>
      <c r="C9" s="3367" t="s">
        <v>0</v>
      </c>
      <c r="D9" s="3369" t="s">
        <v>206</v>
      </c>
      <c r="E9" s="2857"/>
      <c r="F9" s="2857"/>
      <c r="G9" s="2857"/>
      <c r="H9" s="2857"/>
      <c r="I9" s="2857"/>
      <c r="J9" s="2857"/>
      <c r="K9" s="2857"/>
      <c r="L9" s="2857"/>
      <c r="M9" s="2857"/>
      <c r="N9" s="2857"/>
      <c r="O9" s="2857"/>
      <c r="P9" s="2857"/>
      <c r="Q9" s="2857"/>
      <c r="R9" s="2857"/>
      <c r="S9" s="2861" t="s">
        <v>207</v>
      </c>
      <c r="T9" s="2861"/>
      <c r="U9" s="2863" t="s">
        <v>16</v>
      </c>
      <c r="V9" s="3367" t="s">
        <v>0</v>
      </c>
      <c r="W9" s="3369" t="str">
        <f>D9</f>
        <v>Punch exotique recette Exemple à remplacer par la vôtre</v>
      </c>
      <c r="X9" s="2857"/>
      <c r="Y9" s="2857"/>
      <c r="Z9" s="2857"/>
      <c r="AA9" s="2857"/>
      <c r="AB9" s="2857"/>
      <c r="AC9" s="2857"/>
      <c r="AD9" s="2857"/>
      <c r="AE9" s="2857"/>
      <c r="AF9" s="2857"/>
      <c r="AG9" s="2857"/>
      <c r="AH9" s="2857"/>
      <c r="AI9" s="2857"/>
      <c r="AJ9" s="2857"/>
      <c r="AK9" s="2857"/>
      <c r="AL9" s="2861" t="s">
        <v>207</v>
      </c>
      <c r="AM9" s="2861"/>
      <c r="AN9" s="2863" t="str">
        <f>U9</f>
        <v>Code</v>
      </c>
      <c r="AP9" s="3371" t="s">
        <v>17</v>
      </c>
      <c r="AQ9" s="3372"/>
      <c r="AR9" s="3372"/>
      <c r="AS9" s="3372"/>
      <c r="AT9" s="3372"/>
      <c r="AU9" s="3372"/>
      <c r="AV9" s="3373"/>
      <c r="AW9" s="5"/>
      <c r="AX9" s="3377" t="s">
        <v>18</v>
      </c>
      <c r="AY9" s="3377"/>
      <c r="BA9" s="29" t="s">
        <v>19</v>
      </c>
    </row>
    <row r="10" spans="1:53" ht="21" customHeight="1">
      <c r="A10" s="3378" t="s">
        <v>20</v>
      </c>
      <c r="C10" s="3368"/>
      <c r="D10" s="3370"/>
      <c r="E10" s="2859"/>
      <c r="F10" s="2859"/>
      <c r="G10" s="2859"/>
      <c r="H10" s="2859"/>
      <c r="I10" s="2859"/>
      <c r="J10" s="2859"/>
      <c r="K10" s="2859"/>
      <c r="L10" s="2859"/>
      <c r="M10" s="2859"/>
      <c r="N10" s="2859"/>
      <c r="O10" s="2859"/>
      <c r="P10" s="2859"/>
      <c r="Q10" s="2859"/>
      <c r="R10" s="2859"/>
      <c r="S10" s="2862"/>
      <c r="T10" s="2862"/>
      <c r="U10" s="2864"/>
      <c r="V10" s="3368"/>
      <c r="W10" s="3370"/>
      <c r="X10" s="2859"/>
      <c r="Y10" s="2859"/>
      <c r="Z10" s="2859"/>
      <c r="AA10" s="2859"/>
      <c r="AB10" s="2859"/>
      <c r="AC10" s="2859"/>
      <c r="AD10" s="2859"/>
      <c r="AE10" s="2859"/>
      <c r="AF10" s="2859"/>
      <c r="AG10" s="2859"/>
      <c r="AH10" s="2859"/>
      <c r="AI10" s="2859"/>
      <c r="AJ10" s="2859"/>
      <c r="AK10" s="2859"/>
      <c r="AL10" s="2862"/>
      <c r="AM10" s="2862"/>
      <c r="AN10" s="2864"/>
      <c r="AP10" s="3374"/>
      <c r="AQ10" s="3375"/>
      <c r="AR10" s="3375"/>
      <c r="AS10" s="3375"/>
      <c r="AT10" s="3375"/>
      <c r="AU10" s="3375"/>
      <c r="AV10" s="3376"/>
      <c r="AW10" s="5"/>
      <c r="AX10" s="3377"/>
      <c r="AY10" s="3377"/>
      <c r="BA10" s="29"/>
    </row>
    <row r="11" spans="1:53" ht="18.75" customHeight="1">
      <c r="A11" s="3378"/>
      <c r="C11" s="3379" t="s">
        <v>21</v>
      </c>
      <c r="D11" s="30" t="s">
        <v>22</v>
      </c>
      <c r="E11" s="31"/>
      <c r="F11" s="32"/>
      <c r="G11" s="32"/>
      <c r="H11" s="32"/>
      <c r="I11" s="32"/>
      <c r="J11" s="32"/>
      <c r="K11" s="32"/>
      <c r="L11" s="32"/>
      <c r="M11" s="32"/>
      <c r="N11" s="32"/>
      <c r="O11" s="32"/>
      <c r="P11" s="32"/>
      <c r="Q11" s="32"/>
      <c r="R11" s="32"/>
      <c r="S11" s="32"/>
      <c r="T11" s="32"/>
      <c r="U11" s="33"/>
      <c r="V11" s="3379" t="s">
        <v>21</v>
      </c>
      <c r="W11" s="34">
        <v>0</v>
      </c>
      <c r="X11" s="35" t="s">
        <v>23</v>
      </c>
      <c r="Y11" s="35"/>
      <c r="Z11" s="36"/>
      <c r="AA11" s="37"/>
      <c r="AB11" s="37"/>
      <c r="AC11" s="37"/>
      <c r="AD11" s="37"/>
      <c r="AE11" s="37"/>
      <c r="AF11" s="34">
        <f>MAX(W11:W65)</f>
        <v>11</v>
      </c>
      <c r="AG11" s="35" t="s">
        <v>23</v>
      </c>
      <c r="AH11" s="35"/>
      <c r="AI11" s="36"/>
      <c r="AJ11" s="37"/>
      <c r="AK11" s="37"/>
      <c r="AL11" s="37"/>
      <c r="AM11" s="37"/>
      <c r="AN11" s="38"/>
      <c r="AP11" s="3374"/>
      <c r="AQ11" s="3375"/>
      <c r="AR11" s="3375"/>
      <c r="AS11" s="3375"/>
      <c r="AT11" s="3375"/>
      <c r="AU11" s="3375"/>
      <c r="AV11" s="3376"/>
      <c r="AW11" s="5"/>
      <c r="AX11" s="3380" t="s">
        <v>24</v>
      </c>
      <c r="AY11" s="3380"/>
      <c r="BA11" s="29" t="s">
        <v>25</v>
      </c>
    </row>
    <row r="12" spans="1:53" ht="18.75" customHeight="1">
      <c r="A12" s="3378"/>
      <c r="B12" s="5" t="s">
        <v>26</v>
      </c>
      <c r="C12" s="3379"/>
      <c r="D12" s="39" t="s">
        <v>27</v>
      </c>
      <c r="E12" s="39"/>
      <c r="F12" s="40"/>
      <c r="G12" s="40"/>
      <c r="H12" s="37"/>
      <c r="I12" s="37"/>
      <c r="J12" s="3381" t="s">
        <v>28</v>
      </c>
      <c r="K12" s="3381"/>
      <c r="L12" s="3381"/>
      <c r="M12" s="3381"/>
      <c r="N12" s="3382">
        <v>20</v>
      </c>
      <c r="O12" s="3382"/>
      <c r="P12" s="55"/>
      <c r="Q12" s="55"/>
      <c r="R12" s="55"/>
      <c r="S12" s="40"/>
      <c r="T12" s="41"/>
      <c r="U12" s="42"/>
      <c r="V12" s="3379"/>
      <c r="W12" s="43" t="str">
        <f>IF(ISBLANK(X12),"",LARGE(W11:W11,1)+1)</f>
        <v/>
      </c>
      <c r="X12" s="35"/>
      <c r="Y12" s="44"/>
      <c r="Z12" s="36"/>
      <c r="AA12" s="36"/>
      <c r="AB12" s="36"/>
      <c r="AC12" s="36"/>
      <c r="AD12" s="36"/>
      <c r="AE12" s="36"/>
      <c r="AF12" s="43" t="str">
        <f>IF(ISBLANK(AG12),"",LARGE(AF11:AF11,1)+1)</f>
        <v/>
      </c>
      <c r="AG12" s="35"/>
      <c r="AH12" s="35"/>
      <c r="AI12" s="36"/>
      <c r="AJ12" s="36"/>
      <c r="AK12" s="36"/>
      <c r="AL12" s="36"/>
      <c r="AM12" s="36"/>
      <c r="AN12" s="45"/>
      <c r="AP12" s="3383" t="s">
        <v>29</v>
      </c>
      <c r="AQ12" s="3384"/>
      <c r="AR12" s="3384"/>
      <c r="AS12" s="3384"/>
      <c r="AT12" s="3384"/>
      <c r="AU12" s="3384"/>
      <c r="AV12" s="3385"/>
      <c r="AW12" s="5"/>
      <c r="AX12" s="3380"/>
      <c r="AY12" s="3380"/>
      <c r="BA12" s="29" t="s">
        <v>30</v>
      </c>
    </row>
    <row r="13" spans="1:53" ht="18.75" customHeight="1">
      <c r="A13" s="3387" t="s">
        <v>31</v>
      </c>
      <c r="C13" s="3379"/>
      <c r="D13" s="46">
        <v>30</v>
      </c>
      <c r="E13" s="47"/>
      <c r="F13" s="47"/>
      <c r="G13" s="47"/>
      <c r="H13" s="47"/>
      <c r="I13" s="47"/>
      <c r="J13" s="3381"/>
      <c r="K13" s="3381"/>
      <c r="L13" s="3381"/>
      <c r="M13" s="3381"/>
      <c r="N13" s="3382"/>
      <c r="O13" s="3382"/>
      <c r="P13" s="55"/>
      <c r="Q13" s="55"/>
      <c r="R13" s="55"/>
      <c r="S13" s="40"/>
      <c r="T13" s="41"/>
      <c r="U13" s="42"/>
      <c r="V13" s="3379"/>
      <c r="W13" s="43">
        <f>IF(ISBLANK(X13),"",LARGE(W11:W12,1)+1)</f>
        <v>1</v>
      </c>
      <c r="X13" s="44" t="s">
        <v>32</v>
      </c>
      <c r="Y13" s="44"/>
      <c r="Z13" s="44"/>
      <c r="AA13" s="44"/>
      <c r="AB13" s="44"/>
      <c r="AC13" s="44"/>
      <c r="AD13" s="44"/>
      <c r="AE13" s="44"/>
      <c r="AF13" s="43">
        <f>IF(ISBLANK(AG13),"",LARGE(AF11:AF12,1)+1)</f>
        <v>12</v>
      </c>
      <c r="AG13" s="44" t="s">
        <v>32</v>
      </c>
      <c r="AH13" s="44"/>
      <c r="AI13" s="44"/>
      <c r="AJ13" s="44"/>
      <c r="AK13" s="44"/>
      <c r="AL13" s="44"/>
      <c r="AM13" s="44"/>
      <c r="AN13" s="48"/>
      <c r="AP13" s="49"/>
      <c r="AQ13" s="50"/>
      <c r="AR13" s="50"/>
      <c r="AS13" s="50"/>
      <c r="AT13" s="50"/>
      <c r="AU13" s="51" t="s">
        <v>33</v>
      </c>
      <c r="AV13" s="2864" t="s">
        <v>16</v>
      </c>
      <c r="AW13" s="5"/>
      <c r="AX13" s="3388" t="s">
        <v>34</v>
      </c>
      <c r="AY13" s="3388"/>
      <c r="BA13" s="29" t="s">
        <v>35</v>
      </c>
    </row>
    <row r="14" spans="1:53" ht="18.75" customHeight="1">
      <c r="A14" s="3387"/>
      <c r="C14" s="3379"/>
      <c r="D14" s="52">
        <f>D13/100</f>
        <v>0.3</v>
      </c>
      <c r="E14" s="39"/>
      <c r="F14" s="53"/>
      <c r="G14" s="40"/>
      <c r="H14" s="54"/>
      <c r="I14" s="40"/>
      <c r="J14" s="40"/>
      <c r="K14" s="55"/>
      <c r="L14" s="56"/>
      <c r="M14" s="57"/>
      <c r="N14" s="3389">
        <f>D14*N12</f>
        <v>6</v>
      </c>
      <c r="O14" s="3389"/>
      <c r="Q14" s="58"/>
      <c r="R14" s="56"/>
      <c r="S14" s="39"/>
      <c r="T14" s="59" t="s">
        <v>36</v>
      </c>
      <c r="U14" s="60">
        <f>U63</f>
        <v>10.937142857142856</v>
      </c>
      <c r="V14" s="3379"/>
      <c r="W14" s="43" t="str">
        <f>IF(ISBLANK(X14),"",LARGE(W11:W13,1)+1)</f>
        <v/>
      </c>
      <c r="X14" s="44"/>
      <c r="Y14" s="44"/>
      <c r="Z14" s="44" t="s">
        <v>37</v>
      </c>
      <c r="AA14" s="44"/>
      <c r="AB14" s="44"/>
      <c r="AC14" s="44"/>
      <c r="AD14" s="44"/>
      <c r="AE14" s="44"/>
      <c r="AF14" s="43" t="str">
        <f>IF(ISBLANK(AG14),"",LARGE(AF11:AF13,1)+1)</f>
        <v/>
      </c>
      <c r="AG14" s="44"/>
      <c r="AH14" s="44"/>
      <c r="AI14" s="44" t="s">
        <v>37</v>
      </c>
      <c r="AJ14" s="44"/>
      <c r="AK14" s="44"/>
      <c r="AL14" s="44"/>
      <c r="AM14" s="44"/>
      <c r="AN14" s="48"/>
      <c r="AP14" s="49"/>
      <c r="AQ14" s="50"/>
      <c r="AR14" s="50"/>
      <c r="AS14" s="50"/>
      <c r="AT14" s="50"/>
      <c r="AU14" s="51"/>
      <c r="AV14" s="2864"/>
      <c r="AW14" s="5"/>
      <c r="AX14" s="3388"/>
      <c r="AY14" s="3388"/>
      <c r="BA14" s="29" t="s">
        <v>38</v>
      </c>
    </row>
    <row r="15" spans="1:53" ht="16.5" customHeight="1">
      <c r="A15" s="3387"/>
      <c r="C15" s="3379"/>
      <c r="D15" s="61" t="s">
        <v>39</v>
      </c>
      <c r="E15" s="62"/>
      <c r="F15" s="5"/>
      <c r="G15" s="53"/>
      <c r="H15" s="63"/>
      <c r="I15" s="63"/>
      <c r="J15" s="64"/>
      <c r="K15" s="65"/>
      <c r="L15" s="65"/>
      <c r="M15" s="66" t="s">
        <v>40</v>
      </c>
      <c r="N15" s="3390">
        <f>U14/N12</f>
        <v>0.54685714285714282</v>
      </c>
      <c r="O15" s="3390"/>
      <c r="P15" s="67"/>
      <c r="Q15" s="67"/>
      <c r="R15" s="67"/>
      <c r="S15" s="67"/>
      <c r="T15" s="68" t="s">
        <v>41</v>
      </c>
      <c r="U15" s="69">
        <v>10</v>
      </c>
      <c r="V15" s="3379"/>
      <c r="W15" s="43" t="str">
        <f>IF(ISBLANK(X15),"",LARGE(W11:W14,1)+1)</f>
        <v/>
      </c>
      <c r="X15" s="44"/>
      <c r="Y15" s="44"/>
      <c r="Z15" s="44"/>
      <c r="AA15" s="44"/>
      <c r="AB15" s="44"/>
      <c r="AC15" s="44"/>
      <c r="AD15" s="44"/>
      <c r="AE15" s="44"/>
      <c r="AF15" s="43" t="str">
        <f>IF(ISBLANK(AG15),"",LARGE(AF11:AF14,1)+1)</f>
        <v/>
      </c>
      <c r="AG15" s="44"/>
      <c r="AH15" s="44"/>
      <c r="AI15" s="44"/>
      <c r="AJ15" s="44"/>
      <c r="AK15" s="44"/>
      <c r="AL15" s="44"/>
      <c r="AM15" s="44"/>
      <c r="AN15" s="48"/>
      <c r="AP15" s="70"/>
      <c r="AQ15" s="71"/>
      <c r="AR15" s="71"/>
      <c r="AS15" s="71"/>
      <c r="AT15" s="51" t="s">
        <v>42</v>
      </c>
      <c r="AU15" s="2983" t="s">
        <v>15</v>
      </c>
      <c r="AV15" s="3391"/>
      <c r="AW15" s="5"/>
      <c r="AX15" s="3392" t="s">
        <v>43</v>
      </c>
      <c r="AY15" s="3392"/>
      <c r="BA15" s="29" t="s">
        <v>44</v>
      </c>
    </row>
    <row r="16" spans="1:53" ht="15.75" customHeight="1">
      <c r="A16" s="3393" t="s">
        <v>45</v>
      </c>
      <c r="C16" s="3379"/>
      <c r="D16" s="72">
        <v>20</v>
      </c>
      <c r="E16" s="73">
        <f>(G16*D16)/100</f>
        <v>7</v>
      </c>
      <c r="F16" s="73">
        <f>G16/100</f>
        <v>0.35</v>
      </c>
      <c r="G16" s="74">
        <v>35</v>
      </c>
      <c r="H16" s="75" t="s">
        <v>46</v>
      </c>
      <c r="I16" s="76"/>
      <c r="J16" s="53"/>
      <c r="K16" s="65"/>
      <c r="L16" s="65"/>
      <c r="M16" s="65"/>
      <c r="N16" s="77"/>
      <c r="O16" s="77"/>
      <c r="P16" s="77"/>
      <c r="Q16" s="77"/>
      <c r="R16" s="77"/>
      <c r="S16" s="77"/>
      <c r="T16" s="78" t="s">
        <v>47</v>
      </c>
      <c r="U16" s="79">
        <f>U14/U15</f>
        <v>1.0937142857142856</v>
      </c>
      <c r="V16" s="3379"/>
      <c r="W16" s="43" t="str">
        <f>IF(ISBLANK(X16),"",LARGE(W11:W15,1)+1)</f>
        <v/>
      </c>
      <c r="X16" s="44"/>
      <c r="Y16" s="44"/>
      <c r="Z16" s="44"/>
      <c r="AA16" s="44"/>
      <c r="AB16" s="44"/>
      <c r="AC16" s="44"/>
      <c r="AD16" s="44"/>
      <c r="AE16" s="44"/>
      <c r="AF16" s="43">
        <f>IF(ISBLANK(AG16),"",LARGE(AF11:AF15,1)+1)</f>
        <v>13</v>
      </c>
      <c r="AG16" s="44" t="s">
        <v>48</v>
      </c>
      <c r="AH16" s="44"/>
      <c r="AI16" s="44"/>
      <c r="AJ16" s="44"/>
      <c r="AK16" s="44"/>
      <c r="AL16" s="44"/>
      <c r="AM16" s="44"/>
      <c r="AN16" s="48"/>
      <c r="AP16" s="70"/>
      <c r="AQ16" s="71"/>
      <c r="AR16" s="71"/>
      <c r="AS16" s="51"/>
      <c r="AT16" s="51"/>
      <c r="AU16" s="2983"/>
      <c r="AV16" s="3391"/>
      <c r="AW16" s="5"/>
      <c r="AX16" s="3392"/>
      <c r="AY16" s="3392"/>
      <c r="BA16" s="29" t="s">
        <v>49</v>
      </c>
    </row>
    <row r="17" spans="1:55" ht="18.75" customHeight="1">
      <c r="A17" s="3393"/>
      <c r="C17" s="3379"/>
      <c r="D17" s="3394" t="s">
        <v>50</v>
      </c>
      <c r="E17" s="3395"/>
      <c r="F17" s="3395"/>
      <c r="G17" s="3395"/>
      <c r="H17" s="3395"/>
      <c r="I17" s="3395"/>
      <c r="J17" s="80" t="str">
        <f>IF(E59&gt;10,"Erreur dans la saisie des 1/10","")</f>
        <v/>
      </c>
      <c r="K17" s="81" t="str">
        <f>IF(E59&gt;10,E59,"")</f>
        <v/>
      </c>
      <c r="L17" s="82"/>
      <c r="M17" s="82"/>
      <c r="N17" s="83"/>
      <c r="O17" s="83"/>
      <c r="P17" s="83"/>
      <c r="Q17" s="83"/>
      <c r="R17" s="83"/>
      <c r="S17" s="84"/>
      <c r="T17" s="85"/>
      <c r="U17" s="86"/>
      <c r="V17" s="3379"/>
      <c r="W17" s="43" t="str">
        <f>IF(ISBLANK(X17),"",LARGE(W11:W16,1)+1)</f>
        <v/>
      </c>
      <c r="X17" s="44"/>
      <c r="Y17" s="44"/>
      <c r="Z17" s="44" t="s">
        <v>208</v>
      </c>
      <c r="AA17" s="44"/>
      <c r="AB17" s="44"/>
      <c r="AC17" s="44"/>
      <c r="AD17" s="44"/>
      <c r="AE17" s="44"/>
      <c r="AF17" s="43">
        <f>IF(ISBLANK(AG17),"",LARGE(AF11:AF16,1)+1)</f>
        <v>14</v>
      </c>
      <c r="AG17" s="44" t="s">
        <v>52</v>
      </c>
      <c r="AH17" s="44"/>
      <c r="AI17" s="44"/>
      <c r="AJ17" s="44"/>
      <c r="AK17" s="44"/>
      <c r="AL17" s="44"/>
      <c r="AM17" s="44"/>
      <c r="AN17" s="48"/>
      <c r="AP17" s="3396" t="s">
        <v>53</v>
      </c>
      <c r="AQ17" s="3397"/>
      <c r="AR17" s="3397"/>
      <c r="AS17" s="3397"/>
      <c r="AT17" s="3397"/>
      <c r="AU17" s="3397"/>
      <c r="AV17" s="3398"/>
      <c r="AW17" s="5"/>
      <c r="AX17" s="3399" t="s">
        <v>54</v>
      </c>
      <c r="AY17" s="3399"/>
      <c r="BA17" s="29"/>
    </row>
    <row r="18" spans="1:55" ht="24" customHeight="1">
      <c r="A18" s="3400" t="s">
        <v>55</v>
      </c>
      <c r="C18" s="3379"/>
      <c r="D18" s="87" t="s">
        <v>56</v>
      </c>
      <c r="E18" s="88" t="s">
        <v>57</v>
      </c>
      <c r="F18" s="89" t="s">
        <v>58</v>
      </c>
      <c r="G18" s="90" t="s">
        <v>59</v>
      </c>
      <c r="H18" s="91" t="s">
        <v>60</v>
      </c>
      <c r="I18" s="92" t="s">
        <v>61</v>
      </c>
      <c r="J18" s="93" t="s">
        <v>53</v>
      </c>
      <c r="K18" s="94"/>
      <c r="L18" s="95" t="s">
        <v>56</v>
      </c>
      <c r="M18" s="96" t="s">
        <v>62</v>
      </c>
      <c r="N18" s="3401" t="s">
        <v>63</v>
      </c>
      <c r="O18" s="3401"/>
      <c r="P18" s="3401"/>
      <c r="Q18" s="3401"/>
      <c r="R18" s="97" t="s">
        <v>64</v>
      </c>
      <c r="S18" s="98" t="s">
        <v>65</v>
      </c>
      <c r="T18" s="99" t="s">
        <v>66</v>
      </c>
      <c r="U18" s="100" t="s">
        <v>67</v>
      </c>
      <c r="V18" s="3379"/>
      <c r="W18" s="43" t="str">
        <f>IF(ISBLANK(X18),"",LARGE(W11:W17,1)+1)</f>
        <v/>
      </c>
      <c r="X18" s="44"/>
      <c r="Y18" s="44"/>
      <c r="Z18" s="44" t="s">
        <v>209</v>
      </c>
      <c r="AA18" s="44"/>
      <c r="AB18" s="44"/>
      <c r="AC18" s="44"/>
      <c r="AD18" s="44"/>
      <c r="AE18" s="44"/>
      <c r="AF18" s="43">
        <f>IF(ISBLANK(AG18),"",LARGE(AF11:AF17,1)+1)</f>
        <v>15</v>
      </c>
      <c r="AG18" s="44" t="s">
        <v>51</v>
      </c>
      <c r="AH18" s="44"/>
      <c r="AI18" s="44"/>
      <c r="AJ18" s="44"/>
      <c r="AK18" s="44"/>
      <c r="AL18" s="44"/>
      <c r="AM18" s="44"/>
      <c r="AN18" s="48"/>
      <c r="AP18" s="101"/>
      <c r="AQ18" s="3402" t="s">
        <v>50</v>
      </c>
      <c r="AR18" s="3402"/>
      <c r="AS18" s="3402"/>
      <c r="AT18" s="3402"/>
      <c r="AU18" s="3402"/>
      <c r="AV18" s="102"/>
      <c r="AW18" s="5"/>
      <c r="AX18" s="3399"/>
      <c r="AY18" s="3399"/>
      <c r="BA18" s="29" t="s">
        <v>68</v>
      </c>
    </row>
    <row r="19" spans="1:55" ht="15.75">
      <c r="A19" s="3400"/>
      <c r="C19" s="103">
        <v>1</v>
      </c>
      <c r="D19" s="104"/>
      <c r="E19" s="105"/>
      <c r="F19" s="106"/>
      <c r="G19" s="107"/>
      <c r="H19" s="108"/>
      <c r="I19" s="109"/>
      <c r="J19" s="110"/>
      <c r="K19" s="111">
        <f t="shared" ref="K19:K58" si="0">IF(E19&gt;0,IF(ISBLANK(D19),E19,D19*E19),IF(F19&gt;0,IF(ISBLANK(D19),F19,D19*F19),IF(G19&gt;0,IF(ISBLANK(D19),G19,D19*G19),IF(H19&gt;0,IF(ISBLANK(D19),H19,D19*H19),IF(I19&gt;0,IF(ISBLANK(D19),I19,D19*I19),0)))))</f>
        <v>0</v>
      </c>
      <c r="L19" s="112">
        <f>IF(ISTEXT(D19),D19,IF(ISBLANK(D19),0,(D19/E16*N14)))</f>
        <v>0</v>
      </c>
      <c r="M19" s="113"/>
      <c r="N19" s="114">
        <f>IF(K19=0,0,IF(E19&gt;0,(K19/E16)*N14,IF(K19=0,0,IF(F19&gt;0,(K19/E16)*N14,IF(K19=0,0,IF(G19&gt;0,(K19/E16)*N14,IF(K19=0,0,IF(H19&gt;0,(K19/E16)*N14,0))))))))</f>
        <v>0</v>
      </c>
      <c r="O19" s="115" t="str">
        <f t="shared" ref="O19:O58" si="1">IF(E19&gt;0,"/10",IF(F19&gt;0,"L",IF(G19&gt;0,"cl",IF(H19&gt;0,"ml",""))))</f>
        <v/>
      </c>
      <c r="P19" s="116">
        <f>IF(E19&gt;0,(N19/1000)/E16*N14,IF(F19&gt;0,N19,IF(G19&gt;0,N19/100,IF(H19&gt;0,N19/1000,0))))</f>
        <v>0</v>
      </c>
      <c r="Q19" s="117">
        <f>IF(P19=0,0,P19/P59)</f>
        <v>0</v>
      </c>
      <c r="R19" s="118">
        <f>IF(K19=0,0,IF(I19&gt;0,(K19/1000/E16)*N14,0))</f>
        <v>0</v>
      </c>
      <c r="S19" s="119">
        <f>IF(R19=0,0,R19/R59)</f>
        <v>0</v>
      </c>
      <c r="T19" s="120"/>
      <c r="U19" s="121">
        <f t="shared" ref="U19:U58" si="2">IF(P19&gt;0,P19*T19,IF(R19&gt;0,R19*T19,L19*T19))</f>
        <v>0</v>
      </c>
      <c r="V19" s="103">
        <v>1</v>
      </c>
      <c r="W19" s="122" t="str">
        <f>IF(ISBLANK(X19),"",LARGE(W11:W18,1)+1)</f>
        <v/>
      </c>
      <c r="X19" s="44"/>
      <c r="Y19" s="44"/>
      <c r="Z19" s="44" t="s">
        <v>210</v>
      </c>
      <c r="AA19" s="44"/>
      <c r="AB19" s="44"/>
      <c r="AC19" s="44"/>
      <c r="AD19" s="44"/>
      <c r="AE19" s="44"/>
      <c r="AF19" s="43" t="str">
        <f>IF(ISBLANK(AG19),"",LARGE(AF11:AF18,1)+1)</f>
        <v/>
      </c>
      <c r="AG19" s="44"/>
      <c r="AH19" s="44"/>
      <c r="AI19" s="44" t="s">
        <v>69</v>
      </c>
      <c r="AJ19" s="44"/>
      <c r="AK19" s="44"/>
      <c r="AL19" s="44"/>
      <c r="AM19" s="44"/>
      <c r="AN19" s="48"/>
      <c r="AP19" s="123" t="s">
        <v>56</v>
      </c>
      <c r="AQ19" s="88" t="s">
        <v>57</v>
      </c>
      <c r="AR19" s="89" t="s">
        <v>58</v>
      </c>
      <c r="AS19" s="90" t="s">
        <v>59</v>
      </c>
      <c r="AT19" s="91" t="s">
        <v>60</v>
      </c>
      <c r="AU19" s="124" t="s">
        <v>61</v>
      </c>
      <c r="AV19" s="125" t="s">
        <v>62</v>
      </c>
      <c r="AW19" s="5"/>
      <c r="AX19" s="3403" t="s">
        <v>70</v>
      </c>
      <c r="AY19" s="3403"/>
      <c r="BA19" s="29" t="s">
        <v>71</v>
      </c>
    </row>
    <row r="20" spans="1:55" ht="15.75">
      <c r="A20" s="126"/>
      <c r="C20" s="103">
        <v>1</v>
      </c>
      <c r="D20" s="127"/>
      <c r="E20" s="105"/>
      <c r="F20" s="106"/>
      <c r="G20" s="128"/>
      <c r="H20" s="129"/>
      <c r="I20" s="109"/>
      <c r="J20" s="110"/>
      <c r="K20" s="111">
        <f t="shared" si="0"/>
        <v>0</v>
      </c>
      <c r="L20" s="112">
        <f>IF(ISTEXT(D20),D20,IF(ISBLANK(D20),0,(D20/E16*N14)))</f>
        <v>0</v>
      </c>
      <c r="M20" s="113"/>
      <c r="N20" s="114">
        <f>IF(K20=0,0,IF(E20&gt;0,(K20/E16)*N14,IF(K20=0,0,IF(F20&gt;0,(K20/E16)*N14,IF(K20=0,0,IF(G20&gt;0,(K20/E16)*N14,IF(K20=0,0,IF(H20&gt;0,(K20/E16)*N14,0))))))))</f>
        <v>0</v>
      </c>
      <c r="O20" s="115" t="str">
        <f t="shared" si="1"/>
        <v/>
      </c>
      <c r="P20" s="116">
        <f>IF(E20&gt;0,(N20/1000)/E16*N14,IF(F20&gt;0,N20,IF(G20&gt;0,N20/100,IF(H20&gt;0,N20/1000,0))))</f>
        <v>0</v>
      </c>
      <c r="Q20" s="130">
        <f>IF(P20=0,0,P20/P59)</f>
        <v>0</v>
      </c>
      <c r="R20" s="118">
        <f>IF(K20=0,0,IF(I20&gt;0,(K20/1000/E16)*N14,0))</f>
        <v>0</v>
      </c>
      <c r="S20" s="119">
        <f>IF(R20=0,0,R20/R59)</f>
        <v>0</v>
      </c>
      <c r="T20" s="131"/>
      <c r="U20" s="121">
        <f t="shared" si="2"/>
        <v>0</v>
      </c>
      <c r="V20" s="103">
        <v>1</v>
      </c>
      <c r="W20" s="122" t="str">
        <f>IF(ISBLANK(X20),"",LARGE(W11:W19,1)+1)</f>
        <v/>
      </c>
      <c r="X20" s="44"/>
      <c r="Y20" s="44"/>
      <c r="Z20" s="44" t="s">
        <v>211</v>
      </c>
      <c r="AA20" s="44"/>
      <c r="AB20" s="44"/>
      <c r="AC20" s="44"/>
      <c r="AD20" s="44"/>
      <c r="AE20" s="44"/>
      <c r="AF20" s="43" t="str">
        <f>IF(ISBLANK(AG20),"",LARGE(AF11:AF19,1)+1)</f>
        <v/>
      </c>
      <c r="AG20" s="44"/>
      <c r="AH20" s="44"/>
      <c r="AI20" s="44" t="s">
        <v>72</v>
      </c>
      <c r="AJ20" s="44"/>
      <c r="AK20" s="44"/>
      <c r="AL20" s="44"/>
      <c r="AM20" s="44"/>
      <c r="AN20" s="48"/>
      <c r="AP20" s="132" t="s">
        <v>73</v>
      </c>
      <c r="AQ20" s="133"/>
      <c r="AR20" s="134"/>
      <c r="AS20" s="135"/>
      <c r="AT20" s="136"/>
      <c r="AU20" s="137"/>
      <c r="AV20" s="138"/>
      <c r="AW20" s="5"/>
      <c r="AX20" s="3403"/>
      <c r="AY20" s="3403"/>
      <c r="BA20" s="29" t="s">
        <v>74</v>
      </c>
    </row>
    <row r="21" spans="1:55" ht="15.75" customHeight="1">
      <c r="A21" s="110" t="s">
        <v>212</v>
      </c>
      <c r="C21" s="103">
        <v>1</v>
      </c>
      <c r="D21" s="127"/>
      <c r="E21" s="105"/>
      <c r="F21" s="106"/>
      <c r="G21" s="128"/>
      <c r="H21" s="129"/>
      <c r="I21" s="109"/>
      <c r="J21" s="110"/>
      <c r="K21" s="111">
        <f t="shared" si="0"/>
        <v>0</v>
      </c>
      <c r="L21" s="112">
        <f>IF(ISTEXT(D21),D21,IF(ISBLANK(D21),0,(D21/E16*N14)))</f>
        <v>0</v>
      </c>
      <c r="M21" s="113"/>
      <c r="N21" s="114">
        <f>IF(K21=0,0,IF(E21&gt;0,(K21/E16)*N14,IF(K21=0,0,IF(F21&gt;0,(K21/E16)*N14,IF(K21=0,0,IF(G21&gt;0,(K21/E16)*N14,IF(K21=0,0,IF(H21&gt;0,(K21/E16)*N14,0))))))))</f>
        <v>0</v>
      </c>
      <c r="O21" s="115" t="str">
        <f t="shared" si="1"/>
        <v/>
      </c>
      <c r="P21" s="116">
        <f>IF(E21&gt;0,(N21/1000)/E16*N14,IF(F21&gt;0,N21,IF(G21&gt;0,N21/100,IF(H21&gt;0,N21/1000,0))))</f>
        <v>0</v>
      </c>
      <c r="Q21" s="130">
        <f>IF(P21=0,0,P21/P59)</f>
        <v>0</v>
      </c>
      <c r="R21" s="118">
        <f>IF(K21=0,0,IF(I21&gt;0,(K21/1000/E16)*N14,0))</f>
        <v>0</v>
      </c>
      <c r="S21" s="119">
        <f>IF(R21=0,0,R21/R59)</f>
        <v>0</v>
      </c>
      <c r="T21" s="131"/>
      <c r="U21" s="121">
        <f t="shared" si="2"/>
        <v>0</v>
      </c>
      <c r="V21" s="103">
        <v>1</v>
      </c>
      <c r="W21" s="122" t="str">
        <f>IF(ISBLANK(X21),"",LARGE(W11:W20,1)+1)</f>
        <v/>
      </c>
      <c r="X21" s="44"/>
      <c r="Y21" s="44"/>
      <c r="Z21" s="44" t="s">
        <v>213</v>
      </c>
      <c r="AA21" s="44"/>
      <c r="AB21" s="44"/>
      <c r="AC21" s="44"/>
      <c r="AD21" s="44"/>
      <c r="AE21" s="44"/>
      <c r="AF21" s="43" t="str">
        <f>IF(ISBLANK(AG21),"",LARGE(AF11:AF20,1)+1)</f>
        <v/>
      </c>
      <c r="AG21" s="44"/>
      <c r="AH21" s="44"/>
      <c r="AI21" s="44"/>
      <c r="AJ21" s="44"/>
      <c r="AK21" s="44"/>
      <c r="AL21" s="44"/>
      <c r="AM21" s="44"/>
      <c r="AN21" s="48"/>
      <c r="AP21" s="139">
        <v>2</v>
      </c>
      <c r="AQ21" s="105">
        <v>3</v>
      </c>
      <c r="AR21" s="106">
        <v>0.5</v>
      </c>
      <c r="AS21" s="107">
        <v>30</v>
      </c>
      <c r="AT21" s="108">
        <v>60</v>
      </c>
      <c r="AU21" s="109">
        <v>25</v>
      </c>
      <c r="AV21" s="140" t="s">
        <v>75</v>
      </c>
      <c r="AW21" s="5"/>
      <c r="AX21" s="3386" t="s">
        <v>76</v>
      </c>
      <c r="AY21" s="3386"/>
      <c r="BA21" s="29" t="s">
        <v>77</v>
      </c>
    </row>
    <row r="22" spans="1:55" ht="16.5" customHeight="1">
      <c r="A22" s="110" t="s">
        <v>214</v>
      </c>
      <c r="C22" s="103">
        <v>1</v>
      </c>
      <c r="D22" s="127"/>
      <c r="E22" s="105"/>
      <c r="F22" s="106"/>
      <c r="G22" s="128"/>
      <c r="H22" s="129"/>
      <c r="I22" s="109"/>
      <c r="J22" s="141"/>
      <c r="K22" s="111">
        <f t="shared" si="0"/>
        <v>0</v>
      </c>
      <c r="L22" s="112">
        <f>IF(ISTEXT(D22),D22,IF(ISBLANK(D22),0,(D22/E16*N14)))</f>
        <v>0</v>
      </c>
      <c r="M22" s="113"/>
      <c r="N22" s="114">
        <f>IF(K22=0,0,IF(E22&gt;0,(K22/E16)*N14,IF(K22=0,0,IF(F22&gt;0,(K22/E16)*N14,IF(K22=0,0,IF(G22&gt;0,(K22/E16)*N14,IF(K22=0,0,IF(H22&gt;0,(K22/E16)*N14,0))))))))</f>
        <v>0</v>
      </c>
      <c r="O22" s="115" t="str">
        <f t="shared" si="1"/>
        <v/>
      </c>
      <c r="P22" s="116">
        <f>IF(E22&gt;0,(N22/1000)/E16*N14,IF(F22&gt;0,N22,IF(G22&gt;0,N22/100,IF(H22&gt;0,N22/1000,0))))</f>
        <v>0</v>
      </c>
      <c r="Q22" s="130">
        <f>IF(P22=0,0,P22/P59)</f>
        <v>0</v>
      </c>
      <c r="R22" s="118">
        <f>IF(K22=0,0,IF(I22&gt;0,(K22/1000/E16)*N14,0))</f>
        <v>0</v>
      </c>
      <c r="S22" s="119">
        <f>IF(R22=0,0,R22/R59)</f>
        <v>0</v>
      </c>
      <c r="T22" s="131"/>
      <c r="U22" s="121">
        <f t="shared" si="2"/>
        <v>0</v>
      </c>
      <c r="V22" s="103">
        <v>1</v>
      </c>
      <c r="W22" s="122" t="str">
        <f>IF(ISBLANK(X22),"",LARGE(W11:W21,1)+1)</f>
        <v/>
      </c>
      <c r="X22" s="44"/>
      <c r="Y22" s="44"/>
      <c r="Z22" s="44" t="s">
        <v>215</v>
      </c>
      <c r="AA22" s="44"/>
      <c r="AB22" s="44"/>
      <c r="AC22" s="44"/>
      <c r="AD22" s="44"/>
      <c r="AE22" s="44"/>
      <c r="AF22" s="43" t="str">
        <f>IF(ISBLANK(AG22),"",LARGE(AF11:AF21,1)+1)</f>
        <v/>
      </c>
      <c r="AG22" s="44"/>
      <c r="AH22" s="44"/>
      <c r="AI22" s="44"/>
      <c r="AJ22" s="44"/>
      <c r="AK22" s="44"/>
      <c r="AL22" s="44"/>
      <c r="AM22" s="44"/>
      <c r="AN22" s="48"/>
      <c r="AP22" s="142"/>
      <c r="AQ22" s="143" t="s">
        <v>78</v>
      </c>
      <c r="AR22" s="143" t="s">
        <v>79</v>
      </c>
      <c r="AS22" s="143" t="s">
        <v>80</v>
      </c>
      <c r="AT22" s="143" t="s">
        <v>81</v>
      </c>
      <c r="AU22" s="143" t="s">
        <v>82</v>
      </c>
      <c r="AV22" s="144"/>
      <c r="AW22" s="5"/>
      <c r="AX22" s="3386"/>
      <c r="AY22" s="3386"/>
      <c r="BA22" s="29"/>
    </row>
    <row r="23" spans="1:55" ht="15.75">
      <c r="A23" s="110" t="s">
        <v>216</v>
      </c>
      <c r="C23" s="103">
        <v>1</v>
      </c>
      <c r="D23" s="127"/>
      <c r="E23" s="105"/>
      <c r="F23" s="106">
        <v>4</v>
      </c>
      <c r="G23" s="128"/>
      <c r="H23" s="129"/>
      <c r="I23" s="109"/>
      <c r="J23" s="110" t="s">
        <v>217</v>
      </c>
      <c r="K23" s="111">
        <f t="shared" si="0"/>
        <v>4</v>
      </c>
      <c r="L23" s="112">
        <f>IF(ISTEXT(D23),D23,IF(ISBLANK(D23),0,(D23/E16*N14)))</f>
        <v>0</v>
      </c>
      <c r="M23" s="113"/>
      <c r="N23" s="114">
        <f>IF(K23=0,0,IF(E23&gt;0,(K23/E16)*N14,IF(K23=0,0,IF(F23&gt;0,(K23/E16)*N14,IF(K23=0,0,IF(G23&gt;0,(K23/E16)*N14,IF(K23=0,0,IF(H23&gt;0,(K23/E16)*N14,0))))))))</f>
        <v>3.4285714285714284</v>
      </c>
      <c r="O23" s="115" t="str">
        <f t="shared" si="1"/>
        <v>L</v>
      </c>
      <c r="P23" s="116">
        <f>IF(E23&gt;0,(N23/1000)/E16*N14,IF(F23&gt;0,N23,IF(G23&gt;0,N23/100,IF(H23&gt;0,N23/1000,0))))</f>
        <v>3.4285714285714284</v>
      </c>
      <c r="Q23" s="130">
        <f>IF(P23=0,0,P23/P59)</f>
        <v>0.53333333333333344</v>
      </c>
      <c r="R23" s="118">
        <f>IF(K23=0,0,IF(I23&gt;0,(K23/1000/E16)*N14,0))</f>
        <v>0</v>
      </c>
      <c r="S23" s="119">
        <f>IF(R23=0,0,R23/R59)</f>
        <v>0</v>
      </c>
      <c r="T23" s="131">
        <v>1</v>
      </c>
      <c r="U23" s="121">
        <f t="shared" si="2"/>
        <v>3.4285714285714284</v>
      </c>
      <c r="V23" s="103">
        <v>1</v>
      </c>
      <c r="W23" s="122">
        <f>IF(ISBLANK(X23),"",LARGE(W11:W22,1)+1)</f>
        <v>2</v>
      </c>
      <c r="X23" s="44" t="s">
        <v>219</v>
      </c>
      <c r="Y23" s="44"/>
      <c r="Z23" s="44"/>
      <c r="AA23" s="44"/>
      <c r="AB23" s="44"/>
      <c r="AC23" s="44"/>
      <c r="AD23" s="44"/>
      <c r="AE23" s="44"/>
      <c r="AF23" s="43" t="str">
        <f>IF(ISBLANK(AG23),"",LARGE(AF11:AF22,1)+1)</f>
        <v/>
      </c>
      <c r="AG23" s="44"/>
      <c r="AH23" s="44"/>
      <c r="AI23" s="44"/>
      <c r="AJ23" s="44"/>
      <c r="AK23" s="44"/>
      <c r="AL23" s="44"/>
      <c r="AM23" s="44"/>
      <c r="AN23" s="48"/>
      <c r="AP23" s="3405" t="s">
        <v>83</v>
      </c>
      <c r="AQ23" s="3406"/>
      <c r="AR23" s="3406"/>
      <c r="AS23" s="3406"/>
      <c r="AT23" s="3406"/>
      <c r="AU23" s="3406"/>
      <c r="AV23" s="3407"/>
      <c r="AW23" s="5"/>
      <c r="AX23" s="3408" t="s">
        <v>84</v>
      </c>
      <c r="AY23" s="3408"/>
      <c r="BA23" s="29" t="s">
        <v>85</v>
      </c>
    </row>
    <row r="24" spans="1:55" ht="16.5" customHeight="1">
      <c r="A24" s="110" t="s">
        <v>220</v>
      </c>
      <c r="C24" s="103">
        <v>1</v>
      </c>
      <c r="D24" s="127">
        <v>1</v>
      </c>
      <c r="E24" s="105"/>
      <c r="F24" s="106"/>
      <c r="G24" s="128">
        <v>10</v>
      </c>
      <c r="H24" s="129"/>
      <c r="I24" s="109"/>
      <c r="J24" s="141" t="s">
        <v>221</v>
      </c>
      <c r="K24" s="111">
        <f t="shared" si="0"/>
        <v>10</v>
      </c>
      <c r="L24" s="112">
        <f>IF(ISTEXT(D24),D24,IF(ISBLANK(D24),0,(D24/E16*N14)))</f>
        <v>0.8571428571428571</v>
      </c>
      <c r="M24" s="113" t="s">
        <v>222</v>
      </c>
      <c r="N24" s="114">
        <f>IF(K24=0,0,IF(E24&gt;0,(K24/E16)*N14,IF(K24=0,0,IF(F24&gt;0,(K24/E16)*N14,IF(K24=0,0,IF(G24&gt;0,(K24/E16)*N14,IF(K24=0,0,IF(H24&gt;0,(K24/E16)*N14,0))))))))</f>
        <v>8.5714285714285712</v>
      </c>
      <c r="O24" s="115" t="str">
        <f t="shared" si="1"/>
        <v>cl</v>
      </c>
      <c r="P24" s="116">
        <f>IF(E24&gt;0,(N24/1000)/E16*N14,IF(F24&gt;0,N24,IF(G24&gt;0,N24/100,IF(H24&gt;0,N24/1000,0))))</f>
        <v>8.5714285714285715E-2</v>
      </c>
      <c r="Q24" s="130">
        <f>IF(P24=0,0,P24/P59)</f>
        <v>1.3333333333333336E-2</v>
      </c>
      <c r="R24" s="118">
        <f>IF(K24=0,0,IF(I24&gt;0,(K24/1000/E16)*N14,0))</f>
        <v>0</v>
      </c>
      <c r="S24" s="119">
        <f>IF(R24=0,0,R24/R59)</f>
        <v>0</v>
      </c>
      <c r="T24" s="131">
        <v>1</v>
      </c>
      <c r="U24" s="121">
        <f t="shared" si="2"/>
        <v>8.5714285714285715E-2</v>
      </c>
      <c r="V24" s="103">
        <v>1</v>
      </c>
      <c r="W24" s="122">
        <f>IF(ISBLANK(X24),"",LARGE(W11:W23,1)+1)</f>
        <v>3</v>
      </c>
      <c r="X24" s="44" t="s">
        <v>224</v>
      </c>
      <c r="Y24" s="44"/>
      <c r="Z24" s="44"/>
      <c r="AA24" s="44"/>
      <c r="AB24" s="44"/>
      <c r="AC24" s="44"/>
      <c r="AD24" s="44"/>
      <c r="AE24" s="44"/>
      <c r="AF24" s="43" t="str">
        <f>IF(ISBLANK(AG24),"",LARGE(AF11:AF23,1)+1)</f>
        <v/>
      </c>
      <c r="AG24" s="44"/>
      <c r="AH24" s="44"/>
      <c r="AI24" s="44"/>
      <c r="AJ24" s="44"/>
      <c r="AK24" s="44"/>
      <c r="AL24" s="44"/>
      <c r="AM24" s="44"/>
      <c r="AN24" s="48"/>
      <c r="AP24" s="3405"/>
      <c r="AQ24" s="3406"/>
      <c r="AR24" s="3406"/>
      <c r="AS24" s="3406"/>
      <c r="AT24" s="3406"/>
      <c r="AU24" s="3406"/>
      <c r="AV24" s="3407"/>
      <c r="AW24" s="5"/>
      <c r="AX24" s="3408"/>
      <c r="AY24" s="3408"/>
      <c r="BA24" s="29" t="s">
        <v>86</v>
      </c>
    </row>
    <row r="25" spans="1:55" ht="15.75" customHeight="1">
      <c r="A25" s="110" t="s">
        <v>225</v>
      </c>
      <c r="C25" s="103">
        <v>1</v>
      </c>
      <c r="D25" s="127"/>
      <c r="E25" s="105"/>
      <c r="F25" s="106">
        <v>1</v>
      </c>
      <c r="G25" s="128"/>
      <c r="H25" s="129"/>
      <c r="I25" s="109"/>
      <c r="J25" s="110" t="s">
        <v>226</v>
      </c>
      <c r="K25" s="111">
        <f t="shared" si="0"/>
        <v>1</v>
      </c>
      <c r="L25" s="112">
        <f>IF(ISTEXT(D25),D25,IF(ISBLANK(D25),0,(D25/E16*N14)))</f>
        <v>0</v>
      </c>
      <c r="M25" s="113"/>
      <c r="N25" s="114">
        <f>IF(K25=0,0,IF(E25&gt;0,(K25/E16)*N14,IF(K25=0,0,IF(F25&gt;0,(K25/E16)*N14,IF(K25=0,0,IF(G25&gt;0,(K25/E16)*N14,IF(K25=0,0,IF(H25&gt;0,(K25/E16)*N14,0))))))))</f>
        <v>0.8571428571428571</v>
      </c>
      <c r="O25" s="115" t="str">
        <f t="shared" si="1"/>
        <v>L</v>
      </c>
      <c r="P25" s="116">
        <f>IF(E25&gt;0,(N25/1000)/E16*N14,IF(F25&gt;0,N25,IF(G25&gt;0,N25/100,IF(H25&gt;0,N25/1000,0))))</f>
        <v>0.8571428571428571</v>
      </c>
      <c r="Q25" s="130">
        <f>IF(P25=0,0,P25/P59)</f>
        <v>0.13333333333333336</v>
      </c>
      <c r="R25" s="118">
        <f>IF(K25=0,0,IF(I25&gt;0,(K25/1000/E16)*N14,0))</f>
        <v>0</v>
      </c>
      <c r="S25" s="119">
        <f>IF(R25=0,0,R25/R59)</f>
        <v>0</v>
      </c>
      <c r="T25" s="131">
        <v>1</v>
      </c>
      <c r="U25" s="121">
        <f t="shared" si="2"/>
        <v>0.8571428571428571</v>
      </c>
      <c r="V25" s="103">
        <v>1</v>
      </c>
      <c r="W25" s="122">
        <f>IF(ISBLANK(X25),"",LARGE(W11:W24,1)+1)</f>
        <v>4</v>
      </c>
      <c r="X25" s="44" t="s">
        <v>227</v>
      </c>
      <c r="Y25" s="44"/>
      <c r="Z25" s="44"/>
      <c r="AA25" s="44"/>
      <c r="AB25" s="44"/>
      <c r="AC25" s="44"/>
      <c r="AD25" s="44"/>
      <c r="AE25" s="44"/>
      <c r="AF25" s="43" t="str">
        <f>IF(ISBLANK(AG25),"",LARGE(AF11:AF24,1)+1)</f>
        <v/>
      </c>
      <c r="AG25" s="44"/>
      <c r="AH25" s="44"/>
      <c r="AI25" s="44"/>
      <c r="AJ25" s="44"/>
      <c r="AK25" s="44"/>
      <c r="AL25" s="44"/>
      <c r="AM25" s="44"/>
      <c r="AN25" s="48"/>
      <c r="AP25" s="101" t="s">
        <v>87</v>
      </c>
      <c r="AQ25" s="40"/>
      <c r="AR25" s="40"/>
      <c r="AS25" s="40"/>
      <c r="AT25" s="40"/>
      <c r="AU25" s="40"/>
      <c r="AV25" s="102"/>
      <c r="AW25" s="5"/>
      <c r="AX25" s="3409" t="s">
        <v>88</v>
      </c>
      <c r="AY25" s="3409"/>
      <c r="BA25" s="29" t="s">
        <v>89</v>
      </c>
    </row>
    <row r="26" spans="1:55" ht="15.75">
      <c r="A26" s="110" t="s">
        <v>228</v>
      </c>
      <c r="C26" s="103">
        <v>1</v>
      </c>
      <c r="D26" s="127"/>
      <c r="E26" s="105"/>
      <c r="F26" s="106">
        <v>1</v>
      </c>
      <c r="G26" s="128"/>
      <c r="H26" s="129"/>
      <c r="I26" s="109"/>
      <c r="J26" s="110" t="s">
        <v>229</v>
      </c>
      <c r="K26" s="111">
        <f t="shared" si="0"/>
        <v>1</v>
      </c>
      <c r="L26" s="112">
        <f>IF(ISTEXT(D26),D26,IF(ISBLANK(D26),0,(D26/E16*N14)))</f>
        <v>0</v>
      </c>
      <c r="M26" s="113"/>
      <c r="N26" s="114">
        <f>IF(K26=0,0,IF(E26&gt;0,(K26/E16)*N14,IF(K26=0,0,IF(F26&gt;0,(K26/E16)*N14,IF(K26=0,0,IF(G26&gt;0,(K26/E16)*N14,IF(K26=0,0,IF(H26&gt;0,(K26/E16)*N14,0))))))))</f>
        <v>0.8571428571428571</v>
      </c>
      <c r="O26" s="115" t="str">
        <f t="shared" si="1"/>
        <v>L</v>
      </c>
      <c r="P26" s="116">
        <f>IF(E26&gt;0,(N26/1000)/E16*N14,IF(F26&gt;0,N26,IF(G26&gt;0,N26/100,IF(H26&gt;0,N26/1000,0))))</f>
        <v>0.8571428571428571</v>
      </c>
      <c r="Q26" s="130">
        <f>IF(P26=0,0,P26/P59)</f>
        <v>0.13333333333333336</v>
      </c>
      <c r="R26" s="118">
        <f>IF(K26=0,0,IF(I26&gt;0,(K26/1000/E16)*N14,0))</f>
        <v>0</v>
      </c>
      <c r="S26" s="119">
        <f>IF(R26=0,0,R26/R59)</f>
        <v>0</v>
      </c>
      <c r="T26" s="131">
        <v>1</v>
      </c>
      <c r="U26" s="121">
        <f t="shared" si="2"/>
        <v>0.8571428571428571</v>
      </c>
      <c r="V26" s="103">
        <v>1</v>
      </c>
      <c r="W26" s="122">
        <f>IF(ISBLANK(X26),"",LARGE(W11:W25,1)+1)</f>
        <v>5</v>
      </c>
      <c r="X26" s="44" t="s">
        <v>230</v>
      </c>
      <c r="Y26" s="44"/>
      <c r="Z26" s="44"/>
      <c r="AA26" s="44"/>
      <c r="AB26" s="44"/>
      <c r="AC26" s="44"/>
      <c r="AD26" s="44"/>
      <c r="AE26" s="44"/>
      <c r="AF26" s="43" t="str">
        <f>IF(ISBLANK(AG26),"",LARGE(AF11:AF25,1)+1)</f>
        <v/>
      </c>
      <c r="AG26" s="44"/>
      <c r="AH26" s="44"/>
      <c r="AI26" s="44"/>
      <c r="AJ26" s="44"/>
      <c r="AK26" s="44"/>
      <c r="AL26" s="44"/>
      <c r="AM26" s="44"/>
      <c r="AN26" s="48"/>
      <c r="AP26" s="123" t="s">
        <v>56</v>
      </c>
      <c r="AQ26" s="96" t="s">
        <v>62</v>
      </c>
      <c r="AR26" s="40"/>
      <c r="AS26" s="40"/>
      <c r="AT26" s="40"/>
      <c r="AU26" s="40"/>
      <c r="AV26" s="102"/>
      <c r="AW26" s="5"/>
      <c r="AX26" s="3409"/>
      <c r="AY26" s="3409"/>
      <c r="BA26" s="29" t="s">
        <v>90</v>
      </c>
    </row>
    <row r="27" spans="1:55" ht="15.75">
      <c r="A27" s="110" t="s">
        <v>231</v>
      </c>
      <c r="C27" s="103">
        <v>1</v>
      </c>
      <c r="D27" s="127"/>
      <c r="E27" s="105"/>
      <c r="F27" s="106">
        <v>1</v>
      </c>
      <c r="G27" s="128"/>
      <c r="H27" s="129"/>
      <c r="I27" s="109"/>
      <c r="J27" s="110" t="s">
        <v>232</v>
      </c>
      <c r="K27" s="111">
        <f t="shared" si="0"/>
        <v>1</v>
      </c>
      <c r="L27" s="112">
        <f>IF(ISTEXT(D27),D27,IF(ISBLANK(D27),0,(D27/E16*N14)))</f>
        <v>0</v>
      </c>
      <c r="M27" s="113"/>
      <c r="N27" s="114">
        <f>IF(K27=0,0,IF(E27&gt;0,(K27/E16)*N14,IF(K27=0,0,IF(F27&gt;0,(K27/E16)*N14,IF(K27=0,0,IF(G27&gt;0,(K27/E16)*N14,IF(K27=0,0,IF(H27&gt;0,(K27/E16)*N14,0))))))))</f>
        <v>0.8571428571428571</v>
      </c>
      <c r="O27" s="115" t="str">
        <f t="shared" si="1"/>
        <v>L</v>
      </c>
      <c r="P27" s="116">
        <f>IF(E27&gt;0,(N27/1000)/E16*N14,IF(F27&gt;0,N27,IF(G27&gt;0,N27/100,IF(H27&gt;0,N27/1000,0))))</f>
        <v>0.8571428571428571</v>
      </c>
      <c r="Q27" s="130">
        <f>IF(P27=0,0,P27/P59)</f>
        <v>0.13333333333333336</v>
      </c>
      <c r="R27" s="118">
        <f>IF(K27=0,0,IF(I27&gt;0,(K27/1000/E16)*N14,0))</f>
        <v>0</v>
      </c>
      <c r="S27" s="119">
        <f>IF(R27=0,0,R27/R59)</f>
        <v>0</v>
      </c>
      <c r="T27" s="131">
        <v>1</v>
      </c>
      <c r="U27" s="121">
        <f t="shared" si="2"/>
        <v>0.8571428571428571</v>
      </c>
      <c r="V27" s="103">
        <v>1</v>
      </c>
      <c r="W27" s="122">
        <f>IF(ISBLANK(X27),"",LARGE(W11:W26,1)+1)</f>
        <v>6</v>
      </c>
      <c r="X27" s="44" t="s">
        <v>233</v>
      </c>
      <c r="Y27" s="44"/>
      <c r="Z27" s="44"/>
      <c r="AA27" s="44"/>
      <c r="AB27" s="44"/>
      <c r="AC27" s="44"/>
      <c r="AD27" s="44"/>
      <c r="AE27" s="44"/>
      <c r="AF27" s="43" t="str">
        <f>IF(ISBLANK(AG27),"",LARGE(AF11:AF26,1)+1)</f>
        <v/>
      </c>
      <c r="AG27" s="44"/>
      <c r="AH27" s="44"/>
      <c r="AI27" s="44"/>
      <c r="AJ27" s="44"/>
      <c r="AK27" s="44"/>
      <c r="AL27" s="44"/>
      <c r="AM27" s="44"/>
      <c r="AN27" s="48"/>
      <c r="AP27" s="145">
        <v>2</v>
      </c>
      <c r="AQ27" s="113" t="s">
        <v>91</v>
      </c>
      <c r="AR27" s="40"/>
      <c r="AS27" s="40"/>
      <c r="AT27" s="40"/>
      <c r="AU27" s="40"/>
      <c r="AV27" s="102"/>
      <c r="AW27" s="5"/>
      <c r="AX27" s="3410" t="s">
        <v>92</v>
      </c>
      <c r="AY27" s="3410"/>
    </row>
    <row r="28" spans="1:55" ht="15.75">
      <c r="A28" s="110" t="s">
        <v>234</v>
      </c>
      <c r="C28" s="103">
        <v>1</v>
      </c>
      <c r="D28" s="127">
        <v>2</v>
      </c>
      <c r="E28" s="105"/>
      <c r="F28" s="106"/>
      <c r="G28" s="128"/>
      <c r="H28" s="129"/>
      <c r="I28" s="109"/>
      <c r="J28" s="110" t="s">
        <v>235</v>
      </c>
      <c r="K28" s="111">
        <f t="shared" si="0"/>
        <v>0</v>
      </c>
      <c r="L28" s="112">
        <f>IF(ISTEXT(D28),D28,IF(ISBLANK(D28),0,(D28/E16*N14)))</f>
        <v>1.7142857142857142</v>
      </c>
      <c r="M28" s="113" t="s">
        <v>236</v>
      </c>
      <c r="N28" s="114">
        <f>IF(K28=0,0,IF(E28&gt;0,(K28/E16)*N14,IF(K28=0,0,IF(F28&gt;0,(K28/E16)*N14,IF(K28=0,0,IF(G28&gt;0,(K28/E16)*N14,IF(K28=0,0,IF(H28&gt;0,(K28/E16)*N14,0))))))))</f>
        <v>0</v>
      </c>
      <c r="O28" s="115" t="str">
        <f t="shared" si="1"/>
        <v/>
      </c>
      <c r="P28" s="116">
        <f>IF(E28&gt;0,(N28/1000)/E16*N14,IF(F28&gt;0,N28,IF(G28&gt;0,N28/100,IF(H28&gt;0,N28/1000,0))))</f>
        <v>0</v>
      </c>
      <c r="Q28" s="130">
        <f>IF(P28=0,0,P28/P59)</f>
        <v>0</v>
      </c>
      <c r="R28" s="118">
        <f>IF(K28=0,0,IF(I28&gt;0,(K28/1000/E16)*N14,0))</f>
        <v>0</v>
      </c>
      <c r="S28" s="119">
        <f>IF(R28=0,0,R28/R59)</f>
        <v>0</v>
      </c>
      <c r="T28" s="131">
        <v>1</v>
      </c>
      <c r="U28" s="121">
        <f t="shared" si="2"/>
        <v>1.7142857142857142</v>
      </c>
      <c r="V28" s="103">
        <v>1</v>
      </c>
      <c r="W28" s="122" t="str">
        <f>IF(ISBLANK(X28),"",LARGE(W11:W27,1)+1)</f>
        <v/>
      </c>
      <c r="X28" s="44"/>
      <c r="Y28" s="44"/>
      <c r="Z28" s="44" t="s">
        <v>237</v>
      </c>
      <c r="AA28" s="44"/>
      <c r="AB28" s="44"/>
      <c r="AC28" s="44"/>
      <c r="AD28" s="44"/>
      <c r="AE28" s="44"/>
      <c r="AF28" s="43" t="str">
        <f>IF(ISBLANK(AG28),"",LARGE(AF11:AF27,1)+1)</f>
        <v/>
      </c>
      <c r="AG28" s="44"/>
      <c r="AH28" s="44"/>
      <c r="AI28" s="44"/>
      <c r="AJ28" s="44"/>
      <c r="AK28" s="44"/>
      <c r="AL28" s="44"/>
      <c r="AM28" s="44"/>
      <c r="AN28" s="48"/>
      <c r="AP28" s="142" t="s">
        <v>93</v>
      </c>
      <c r="AR28" s="40"/>
      <c r="AS28" s="40"/>
      <c r="AT28" s="40"/>
      <c r="AU28" s="40"/>
      <c r="AV28" s="102"/>
      <c r="AW28" s="5"/>
      <c r="AX28" s="3410"/>
      <c r="AY28" s="3410"/>
      <c r="BA28" s="146" t="s">
        <v>94</v>
      </c>
      <c r="BB28" s="146" t="s">
        <v>95</v>
      </c>
      <c r="BC28" s="146"/>
    </row>
    <row r="29" spans="1:55" ht="15.75">
      <c r="A29" s="110" t="s">
        <v>238</v>
      </c>
      <c r="C29" s="103">
        <v>1</v>
      </c>
      <c r="D29" s="127"/>
      <c r="E29" s="105"/>
      <c r="F29" s="106"/>
      <c r="G29" s="128">
        <v>40</v>
      </c>
      <c r="H29" s="129"/>
      <c r="I29" s="109"/>
      <c r="J29" s="110" t="s">
        <v>239</v>
      </c>
      <c r="K29" s="111">
        <f t="shared" si="0"/>
        <v>40</v>
      </c>
      <c r="L29" s="112">
        <f>IF(ISTEXT(D29),D29,IF(ISBLANK(D29),0,(D29/E16*N14)))</f>
        <v>0</v>
      </c>
      <c r="M29" s="113"/>
      <c r="N29" s="114">
        <f>IF(K29=0,0,IF(E29&gt;0,(K29/E16)*N14,IF(K29=0,0,IF(F29&gt;0,(K29/E16)*N14,IF(K29=0,0,IF(G29&gt;0,(K29/E16)*N14,IF(K29=0,0,IF(H29&gt;0,(K29/E16)*N14,0))))))))</f>
        <v>34.285714285714285</v>
      </c>
      <c r="O29" s="115" t="str">
        <f t="shared" si="1"/>
        <v>cl</v>
      </c>
      <c r="P29" s="116">
        <f>IF(E29&gt;0,(N29/1000)/E16*N14,IF(F29&gt;0,N29,IF(G29&gt;0,N29/100,IF(H29&gt;0,N29/1000,0))))</f>
        <v>0.34285714285714286</v>
      </c>
      <c r="Q29" s="130">
        <f>IF(P29=0,0,P29/P59)</f>
        <v>5.3333333333333344E-2</v>
      </c>
      <c r="R29" s="118">
        <f>IF(K29=0,0,IF(I29&gt;0,(K29/1000/E16)*N14,0))</f>
        <v>0</v>
      </c>
      <c r="S29" s="119">
        <f>IF(R29=0,0,R29/R59)</f>
        <v>0</v>
      </c>
      <c r="T29" s="131">
        <v>1</v>
      </c>
      <c r="U29" s="121">
        <f t="shared" si="2"/>
        <v>0.34285714285714286</v>
      </c>
      <c r="V29" s="103">
        <v>1</v>
      </c>
      <c r="W29" s="122">
        <f>IF(ISBLANK(X29),"",LARGE(W11:W28,1)+1)</f>
        <v>7</v>
      </c>
      <c r="X29" s="44" t="s">
        <v>240</v>
      </c>
      <c r="Y29" s="44"/>
      <c r="Z29" s="44"/>
      <c r="AA29" s="44"/>
      <c r="AB29" s="44"/>
      <c r="AC29" s="44"/>
      <c r="AD29" s="44"/>
      <c r="AE29" s="44"/>
      <c r="AF29" s="43" t="str">
        <f>IF(ISBLANK(AG29),"",LARGE(AF11:AF28,1)+1)</f>
        <v/>
      </c>
      <c r="AG29" s="44"/>
      <c r="AH29" s="44"/>
      <c r="AI29" s="44"/>
      <c r="AJ29" s="44"/>
      <c r="AK29" s="44"/>
      <c r="AL29" s="44"/>
      <c r="AM29" s="44"/>
      <c r="AN29" s="48"/>
      <c r="AP29" s="123" t="s">
        <v>56</v>
      </c>
      <c r="AQ29" s="92" t="s">
        <v>61</v>
      </c>
      <c r="AR29" s="93" t="s">
        <v>62</v>
      </c>
      <c r="AS29" s="40"/>
      <c r="AT29" s="40"/>
      <c r="AU29" s="40"/>
      <c r="AV29" s="102"/>
      <c r="AW29" s="5"/>
      <c r="AX29" s="3411" t="s">
        <v>96</v>
      </c>
      <c r="AY29" s="3411"/>
      <c r="BA29" s="146" t="s">
        <v>97</v>
      </c>
      <c r="BB29" s="146" t="s">
        <v>98</v>
      </c>
      <c r="BC29" s="146"/>
    </row>
    <row r="30" spans="1:55" ht="18.75" customHeight="1">
      <c r="A30" s="273"/>
      <c r="C30" s="103">
        <v>1</v>
      </c>
      <c r="D30" s="127"/>
      <c r="E30" s="105"/>
      <c r="F30" s="106"/>
      <c r="G30" s="128"/>
      <c r="H30" s="129"/>
      <c r="I30" s="109"/>
      <c r="J30" s="110"/>
      <c r="K30" s="111">
        <f t="shared" si="0"/>
        <v>0</v>
      </c>
      <c r="L30" s="112">
        <f>IF(ISTEXT(D30),D30,IF(ISBLANK(D30),0,(D30/E16*N14)))</f>
        <v>0</v>
      </c>
      <c r="M30" s="113"/>
      <c r="N30" s="114">
        <f>IF(K30=0,0,IF(E30&gt;0,(K30/E16)*N14,IF(K30=0,0,IF(F30&gt;0,(K30/E16)*N14,IF(K30=0,0,IF(G30&gt;0,(K30/E16)*N14,IF(K30=0,0,IF(H30&gt;0,(K30/E16)*N14,0))))))))</f>
        <v>0</v>
      </c>
      <c r="O30" s="115" t="str">
        <f t="shared" si="1"/>
        <v/>
      </c>
      <c r="P30" s="116">
        <f>IF(E30&gt;0,(N30/1000)/E16*N14,IF(F30&gt;0,N30,IF(G30&gt;0,N30/100,IF(H30&gt;0,N30/1000,0))))</f>
        <v>0</v>
      </c>
      <c r="Q30" s="130">
        <f>IF(P30=0,0,P30/P59)</f>
        <v>0</v>
      </c>
      <c r="R30" s="118">
        <f>IF(K30=0,0,IF(I30&gt;0,(K30/1000/E16)*N14,0))</f>
        <v>0</v>
      </c>
      <c r="S30" s="119">
        <f>IF(R30=0,0,R30/R59)</f>
        <v>0</v>
      </c>
      <c r="T30" s="131"/>
      <c r="U30" s="121">
        <f t="shared" si="2"/>
        <v>0</v>
      </c>
      <c r="V30" s="103">
        <v>1</v>
      </c>
      <c r="W30" s="122">
        <f>IF(ISBLANK(X30),"",LARGE(W11:W29,1)+1)</f>
        <v>8</v>
      </c>
      <c r="X30" s="44" t="s">
        <v>241</v>
      </c>
      <c r="Y30" s="44"/>
      <c r="Z30" s="147"/>
      <c r="AA30" s="147"/>
      <c r="AB30" s="147"/>
      <c r="AC30" s="147"/>
      <c r="AD30" s="147"/>
      <c r="AE30" s="147"/>
      <c r="AF30" s="43" t="str">
        <f>IF(ISBLANK(AG30),"",LARGE(AF11:AF29,1)+1)</f>
        <v/>
      </c>
      <c r="AG30" s="44"/>
      <c r="AH30" s="44"/>
      <c r="AI30" s="147"/>
      <c r="AJ30" s="147"/>
      <c r="AK30" s="147"/>
      <c r="AL30" s="147"/>
      <c r="AM30" s="147"/>
      <c r="AN30" s="148"/>
      <c r="AP30" s="145">
        <v>2</v>
      </c>
      <c r="AQ30" s="149">
        <v>50</v>
      </c>
      <c r="AR30" s="150" t="s">
        <v>91</v>
      </c>
      <c r="AS30" s="40"/>
      <c r="AT30" s="40"/>
      <c r="AU30" s="40"/>
      <c r="AV30" s="102"/>
      <c r="AW30" s="5"/>
      <c r="AX30" s="3411"/>
      <c r="AY30" s="3411"/>
      <c r="BA30" s="146" t="s">
        <v>99</v>
      </c>
      <c r="BB30" s="146" t="s">
        <v>100</v>
      </c>
      <c r="BC30" s="146"/>
    </row>
    <row r="31" spans="1:55" ht="15.75" customHeight="1">
      <c r="A31" s="110" t="s">
        <v>208</v>
      </c>
      <c r="C31" s="103">
        <v>1</v>
      </c>
      <c r="D31" s="127"/>
      <c r="E31" s="105"/>
      <c r="F31" s="106"/>
      <c r="G31" s="128"/>
      <c r="H31" s="129"/>
      <c r="I31" s="109"/>
      <c r="J31" s="110"/>
      <c r="K31" s="111">
        <f t="shared" si="0"/>
        <v>0</v>
      </c>
      <c r="L31" s="112">
        <f>IF(ISTEXT(D31),D31,IF(ISBLANK(D31),0,(D31/E16*N14)))</f>
        <v>0</v>
      </c>
      <c r="M31" s="113"/>
      <c r="N31" s="114">
        <f>IF(K31=0,0,IF(E31&gt;0,(K31/E16)*N14,IF(K31=0,0,IF(F31&gt;0,(K31/E16)*N14,IF(K31=0,0,IF(G31&gt;0,(K31/E16)*N14,IF(K31=0,0,IF(H31&gt;0,(K31/E16)*N14,0))))))))</f>
        <v>0</v>
      </c>
      <c r="O31" s="115" t="str">
        <f t="shared" si="1"/>
        <v/>
      </c>
      <c r="P31" s="116">
        <f>IF(E31&gt;0,(N31/1000)/E16*N14,IF(F31&gt;0,N31,IF(G31&gt;0,N31/100,IF(H31&gt;0,N31/1000,0))))</f>
        <v>0</v>
      </c>
      <c r="Q31" s="130">
        <f>IF(P31=0,0,P31/P59)</f>
        <v>0</v>
      </c>
      <c r="R31" s="118">
        <f>IF(K31=0,0,IF(I31&gt;0,(K31/1000/E16)*N14,0))</f>
        <v>0</v>
      </c>
      <c r="S31" s="119">
        <f>IF(R31=0,0,R31/R59)</f>
        <v>0</v>
      </c>
      <c r="T31" s="131"/>
      <c r="U31" s="121">
        <f t="shared" si="2"/>
        <v>0</v>
      </c>
      <c r="V31" s="103">
        <v>1</v>
      </c>
      <c r="W31" s="122" t="str">
        <f>IF(ISBLANK(X31),"",LARGE(W11:W30,1)+1)</f>
        <v/>
      </c>
      <c r="X31" s="44"/>
      <c r="Y31" s="44"/>
      <c r="Z31" s="44" t="s">
        <v>242</v>
      </c>
      <c r="AA31" s="44"/>
      <c r="AB31" s="44"/>
      <c r="AC31" s="44"/>
      <c r="AD31" s="44"/>
      <c r="AE31" s="44"/>
      <c r="AF31" s="43" t="str">
        <f>IF(ISBLANK(AG31),"",LARGE(AF11:AF30,1)+1)</f>
        <v/>
      </c>
      <c r="AG31" s="44"/>
      <c r="AH31" s="44"/>
      <c r="AI31" s="44"/>
      <c r="AJ31" s="44"/>
      <c r="AK31" s="44"/>
      <c r="AL31" s="44"/>
      <c r="AM31" s="44"/>
      <c r="AN31" s="48"/>
      <c r="AP31" s="145">
        <v>3</v>
      </c>
      <c r="AQ31" s="149">
        <v>20</v>
      </c>
      <c r="AR31" s="150" t="s">
        <v>101</v>
      </c>
      <c r="AS31" s="40"/>
      <c r="AT31" s="40"/>
      <c r="AU31" s="40"/>
      <c r="AV31" s="102"/>
      <c r="AW31" s="5"/>
      <c r="AX31" s="3392" t="s">
        <v>102</v>
      </c>
      <c r="AY31" s="3392"/>
      <c r="BA31" s="146" t="s">
        <v>103</v>
      </c>
      <c r="BB31" s="146" t="s">
        <v>104</v>
      </c>
      <c r="BC31" s="146"/>
    </row>
    <row r="32" spans="1:55" ht="15.75" customHeight="1">
      <c r="A32" s="110" t="s">
        <v>243</v>
      </c>
      <c r="C32" s="103">
        <v>1</v>
      </c>
      <c r="D32" s="127"/>
      <c r="E32" s="105"/>
      <c r="F32" s="106"/>
      <c r="G32" s="128"/>
      <c r="H32" s="129"/>
      <c r="I32" s="109"/>
      <c r="J32" s="110"/>
      <c r="K32" s="111">
        <f t="shared" si="0"/>
        <v>0</v>
      </c>
      <c r="L32" s="112">
        <f>IF(ISTEXT(D32),D32,IF(ISBLANK(D32),0,(D32/E16*N14)))</f>
        <v>0</v>
      </c>
      <c r="M32" s="113"/>
      <c r="N32" s="114">
        <f>IF(K32=0,0,IF(E32&gt;0,(K32/E16)*N14,IF(K32=0,0,IF(F32&gt;0,(K32/E16)*N14,IF(K32=0,0,IF(G32&gt;0,(K32/E16)*N14,IF(K32=0,0,IF(H32&gt;0,(K32/E16)*N14,0))))))))</f>
        <v>0</v>
      </c>
      <c r="O32" s="115" t="str">
        <f t="shared" si="1"/>
        <v/>
      </c>
      <c r="P32" s="116">
        <f>IF(E32&gt;0,(N32/1000)/E16*N14,IF(F32&gt;0,N32,IF(G32&gt;0,N32/100,IF(H32&gt;0,N32/1000,0))))</f>
        <v>0</v>
      </c>
      <c r="Q32" s="130">
        <f>IF(P32=0,0,P32/P59)</f>
        <v>0</v>
      </c>
      <c r="R32" s="118">
        <f>IF(K32=0,0,IF(I32&gt;0,(K32/1000/E16)*N14,0))</f>
        <v>0</v>
      </c>
      <c r="S32" s="119">
        <f>IF(R32=0,0,R32/R59)</f>
        <v>0</v>
      </c>
      <c r="T32" s="131"/>
      <c r="U32" s="121">
        <f t="shared" si="2"/>
        <v>0</v>
      </c>
      <c r="V32" s="103">
        <v>1</v>
      </c>
      <c r="W32" s="122">
        <f>IF(ISBLANK(X32),"",LARGE(W11:W31,1)+1)</f>
        <v>9</v>
      </c>
      <c r="X32" s="44" t="s">
        <v>244</v>
      </c>
      <c r="Y32" s="44"/>
      <c r="Z32" s="44"/>
      <c r="AA32" s="44"/>
      <c r="AB32" s="44"/>
      <c r="AC32" s="44"/>
      <c r="AD32" s="44"/>
      <c r="AE32" s="44"/>
      <c r="AF32" s="43" t="str">
        <f>IF(ISBLANK(AG32),"",LARGE(AF11:AF31,1)+1)</f>
        <v/>
      </c>
      <c r="AG32" s="44"/>
      <c r="AH32" s="44"/>
      <c r="AI32" s="44"/>
      <c r="AJ32" s="44"/>
      <c r="AK32" s="44"/>
      <c r="AL32" s="44"/>
      <c r="AM32" s="44"/>
      <c r="AN32" s="48"/>
      <c r="AP32" s="101"/>
      <c r="AQ32" s="40" t="s">
        <v>105</v>
      </c>
      <c r="AR32" s="40"/>
      <c r="AS32" s="40"/>
      <c r="AT32" s="40"/>
      <c r="AU32" s="40"/>
      <c r="AV32" s="102"/>
      <c r="AW32" s="5"/>
      <c r="AX32" s="3392"/>
      <c r="AY32" s="3392"/>
      <c r="BA32" s="146" t="s">
        <v>106</v>
      </c>
      <c r="BB32" s="146" t="s">
        <v>107</v>
      </c>
      <c r="BC32" s="146"/>
    </row>
    <row r="33" spans="1:55" ht="15.75">
      <c r="A33" s="110" t="s">
        <v>245</v>
      </c>
      <c r="C33" s="103">
        <v>1</v>
      </c>
      <c r="D33" s="127"/>
      <c r="E33" s="105"/>
      <c r="F33" s="106"/>
      <c r="G33" s="128"/>
      <c r="H33" s="129"/>
      <c r="I33" s="109"/>
      <c r="J33" s="110"/>
      <c r="K33" s="111">
        <f t="shared" si="0"/>
        <v>0</v>
      </c>
      <c r="L33" s="112">
        <f>IF(ISTEXT(D33),D33,IF(ISBLANK(D33),0,(D33/E16*N14)))</f>
        <v>0</v>
      </c>
      <c r="M33" s="113"/>
      <c r="N33" s="114">
        <f>IF(K33=0,0,IF(E33&gt;0,(K33/E16)*N14,IF(K33=0,0,IF(F33&gt;0,(K33/E16)*N14,IF(K33=0,0,IF(G33&gt;0,(K33/E16)*N14,IF(K33=0,0,IF(H33&gt;0,(K33/E16)*N14,0))))))))</f>
        <v>0</v>
      </c>
      <c r="O33" s="115" t="str">
        <f t="shared" si="1"/>
        <v/>
      </c>
      <c r="P33" s="116">
        <f>IF(E33&gt;0,(N33/1000)/E16*N14,IF(F33&gt;0,N33,IF(G33&gt;0,N33/100,IF(H33&gt;0,N33/1000,0))))</f>
        <v>0</v>
      </c>
      <c r="Q33" s="130">
        <f>IF(P33=0,0,P33/P59)</f>
        <v>0</v>
      </c>
      <c r="R33" s="118">
        <f>IF(K33=0,0,IF(I33&gt;0,(K33/1000/E16)*N14,0))</f>
        <v>0</v>
      </c>
      <c r="S33" s="119">
        <f>IF(R33=0,0,R33/R59)</f>
        <v>0</v>
      </c>
      <c r="T33" s="131"/>
      <c r="U33" s="121">
        <f t="shared" si="2"/>
        <v>0</v>
      </c>
      <c r="V33" s="103">
        <v>1</v>
      </c>
      <c r="W33" s="122">
        <f>IF(ISBLANK(X33),"",LARGE(W11:W32,1)+1)</f>
        <v>10</v>
      </c>
      <c r="X33" s="44" t="s">
        <v>246</v>
      </c>
      <c r="Y33" s="44"/>
      <c r="Z33" s="44"/>
      <c r="AA33" s="44"/>
      <c r="AB33" s="44"/>
      <c r="AC33" s="44"/>
      <c r="AD33" s="44"/>
      <c r="AE33" s="44"/>
      <c r="AF33" s="43" t="str">
        <f>IF(ISBLANK(AG33),"",LARGE(AF11:AF32,1)+1)</f>
        <v/>
      </c>
      <c r="AG33" s="44"/>
      <c r="AH33" s="44"/>
      <c r="AI33" s="44"/>
      <c r="AJ33" s="44"/>
      <c r="AK33" s="44"/>
      <c r="AL33" s="44"/>
      <c r="AM33" s="44"/>
      <c r="AN33" s="48"/>
      <c r="AP33" s="101"/>
      <c r="AQ33" s="40"/>
      <c r="AR33" s="40"/>
      <c r="AS33" s="40"/>
      <c r="AT33" s="40"/>
      <c r="AU33" s="40"/>
      <c r="AV33" s="102"/>
      <c r="AW33" s="5"/>
      <c r="AX33" s="3412" t="s">
        <v>108</v>
      </c>
      <c r="AY33" s="3412"/>
      <c r="BA33" s="146" t="s">
        <v>109</v>
      </c>
      <c r="BB33" s="146" t="s">
        <v>110</v>
      </c>
      <c r="BC33" s="146"/>
    </row>
    <row r="34" spans="1:55" ht="15.75" customHeight="1">
      <c r="A34" s="110" t="s">
        <v>211</v>
      </c>
      <c r="C34" s="103">
        <v>1</v>
      </c>
      <c r="D34" s="127"/>
      <c r="E34" s="105"/>
      <c r="F34" s="106"/>
      <c r="G34" s="128"/>
      <c r="H34" s="129"/>
      <c r="I34" s="109"/>
      <c r="J34" s="110"/>
      <c r="K34" s="111">
        <f t="shared" si="0"/>
        <v>0</v>
      </c>
      <c r="L34" s="112">
        <f>IF(ISTEXT(D34),D34,IF(ISBLANK(D34),0,(D34/E16*N14)))</f>
        <v>0</v>
      </c>
      <c r="M34" s="113"/>
      <c r="N34" s="114">
        <f>IF(K34=0,0,IF(E34&gt;0,(K34/E16)*N14,IF(K34=0,0,IF(F34&gt;0,(K34/E16)*N14,IF(K34=0,0,IF(G34&gt;0,(K34/E16)*N14,IF(K34=0,0,IF(H34&gt;0,(K34/E16)*N14,0))))))))</f>
        <v>0</v>
      </c>
      <c r="O34" s="115" t="str">
        <f t="shared" si="1"/>
        <v/>
      </c>
      <c r="P34" s="116">
        <f>IF(E34&gt;0,(N34/1000)/E16*N14,IF(F34&gt;0,N34,IF(G34&gt;0,N34/100,IF(H34&gt;0,N34/1000,0))))</f>
        <v>0</v>
      </c>
      <c r="Q34" s="130">
        <f>IF(P34=0,0,P34/P59)</f>
        <v>0</v>
      </c>
      <c r="R34" s="118">
        <f>IF(K34=0,0,IF(I34&gt;0,(K34/1000/E16)*N14,0))</f>
        <v>0</v>
      </c>
      <c r="S34" s="119">
        <f>IF(R34=0,0,R34/R59)</f>
        <v>0</v>
      </c>
      <c r="T34" s="131"/>
      <c r="U34" s="121">
        <f t="shared" si="2"/>
        <v>0</v>
      </c>
      <c r="V34" s="103">
        <v>1</v>
      </c>
      <c r="W34" s="122">
        <f>IF(ISBLANK(X34),"",LARGE(W11:W33,1)+1)</f>
        <v>11</v>
      </c>
      <c r="X34" s="44" t="s">
        <v>247</v>
      </c>
      <c r="Y34" s="44"/>
      <c r="Z34" s="44"/>
      <c r="AA34" s="44"/>
      <c r="AB34" s="44"/>
      <c r="AC34" s="44"/>
      <c r="AD34" s="44"/>
      <c r="AE34" s="44"/>
      <c r="AF34" s="43" t="str">
        <f>IF(ISBLANK(AG34),"",LARGE(AF11:AF33,1)+1)</f>
        <v/>
      </c>
      <c r="AG34" s="44"/>
      <c r="AH34" s="44"/>
      <c r="AI34" s="44"/>
      <c r="AJ34" s="44"/>
      <c r="AK34" s="44"/>
      <c r="AL34" s="44"/>
      <c r="AM34" s="44"/>
      <c r="AN34" s="48"/>
      <c r="AP34" s="3413" t="s">
        <v>111</v>
      </c>
      <c r="AQ34" s="3414"/>
      <c r="AR34" s="3414"/>
      <c r="AS34" s="3414"/>
      <c r="AT34" s="3414"/>
      <c r="AU34" s="3414"/>
      <c r="AV34" s="3415"/>
      <c r="AW34" s="5"/>
      <c r="AX34" s="3412"/>
      <c r="AY34" s="3412"/>
      <c r="BA34" s="146" t="s">
        <v>112</v>
      </c>
      <c r="BB34" s="146" t="s">
        <v>113</v>
      </c>
      <c r="BC34" s="146"/>
    </row>
    <row r="35" spans="1:55" ht="15.75" customHeight="1">
      <c r="A35" s="110" t="s">
        <v>248</v>
      </c>
      <c r="C35" s="103">
        <v>1</v>
      </c>
      <c r="D35" s="127"/>
      <c r="E35" s="105"/>
      <c r="F35" s="106"/>
      <c r="G35" s="128"/>
      <c r="H35" s="129"/>
      <c r="I35" s="109"/>
      <c r="J35" s="110"/>
      <c r="K35" s="111">
        <f t="shared" si="0"/>
        <v>0</v>
      </c>
      <c r="L35" s="112">
        <f>IF(ISTEXT(D35),D35,IF(ISBLANK(D35),0,(D35/E16*N14)))</f>
        <v>0</v>
      </c>
      <c r="M35" s="113"/>
      <c r="N35" s="114">
        <f>IF(K35=0,0,IF(E35&gt;0,(K35/E16)*N14,IF(K35=0,0,IF(F35&gt;0,(K35/E16)*N14,IF(K35=0,0,IF(G35&gt;0,(K35/E16)*N14,IF(K35=0,0,IF(H35&gt;0,(K35/E16)*N14,0))))))))</f>
        <v>0</v>
      </c>
      <c r="O35" s="115" t="str">
        <f t="shared" si="1"/>
        <v/>
      </c>
      <c r="P35" s="116">
        <f>IF(E35&gt;0,(N35/1000)/E16*N14,IF(F35&gt;0,N35,IF(G35&gt;0,N35/100,IF(H35&gt;0,N35/1000,0))))</f>
        <v>0</v>
      </c>
      <c r="Q35" s="130">
        <f>IF(P35=0,0,P35/P59)</f>
        <v>0</v>
      </c>
      <c r="R35" s="118">
        <f>IF(K35=0,0,IF(I35&gt;0,(K35/1000/E16)*N14,0))</f>
        <v>0</v>
      </c>
      <c r="S35" s="119">
        <f>IF(R35=0,0,R35/R59)</f>
        <v>0</v>
      </c>
      <c r="T35" s="131"/>
      <c r="U35" s="121">
        <f t="shared" si="2"/>
        <v>0</v>
      </c>
      <c r="V35" s="103">
        <v>1</v>
      </c>
      <c r="W35" s="122" t="str">
        <f>IF(ISBLANK(X35),"",LARGE(W11:W34,1)+1)</f>
        <v/>
      </c>
      <c r="X35" s="44"/>
      <c r="Y35" s="44"/>
      <c r="Z35" s="44"/>
      <c r="AA35" s="44"/>
      <c r="AB35" s="44"/>
      <c r="AC35" s="44"/>
      <c r="AD35" s="44"/>
      <c r="AE35" s="44"/>
      <c r="AF35" s="43" t="str">
        <f>IF(ISBLANK(AG35),"",LARGE(AF11:AF34,1)+1)</f>
        <v/>
      </c>
      <c r="AG35" s="44"/>
      <c r="AH35" s="44"/>
      <c r="AI35" s="44"/>
      <c r="AJ35" s="44"/>
      <c r="AK35" s="44"/>
      <c r="AL35" s="44"/>
      <c r="AM35" s="44"/>
      <c r="AN35" s="48"/>
      <c r="AP35" s="3413"/>
      <c r="AQ35" s="3414"/>
      <c r="AR35" s="3414"/>
      <c r="AS35" s="3414"/>
      <c r="AT35" s="3414"/>
      <c r="AU35" s="3414"/>
      <c r="AV35" s="3415"/>
      <c r="AW35" s="5"/>
      <c r="AX35" s="3416" t="s">
        <v>114</v>
      </c>
      <c r="AY35" s="3416"/>
      <c r="BA35" s="146" t="s">
        <v>115</v>
      </c>
      <c r="BB35" s="146" t="s">
        <v>116</v>
      </c>
      <c r="BC35" s="146"/>
    </row>
    <row r="36" spans="1:55" ht="15.75" customHeight="1">
      <c r="A36" s="110" t="s">
        <v>219</v>
      </c>
      <c r="C36" s="103">
        <v>1</v>
      </c>
      <c r="D36" s="127"/>
      <c r="E36" s="105"/>
      <c r="F36" s="106"/>
      <c r="G36" s="128"/>
      <c r="H36" s="129"/>
      <c r="I36" s="109"/>
      <c r="J36" s="110"/>
      <c r="K36" s="111">
        <f t="shared" si="0"/>
        <v>0</v>
      </c>
      <c r="L36" s="112">
        <f>IF(ISTEXT(D36),D36,IF(ISBLANK(D36),0,(D36/E16*N14)))</f>
        <v>0</v>
      </c>
      <c r="M36" s="113"/>
      <c r="N36" s="114">
        <f>IF(K36=0,0,IF(E36&gt;0,(K36/E16)*N14,IF(K36=0,0,IF(F36&gt;0,(K36/E16)*N14,IF(K36=0,0,IF(G36&gt;0,(K36/E16)*N14,IF(K36=0,0,IF(H36&gt;0,(K36/E16)*N14,0))))))))</f>
        <v>0</v>
      </c>
      <c r="O36" s="115" t="str">
        <f t="shared" si="1"/>
        <v/>
      </c>
      <c r="P36" s="116">
        <f>IF(E36&gt;0,(N36/1000)/E16*N14,IF(F36&gt;0,N36,IF(G36&gt;0,N36/100,IF(H36&gt;0,N36/1000,0))))</f>
        <v>0</v>
      </c>
      <c r="Q36" s="130">
        <f>IF(P36=0,0,P36/P59)</f>
        <v>0</v>
      </c>
      <c r="R36" s="118">
        <f>IF(K36=0,0,IF(I36&gt;0,(K36/1000/E16)*N14,0))</f>
        <v>0</v>
      </c>
      <c r="S36" s="119">
        <f>IF(R36=0,0,R36/R59)</f>
        <v>0</v>
      </c>
      <c r="T36" s="131"/>
      <c r="U36" s="121">
        <f t="shared" si="2"/>
        <v>0</v>
      </c>
      <c r="V36" s="103">
        <v>1</v>
      </c>
      <c r="W36" s="122" t="str">
        <f>IF(ISBLANK(X36),"",LARGE(W11:W35,1)+1)</f>
        <v/>
      </c>
      <c r="X36" s="44"/>
      <c r="Y36" s="44"/>
      <c r="Z36" s="44"/>
      <c r="AA36" s="44"/>
      <c r="AB36" s="44"/>
      <c r="AC36" s="44"/>
      <c r="AD36" s="44"/>
      <c r="AE36" s="44"/>
      <c r="AF36" s="43" t="str">
        <f>IF(ISBLANK(AG36),"",LARGE(AF11:AF35,1)+1)</f>
        <v/>
      </c>
      <c r="AG36" s="44"/>
      <c r="AH36" s="44"/>
      <c r="AI36" s="44"/>
      <c r="AJ36" s="44"/>
      <c r="AK36" s="44"/>
      <c r="AL36" s="44"/>
      <c r="AM36" s="44"/>
      <c r="AN36" s="48"/>
      <c r="AP36" s="101"/>
      <c r="AQ36" s="40"/>
      <c r="AR36" s="40"/>
      <c r="AS36" s="40"/>
      <c r="AT36" s="40"/>
      <c r="AU36" s="40"/>
      <c r="AV36" s="102"/>
      <c r="AX36" s="3416"/>
      <c r="AY36" s="3416"/>
      <c r="BA36" s="146" t="s">
        <v>117</v>
      </c>
      <c r="BB36" s="146" t="s">
        <v>118</v>
      </c>
      <c r="BC36" s="146"/>
    </row>
    <row r="37" spans="1:55" ht="15.75" customHeight="1">
      <c r="A37" s="110" t="s">
        <v>224</v>
      </c>
      <c r="C37" s="103">
        <v>1</v>
      </c>
      <c r="D37" s="127"/>
      <c r="E37" s="105"/>
      <c r="F37" s="106"/>
      <c r="G37" s="128"/>
      <c r="H37" s="129"/>
      <c r="I37" s="109"/>
      <c r="J37" s="110"/>
      <c r="K37" s="111">
        <f t="shared" si="0"/>
        <v>0</v>
      </c>
      <c r="L37" s="112">
        <f>IF(ISTEXT(D37),D37,IF(ISBLANK(D37),0,(D37/E16*N14)))</f>
        <v>0</v>
      </c>
      <c r="M37" s="113"/>
      <c r="N37" s="114">
        <f>IF(K37=0,0,IF(E37&gt;0,(K37/E16)*N14,IF(K37=0,0,IF(F37&gt;0,(K37/E16)*N14,IF(K37=0,0,IF(G37&gt;0,(K37/E16)*N14,IF(K37=0,0,IF(H37&gt;0,(K37/E16)*N14,0))))))))</f>
        <v>0</v>
      </c>
      <c r="O37" s="115" t="str">
        <f t="shared" si="1"/>
        <v/>
      </c>
      <c r="P37" s="116">
        <f>IF(E37&gt;0,(N37/1000)/E16*N14,IF(F37&gt;0,N37,IF(G37&gt;0,N37/100,IF(H37&gt;0,N37/1000,0))))</f>
        <v>0</v>
      </c>
      <c r="Q37" s="130">
        <f>IF(P37=0,0,P37/P59)</f>
        <v>0</v>
      </c>
      <c r="R37" s="118">
        <f>IF(K37=0,0,IF(I37&gt;0,(K37/1000/E16)*N14,0))</f>
        <v>0</v>
      </c>
      <c r="S37" s="119">
        <f>IF(R37=0,0,R37/R59)</f>
        <v>0</v>
      </c>
      <c r="T37" s="131"/>
      <c r="U37" s="121">
        <f t="shared" si="2"/>
        <v>0</v>
      </c>
      <c r="V37" s="103">
        <v>1</v>
      </c>
      <c r="W37" s="122" t="str">
        <f>IF(ISBLANK(X37),"",LARGE(W11:W36,1)+1)</f>
        <v/>
      </c>
      <c r="X37" s="44"/>
      <c r="Y37" s="44"/>
      <c r="Z37" s="44"/>
      <c r="AA37" s="44"/>
      <c r="AB37" s="44"/>
      <c r="AC37" s="44"/>
      <c r="AD37" s="44"/>
      <c r="AE37" s="44"/>
      <c r="AF37" s="43" t="str">
        <f>IF(ISBLANK(AG37),"",LARGE(AF11:AF36,1)+1)</f>
        <v/>
      </c>
      <c r="AG37" s="44"/>
      <c r="AH37" s="44"/>
      <c r="AI37" s="44"/>
      <c r="AJ37" s="44"/>
      <c r="AK37" s="44"/>
      <c r="AL37" s="44"/>
      <c r="AM37" s="44"/>
      <c r="AN37" s="48"/>
      <c r="AP37" s="151" t="s">
        <v>39</v>
      </c>
      <c r="AT37" s="40"/>
      <c r="AU37" s="40"/>
      <c r="AV37" s="102"/>
      <c r="AX37" s="3417" t="s">
        <v>119</v>
      </c>
      <c r="AY37" s="3417"/>
      <c r="BA37" s="146" t="s">
        <v>120</v>
      </c>
      <c r="BB37" s="146" t="s">
        <v>121</v>
      </c>
      <c r="BC37" s="146"/>
    </row>
    <row r="38" spans="1:55" ht="15.75" customHeight="1">
      <c r="A38" s="110" t="s">
        <v>249</v>
      </c>
      <c r="C38" s="103">
        <v>1</v>
      </c>
      <c r="D38" s="127"/>
      <c r="E38" s="105"/>
      <c r="F38" s="106"/>
      <c r="G38" s="128"/>
      <c r="H38" s="129"/>
      <c r="I38" s="109"/>
      <c r="J38" s="110"/>
      <c r="K38" s="111">
        <f t="shared" si="0"/>
        <v>0</v>
      </c>
      <c r="L38" s="112">
        <f>IF(ISTEXT(D38),D38,IF(ISBLANK(D38),0,(D38/E16*N14)))</f>
        <v>0</v>
      </c>
      <c r="M38" s="113"/>
      <c r="N38" s="114">
        <f>IF(K38=0,0,IF(E38&gt;0,(K38/E16)*N14,IF(K38=0,0,IF(F38&gt;0,(K38/E16)*N14,IF(K38=0,0,IF(G38&gt;0,(K38/E16)*N14,IF(K38=0,0,IF(H38&gt;0,(K38/E16)*N14,0))))))))</f>
        <v>0</v>
      </c>
      <c r="O38" s="115" t="str">
        <f t="shared" si="1"/>
        <v/>
      </c>
      <c r="P38" s="116">
        <f>IF(E38&gt;0,(N38/1000)/E16*N14,IF(F38&gt;0,N38,IF(G38&gt;0,N38/100,IF(H38&gt;0,N38/1000,0))))</f>
        <v>0</v>
      </c>
      <c r="Q38" s="130">
        <f>IF(P38=0,0,P38/P59)</f>
        <v>0</v>
      </c>
      <c r="R38" s="118">
        <f>IF(K38=0,0,IF(I38&gt;0,(K38/1000/E16)*N14,0))</f>
        <v>0</v>
      </c>
      <c r="S38" s="119">
        <f>IF(R38=0,0,R38/R59)</f>
        <v>0</v>
      </c>
      <c r="T38" s="131"/>
      <c r="U38" s="121">
        <f t="shared" si="2"/>
        <v>0</v>
      </c>
      <c r="V38" s="103">
        <v>1</v>
      </c>
      <c r="W38" s="122" t="str">
        <f>IF(ISBLANK(X38),"",LARGE(W11:W37,1)+1)</f>
        <v/>
      </c>
      <c r="X38" s="44"/>
      <c r="Y38" s="44"/>
      <c r="Z38" s="44"/>
      <c r="AA38" s="44"/>
      <c r="AB38" s="44"/>
      <c r="AC38" s="44"/>
      <c r="AD38" s="44"/>
      <c r="AE38" s="44"/>
      <c r="AF38" s="43" t="str">
        <f>IF(ISBLANK(AG38),"",LARGE(AF11:AF37,1)+1)</f>
        <v/>
      </c>
      <c r="AG38" s="44"/>
      <c r="AH38" s="44"/>
      <c r="AI38" s="44"/>
      <c r="AJ38" s="44"/>
      <c r="AK38" s="44"/>
      <c r="AL38" s="44"/>
      <c r="AM38" s="44"/>
      <c r="AN38" s="48"/>
      <c r="AP38" s="152">
        <v>20</v>
      </c>
      <c r="AQ38" s="40"/>
      <c r="AR38" s="153">
        <v>35</v>
      </c>
      <c r="AS38" s="53" t="s">
        <v>122</v>
      </c>
      <c r="AT38" s="40"/>
      <c r="AU38" s="40"/>
      <c r="AV38" s="102"/>
      <c r="AX38" s="3417"/>
      <c r="AY38" s="3417"/>
      <c r="BA38" s="146" t="s">
        <v>123</v>
      </c>
      <c r="BB38" s="146" t="s">
        <v>124</v>
      </c>
      <c r="BC38" s="146"/>
    </row>
    <row r="39" spans="1:55" ht="15.75" customHeight="1">
      <c r="A39" s="110" t="s">
        <v>230</v>
      </c>
      <c r="C39" s="103">
        <v>1</v>
      </c>
      <c r="D39" s="127"/>
      <c r="E39" s="105"/>
      <c r="F39" s="106"/>
      <c r="G39" s="128"/>
      <c r="H39" s="129"/>
      <c r="I39" s="109"/>
      <c r="J39" s="110"/>
      <c r="K39" s="111">
        <f t="shared" si="0"/>
        <v>0</v>
      </c>
      <c r="L39" s="112">
        <f>IF(ISTEXT(D39),D39,IF(ISBLANK(D39),0,(D39/E16*N14)))</f>
        <v>0</v>
      </c>
      <c r="M39" s="113"/>
      <c r="N39" s="114">
        <f>IF(K39=0,0,IF(E39&gt;0,(K39/E16)*N14,IF(K39=0,0,IF(F39&gt;0,(K39/E16)*N14,IF(K39=0,0,IF(G39&gt;0,(K39/E16)*N14,IF(K39=0,0,IF(H39&gt;0,(K39/E16)*N14,0))))))))</f>
        <v>0</v>
      </c>
      <c r="O39" s="115" t="str">
        <f t="shared" si="1"/>
        <v/>
      </c>
      <c r="P39" s="116">
        <f>IF(E39&gt;0,(N39/1000)/E16*N14,IF(F39&gt;0,N39,IF(G39&gt;0,N39/100,IF(H39&gt;0,N39/1000,0))))</f>
        <v>0</v>
      </c>
      <c r="Q39" s="130">
        <f>IF(P39=0,0,P39/P59)</f>
        <v>0</v>
      </c>
      <c r="R39" s="118">
        <f>IF(K39=0,0,IF(I39&gt;0,(K39/1000/E16)*N14,0))</f>
        <v>0</v>
      </c>
      <c r="S39" s="119">
        <f>IF(R39=0,0,R39/R59)</f>
        <v>0</v>
      </c>
      <c r="T39" s="131"/>
      <c r="U39" s="121">
        <f t="shared" si="2"/>
        <v>0</v>
      </c>
      <c r="V39" s="103">
        <v>1</v>
      </c>
      <c r="W39" s="122" t="str">
        <f>IF(ISBLANK(X39),"",LARGE(W11:W38,1)+1)</f>
        <v/>
      </c>
      <c r="X39" s="44"/>
      <c r="Y39" s="44"/>
      <c r="Z39" s="44"/>
      <c r="AA39" s="44"/>
      <c r="AB39" s="44"/>
      <c r="AC39" s="44"/>
      <c r="AD39" s="44"/>
      <c r="AE39" s="44"/>
      <c r="AF39" s="43" t="str">
        <f>IF(ISBLANK(AG39),"",LARGE(AF11:AF38,1)+1)</f>
        <v/>
      </c>
      <c r="AG39" s="44"/>
      <c r="AH39" s="44"/>
      <c r="AI39" s="44"/>
      <c r="AJ39" s="44"/>
      <c r="AK39" s="44"/>
      <c r="AL39" s="44"/>
      <c r="AM39" s="44"/>
      <c r="AN39" s="48"/>
      <c r="AP39" s="154"/>
      <c r="AQ39" s="155" t="s">
        <v>125</v>
      </c>
      <c r="AR39" s="155"/>
      <c r="AS39" s="155"/>
      <c r="AT39" s="155"/>
      <c r="AU39" s="155"/>
      <c r="AV39" s="156"/>
      <c r="AX39" s="3418" t="s">
        <v>126</v>
      </c>
      <c r="AY39" s="3418"/>
      <c r="BA39" s="146" t="s">
        <v>127</v>
      </c>
      <c r="BB39" s="146" t="s">
        <v>128</v>
      </c>
      <c r="BC39" s="146"/>
    </row>
    <row r="40" spans="1:55" ht="18.75" customHeight="1">
      <c r="A40" s="110" t="s">
        <v>233</v>
      </c>
      <c r="C40" s="103">
        <v>1</v>
      </c>
      <c r="D40" s="127"/>
      <c r="E40" s="105"/>
      <c r="F40" s="106"/>
      <c r="G40" s="128"/>
      <c r="H40" s="129"/>
      <c r="I40" s="109"/>
      <c r="J40" s="110"/>
      <c r="K40" s="111">
        <f t="shared" si="0"/>
        <v>0</v>
      </c>
      <c r="L40" s="112">
        <f>IF(ISTEXT(D40),D40,IF(ISBLANK(D40),0,(D40/E16*N14)))</f>
        <v>0</v>
      </c>
      <c r="M40" s="113"/>
      <c r="N40" s="114">
        <f>IF(K40=0,0,IF(E40&gt;0,(K40/E16)*N14,IF(K40=0,0,IF(F40&gt;0,(K40/E16)*N14,IF(K40=0,0,IF(G40&gt;0,(K40/E16)*N14,IF(K40=0,0,IF(H40&gt;0,(K40/E16)*N14,0))))))))</f>
        <v>0</v>
      </c>
      <c r="O40" s="115" t="str">
        <f t="shared" si="1"/>
        <v/>
      </c>
      <c r="P40" s="116">
        <f>IF(E40&gt;0,(N40/1000)/E16*N14,IF(F40&gt;0,N40,IF(G40&gt;0,N40/100,IF(H40&gt;0,N40/1000,0))))</f>
        <v>0</v>
      </c>
      <c r="Q40" s="130">
        <f>IF(P40=0,0,P40/P59)</f>
        <v>0</v>
      </c>
      <c r="R40" s="118">
        <f>IF(K40=0,0,IF(I40&gt;0,(K40/1000/E16)*N14,0))</f>
        <v>0</v>
      </c>
      <c r="S40" s="119">
        <f>IF(R40=0,0,R40/R59)</f>
        <v>0</v>
      </c>
      <c r="T40" s="131"/>
      <c r="U40" s="121">
        <f t="shared" si="2"/>
        <v>0</v>
      </c>
      <c r="V40" s="103">
        <v>1</v>
      </c>
      <c r="W40" s="122" t="str">
        <f>IF(ISBLANK(X40),"",LARGE(W11:W39,1)+1)</f>
        <v/>
      </c>
      <c r="X40" s="44"/>
      <c r="Y40" s="44"/>
      <c r="Z40" s="44"/>
      <c r="AA40" s="44"/>
      <c r="AB40" s="44"/>
      <c r="AC40" s="44"/>
      <c r="AD40" s="44"/>
      <c r="AE40" s="44"/>
      <c r="AF40" s="43" t="str">
        <f>IF(ISBLANK(AG40),"",LARGE(AF11:AF39,1)+1)</f>
        <v/>
      </c>
      <c r="AG40" s="44"/>
      <c r="AH40" s="44"/>
      <c r="AI40" s="44"/>
      <c r="AJ40" s="44"/>
      <c r="AK40" s="44"/>
      <c r="AL40" s="44"/>
      <c r="AM40" s="44"/>
      <c r="AN40" s="48"/>
      <c r="AP40" s="157" t="s">
        <v>27</v>
      </c>
      <c r="AQ40" s="40"/>
      <c r="AR40" s="40"/>
      <c r="AS40" s="40"/>
      <c r="AT40" s="40"/>
      <c r="AU40" s="40"/>
      <c r="AV40" s="102"/>
      <c r="AX40" s="3418"/>
      <c r="AY40" s="3418"/>
      <c r="BA40" s="146" t="s">
        <v>129</v>
      </c>
      <c r="BB40" s="146" t="s">
        <v>130</v>
      </c>
      <c r="BC40" s="146"/>
    </row>
    <row r="41" spans="1:55" ht="15.75" customHeight="1">
      <c r="A41" s="110" t="s">
        <v>237</v>
      </c>
      <c r="C41" s="103">
        <v>1</v>
      </c>
      <c r="D41" s="127"/>
      <c r="E41" s="105"/>
      <c r="F41" s="106"/>
      <c r="G41" s="128"/>
      <c r="H41" s="129"/>
      <c r="I41" s="109"/>
      <c r="J41" s="110"/>
      <c r="K41" s="111">
        <f t="shared" si="0"/>
        <v>0</v>
      </c>
      <c r="L41" s="112">
        <f>IF(ISTEXT(D41),D41,IF(ISBLANK(D41),0,(D41/E16*N14)))</f>
        <v>0</v>
      </c>
      <c r="M41" s="113"/>
      <c r="N41" s="114">
        <f>IF(K41=0,0,IF(E41&gt;0,(K41/E16)*N14,IF(K41=0,0,IF(F41&gt;0,(K41/E16)*N14,IF(K41=0,0,IF(G41&gt;0,(K41/E16)*N14,IF(K41=0,0,IF(H41&gt;0,(K41/E16)*N14,0))))))))</f>
        <v>0</v>
      </c>
      <c r="O41" s="115" t="str">
        <f t="shared" si="1"/>
        <v/>
      </c>
      <c r="P41" s="116">
        <f>IF(E41&gt;0,(N41/1000)/E16*N14,IF(F41&gt;0,N41,IF(G41&gt;0,N41/100,IF(H41&gt;0,N41/1000,0))))</f>
        <v>0</v>
      </c>
      <c r="Q41" s="130">
        <f>IF(P41=0,0,P41/P59)</f>
        <v>0</v>
      </c>
      <c r="R41" s="118">
        <f>IF(K41=0,0,IF(I41&gt;0,(K41/1000/E16)*N14,0))</f>
        <v>0</v>
      </c>
      <c r="S41" s="119">
        <f>IF(R41=0,0,R41/R59)</f>
        <v>0</v>
      </c>
      <c r="T41" s="131"/>
      <c r="U41" s="121">
        <f t="shared" si="2"/>
        <v>0</v>
      </c>
      <c r="V41" s="103">
        <v>1</v>
      </c>
      <c r="W41" s="122" t="str">
        <f>IF(ISBLANK(X41),"",LARGE(W11:W40,1)+1)</f>
        <v/>
      </c>
      <c r="X41" s="44"/>
      <c r="Y41" s="44"/>
      <c r="Z41" s="44"/>
      <c r="AA41" s="44"/>
      <c r="AB41" s="44"/>
      <c r="AC41" s="44"/>
      <c r="AD41" s="44"/>
      <c r="AE41" s="44"/>
      <c r="AF41" s="43" t="str">
        <f>IF(ISBLANK(AG41),"",LARGE(AF11:AF40,1)+1)</f>
        <v/>
      </c>
      <c r="AG41" s="44"/>
      <c r="AH41" s="44"/>
      <c r="AI41" s="44"/>
      <c r="AJ41" s="44"/>
      <c r="AK41" s="44"/>
      <c r="AL41" s="44"/>
      <c r="AM41" s="44"/>
      <c r="AN41" s="48"/>
      <c r="AP41" s="158">
        <v>35</v>
      </c>
      <c r="AQ41" s="159" t="s">
        <v>131</v>
      </c>
      <c r="AR41" s="40"/>
      <c r="AS41" s="40"/>
      <c r="AT41" s="40"/>
      <c r="AU41" s="40"/>
      <c r="AV41" s="102"/>
      <c r="AX41" s="3404" t="s">
        <v>132</v>
      </c>
      <c r="AY41" s="3404"/>
      <c r="BA41" s="146" t="s">
        <v>133</v>
      </c>
      <c r="BB41" s="160" t="s">
        <v>134</v>
      </c>
      <c r="BC41" s="146"/>
    </row>
    <row r="42" spans="1:55" ht="15.75" customHeight="1">
      <c r="A42" s="110" t="s">
        <v>240</v>
      </c>
      <c r="C42" s="103">
        <v>1</v>
      </c>
      <c r="D42" s="127"/>
      <c r="E42" s="105"/>
      <c r="F42" s="106"/>
      <c r="G42" s="128"/>
      <c r="H42" s="129"/>
      <c r="I42" s="109"/>
      <c r="J42" s="274" t="s">
        <v>250</v>
      </c>
      <c r="K42" s="111">
        <f t="shared" si="0"/>
        <v>0</v>
      </c>
      <c r="L42" s="112">
        <f>IF(ISTEXT(D42),D42,IF(ISBLANK(D42),0,(D42/E16*N14)))</f>
        <v>0</v>
      </c>
      <c r="M42" s="113"/>
      <c r="N42" s="114">
        <f>IF(K42=0,0,IF(E42&gt;0,(K42/E16)*N14,IF(K42=0,0,IF(F42&gt;0,(K42/E16)*N14,IF(K42=0,0,IF(G42&gt;0,(K42/E16)*N14,IF(K42=0,0,IF(H42&gt;0,(K42/E16)*N14,0))))))))</f>
        <v>0</v>
      </c>
      <c r="O42" s="115" t="str">
        <f t="shared" si="1"/>
        <v/>
      </c>
      <c r="P42" s="116">
        <f>IF(E42&gt;0,(N42/1000)/E16*N14,IF(F42&gt;0,N42,IF(G42&gt;0,N42/100,IF(H42&gt;0,N42/1000,0))))</f>
        <v>0</v>
      </c>
      <c r="Q42" s="130">
        <f>IF(P42=0,0,P42/P59)</f>
        <v>0</v>
      </c>
      <c r="R42" s="118">
        <f>IF(K42=0,0,IF(I42&gt;0,(K42/1000/E16)*N14,0))</f>
        <v>0</v>
      </c>
      <c r="S42" s="119">
        <f>IF(R42=0,0,R42/R59)</f>
        <v>0</v>
      </c>
      <c r="T42" s="131"/>
      <c r="U42" s="121">
        <f t="shared" si="2"/>
        <v>0</v>
      </c>
      <c r="V42" s="103">
        <v>1</v>
      </c>
      <c r="W42" s="122" t="str">
        <f>IF(ISBLANK(X42),"",LARGE(W11:W41,1)+1)</f>
        <v/>
      </c>
      <c r="X42" s="44"/>
      <c r="Y42" s="44"/>
      <c r="Z42" s="44"/>
      <c r="AA42" s="44"/>
      <c r="AB42" s="44"/>
      <c r="AC42" s="44"/>
      <c r="AD42" s="44"/>
      <c r="AE42" s="44"/>
      <c r="AF42" s="43" t="str">
        <f>IF(ISBLANK(AG42),"",LARGE(AF11:AF41,1)+1)</f>
        <v/>
      </c>
      <c r="AG42" s="44"/>
      <c r="AH42" s="44"/>
      <c r="AI42" s="44"/>
      <c r="AJ42" s="44"/>
      <c r="AK42" s="44"/>
      <c r="AL42" s="44"/>
      <c r="AM42" s="44"/>
      <c r="AN42" s="48"/>
      <c r="AP42" s="161"/>
      <c r="AQ42" s="159" t="s">
        <v>135</v>
      </c>
      <c r="AR42" s="159"/>
      <c r="AS42" s="40"/>
      <c r="AT42" s="40"/>
      <c r="AU42" s="40"/>
      <c r="AV42" s="102"/>
      <c r="AX42" s="3404"/>
      <c r="AY42" s="3404"/>
      <c r="BA42" s="160" t="s">
        <v>136</v>
      </c>
      <c r="BB42" s="160" t="s">
        <v>137</v>
      </c>
      <c r="BC42" s="146"/>
    </row>
    <row r="43" spans="1:55" ht="15.75">
      <c r="A43" s="110" t="s">
        <v>241</v>
      </c>
      <c r="C43" s="103">
        <v>1</v>
      </c>
      <c r="D43" s="127"/>
      <c r="E43" s="105"/>
      <c r="F43" s="106"/>
      <c r="G43" s="128"/>
      <c r="H43" s="129"/>
      <c r="I43" s="109"/>
      <c r="J43" s="274" t="s">
        <v>251</v>
      </c>
      <c r="K43" s="111">
        <f t="shared" si="0"/>
        <v>0</v>
      </c>
      <c r="L43" s="112">
        <f>IF(ISTEXT(D43),D43,IF(ISBLANK(D43),0,(D43/E16*N14)))</f>
        <v>0</v>
      </c>
      <c r="M43" s="113"/>
      <c r="N43" s="114">
        <f>IF(K43=0,0,IF(E43&gt;0,(K43/E16)*N14,IF(K43=0,0,IF(F43&gt;0,(K43/E16)*N14,IF(K43=0,0,IF(G43&gt;0,(K43/E16)*N14,IF(K43=0,0,IF(H43&gt;0,(K43/E16)*N14,0))))))))</f>
        <v>0</v>
      </c>
      <c r="O43" s="115" t="str">
        <f t="shared" si="1"/>
        <v/>
      </c>
      <c r="P43" s="116">
        <f>IF(E43&gt;0,(N43/1000)/E16*N14,IF(F43&gt;0,N43,IF(G43&gt;0,N43/100,IF(H43&gt;0,N43/1000,0))))</f>
        <v>0</v>
      </c>
      <c r="Q43" s="130">
        <f>IF(P43=0,0,P43/P59)</f>
        <v>0</v>
      </c>
      <c r="R43" s="118">
        <f>IF(K43=0,0,IF(I43&gt;0,(K43/1000/E16)*N14,0))</f>
        <v>0</v>
      </c>
      <c r="S43" s="119">
        <f>IF(R43=0,0,R43/R59)</f>
        <v>0</v>
      </c>
      <c r="T43" s="131"/>
      <c r="U43" s="121">
        <f t="shared" si="2"/>
        <v>0</v>
      </c>
      <c r="V43" s="103">
        <v>1</v>
      </c>
      <c r="W43" s="122" t="str">
        <f>IF(ISBLANK(X43),"",LARGE(W11:W42,1)+1)</f>
        <v/>
      </c>
      <c r="X43" s="44"/>
      <c r="Y43" s="44"/>
      <c r="Z43" s="44"/>
      <c r="AA43" s="44"/>
      <c r="AB43" s="44"/>
      <c r="AC43" s="44"/>
      <c r="AD43" s="44"/>
      <c r="AE43" s="44"/>
      <c r="AF43" s="43" t="str">
        <f>IF(ISBLANK(AG43),"",LARGE(AF11:AF42,1)+1)</f>
        <v/>
      </c>
      <c r="AG43" s="44"/>
      <c r="AH43" s="44"/>
      <c r="AI43" s="44"/>
      <c r="AJ43" s="44"/>
      <c r="AK43" s="44"/>
      <c r="AL43" s="44"/>
      <c r="AM43" s="44"/>
      <c r="AN43" s="48"/>
      <c r="AP43" s="101"/>
      <c r="AQ43" s="159"/>
      <c r="AR43" s="40"/>
      <c r="AS43" s="40"/>
      <c r="AT43" s="40"/>
      <c r="AU43" s="40"/>
      <c r="AV43" s="102"/>
      <c r="AX43" s="3365" t="s">
        <v>138</v>
      </c>
      <c r="AY43" s="3365"/>
      <c r="BA43" s="160" t="s">
        <v>139</v>
      </c>
      <c r="BB43" s="160" t="s">
        <v>140</v>
      </c>
      <c r="BC43" s="146"/>
    </row>
    <row r="44" spans="1:55" ht="16.5" customHeight="1">
      <c r="A44" s="110" t="s">
        <v>242</v>
      </c>
      <c r="C44" s="103">
        <v>1</v>
      </c>
      <c r="D44" s="127">
        <v>2</v>
      </c>
      <c r="E44" s="105"/>
      <c r="F44" s="106"/>
      <c r="G44" s="128"/>
      <c r="H44" s="129"/>
      <c r="I44" s="109"/>
      <c r="J44" s="110" t="s">
        <v>91</v>
      </c>
      <c r="K44" s="111">
        <f t="shared" si="0"/>
        <v>0</v>
      </c>
      <c r="L44" s="112">
        <f>IF(ISTEXT(D44),D44,IF(ISBLANK(D44),0,(D44/E16*N14)))</f>
        <v>1.7142857142857142</v>
      </c>
      <c r="M44" s="113" t="s">
        <v>252</v>
      </c>
      <c r="N44" s="114">
        <f>IF(K44=0,0,IF(E44&gt;0,(K44/E16)*N14,IF(K44=0,0,IF(F44&gt;0,(K44/E16)*N14,IF(K44=0,0,IF(G44&gt;0,(K44/E16)*N14,IF(K44=0,0,IF(H44&gt;0,(K44/E16)*N14,0))))))))</f>
        <v>0</v>
      </c>
      <c r="O44" s="115" t="str">
        <f t="shared" si="1"/>
        <v/>
      </c>
      <c r="P44" s="116">
        <f>IF(E44&gt;0,(N44/1000)/E16*N14,IF(F44&gt;0,N44,IF(G44&gt;0,N44/100,IF(H44&gt;0,N44/1000,0))))</f>
        <v>0</v>
      </c>
      <c r="Q44" s="130">
        <f>IF(P44=0,0,P44/P59)</f>
        <v>0</v>
      </c>
      <c r="R44" s="118">
        <f>IF(K44=0,0,IF(I44&gt;0,(K44/1000/E16)*N14,0))</f>
        <v>0</v>
      </c>
      <c r="S44" s="119">
        <f>IF(R44=0,0,R44/R59)</f>
        <v>0</v>
      </c>
      <c r="T44" s="131">
        <v>1</v>
      </c>
      <c r="U44" s="121">
        <f t="shared" si="2"/>
        <v>1.7142857142857142</v>
      </c>
      <c r="V44" s="103">
        <v>1</v>
      </c>
      <c r="W44" s="122" t="str">
        <f>IF(ISBLANK(X44),"",LARGE(W11:W43,1)+1)</f>
        <v/>
      </c>
      <c r="X44" s="44"/>
      <c r="Y44" s="44"/>
      <c r="Z44" s="44"/>
      <c r="AA44" s="44"/>
      <c r="AB44" s="44"/>
      <c r="AC44" s="44"/>
      <c r="AD44" s="44"/>
      <c r="AE44" s="44"/>
      <c r="AF44" s="43" t="str">
        <f>IF(ISBLANK(AG44),"",LARGE(AF11:AF43,1)+1)</f>
        <v/>
      </c>
      <c r="AG44" s="44"/>
      <c r="AH44" s="44"/>
      <c r="AI44" s="44"/>
      <c r="AJ44" s="44"/>
      <c r="AK44" s="44"/>
      <c r="AL44" s="44"/>
      <c r="AM44" s="44"/>
      <c r="AN44" s="48"/>
      <c r="AP44" s="162" t="s">
        <v>28</v>
      </c>
      <c r="AQ44" s="163"/>
      <c r="AR44" s="163"/>
      <c r="AS44" s="164">
        <v>20</v>
      </c>
      <c r="AT44" s="155" t="s">
        <v>141</v>
      </c>
      <c r="AU44" s="165"/>
      <c r="AV44" s="102"/>
      <c r="AX44" s="3365"/>
      <c r="AY44" s="3365"/>
      <c r="BA44" s="146"/>
      <c r="BB44" s="160" t="s">
        <v>142</v>
      </c>
      <c r="BC44" s="146"/>
    </row>
    <row r="45" spans="1:55" ht="15.75" customHeight="1">
      <c r="A45" s="110" t="s">
        <v>244</v>
      </c>
      <c r="C45" s="103">
        <v>1</v>
      </c>
      <c r="D45" s="127"/>
      <c r="E45" s="105"/>
      <c r="F45" s="106"/>
      <c r="G45" s="128"/>
      <c r="H45" s="129"/>
      <c r="I45" s="109"/>
      <c r="J45" s="110" t="s">
        <v>253</v>
      </c>
      <c r="K45" s="111">
        <f t="shared" si="0"/>
        <v>0</v>
      </c>
      <c r="L45" s="112">
        <f>IF(ISTEXT(D45),D45,IF(ISBLANK(D45),0,(D45/E16*N14)))</f>
        <v>0</v>
      </c>
      <c r="M45" s="113"/>
      <c r="N45" s="114">
        <f>IF(K45=0,0,IF(E45&gt;0,(K45/E16)*N14,IF(K45=0,0,IF(F45&gt;0,(K45/E16)*N14,IF(K45=0,0,IF(G45&gt;0,(K45/E16)*N14,IF(K45=0,0,IF(H45&gt;0,(K45/E16)*N14,0))))))))</f>
        <v>0</v>
      </c>
      <c r="O45" s="115" t="str">
        <f t="shared" si="1"/>
        <v/>
      </c>
      <c r="P45" s="116">
        <f>IF(E45&gt;0,(N45/1000)/E16*N14,IF(F45&gt;0,N45,IF(G45&gt;0,N45/100,IF(H45&gt;0,N45/1000,0))))</f>
        <v>0</v>
      </c>
      <c r="Q45" s="130">
        <f>IF(P45=0,0,P45/P59)</f>
        <v>0</v>
      </c>
      <c r="R45" s="118">
        <f>IF(K45=0,0,IF(I45&gt;0,(K45/1000/E16)*N14,0))</f>
        <v>0</v>
      </c>
      <c r="S45" s="119">
        <f>IF(R45=0,0,R45/R59)</f>
        <v>0</v>
      </c>
      <c r="T45" s="131"/>
      <c r="U45" s="121">
        <f t="shared" si="2"/>
        <v>0</v>
      </c>
      <c r="V45" s="103">
        <v>1</v>
      </c>
      <c r="W45" s="122" t="str">
        <f>IF(ISBLANK(X45),"",LARGE(W11:W44,1)+1)</f>
        <v/>
      </c>
      <c r="X45" s="44"/>
      <c r="Y45" s="44"/>
      <c r="Z45" s="44"/>
      <c r="AA45" s="44"/>
      <c r="AB45" s="44"/>
      <c r="AC45" s="44"/>
      <c r="AD45" s="44"/>
      <c r="AE45" s="44"/>
      <c r="AF45" s="43" t="str">
        <f>IF(ISBLANK(AG45),"",LARGE(AF11:AF44,1)+1)</f>
        <v/>
      </c>
      <c r="AG45" s="44"/>
      <c r="AH45" s="44"/>
      <c r="AI45" s="44"/>
      <c r="AJ45" s="44"/>
      <c r="AK45" s="44"/>
      <c r="AL45" s="44"/>
      <c r="AM45" s="44"/>
      <c r="AN45" s="48"/>
      <c r="AP45" s="101"/>
      <c r="AQ45" s="40"/>
      <c r="AR45" s="40"/>
      <c r="AS45" s="40"/>
      <c r="AT45" s="40"/>
      <c r="AU45" s="40"/>
      <c r="AV45" s="102"/>
      <c r="BA45" s="146"/>
      <c r="BB45" s="160" t="s">
        <v>143</v>
      </c>
      <c r="BC45" s="146"/>
    </row>
    <row r="46" spans="1:55" ht="15.75">
      <c r="A46" s="110" t="s">
        <v>246</v>
      </c>
      <c r="C46" s="103">
        <v>1</v>
      </c>
      <c r="D46" s="127"/>
      <c r="E46" s="105"/>
      <c r="F46" s="106"/>
      <c r="G46" s="128"/>
      <c r="H46" s="129"/>
      <c r="I46" s="109"/>
      <c r="J46" s="110"/>
      <c r="K46" s="111">
        <f t="shared" si="0"/>
        <v>0</v>
      </c>
      <c r="L46" s="112">
        <f>IF(ISTEXT(D46),D46,IF(ISBLANK(D46),0,(D46/E16*N14)))</f>
        <v>0</v>
      </c>
      <c r="M46" s="113"/>
      <c r="N46" s="114">
        <f>IF(K46=0,0,IF(E46&gt;0,(K46/E16)*N14,IF(K46=0,0,IF(F46&gt;0,(K46/E16)*N14,IF(K46=0,0,IF(G46&gt;0,(K46/E16)*N14,IF(K46=0,0,IF(H46&gt;0,(K46/E16)*N14,0))))))))</f>
        <v>0</v>
      </c>
      <c r="O46" s="115" t="str">
        <f t="shared" si="1"/>
        <v/>
      </c>
      <c r="P46" s="116">
        <f>IF(E46&gt;0,(N46/1000)/E16*N14,IF(F46&gt;0,N46,IF(G46&gt;0,N46/100,IF(H46&gt;0,N46/1000,0))))</f>
        <v>0</v>
      </c>
      <c r="Q46" s="130">
        <f>IF(P46=0,0,P46/P59)</f>
        <v>0</v>
      </c>
      <c r="R46" s="118">
        <f>IF(K46=0,0,IF(I46&gt;0,(K46/1000/E16)*N14,0))</f>
        <v>0</v>
      </c>
      <c r="S46" s="119">
        <f>IF(R46=0,0,R46/R59)</f>
        <v>0</v>
      </c>
      <c r="T46" s="131"/>
      <c r="U46" s="121">
        <f t="shared" si="2"/>
        <v>0</v>
      </c>
      <c r="V46" s="103">
        <v>1</v>
      </c>
      <c r="W46" s="122" t="str">
        <f>IF(ISBLANK(X46),"",LARGE(W11:W45,1)+1)</f>
        <v/>
      </c>
      <c r="X46" s="44"/>
      <c r="Y46" s="44"/>
      <c r="Z46" s="44"/>
      <c r="AA46" s="44"/>
      <c r="AB46" s="44"/>
      <c r="AC46" s="44"/>
      <c r="AD46" s="44"/>
      <c r="AE46" s="44"/>
      <c r="AF46" s="43" t="str">
        <f>IF(ISBLANK(AG46),"",LARGE(AF11:AF45,1)+1)</f>
        <v/>
      </c>
      <c r="AG46" s="44"/>
      <c r="AH46" s="44"/>
      <c r="AI46" s="44"/>
      <c r="AJ46" s="44"/>
      <c r="AK46" s="44"/>
      <c r="AL46" s="44"/>
      <c r="AM46" s="44"/>
      <c r="AN46" s="48"/>
      <c r="AP46" s="166" t="s">
        <v>66</v>
      </c>
      <c r="AQ46" s="167" t="s">
        <v>144</v>
      </c>
      <c r="AR46" s="40"/>
      <c r="AS46" s="40"/>
      <c r="AT46" s="40"/>
      <c r="AU46" s="40"/>
      <c r="AV46" s="102"/>
      <c r="AX46" s="3365" t="s">
        <v>145</v>
      </c>
      <c r="AY46" s="3365"/>
      <c r="BA46" s="160" t="s">
        <v>146</v>
      </c>
      <c r="BB46" s="160" t="s">
        <v>147</v>
      </c>
      <c r="BC46" s="146"/>
    </row>
    <row r="47" spans="1:55" ht="15.75">
      <c r="A47" s="110" t="s">
        <v>247</v>
      </c>
      <c r="C47" s="103">
        <v>1</v>
      </c>
      <c r="D47" s="127">
        <v>2</v>
      </c>
      <c r="E47" s="105"/>
      <c r="F47" s="106"/>
      <c r="G47" s="128"/>
      <c r="H47" s="129"/>
      <c r="I47" s="109">
        <v>50</v>
      </c>
      <c r="J47" s="110" t="s">
        <v>91</v>
      </c>
      <c r="K47" s="111">
        <f t="shared" si="0"/>
        <v>100</v>
      </c>
      <c r="L47" s="112">
        <f>IF(ISTEXT(D47),D47,IF(ISBLANK(D47),0,(D47/E16*N14)))</f>
        <v>1.7142857142857142</v>
      </c>
      <c r="M47" s="113" t="s">
        <v>252</v>
      </c>
      <c r="N47" s="114">
        <f>IF(K47=0,0,IF(E47&gt;0,(K47/E16)*N14,IF(K47=0,0,IF(F47&gt;0,(K47/E16)*N14,IF(K47=0,0,IF(G47&gt;0,(K47/E16)*N14,IF(K47=0,0,IF(H47&gt;0,(K47/E16)*N14,0))))))))</f>
        <v>0</v>
      </c>
      <c r="O47" s="115" t="str">
        <f t="shared" si="1"/>
        <v/>
      </c>
      <c r="P47" s="116">
        <f>IF(E47&gt;0,(N47/1000)/E16*N14,IF(F47&gt;0,N47,IF(G47&gt;0,N47/100,IF(H47&gt;0,N47/1000,0))))</f>
        <v>0</v>
      </c>
      <c r="Q47" s="130">
        <f>IF(P47=0,0,P47/P59)</f>
        <v>0</v>
      </c>
      <c r="R47" s="118">
        <f>IF(K47=0,0,IF(I47&gt;0,(K47/1000/E16)*N14,0))</f>
        <v>8.5714285714285715E-2</v>
      </c>
      <c r="S47" s="119">
        <f>IF(R47=0,0,R47/R59)</f>
        <v>1</v>
      </c>
      <c r="T47" s="131">
        <v>1</v>
      </c>
      <c r="U47" s="121">
        <f t="shared" si="2"/>
        <v>8.5714285714285715E-2</v>
      </c>
      <c r="V47" s="103">
        <v>1</v>
      </c>
      <c r="W47" s="122" t="str">
        <f>IF(ISBLANK(X47),"",LARGE(W11:W46,1)+1)</f>
        <v/>
      </c>
      <c r="X47" s="44"/>
      <c r="Y47" s="44"/>
      <c r="Z47" s="44"/>
      <c r="AA47" s="44"/>
      <c r="AB47" s="44"/>
      <c r="AC47" s="44"/>
      <c r="AD47" s="44"/>
      <c r="AE47" s="44"/>
      <c r="AF47" s="43" t="str">
        <f>IF(ISBLANK(AG47),"",LARGE(AF11:AF46,1)+1)</f>
        <v/>
      </c>
      <c r="AG47" s="44"/>
      <c r="AH47" s="44"/>
      <c r="AI47" s="44"/>
      <c r="AJ47" s="44"/>
      <c r="AK47" s="44"/>
      <c r="AL47" s="44"/>
      <c r="AM47" s="44"/>
      <c r="AN47" s="48"/>
      <c r="AP47" s="168" t="s">
        <v>56</v>
      </c>
      <c r="AQ47" s="167"/>
      <c r="AR47" s="169" t="s">
        <v>53</v>
      </c>
      <c r="AS47" s="170"/>
      <c r="AT47" s="40"/>
      <c r="AU47" s="171" t="s">
        <v>66</v>
      </c>
      <c r="AV47" s="172" t="s">
        <v>67</v>
      </c>
      <c r="AX47" s="3365"/>
      <c r="AY47" s="3365"/>
      <c r="BA47" s="160" t="s">
        <v>148</v>
      </c>
      <c r="BB47" s="160" t="s">
        <v>149</v>
      </c>
      <c r="BC47" s="146"/>
    </row>
    <row r="48" spans="1:55" ht="18.75" customHeight="1">
      <c r="A48" s="110"/>
      <c r="C48" s="103">
        <v>1</v>
      </c>
      <c r="D48" s="127"/>
      <c r="E48" s="105"/>
      <c r="F48" s="106"/>
      <c r="G48" s="128"/>
      <c r="H48" s="129"/>
      <c r="I48" s="109"/>
      <c r="J48" s="110" t="s">
        <v>254</v>
      </c>
      <c r="K48" s="111">
        <f t="shared" si="0"/>
        <v>0</v>
      </c>
      <c r="L48" s="112">
        <f>IF(ISTEXT(D48),D48,IF(ISBLANK(D48),0,(D48/E16*N14)))</f>
        <v>0</v>
      </c>
      <c r="M48" s="113"/>
      <c r="N48" s="114">
        <f>IF(K48=0,0,IF(E48&gt;0,(K48/E16)*N14,IF(K48=0,0,IF(F48&gt;0,(K48/E16)*N14,IF(K48=0,0,IF(G48&gt;0,(K48/E16)*N14,IF(K48=0,0,IF(H48&gt;0,(K48/E16)*N14,0))))))))</f>
        <v>0</v>
      </c>
      <c r="O48" s="115" t="str">
        <f t="shared" si="1"/>
        <v/>
      </c>
      <c r="P48" s="116">
        <f>IF(E48&gt;0,(N48/1000)/E16*N14,IF(F48&gt;0,N48,IF(G48&gt;0,N48/100,IF(H48&gt;0,N48/1000,0))))</f>
        <v>0</v>
      </c>
      <c r="Q48" s="130">
        <f>IF(P48=0,0,P48/P59)</f>
        <v>0</v>
      </c>
      <c r="R48" s="118">
        <f>IF(K48=0,0,IF(I48&gt;0,(K48/1000/E16)*N14,0))</f>
        <v>0</v>
      </c>
      <c r="S48" s="119">
        <f>IF(R48=0,0,R48/R59)</f>
        <v>0</v>
      </c>
      <c r="T48" s="131"/>
      <c r="U48" s="121">
        <f t="shared" si="2"/>
        <v>0</v>
      </c>
      <c r="V48" s="103">
        <v>1</v>
      </c>
      <c r="W48" s="122" t="str">
        <f>IF(ISBLANK(X48),"",LARGE(W11:W47,1)+1)</f>
        <v/>
      </c>
      <c r="X48" s="44"/>
      <c r="Y48" s="44"/>
      <c r="Z48" s="44"/>
      <c r="AA48" s="44"/>
      <c r="AB48" s="44"/>
      <c r="AC48" s="44"/>
      <c r="AD48" s="44"/>
      <c r="AE48" s="44"/>
      <c r="AF48" s="43" t="str">
        <f>IF(ISBLANK(AG48),"",LARGE(AF11:AF47,1)+1)</f>
        <v/>
      </c>
      <c r="AG48" s="44"/>
      <c r="AH48" s="44"/>
      <c r="AI48" s="44"/>
      <c r="AJ48" s="44"/>
      <c r="AK48" s="44"/>
      <c r="AL48" s="44"/>
      <c r="AM48" s="44"/>
      <c r="AN48" s="48"/>
      <c r="AP48" s="173">
        <v>2</v>
      </c>
      <c r="AQ48" s="174"/>
      <c r="AR48" s="175" t="s">
        <v>91</v>
      </c>
      <c r="AS48" s="175"/>
      <c r="AT48" s="174"/>
      <c r="AU48" s="176">
        <v>1</v>
      </c>
      <c r="AV48" s="177">
        <f>AU48*AP48</f>
        <v>2</v>
      </c>
      <c r="BA48" s="160" t="s">
        <v>150</v>
      </c>
      <c r="BB48" s="160" t="s">
        <v>151</v>
      </c>
      <c r="BC48" s="146"/>
    </row>
    <row r="49" spans="1:55" ht="15.75" customHeight="1">
      <c r="A49" s="275" t="s">
        <v>255</v>
      </c>
      <c r="C49" s="103">
        <v>1</v>
      </c>
      <c r="D49" s="127"/>
      <c r="E49" s="105"/>
      <c r="F49" s="106"/>
      <c r="G49" s="128"/>
      <c r="H49" s="129"/>
      <c r="I49" s="109"/>
      <c r="J49" s="110" t="s">
        <v>256</v>
      </c>
      <c r="K49" s="111">
        <f t="shared" si="0"/>
        <v>0</v>
      </c>
      <c r="L49" s="112">
        <f>IF(ISTEXT(D49),D49,IF(ISBLANK(D49),0,(D49/E16*N14)))</f>
        <v>0</v>
      </c>
      <c r="M49" s="113"/>
      <c r="N49" s="114">
        <f>IF(K49=0,0,IF(E49&gt;0,(K49/E16)*N14,IF(K49=0,0,IF(F49&gt;0,(K49/E16)*N14,IF(K49=0,0,IF(G49&gt;0,(K49/E16)*N14,IF(K49=0,0,IF(H49&gt;0,(K49/E16)*N14,0))))))))</f>
        <v>0</v>
      </c>
      <c r="O49" s="115" t="str">
        <f t="shared" si="1"/>
        <v/>
      </c>
      <c r="P49" s="116">
        <f>IF(E49&gt;0,(N49/1000)/E16*N14,IF(F49&gt;0,N49,IF(G49&gt;0,N49/100,IF(H49&gt;0,N49/1000,0))))</f>
        <v>0</v>
      </c>
      <c r="Q49" s="130">
        <f>IF(P49=0,0,P49/P59)</f>
        <v>0</v>
      </c>
      <c r="R49" s="118">
        <f>IF(K49=0,0,IF(I49&gt;0,(K49/1000/E16)*N14,0))</f>
        <v>0</v>
      </c>
      <c r="S49" s="119">
        <f>IF(R49=0,0,R49/R59)</f>
        <v>0</v>
      </c>
      <c r="T49" s="131"/>
      <c r="U49" s="121">
        <f t="shared" si="2"/>
        <v>0</v>
      </c>
      <c r="V49" s="103">
        <v>1</v>
      </c>
      <c r="W49" s="122" t="str">
        <f>IF(ISBLANK(X49),"",LARGE(W11:W48,1)+1)</f>
        <v/>
      </c>
      <c r="X49" s="44"/>
      <c r="Y49" s="44"/>
      <c r="Z49" s="44"/>
      <c r="AA49" s="44"/>
      <c r="AB49" s="44"/>
      <c r="AC49" s="44"/>
      <c r="AD49" s="44"/>
      <c r="AE49" s="44"/>
      <c r="AF49" s="43" t="str">
        <f>IF(ISBLANK(AG49),"",LARGE(AF11:AF48,1)+1)</f>
        <v/>
      </c>
      <c r="AG49" s="44"/>
      <c r="AH49" s="44"/>
      <c r="AI49" s="44"/>
      <c r="AJ49" s="44"/>
      <c r="AK49" s="44"/>
      <c r="AL49" s="44"/>
      <c r="AM49" s="44"/>
      <c r="AN49" s="48"/>
      <c r="AP49" s="142"/>
      <c r="AQ49" s="40"/>
      <c r="AR49" s="40"/>
      <c r="AS49" s="40"/>
      <c r="AT49" s="40"/>
      <c r="AU49" s="40"/>
      <c r="AV49" s="102"/>
      <c r="AW49" s="5"/>
      <c r="BA49" s="160" t="s">
        <v>152</v>
      </c>
      <c r="BB49" s="160" t="s">
        <v>153</v>
      </c>
      <c r="BC49" s="146"/>
    </row>
    <row r="50" spans="1:55" ht="15.75" customHeight="1">
      <c r="A50" s="110"/>
      <c r="C50" s="103">
        <v>1</v>
      </c>
      <c r="D50" s="127"/>
      <c r="E50" s="105"/>
      <c r="F50" s="106"/>
      <c r="G50" s="128"/>
      <c r="H50" s="129"/>
      <c r="I50" s="109"/>
      <c r="J50" s="110"/>
      <c r="K50" s="111">
        <f t="shared" si="0"/>
        <v>0</v>
      </c>
      <c r="L50" s="112">
        <f>IF(ISTEXT(D50),D50,IF(ISBLANK(D50),0,(D50/E16*N14)))</f>
        <v>0</v>
      </c>
      <c r="M50" s="113"/>
      <c r="N50" s="114">
        <f>IF(K50=0,0,IF(E50&gt;0,(K50/E16)*N14,IF(K50=0,0,IF(F50&gt;0,(K50/E16)*N14,IF(K50=0,0,IF(G50&gt;0,(K50/E16)*N14,IF(K50=0,0,IF(H50&gt;0,(K50/E16)*N14,0))))))))</f>
        <v>0</v>
      </c>
      <c r="O50" s="115" t="str">
        <f t="shared" si="1"/>
        <v/>
      </c>
      <c r="P50" s="116">
        <f>IF(E50&gt;0,(N50/1000)/E16*N14,IF(F50&gt;0,N50,IF(G50&gt;0,N50/100,IF(H50&gt;0,N50/1000,0))))</f>
        <v>0</v>
      </c>
      <c r="Q50" s="130">
        <f>IF(P50=0,0,P50/P59)</f>
        <v>0</v>
      </c>
      <c r="R50" s="118">
        <f>IF(K50=0,0,IF(I50&gt;0,(K50/1000/E16)*N14,0))</f>
        <v>0</v>
      </c>
      <c r="S50" s="119">
        <f>IF(R50=0,0,R50/R59)</f>
        <v>0</v>
      </c>
      <c r="T50" s="131"/>
      <c r="U50" s="121">
        <f t="shared" si="2"/>
        <v>0</v>
      </c>
      <c r="V50" s="103">
        <v>1</v>
      </c>
      <c r="W50" s="122" t="str">
        <f>IF(ISBLANK(X50),"",LARGE(W11:W49,1)+1)</f>
        <v/>
      </c>
      <c r="X50" s="44"/>
      <c r="Y50" s="44"/>
      <c r="Z50" s="44"/>
      <c r="AA50" s="44"/>
      <c r="AB50" s="44"/>
      <c r="AC50" s="44"/>
      <c r="AD50" s="44"/>
      <c r="AE50" s="44"/>
      <c r="AF50" s="43" t="str">
        <f>IF(ISBLANK(AG50),"",LARGE(AF11:AF49,1)+1)</f>
        <v/>
      </c>
      <c r="AG50" s="44"/>
      <c r="AH50" s="44"/>
      <c r="AI50" s="44"/>
      <c r="AJ50" s="44"/>
      <c r="AK50" s="44"/>
      <c r="AL50" s="44"/>
      <c r="AM50" s="44"/>
      <c r="AN50" s="48"/>
      <c r="AP50" s="178" t="s">
        <v>154</v>
      </c>
      <c r="AQ50" s="40"/>
      <c r="AR50" s="40"/>
      <c r="AS50" s="40"/>
      <c r="AT50" s="40"/>
      <c r="AU50" s="40"/>
      <c r="AV50" s="102"/>
      <c r="AW50" s="5"/>
      <c r="BA50" s="160" t="s">
        <v>155</v>
      </c>
      <c r="BB50" s="160" t="s">
        <v>156</v>
      </c>
      <c r="BC50" s="146"/>
    </row>
    <row r="51" spans="1:55" ht="18.75" customHeight="1">
      <c r="A51" s="110"/>
      <c r="C51" s="103">
        <v>1</v>
      </c>
      <c r="D51" s="127"/>
      <c r="E51" s="105"/>
      <c r="F51" s="106"/>
      <c r="G51" s="128"/>
      <c r="H51" s="129"/>
      <c r="I51" s="109"/>
      <c r="J51" s="110"/>
      <c r="K51" s="111">
        <f t="shared" si="0"/>
        <v>0</v>
      </c>
      <c r="L51" s="112">
        <f>IF(ISTEXT(D51),D51,IF(ISBLANK(D51),0,(D51/E16*N14)))</f>
        <v>0</v>
      </c>
      <c r="M51" s="113"/>
      <c r="N51" s="114">
        <f>IF(K51=0,0,IF(E51&gt;0,(K51/E16)*N14,IF(K51=0,0,IF(F51&gt;0,(K51/E16)*N14,IF(K51=0,0,IF(G51&gt;0,(K51/E16)*N14,IF(K51=0,0,IF(H51&gt;0,(K51/E16)*N14,0))))))))</f>
        <v>0</v>
      </c>
      <c r="O51" s="115" t="str">
        <f t="shared" si="1"/>
        <v/>
      </c>
      <c r="P51" s="116">
        <f>IF(E51&gt;0,(N51/1000)/E16*N14,IF(F51&gt;0,N51,IF(G51&gt;0,N51/100,IF(H51&gt;0,N51/1000,0))))</f>
        <v>0</v>
      </c>
      <c r="Q51" s="130">
        <f>IF(P51=0,0,P51/P59)</f>
        <v>0</v>
      </c>
      <c r="R51" s="118">
        <f>IF(K51=0,0,IF(I51&gt;0,(K51/1000/E16)*N14,0))</f>
        <v>0</v>
      </c>
      <c r="S51" s="119">
        <f>IF(R51=0,0,R51/R59)</f>
        <v>0</v>
      </c>
      <c r="T51" s="131"/>
      <c r="U51" s="121">
        <f t="shared" si="2"/>
        <v>0</v>
      </c>
      <c r="V51" s="103">
        <v>1</v>
      </c>
      <c r="W51" s="122" t="str">
        <f>IF(ISBLANK(X51),"",LARGE(W11:W50,1)+1)</f>
        <v/>
      </c>
      <c r="X51" s="44"/>
      <c r="Y51" s="44"/>
      <c r="Z51" s="44"/>
      <c r="AA51" s="44"/>
      <c r="AB51" s="44"/>
      <c r="AC51" s="44"/>
      <c r="AD51" s="44"/>
      <c r="AE51" s="44"/>
      <c r="AF51" s="43" t="str">
        <f>IF(ISBLANK(AG51),"",LARGE(AF11:AF50,1)+1)</f>
        <v/>
      </c>
      <c r="AG51" s="44"/>
      <c r="AH51" s="44"/>
      <c r="AI51" s="44"/>
      <c r="AJ51" s="44"/>
      <c r="AK51" s="44"/>
      <c r="AL51" s="44"/>
      <c r="AM51" s="44"/>
      <c r="AN51" s="48"/>
      <c r="AP51" s="168" t="s">
        <v>56</v>
      </c>
      <c r="AQ51" s="179" t="s">
        <v>61</v>
      </c>
      <c r="AR51" s="169" t="s">
        <v>53</v>
      </c>
      <c r="AS51" s="180"/>
      <c r="AT51" s="181" t="s">
        <v>64</v>
      </c>
      <c r="AU51" s="171" t="s">
        <v>66</v>
      </c>
      <c r="AV51" s="172" t="s">
        <v>67</v>
      </c>
      <c r="AW51" s="5"/>
      <c r="BA51" s="160" t="s">
        <v>157</v>
      </c>
      <c r="BB51" s="160" t="s">
        <v>158</v>
      </c>
      <c r="BC51" s="146"/>
    </row>
    <row r="52" spans="1:55" ht="18.75" customHeight="1">
      <c r="A52" s="110"/>
      <c r="C52" s="103">
        <v>1</v>
      </c>
      <c r="D52" s="127"/>
      <c r="E52" s="105"/>
      <c r="F52" s="106"/>
      <c r="G52" s="128"/>
      <c r="H52" s="129"/>
      <c r="I52" s="109"/>
      <c r="J52" s="110"/>
      <c r="K52" s="111">
        <f t="shared" si="0"/>
        <v>0</v>
      </c>
      <c r="L52" s="112">
        <f>IF(ISTEXT(D52),D52,IF(ISBLANK(D52),0,(D52/E16*N14)))</f>
        <v>0</v>
      </c>
      <c r="M52" s="113"/>
      <c r="N52" s="114">
        <f>IF(K52=0,0,IF(E52&gt;0,(K52/E16)*N14,IF(K52=0,0,IF(F52&gt;0,(K52/E16)*N14,IF(K52=0,0,IF(G52&gt;0,(K52/E16)*N14,IF(K52=0,0,IF(H52&gt;0,(K52/E16)*N14,0))))))))</f>
        <v>0</v>
      </c>
      <c r="O52" s="115" t="str">
        <f t="shared" si="1"/>
        <v/>
      </c>
      <c r="P52" s="116">
        <f>IF(E52&gt;0,(N52/1000)/E16*N14,IF(F52&gt;0,N52,IF(G52&gt;0,N52/100,IF(H52&gt;0,N52/1000,0))))</f>
        <v>0</v>
      </c>
      <c r="Q52" s="130">
        <f>IF(P52=0,0,P52/P59)</f>
        <v>0</v>
      </c>
      <c r="R52" s="118">
        <f>IF(K52=0,0,IF(I52&gt;0,(K52/1000/E16)*N14,0))</f>
        <v>0</v>
      </c>
      <c r="S52" s="119">
        <f>IF(R52=0,0,R52/R59)</f>
        <v>0</v>
      </c>
      <c r="T52" s="131"/>
      <c r="U52" s="121">
        <f t="shared" si="2"/>
        <v>0</v>
      </c>
      <c r="V52" s="103">
        <v>1</v>
      </c>
      <c r="W52" s="122" t="str">
        <f>IF(ISBLANK(X52),"",LARGE(W11:W51,1)+1)</f>
        <v/>
      </c>
      <c r="X52" s="44"/>
      <c r="Y52" s="44"/>
      <c r="Z52" s="44"/>
      <c r="AA52" s="44"/>
      <c r="AB52" s="44"/>
      <c r="AC52" s="44"/>
      <c r="AD52" s="44"/>
      <c r="AE52" s="44"/>
      <c r="AF52" s="43" t="str">
        <f>IF(ISBLANK(AG52),"",LARGE(AF11:AF51,1)+1)</f>
        <v/>
      </c>
      <c r="AG52" s="44"/>
      <c r="AH52" s="44"/>
      <c r="AI52" s="44"/>
      <c r="AJ52" s="44"/>
      <c r="AK52" s="44"/>
      <c r="AL52" s="44"/>
      <c r="AM52" s="44"/>
      <c r="AN52" s="48"/>
      <c r="AP52" s="173">
        <v>2</v>
      </c>
      <c r="AQ52" s="182">
        <v>50</v>
      </c>
      <c r="AR52" s="175" t="s">
        <v>91</v>
      </c>
      <c r="AS52" s="175"/>
      <c r="AT52" s="183">
        <f>(AQ52*AP52)/1000</f>
        <v>0.1</v>
      </c>
      <c r="AU52" s="184">
        <v>1</v>
      </c>
      <c r="AV52" s="185">
        <f>AT52*AU52</f>
        <v>0.1</v>
      </c>
      <c r="AW52" s="5"/>
      <c r="BA52" s="160" t="s">
        <v>159</v>
      </c>
      <c r="BB52" s="160" t="s">
        <v>160</v>
      </c>
      <c r="BC52" s="146"/>
    </row>
    <row r="53" spans="1:55" ht="18.75" customHeight="1">
      <c r="A53" s="110"/>
      <c r="C53" s="103">
        <v>1</v>
      </c>
      <c r="D53" s="127"/>
      <c r="E53" s="105"/>
      <c r="F53" s="106"/>
      <c r="G53" s="128"/>
      <c r="H53" s="129"/>
      <c r="I53" s="109"/>
      <c r="J53" s="110"/>
      <c r="K53" s="111">
        <f t="shared" si="0"/>
        <v>0</v>
      </c>
      <c r="L53" s="112">
        <f>IF(ISTEXT(D53),D53,IF(ISBLANK(D53),0,(D53/E16*N14)))</f>
        <v>0</v>
      </c>
      <c r="M53" s="113"/>
      <c r="N53" s="114">
        <f>IF(K53=0,0,IF(E53&gt;0,(K53/E16)*N14,IF(K53=0,0,IF(F53&gt;0,(K53/E16)*N14,IF(K53=0,0,IF(G53&gt;0,(K53/E16)*N14,IF(K53=0,0,IF(H53&gt;0,(K53/E16)*N14,0))))))))</f>
        <v>0</v>
      </c>
      <c r="O53" s="115" t="str">
        <f t="shared" si="1"/>
        <v/>
      </c>
      <c r="P53" s="116">
        <f>IF(E53&gt;0,(N53/1000)/E16*N14,IF(F53&gt;0,N53,IF(G53&gt;0,N53/100,IF(H53&gt;0,N53/1000,0))))</f>
        <v>0</v>
      </c>
      <c r="Q53" s="130">
        <f>IF(P53=0,0,P53/P59)</f>
        <v>0</v>
      </c>
      <c r="R53" s="118">
        <f>IF(K53=0,0,IF(I53&gt;0,(K53/1000/E16)*N14,0))</f>
        <v>0</v>
      </c>
      <c r="S53" s="119">
        <f>IF(R53=0,0,R53/R59)</f>
        <v>0</v>
      </c>
      <c r="T53" s="131"/>
      <c r="U53" s="121">
        <f t="shared" si="2"/>
        <v>0</v>
      </c>
      <c r="V53" s="103">
        <v>1</v>
      </c>
      <c r="W53" s="122" t="str">
        <f>IF(ISBLANK(X53),"",LARGE(W11:W52,1)+1)</f>
        <v/>
      </c>
      <c r="X53" s="44"/>
      <c r="Y53" s="44"/>
      <c r="Z53" s="44"/>
      <c r="AA53" s="44"/>
      <c r="AB53" s="44"/>
      <c r="AC53" s="44"/>
      <c r="AD53" s="44"/>
      <c r="AE53" s="44"/>
      <c r="AF53" s="43" t="str">
        <f>IF(ISBLANK(AG53),"",LARGE(AF11:AF52,1)+1)</f>
        <v/>
      </c>
      <c r="AG53" s="44"/>
      <c r="AH53" s="44"/>
      <c r="AI53" s="44"/>
      <c r="AJ53" s="44"/>
      <c r="AK53" s="44"/>
      <c r="AL53" s="44"/>
      <c r="AM53" s="44"/>
      <c r="AN53" s="48"/>
      <c r="AP53" s="101"/>
      <c r="AQ53" s="40"/>
      <c r="AR53" s="40"/>
      <c r="AS53" s="40"/>
      <c r="AT53" s="40"/>
      <c r="AU53" s="40"/>
      <c r="AV53" s="102"/>
      <c r="AW53" s="5"/>
      <c r="BA53" s="160" t="s">
        <v>161</v>
      </c>
      <c r="BB53" s="160" t="s">
        <v>162</v>
      </c>
      <c r="BC53" s="146"/>
    </row>
    <row r="54" spans="1:55" ht="15.75" customHeight="1">
      <c r="A54" s="110"/>
      <c r="C54" s="103">
        <v>1</v>
      </c>
      <c r="D54" s="127"/>
      <c r="E54" s="105"/>
      <c r="F54" s="106"/>
      <c r="G54" s="128"/>
      <c r="H54" s="129"/>
      <c r="I54" s="109"/>
      <c r="J54" s="110"/>
      <c r="K54" s="111">
        <f t="shared" si="0"/>
        <v>0</v>
      </c>
      <c r="L54" s="112">
        <f>IF(ISTEXT(D54),D54,IF(ISBLANK(D54),0,(D54/E16*N14)))</f>
        <v>0</v>
      </c>
      <c r="M54" s="113"/>
      <c r="N54" s="114">
        <f>IF(K54=0,0,IF(E54&gt;0,(K54/E16)*N14,IF(K54=0,0,IF(F54&gt;0,(K54/E16)*N14,IF(K54=0,0,IF(G54&gt;0,(K54/E16)*N14,IF(K54=0,0,IF(H54&gt;0,(K54/E16)*N14,0))))))))</f>
        <v>0</v>
      </c>
      <c r="O54" s="115" t="str">
        <f t="shared" si="1"/>
        <v/>
      </c>
      <c r="P54" s="116">
        <f>IF(E54&gt;0,(N54/1000)/E16*N14,IF(F54&gt;0,N54,IF(G54&gt;0,N54/100,IF(H54&gt;0,N54/1000,0))))</f>
        <v>0</v>
      </c>
      <c r="Q54" s="130">
        <f>IF(P54=0,0,P54/P59)</f>
        <v>0</v>
      </c>
      <c r="R54" s="118">
        <f>IF(K54=0,0,IF(I54&gt;0,(K54/1000/E16)*N14,0))</f>
        <v>0</v>
      </c>
      <c r="S54" s="119">
        <f>IF(R54=0,0,R54/R59)</f>
        <v>0</v>
      </c>
      <c r="T54" s="131"/>
      <c r="U54" s="121">
        <f t="shared" si="2"/>
        <v>0</v>
      </c>
      <c r="V54" s="103">
        <v>1</v>
      </c>
      <c r="W54" s="122" t="str">
        <f>IF(ISBLANK(X54),"",LARGE(W11:W53,1)+1)</f>
        <v/>
      </c>
      <c r="X54" s="44"/>
      <c r="Y54" s="44"/>
      <c r="Z54" s="44"/>
      <c r="AA54" s="44"/>
      <c r="AB54" s="44"/>
      <c r="AC54" s="44"/>
      <c r="AD54" s="44"/>
      <c r="AE54" s="44"/>
      <c r="AF54" s="43" t="str">
        <f>IF(ISBLANK(AG54),"",LARGE(AF11:AF53,1)+1)</f>
        <v/>
      </c>
      <c r="AG54" s="44"/>
      <c r="AH54" s="44"/>
      <c r="AI54" s="44"/>
      <c r="AJ54" s="44"/>
      <c r="AK54" s="44"/>
      <c r="AL54" s="44"/>
      <c r="AM54" s="44"/>
      <c r="AN54" s="48"/>
      <c r="AP54" s="142"/>
      <c r="AQ54" s="186" t="s">
        <v>163</v>
      </c>
      <c r="AR54" s="187">
        <v>0.1</v>
      </c>
      <c r="AS54" s="21" t="s">
        <v>164</v>
      </c>
      <c r="AU54" s="40"/>
      <c r="AV54" s="102"/>
      <c r="AW54" s="5"/>
      <c r="BA54" s="160" t="s">
        <v>165</v>
      </c>
      <c r="BB54" s="160" t="s">
        <v>166</v>
      </c>
      <c r="BC54" s="146"/>
    </row>
    <row r="55" spans="1:55" ht="18.75" customHeight="1">
      <c r="A55" s="110"/>
      <c r="C55" s="103">
        <v>1</v>
      </c>
      <c r="D55" s="127"/>
      <c r="E55" s="105"/>
      <c r="F55" s="106"/>
      <c r="G55" s="128"/>
      <c r="H55" s="129"/>
      <c r="I55" s="109"/>
      <c r="J55" s="110"/>
      <c r="K55" s="111">
        <f t="shared" si="0"/>
        <v>0</v>
      </c>
      <c r="L55" s="112">
        <f>IF(ISTEXT(D55),D55,IF(ISBLANK(D55),0,(D55/E16*N14)))</f>
        <v>0</v>
      </c>
      <c r="M55" s="113"/>
      <c r="N55" s="114">
        <f>IF(K55=0,0,IF(E55&gt;0,(K55/E16)*N14,IF(K55=0,0,IF(F55&gt;0,(K55/E16)*N14,IF(K55=0,0,IF(G55&gt;0,(K55/E16)*N14,IF(K55=0,0,IF(H55&gt;0,(K55/E16)*N14,0))))))))</f>
        <v>0</v>
      </c>
      <c r="O55" s="115" t="str">
        <f t="shared" si="1"/>
        <v/>
      </c>
      <c r="P55" s="116">
        <f>IF(E55&gt;0,(N55/1000)/E16*N14,IF(F55&gt;0,N55,IF(G55&gt;0,N55/100,IF(H55&gt;0,N55/1000,0))))</f>
        <v>0</v>
      </c>
      <c r="Q55" s="130">
        <f>IF(P55=0,0,P55/P59)</f>
        <v>0</v>
      </c>
      <c r="R55" s="118">
        <f>IF(K55=0,0,IF(I55&gt;0,(K55/1000/E16)*N14,0))</f>
        <v>0</v>
      </c>
      <c r="S55" s="119">
        <f>IF(R55=0,0,R55/R59)</f>
        <v>0</v>
      </c>
      <c r="T55" s="131"/>
      <c r="U55" s="121">
        <f t="shared" si="2"/>
        <v>0</v>
      </c>
      <c r="V55" s="103">
        <v>1</v>
      </c>
      <c r="W55" s="122" t="str">
        <f>IF(ISBLANK(X55),"",LARGE(W11:W54,1)+1)</f>
        <v/>
      </c>
      <c r="X55" s="44"/>
      <c r="Y55" s="44"/>
      <c r="Z55" s="44"/>
      <c r="AA55" s="44"/>
      <c r="AB55" s="44"/>
      <c r="AC55" s="44"/>
      <c r="AD55" s="44"/>
      <c r="AE55" s="44"/>
      <c r="AF55" s="43" t="str">
        <f>IF(ISBLANK(AG55),"",LARGE(AF11:AF54,1)+1)</f>
        <v/>
      </c>
      <c r="AG55" s="44"/>
      <c r="AH55" s="44"/>
      <c r="AI55" s="44"/>
      <c r="AJ55" s="44"/>
      <c r="AK55" s="44"/>
      <c r="AL55" s="44"/>
      <c r="AM55" s="44"/>
      <c r="AN55" s="48"/>
      <c r="AP55" s="188" t="s">
        <v>167</v>
      </c>
      <c r="AQ55" s="40"/>
      <c r="AR55" s="40"/>
      <c r="AS55" s="40"/>
      <c r="AT55" s="40"/>
      <c r="AU55" s="40"/>
      <c r="AV55" s="102"/>
      <c r="AW55" s="5"/>
      <c r="BA55" s="21"/>
    </row>
    <row r="56" spans="1:55" ht="18.75" customHeight="1">
      <c r="A56" s="110"/>
      <c r="C56" s="103">
        <v>1</v>
      </c>
      <c r="D56" s="127"/>
      <c r="E56" s="105"/>
      <c r="F56" s="106"/>
      <c r="G56" s="128"/>
      <c r="H56" s="129"/>
      <c r="I56" s="109"/>
      <c r="J56" s="110"/>
      <c r="K56" s="111">
        <f t="shared" si="0"/>
        <v>0</v>
      </c>
      <c r="L56" s="112">
        <f>IF(ISTEXT(D56),D56,IF(ISBLANK(D56),0,(D56/E16*N14)))</f>
        <v>0</v>
      </c>
      <c r="M56" s="113"/>
      <c r="N56" s="114">
        <f>IF(K56=0,0,IF(E56&gt;0,(K56/E16)*N14,IF(K56=0,0,IF(F56&gt;0,(K56/E16)*N14,IF(K56=0,0,IF(G56&gt;0,(K56/E16)*N14,IF(K56=0,0,IF(H56&gt;0,(K56/E16)*N14,0))))))))</f>
        <v>0</v>
      </c>
      <c r="O56" s="115" t="str">
        <f t="shared" si="1"/>
        <v/>
      </c>
      <c r="P56" s="116">
        <f>IF(E56&gt;0,(N56/1000)/E16*N14,IF(F56&gt;0,N56,IF(G56&gt;0,N56/100,IF(H56&gt;0,N56/1000,0))))</f>
        <v>0</v>
      </c>
      <c r="Q56" s="130">
        <f>IF(P56=0,0,P56/P59)</f>
        <v>0</v>
      </c>
      <c r="R56" s="118">
        <f>IF(K56=0,0,IF(I56&gt;0,(K56/1000/E16)*N14,0))</f>
        <v>0</v>
      </c>
      <c r="S56" s="119">
        <f>IF(R56=0,0,R56/R59)</f>
        <v>0</v>
      </c>
      <c r="T56" s="131"/>
      <c r="U56" s="121">
        <f t="shared" si="2"/>
        <v>0</v>
      </c>
      <c r="V56" s="103">
        <v>1</v>
      </c>
      <c r="W56" s="122" t="str">
        <f>IF(ISBLANK(X56),"",LARGE(W11:W55,1)+1)</f>
        <v/>
      </c>
      <c r="X56" s="44"/>
      <c r="Y56" s="44"/>
      <c r="Z56" s="44"/>
      <c r="AA56" s="44"/>
      <c r="AB56" s="44"/>
      <c r="AC56" s="44"/>
      <c r="AD56" s="44"/>
      <c r="AE56" s="44"/>
      <c r="AF56" s="43" t="str">
        <f>IF(ISBLANK(AG56),"",LARGE(AF11:AF55,1)+1)</f>
        <v/>
      </c>
      <c r="AG56" s="44"/>
      <c r="AH56" s="44"/>
      <c r="AI56" s="44"/>
      <c r="AJ56" s="44"/>
      <c r="AK56" s="44"/>
      <c r="AL56" s="44"/>
      <c r="AM56" s="44"/>
      <c r="AN56" s="48"/>
      <c r="AP56" s="101" t="s">
        <v>168</v>
      </c>
      <c r="AQ56" s="40"/>
      <c r="AR56" s="40"/>
      <c r="AS56" s="40"/>
      <c r="AT56" s="40"/>
      <c r="AU56" s="40"/>
      <c r="AV56" s="102"/>
      <c r="AW56" s="5"/>
    </row>
    <row r="57" spans="1:55" ht="18.75" customHeight="1">
      <c r="A57" s="110"/>
      <c r="C57" s="103">
        <v>1</v>
      </c>
      <c r="D57" s="127"/>
      <c r="E57" s="105"/>
      <c r="F57" s="106"/>
      <c r="G57" s="128"/>
      <c r="H57" s="129"/>
      <c r="I57" s="109"/>
      <c r="J57" s="110"/>
      <c r="K57" s="111">
        <f t="shared" si="0"/>
        <v>0</v>
      </c>
      <c r="L57" s="112">
        <f>IF(ISTEXT(D57),D57,IF(ISBLANK(D57),0,(D57/E16*N14)))</f>
        <v>0</v>
      </c>
      <c r="M57" s="113"/>
      <c r="N57" s="114">
        <f>IF(K57=0,0,IF(E57&gt;0,(K57/E16)*N14,IF(K57=0,0,IF(F57&gt;0,(K57/E16)*N14,IF(K57=0,0,IF(G57&gt;0,(K57/E16)*N14,IF(K57=0,0,IF(H57&gt;0,(K57/E16)*N14,0))))))))</f>
        <v>0</v>
      </c>
      <c r="O57" s="115" t="str">
        <f t="shared" si="1"/>
        <v/>
      </c>
      <c r="P57" s="116">
        <f>IF(E57&gt;0,(N57/1000)/E16*N14,IF(F57&gt;0,N57,IF(G57&gt;0,N57/100,IF(H57&gt;0,N57/1000,0))))</f>
        <v>0</v>
      </c>
      <c r="Q57" s="130">
        <f>IF(P57=0,0,P57/P59)</f>
        <v>0</v>
      </c>
      <c r="R57" s="118">
        <f>IF(K57=0,0,IF(I57&gt;0,(K57/1000/E16)*N14,0))</f>
        <v>0</v>
      </c>
      <c r="S57" s="119">
        <f>IF(R57=0,0,R57/R59)</f>
        <v>0</v>
      </c>
      <c r="T57" s="131"/>
      <c r="U57" s="121">
        <f t="shared" si="2"/>
        <v>0</v>
      </c>
      <c r="V57" s="103">
        <v>1</v>
      </c>
      <c r="W57" s="122" t="str">
        <f>IF(ISBLANK(X57),"",LARGE(W11:W56,1)+1)</f>
        <v/>
      </c>
      <c r="X57" s="44"/>
      <c r="Y57" s="44"/>
      <c r="Z57" s="44"/>
      <c r="AA57" s="44"/>
      <c r="AB57" s="44"/>
      <c r="AC57" s="44"/>
      <c r="AD57" s="44"/>
      <c r="AE57" s="44"/>
      <c r="AF57" s="43" t="str">
        <f>IF(ISBLANK(AG57),"",LARGE(AF11:AF56,1)+1)</f>
        <v/>
      </c>
      <c r="AG57" s="44"/>
      <c r="AH57" s="44"/>
      <c r="AI57" s="44"/>
      <c r="AJ57" s="44"/>
      <c r="AK57" s="44"/>
      <c r="AL57" s="44"/>
      <c r="AM57" s="44"/>
      <c r="AN57" s="48"/>
      <c r="AP57" s="101"/>
      <c r="AQ57" s="40"/>
      <c r="AR57" s="40"/>
      <c r="AS57" s="40"/>
      <c r="AT57" s="40"/>
      <c r="AU57" s="40"/>
      <c r="AV57" s="102"/>
      <c r="AW57" s="5"/>
    </row>
    <row r="58" spans="1:55" ht="16.5" thickBot="1">
      <c r="A58" s="110"/>
      <c r="C58" s="103">
        <v>1</v>
      </c>
      <c r="D58" s="189"/>
      <c r="E58" s="105"/>
      <c r="F58" s="106"/>
      <c r="G58" s="190"/>
      <c r="H58" s="191"/>
      <c r="I58" s="192"/>
      <c r="J58" s="110"/>
      <c r="K58" s="111">
        <f t="shared" si="0"/>
        <v>0</v>
      </c>
      <c r="L58" s="112">
        <f>IF(ISTEXT(D58),D58,IF(ISBLANK(D58),0,(D58/E16*N14)))</f>
        <v>0</v>
      </c>
      <c r="M58" s="113"/>
      <c r="N58" s="114">
        <f>IF(K58=0,0,IF(E58&gt;0,(K58/E16)*N14,IF(K58=0,0,IF(F58&gt;0,(K58/E16)*N14,IF(K58=0,0,IF(G58&gt;0,(K58/E16)*N14,IF(K58=0,0,IF(H58&gt;0,(K58/E16)*N14,0))))))))</f>
        <v>0</v>
      </c>
      <c r="O58" s="115" t="str">
        <f t="shared" si="1"/>
        <v/>
      </c>
      <c r="P58" s="116">
        <f>IF(E58&gt;0,(N58/1000)/E16*N14,IF(F58&gt;0,N58,IF(G58&gt;0,N58/100,IF(H58&gt;0,N58/1000,0))))</f>
        <v>0</v>
      </c>
      <c r="Q58" s="130">
        <f>IF(P58=0,0,P58/P59)</f>
        <v>0</v>
      </c>
      <c r="R58" s="118">
        <f>IF(K58=0,0,IF(I58&gt;0,(K58/1000/E16)*N14,0))</f>
        <v>0</v>
      </c>
      <c r="S58" s="119">
        <f>IF(R58=0,0,R58/R59)</f>
        <v>0</v>
      </c>
      <c r="T58" s="131"/>
      <c r="U58" s="121">
        <f t="shared" si="2"/>
        <v>0</v>
      </c>
      <c r="V58" s="103">
        <v>1</v>
      </c>
      <c r="W58" s="122" t="str">
        <f>IF(ISBLANK(X58),"",LARGE(W11:W57,1)+1)</f>
        <v/>
      </c>
      <c r="X58" s="44"/>
      <c r="Y58" s="44"/>
      <c r="Z58" s="44"/>
      <c r="AA58" s="44"/>
      <c r="AB58" s="44"/>
      <c r="AC58" s="44"/>
      <c r="AD58" s="44"/>
      <c r="AE58" s="44"/>
      <c r="AF58" s="43" t="str">
        <f>IF(ISBLANK(AG58),"",LARGE(AF11:AF57,1)+1)</f>
        <v/>
      </c>
      <c r="AG58" s="44"/>
      <c r="AH58" s="44"/>
      <c r="AI58" s="44"/>
      <c r="AJ58" s="44"/>
      <c r="AK58" s="44"/>
      <c r="AL58" s="44"/>
      <c r="AM58" s="44"/>
      <c r="AN58" s="48"/>
      <c r="AP58" s="3432" t="s">
        <v>169</v>
      </c>
      <c r="AQ58" s="3433"/>
      <c r="AR58" s="3433"/>
      <c r="AS58" s="3433"/>
      <c r="AT58" s="3433"/>
      <c r="AU58" s="3433"/>
      <c r="AV58" s="3434"/>
      <c r="AW58" s="5"/>
    </row>
    <row r="59" spans="1:55" ht="17.25" thickTop="1" thickBot="1">
      <c r="A59" s="110"/>
      <c r="C59" s="3419"/>
      <c r="D59" s="193" t="s">
        <v>170</v>
      </c>
      <c r="E59" s="194">
        <f>SUM(E19:E58)</f>
        <v>0</v>
      </c>
      <c r="F59" s="195">
        <f>SUM(F19:F58)</f>
        <v>7</v>
      </c>
      <c r="G59" s="195">
        <f>SUM(G19:G58)/1000</f>
        <v>0.05</v>
      </c>
      <c r="H59" s="195">
        <f>SUM(H19:H58)/1000</f>
        <v>0</v>
      </c>
      <c r="I59" s="196">
        <f>SUM(I19:I58)/1000</f>
        <v>0.05</v>
      </c>
      <c r="J59" s="197"/>
      <c r="K59" s="198"/>
      <c r="L59" s="199"/>
      <c r="M59" s="198" t="s">
        <v>171</v>
      </c>
      <c r="N59" s="3421">
        <f>SUM(N19:N58)</f>
        <v>48.857142857142861</v>
      </c>
      <c r="O59" s="3421"/>
      <c r="P59" s="195">
        <f>SUM(P19:P58)</f>
        <v>6.428571428571427</v>
      </c>
      <c r="Q59" s="200">
        <f>SUM(Q19:Q58)</f>
        <v>1</v>
      </c>
      <c r="R59" s="201">
        <f>SUM(R19:R58)</f>
        <v>8.5714285714285715E-2</v>
      </c>
      <c r="S59" s="202"/>
      <c r="T59" s="202"/>
      <c r="U59" s="203"/>
      <c r="V59" s="3422"/>
      <c r="W59" s="122" t="str">
        <f>IF(ISBLANK(X59),"",LARGE(W11:W58,1)+1)</f>
        <v/>
      </c>
      <c r="X59" s="44"/>
      <c r="Y59" s="44"/>
      <c r="Z59" s="44"/>
      <c r="AA59" s="44"/>
      <c r="AB59" s="44"/>
      <c r="AC59" s="44"/>
      <c r="AD59" s="44"/>
      <c r="AE59" s="44"/>
      <c r="AF59" s="43" t="str">
        <f>IF(ISBLANK(AG59),"",LARGE(AF11:AF58,1)+1)</f>
        <v/>
      </c>
      <c r="AG59" s="44"/>
      <c r="AH59" s="44"/>
      <c r="AI59" s="44"/>
      <c r="AJ59" s="44"/>
      <c r="AK59" s="44"/>
      <c r="AL59" s="44"/>
      <c r="AM59" s="44"/>
      <c r="AN59" s="48"/>
      <c r="AP59" s="204" t="s">
        <v>172</v>
      </c>
      <c r="AQ59" s="205"/>
      <c r="AR59" s="205"/>
      <c r="AS59" s="205"/>
      <c r="AT59" s="205"/>
      <c r="AU59" s="205"/>
      <c r="AV59" s="206"/>
      <c r="AW59" s="5"/>
    </row>
    <row r="60" spans="1:55" ht="21.75" thickTop="1">
      <c r="A60" s="110"/>
      <c r="C60" s="3419"/>
      <c r="D60" s="207" t="s">
        <v>172</v>
      </c>
      <c r="E60" s="208"/>
      <c r="F60" s="209"/>
      <c r="G60" s="210"/>
      <c r="H60" s="210"/>
      <c r="I60" s="211" t="s">
        <v>173</v>
      </c>
      <c r="J60" s="212" t="s">
        <v>174</v>
      </c>
      <c r="K60" s="213"/>
      <c r="L60" s="207" t="s">
        <v>175</v>
      </c>
      <c r="M60" s="213"/>
      <c r="N60" s="214"/>
      <c r="O60" s="214"/>
      <c r="P60" s="210"/>
      <c r="Q60" s="215"/>
      <c r="R60" s="216"/>
      <c r="S60" s="211" t="s">
        <v>173</v>
      </c>
      <c r="T60" s="212" t="s">
        <v>176</v>
      </c>
      <c r="U60" s="217"/>
      <c r="V60" s="3422"/>
      <c r="W60" s="122" t="str">
        <f>IF(ISBLANK(X60),"",LARGE(W11:W59,1)+1)</f>
        <v/>
      </c>
      <c r="X60" s="44"/>
      <c r="Y60" s="44"/>
      <c r="Z60" s="44"/>
      <c r="AA60" s="44"/>
      <c r="AB60" s="44"/>
      <c r="AC60" s="44"/>
      <c r="AD60" s="44"/>
      <c r="AE60" s="44"/>
      <c r="AF60" s="43" t="str">
        <f>IF(ISBLANK(AG60),"",LARGE(AF11:AF59,1)+1)</f>
        <v/>
      </c>
      <c r="AG60" s="44"/>
      <c r="AH60" s="44"/>
      <c r="AI60" s="44"/>
      <c r="AJ60" s="44"/>
      <c r="AK60" s="44"/>
      <c r="AL60" s="44"/>
      <c r="AM60" s="44"/>
      <c r="AN60" s="48"/>
      <c r="AP60" s="101"/>
      <c r="AQ60" s="40"/>
      <c r="AR60" s="40"/>
      <c r="AS60" s="40"/>
      <c r="AT60" s="40"/>
      <c r="AU60" s="40"/>
      <c r="AV60" s="102"/>
      <c r="AW60" s="5"/>
    </row>
    <row r="61" spans="1:55" ht="18.75" customHeight="1">
      <c r="A61" s="110"/>
      <c r="C61" s="3419"/>
      <c r="D61" s="218" t="s">
        <v>177</v>
      </c>
      <c r="E61" s="218"/>
      <c r="F61" s="218"/>
      <c r="J61" s="219"/>
      <c r="K61" s="220"/>
      <c r="L61" s="218"/>
      <c r="M61" s="218"/>
      <c r="N61" s="218"/>
      <c r="O61" s="218"/>
      <c r="P61" s="218"/>
      <c r="Q61" s="218"/>
      <c r="R61" s="221"/>
      <c r="S61" s="221" t="s">
        <v>178</v>
      </c>
      <c r="T61" s="222"/>
      <c r="U61" s="223">
        <f>SUM(U19:U58)</f>
        <v>9.9428571428571413</v>
      </c>
      <c r="V61" s="3422"/>
      <c r="W61" s="122" t="str">
        <f>IF(ISBLANK(X61),"",LARGE(W11:W60,1)+1)</f>
        <v/>
      </c>
      <c r="X61" s="44"/>
      <c r="Y61" s="44"/>
      <c r="Z61" s="44"/>
      <c r="AA61" s="44"/>
      <c r="AB61" s="44"/>
      <c r="AC61" s="44"/>
      <c r="AD61" s="44"/>
      <c r="AE61" s="44"/>
      <c r="AF61" s="43" t="str">
        <f>IF(ISBLANK(AG61),"",LARGE(AF11:AF60,1)+1)</f>
        <v/>
      </c>
      <c r="AG61" s="44"/>
      <c r="AH61" s="44"/>
      <c r="AI61" s="44"/>
      <c r="AJ61" s="44"/>
      <c r="AK61" s="44"/>
      <c r="AL61" s="44"/>
      <c r="AM61" s="44"/>
      <c r="AN61" s="48"/>
      <c r="AP61" s="224" t="s">
        <v>179</v>
      </c>
      <c r="AQ61" s="225"/>
      <c r="AR61" s="225"/>
      <c r="AS61" s="225"/>
      <c r="AT61" s="225"/>
      <c r="AU61" s="225"/>
      <c r="AV61" s="226"/>
      <c r="AW61" s="5"/>
    </row>
    <row r="62" spans="1:55" ht="18.75">
      <c r="A62" s="110"/>
      <c r="C62" s="3419"/>
      <c r="D62" s="227">
        <v>1</v>
      </c>
      <c r="E62" s="227"/>
      <c r="F62" s="227"/>
      <c r="G62" s="228">
        <f>D62*10</f>
        <v>10</v>
      </c>
      <c r="H62" s="229">
        <f>D62*100</f>
        <v>100</v>
      </c>
      <c r="I62" s="230">
        <f>D62*1000</f>
        <v>1000</v>
      </c>
      <c r="J62" s="231">
        <f>I62</f>
        <v>1000</v>
      </c>
      <c r="K62" s="220"/>
      <c r="L62" s="3424">
        <f>J62/1000</f>
        <v>1</v>
      </c>
      <c r="M62" s="3424"/>
      <c r="N62" s="220"/>
      <c r="O62" s="220"/>
      <c r="P62" s="220"/>
      <c r="Q62" s="220"/>
      <c r="R62" s="186"/>
      <c r="S62" s="186" t="s">
        <v>163</v>
      </c>
      <c r="T62" s="187">
        <v>0.1</v>
      </c>
      <c r="U62" s="232">
        <f>U61*T62</f>
        <v>0.99428571428571422</v>
      </c>
      <c r="V62" s="3422"/>
      <c r="W62" s="122" t="str">
        <f>IF(ISBLANK(X62),"",LARGE(W11:W61,1)+1)</f>
        <v/>
      </c>
      <c r="X62" s="44"/>
      <c r="Y62" s="44"/>
      <c r="Z62" s="44"/>
      <c r="AA62" s="44"/>
      <c r="AB62" s="44"/>
      <c r="AC62" s="44"/>
      <c r="AD62" s="44"/>
      <c r="AE62" s="44"/>
      <c r="AF62" s="43" t="str">
        <f>IF(ISBLANK(AG62),"",LARGE(AF11:AF61,1)+1)</f>
        <v/>
      </c>
      <c r="AG62" s="44"/>
      <c r="AH62" s="44"/>
      <c r="AI62" s="44"/>
      <c r="AJ62" s="44"/>
      <c r="AK62" s="44"/>
      <c r="AL62" s="44"/>
      <c r="AM62" s="44"/>
      <c r="AN62" s="48"/>
      <c r="AP62" s="233" t="s">
        <v>180</v>
      </c>
      <c r="AQ62" s="234"/>
      <c r="AR62" s="234"/>
      <c r="AS62" s="234"/>
      <c r="AT62" s="234"/>
      <c r="AU62" s="234"/>
      <c r="AV62" s="144"/>
      <c r="AW62" s="5"/>
    </row>
    <row r="63" spans="1:55" ht="18.75">
      <c r="A63" s="110"/>
      <c r="C63" s="3419"/>
      <c r="D63" s="235">
        <v>10</v>
      </c>
      <c r="E63" s="235"/>
      <c r="F63" s="235"/>
      <c r="G63" s="236">
        <f>D63/10</f>
        <v>1</v>
      </c>
      <c r="H63" s="229">
        <f>D63*10</f>
        <v>100</v>
      </c>
      <c r="I63" s="230">
        <f>D63*100</f>
        <v>1000</v>
      </c>
      <c r="J63" s="231">
        <f>D63*100</f>
        <v>1000</v>
      </c>
      <c r="K63" s="220"/>
      <c r="L63" s="3424">
        <f>J63/1000</f>
        <v>1</v>
      </c>
      <c r="M63" s="3424"/>
      <c r="N63" s="220"/>
      <c r="O63" s="220"/>
      <c r="P63" s="220"/>
      <c r="Q63" s="220"/>
      <c r="R63" s="221"/>
      <c r="S63" s="221" t="s">
        <v>181</v>
      </c>
      <c r="T63" s="237"/>
      <c r="U63" s="223">
        <f>(U61+U62)</f>
        <v>10.937142857142856</v>
      </c>
      <c r="V63" s="3422"/>
      <c r="W63" s="122" t="str">
        <f>IF(ISBLANK(X63),"",LARGE(W11:W62,1)+1)</f>
        <v/>
      </c>
      <c r="X63" s="44"/>
      <c r="Y63" s="44"/>
      <c r="Z63" s="44"/>
      <c r="AA63" s="44"/>
      <c r="AB63" s="44"/>
      <c r="AC63" s="44"/>
      <c r="AD63" s="44"/>
      <c r="AE63" s="44"/>
      <c r="AF63" s="43" t="str">
        <f>IF(ISBLANK(AG63),"",LARGE(AF11:AF62,1)+1)</f>
        <v/>
      </c>
      <c r="AG63" s="44"/>
      <c r="AH63" s="44"/>
      <c r="AI63" s="44"/>
      <c r="AJ63" s="44"/>
      <c r="AK63" s="44"/>
      <c r="AL63" s="44"/>
      <c r="AM63" s="44"/>
      <c r="AN63" s="48"/>
      <c r="AP63" s="238" t="s">
        <v>182</v>
      </c>
      <c r="AQ63" s="40"/>
      <c r="AR63" s="40"/>
      <c r="AS63" s="40"/>
      <c r="AT63" s="40"/>
      <c r="AU63" s="40"/>
      <c r="AV63" s="102"/>
      <c r="AW63" s="5"/>
      <c r="BA63" s="21"/>
    </row>
    <row r="64" spans="1:55" ht="18.75">
      <c r="A64" s="110"/>
      <c r="C64" s="3419"/>
      <c r="D64" s="239">
        <v>20</v>
      </c>
      <c r="E64" s="239"/>
      <c r="F64" s="239"/>
      <c r="G64" s="236">
        <f>D64/100</f>
        <v>0.2</v>
      </c>
      <c r="H64" s="229"/>
      <c r="I64" s="230">
        <f>D64*10</f>
        <v>200</v>
      </c>
      <c r="J64" s="231">
        <f>D64*10</f>
        <v>200</v>
      </c>
      <c r="K64" s="220"/>
      <c r="L64" s="3424">
        <f>J64/1000</f>
        <v>0.2</v>
      </c>
      <c r="M64" s="3424"/>
      <c r="N64" s="220"/>
      <c r="O64" s="220"/>
      <c r="P64" s="220"/>
      <c r="Q64" s="220"/>
      <c r="R64" s="221"/>
      <c r="S64" s="221"/>
      <c r="T64" s="237"/>
      <c r="U64" s="223"/>
      <c r="V64" s="3422"/>
      <c r="W64" s="122" t="str">
        <f>IF(ISBLANK(X64),"",LARGE(W11:W63,1)+1)</f>
        <v/>
      </c>
      <c r="X64" s="44"/>
      <c r="Y64" s="44"/>
      <c r="Z64" s="44"/>
      <c r="AA64" s="44"/>
      <c r="AB64" s="44"/>
      <c r="AC64" s="44"/>
      <c r="AD64" s="44"/>
      <c r="AE64" s="44"/>
      <c r="AF64" s="43" t="str">
        <f>IF(ISBLANK(AG64),"",LARGE(AF11:AF63,1)+1)</f>
        <v/>
      </c>
      <c r="AG64" s="44"/>
      <c r="AH64" s="44"/>
      <c r="AI64" s="44"/>
      <c r="AJ64" s="44"/>
      <c r="AK64" s="44"/>
      <c r="AL64" s="44"/>
      <c r="AM64" s="44"/>
      <c r="AN64" s="48"/>
      <c r="AP64" s="240" t="s">
        <v>183</v>
      </c>
      <c r="AQ64" s="3435" t="s">
        <v>183</v>
      </c>
      <c r="AR64" s="3435"/>
      <c r="AS64" s="3435"/>
      <c r="AT64" s="3435"/>
      <c r="AU64" s="3435"/>
      <c r="AV64" s="3436"/>
      <c r="AW64" s="5"/>
    </row>
    <row r="65" spans="1:53" ht="15.75">
      <c r="A65" s="110"/>
      <c r="C65" s="3419"/>
      <c r="D65" s="241">
        <v>100</v>
      </c>
      <c r="E65" s="241"/>
      <c r="F65" s="241"/>
      <c r="G65" s="236">
        <f>D65/1000</f>
        <v>0.1</v>
      </c>
      <c r="H65" s="229">
        <f>D65/10</f>
        <v>10</v>
      </c>
      <c r="I65" s="228"/>
      <c r="J65" s="231">
        <f>D65*10</f>
        <v>1000</v>
      </c>
      <c r="K65" s="220"/>
      <c r="L65" s="3424">
        <f>J65/1000</f>
        <v>1</v>
      </c>
      <c r="M65" s="3424"/>
      <c r="N65" s="220"/>
      <c r="O65" s="220"/>
      <c r="P65" s="220"/>
      <c r="Q65" s="220"/>
      <c r="R65" s="220"/>
      <c r="S65" s="220"/>
      <c r="T65" s="242"/>
      <c r="U65" s="243"/>
      <c r="V65" s="3422"/>
      <c r="W65" s="122" t="str">
        <f>IF(ISBLANK(X65),"",LARGE(W11:W64,1)+1)</f>
        <v/>
      </c>
      <c r="X65" s="44"/>
      <c r="Y65" s="44"/>
      <c r="Z65" s="44"/>
      <c r="AA65" s="44"/>
      <c r="AB65" s="44"/>
      <c r="AC65" s="44"/>
      <c r="AD65" s="44"/>
      <c r="AE65" s="44"/>
      <c r="AF65" s="43" t="str">
        <f>IF(ISBLANK(AG65),"",LARGE(AF11:AF64,1)+1)</f>
        <v/>
      </c>
      <c r="AG65" s="44"/>
      <c r="AH65" s="44"/>
      <c r="AI65" s="44"/>
      <c r="AJ65" s="44"/>
      <c r="AK65" s="44"/>
      <c r="AL65" s="44"/>
      <c r="AM65" s="44"/>
      <c r="AN65" s="48"/>
      <c r="AP65" s="142"/>
      <c r="AQ65" s="3435"/>
      <c r="AR65" s="3435"/>
      <c r="AS65" s="3435"/>
      <c r="AT65" s="3435"/>
      <c r="AU65" s="3435"/>
      <c r="AV65" s="3436"/>
      <c r="AW65" s="5"/>
    </row>
    <row r="66" spans="1:53" ht="18.75" customHeight="1">
      <c r="A66" s="110"/>
      <c r="C66" s="3419"/>
      <c r="D66" s="244"/>
      <c r="E66" s="245"/>
      <c r="F66" s="246"/>
      <c r="G66" s="247"/>
      <c r="H66" s="247"/>
      <c r="I66" s="247"/>
      <c r="J66" s="247"/>
      <c r="K66" s="248"/>
      <c r="L66" s="248"/>
      <c r="M66" s="248"/>
      <c r="N66" s="247"/>
      <c r="O66" s="247"/>
      <c r="P66" s="247"/>
      <c r="Q66" s="247"/>
      <c r="R66" s="247"/>
      <c r="S66" s="247"/>
      <c r="T66" s="247"/>
      <c r="U66" s="249"/>
      <c r="V66" s="3422"/>
      <c r="W66" s="3425" t="s">
        <v>184</v>
      </c>
      <c r="X66" s="250"/>
      <c r="Y66" s="250"/>
      <c r="Z66" s="251"/>
      <c r="AA66" s="251"/>
      <c r="AB66" s="251"/>
      <c r="AC66" s="251"/>
      <c r="AD66" s="252"/>
      <c r="AE66" s="252"/>
      <c r="AF66" s="252"/>
      <c r="AG66" s="251"/>
      <c r="AH66" s="251"/>
      <c r="AI66" s="251"/>
      <c r="AJ66" s="251"/>
      <c r="AK66" s="251"/>
      <c r="AL66" s="251"/>
      <c r="AM66" s="251"/>
      <c r="AN66" s="253"/>
      <c r="AP66" s="3426" t="s">
        <v>185</v>
      </c>
      <c r="AQ66" s="3427"/>
      <c r="AR66" s="3427"/>
      <c r="AS66" s="3427"/>
      <c r="AT66" s="3427"/>
      <c r="AU66" s="3427"/>
      <c r="AV66" s="3428"/>
      <c r="AW66" s="5"/>
      <c r="BA66" s="21"/>
    </row>
    <row r="67" spans="1:53" ht="18.75" customHeight="1">
      <c r="A67" s="254" t="s">
        <v>186</v>
      </c>
      <c r="C67" s="3419"/>
      <c r="D67" s="255"/>
      <c r="E67" s="256" t="s">
        <v>187</v>
      </c>
      <c r="F67" s="276" t="s">
        <v>255</v>
      </c>
      <c r="G67" s="257"/>
      <c r="H67" s="257"/>
      <c r="I67" s="257"/>
      <c r="J67" s="257"/>
      <c r="K67" s="257"/>
      <c r="L67" s="257"/>
      <c r="M67" s="257"/>
      <c r="N67" s="257"/>
      <c r="O67" s="257"/>
      <c r="P67" s="257"/>
      <c r="Q67" s="257"/>
      <c r="R67" s="257"/>
      <c r="S67" s="257"/>
      <c r="T67" s="257"/>
      <c r="U67" s="258"/>
      <c r="V67" s="3422"/>
      <c r="W67" s="3425"/>
      <c r="X67" s="257"/>
      <c r="Y67" s="257"/>
      <c r="Z67" s="257"/>
      <c r="AA67" s="257"/>
      <c r="AB67" s="257"/>
      <c r="AC67" s="257"/>
      <c r="AD67" s="257"/>
      <c r="AE67" s="257"/>
      <c r="AF67" s="257"/>
      <c r="AG67" s="257"/>
      <c r="AH67" s="257"/>
      <c r="AI67" s="257"/>
      <c r="AJ67" s="257"/>
      <c r="AK67" s="257"/>
      <c r="AL67" s="257"/>
      <c r="AM67" s="257"/>
      <c r="AN67" s="258"/>
      <c r="AP67" s="3426"/>
      <c r="AQ67" s="3427"/>
      <c r="AR67" s="3427"/>
      <c r="AS67" s="3427"/>
      <c r="AT67" s="3427"/>
      <c r="AU67" s="3427"/>
      <c r="AV67" s="3428"/>
      <c r="AW67" s="5" t="s">
        <v>188</v>
      </c>
      <c r="BA67" s="21"/>
    </row>
    <row r="68" spans="1:53" ht="15" customHeight="1">
      <c r="A68" s="259">
        <v>20</v>
      </c>
      <c r="C68" s="3419"/>
      <c r="D68" s="260" t="s">
        <v>9</v>
      </c>
      <c r="E68" s="261"/>
      <c r="F68" s="262" t="str">
        <f ca="1">CELL("nomfichier")</f>
        <v>D:\Données\1.UPRT\0-UPRT.fait\1-UPRT.FR-SITE-WEB\ff-fiches-fabrications\ff.fiches.fabrication.2023\ffr.restaurant.2023\[ffr.50.col.fiche.Bar.xlsx]Excel.liens</v>
      </c>
      <c r="G68" s="262"/>
      <c r="H68" s="263"/>
      <c r="I68" s="263"/>
      <c r="J68" s="263"/>
      <c r="K68" s="263"/>
      <c r="L68" s="263"/>
      <c r="M68" s="263"/>
      <c r="N68" s="263"/>
      <c r="O68" s="263"/>
      <c r="P68" s="263"/>
      <c r="Q68" s="263"/>
      <c r="R68" s="263"/>
      <c r="S68" s="263"/>
      <c r="T68" s="263"/>
      <c r="U68" s="264"/>
      <c r="V68" s="3422"/>
      <c r="W68" s="261" t="s">
        <v>9</v>
      </c>
      <c r="X68" s="265"/>
      <c r="Y68" s="265"/>
      <c r="Z68" s="262" t="str">
        <f ca="1">CELL("nomfichier")</f>
        <v>D:\Données\1.UPRT\0-UPRT.fait\1-UPRT.FR-SITE-WEB\ff-fiches-fabrications\ff.fiches.fabrication.2023\ffr.restaurant.2023\[ffr.50.col.fiche.Bar.xlsx]Excel.liens</v>
      </c>
      <c r="AA68" s="263"/>
      <c r="AB68" s="263"/>
      <c r="AC68" s="263"/>
      <c r="AD68" s="263"/>
      <c r="AE68" s="263"/>
      <c r="AF68" s="263"/>
      <c r="AG68" s="263"/>
      <c r="AH68" s="263"/>
      <c r="AI68" s="263"/>
      <c r="AJ68" s="263"/>
      <c r="AK68" s="263"/>
      <c r="AL68" s="263"/>
      <c r="AM68" s="263"/>
      <c r="AN68" s="264"/>
      <c r="AP68" s="3429"/>
      <c r="AQ68" s="3430"/>
      <c r="AR68" s="3430"/>
      <c r="AS68" s="3430"/>
      <c r="AT68" s="3430"/>
      <c r="AU68" s="3430"/>
      <c r="AV68" s="3431"/>
      <c r="AW68" s="5" t="s">
        <v>188</v>
      </c>
    </row>
    <row r="69" spans="1:53" ht="16.5" customHeight="1" thickBot="1">
      <c r="A69" s="266">
        <f>A68*10</f>
        <v>200</v>
      </c>
      <c r="C69" s="3420"/>
      <c r="D69" s="267">
        <v>7</v>
      </c>
      <c r="E69" s="268">
        <v>7</v>
      </c>
      <c r="F69" s="268">
        <v>7</v>
      </c>
      <c r="G69" s="268">
        <v>7</v>
      </c>
      <c r="H69" s="268">
        <v>7</v>
      </c>
      <c r="I69" s="268">
        <v>7</v>
      </c>
      <c r="J69" s="268">
        <v>30</v>
      </c>
      <c r="K69" s="268">
        <v>0.65</v>
      </c>
      <c r="L69" s="268">
        <v>5</v>
      </c>
      <c r="M69" s="268">
        <v>7</v>
      </c>
      <c r="N69" s="268">
        <v>5</v>
      </c>
      <c r="O69" s="268">
        <v>3</v>
      </c>
      <c r="P69" s="268">
        <v>7</v>
      </c>
      <c r="Q69" s="268">
        <v>7</v>
      </c>
      <c r="R69" s="268">
        <v>10</v>
      </c>
      <c r="S69" s="268">
        <v>8</v>
      </c>
      <c r="T69" s="268">
        <v>9</v>
      </c>
      <c r="U69" s="269">
        <v>10</v>
      </c>
      <c r="V69" s="3423"/>
      <c r="W69" s="268">
        <v>7</v>
      </c>
      <c r="X69" s="268">
        <v>7</v>
      </c>
      <c r="Y69" s="268">
        <v>7</v>
      </c>
      <c r="Z69" s="268">
        <v>7</v>
      </c>
      <c r="AA69" s="268">
        <v>7</v>
      </c>
      <c r="AB69" s="268">
        <v>7</v>
      </c>
      <c r="AC69" s="268">
        <v>30</v>
      </c>
      <c r="AD69" s="268">
        <v>0.65</v>
      </c>
      <c r="AE69" s="268">
        <v>5</v>
      </c>
      <c r="AF69" s="268">
        <v>7</v>
      </c>
      <c r="AG69" s="268">
        <v>5</v>
      </c>
      <c r="AH69" s="268">
        <v>3</v>
      </c>
      <c r="AI69" s="268">
        <v>7</v>
      </c>
      <c r="AJ69" s="268">
        <v>7</v>
      </c>
      <c r="AK69" s="268">
        <v>10</v>
      </c>
      <c r="AL69" s="268">
        <v>8</v>
      </c>
      <c r="AM69" s="268">
        <v>9</v>
      </c>
      <c r="AN69" s="269">
        <v>10</v>
      </c>
      <c r="AP69" s="270">
        <v>13</v>
      </c>
      <c r="AQ69" s="271">
        <v>13</v>
      </c>
      <c r="AR69" s="271">
        <v>13</v>
      </c>
      <c r="AS69" s="271">
        <v>13</v>
      </c>
      <c r="AT69" s="271">
        <v>13</v>
      </c>
      <c r="AU69" s="271">
        <v>13</v>
      </c>
      <c r="AV69" s="272">
        <v>13</v>
      </c>
      <c r="AW69" s="5" t="s">
        <v>189</v>
      </c>
    </row>
  </sheetData>
  <mergeCells count="72">
    <mergeCell ref="W66:W67"/>
    <mergeCell ref="AP66:AV68"/>
    <mergeCell ref="AX43:AY44"/>
    <mergeCell ref="AX46:AY47"/>
    <mergeCell ref="AP58:AV58"/>
    <mergeCell ref="AQ64:AV65"/>
    <mergeCell ref="C59:C69"/>
    <mergeCell ref="N59:O59"/>
    <mergeCell ref="V59:V69"/>
    <mergeCell ref="L62:M62"/>
    <mergeCell ref="L63:M63"/>
    <mergeCell ref="L64:M64"/>
    <mergeCell ref="L65:M65"/>
    <mergeCell ref="AX41:AY42"/>
    <mergeCell ref="AP23:AV24"/>
    <mergeCell ref="AX23:AY24"/>
    <mergeCell ref="AX25:AY26"/>
    <mergeCell ref="AX27:AY28"/>
    <mergeCell ref="AX29:AY30"/>
    <mergeCell ref="AX31:AY32"/>
    <mergeCell ref="AX33:AY34"/>
    <mergeCell ref="AP34:AV35"/>
    <mergeCell ref="AX35:AY36"/>
    <mergeCell ref="AX37:AY38"/>
    <mergeCell ref="AX39:AY40"/>
    <mergeCell ref="AX21:AY22"/>
    <mergeCell ref="A13:A15"/>
    <mergeCell ref="AV13:AV14"/>
    <mergeCell ref="AX13:AY14"/>
    <mergeCell ref="N14:O14"/>
    <mergeCell ref="N15:O15"/>
    <mergeCell ref="AU15:AV16"/>
    <mergeCell ref="AX15:AY16"/>
    <mergeCell ref="A16:A17"/>
    <mergeCell ref="D17:I17"/>
    <mergeCell ref="AP17:AV17"/>
    <mergeCell ref="AX17:AY18"/>
    <mergeCell ref="A18:A19"/>
    <mergeCell ref="N18:Q18"/>
    <mergeCell ref="AQ18:AU18"/>
    <mergeCell ref="AX19:AY20"/>
    <mergeCell ref="A10:A12"/>
    <mergeCell ref="C11:C18"/>
    <mergeCell ref="V11:V18"/>
    <mergeCell ref="AX11:AY12"/>
    <mergeCell ref="J12:M13"/>
    <mergeCell ref="N12:O13"/>
    <mergeCell ref="AP12:AV12"/>
    <mergeCell ref="AX7:AY7"/>
    <mergeCell ref="AX8:AY8"/>
    <mergeCell ref="C9:C10"/>
    <mergeCell ref="D9:R10"/>
    <mergeCell ref="S9:T10"/>
    <mergeCell ref="U9:U10"/>
    <mergeCell ref="V9:V10"/>
    <mergeCell ref="W9:AK10"/>
    <mergeCell ref="AL9:AM10"/>
    <mergeCell ref="AN9:AN10"/>
    <mergeCell ref="AP9:AV11"/>
    <mergeCell ref="AX9:AY10"/>
    <mergeCell ref="AM2:AN2"/>
    <mergeCell ref="C2:C6"/>
    <mergeCell ref="D2:S3"/>
    <mergeCell ref="T2:U2"/>
    <mergeCell ref="V2:V6"/>
    <mergeCell ref="W2:AL3"/>
    <mergeCell ref="T3:U5"/>
    <mergeCell ref="AM3:AN5"/>
    <mergeCell ref="M5:S5"/>
    <mergeCell ref="AF5:AL5"/>
    <mergeCell ref="T6:U6"/>
    <mergeCell ref="AM6:AN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869AD-C8FF-4831-B254-A32737F75EE0}">
  <dimension ref="A4:S336"/>
  <sheetViews>
    <sheetView workbookViewId="0">
      <selection activeCell="J29" sqref="J29"/>
    </sheetView>
  </sheetViews>
  <sheetFormatPr baseColWidth="10" defaultRowHeight="15"/>
  <cols>
    <col min="1" max="1" width="11.42578125" style="580"/>
    <col min="2" max="2" width="48.5703125" style="580" customWidth="1"/>
    <col min="3" max="3" width="11.42578125" style="580"/>
    <col min="4" max="4" width="13.85546875" style="580" customWidth="1"/>
    <col min="5" max="5" width="16" style="580" customWidth="1"/>
    <col min="6" max="6" width="17.42578125" style="580" customWidth="1"/>
    <col min="7" max="7" width="15.7109375" style="580" customWidth="1"/>
    <col min="8" max="8" width="16" style="580" customWidth="1"/>
    <col min="9" max="9" width="13.28515625" style="580" customWidth="1"/>
    <col min="10" max="16384" width="11.42578125" style="580"/>
  </cols>
  <sheetData>
    <row r="4" spans="1:19" ht="20.25">
      <c r="B4" s="3437" t="s">
        <v>962</v>
      </c>
      <c r="C4" s="3437"/>
      <c r="D4" s="3437"/>
      <c r="E4" s="3437"/>
      <c r="F4" s="3437"/>
      <c r="G4" s="3437"/>
      <c r="H4" s="3437"/>
      <c r="I4" s="3437"/>
      <c r="K4" s="581" t="str">
        <f ca="1">"Page "&amp;_xlfn.SHEET()&amp;" sur "&amp;_xlfn.SHEETS()</f>
        <v>Page 12 sur 18</v>
      </c>
      <c r="L4" s="582"/>
    </row>
    <row r="5" spans="1:19" ht="18.75">
      <c r="A5" s="583" t="s">
        <v>540</v>
      </c>
      <c r="B5" s="584" t="s">
        <v>963</v>
      </c>
      <c r="C5" s="585"/>
      <c r="D5" s="586"/>
      <c r="E5" s="585"/>
      <c r="F5" s="585"/>
      <c r="G5" s="585"/>
      <c r="H5" s="585"/>
      <c r="I5" s="585"/>
    </row>
    <row r="6" spans="1:19" ht="17.25">
      <c r="B6" s="585"/>
      <c r="C6" s="585"/>
      <c r="D6" s="3438" t="s">
        <v>964</v>
      </c>
      <c r="E6" s="3438"/>
      <c r="F6" s="3438" t="s">
        <v>965</v>
      </c>
      <c r="G6" s="3438"/>
      <c r="H6" s="3438" t="s">
        <v>966</v>
      </c>
      <c r="I6" s="3438"/>
    </row>
    <row r="7" spans="1:19" ht="15.75">
      <c r="B7" s="585"/>
      <c r="C7" s="585"/>
      <c r="D7" s="585"/>
      <c r="E7" s="585"/>
      <c r="F7" s="585"/>
      <c r="G7" s="585"/>
      <c r="H7" s="585"/>
      <c r="I7" s="585"/>
    </row>
    <row r="8" spans="1:19" ht="17.25">
      <c r="B8" s="585"/>
      <c r="C8" s="587" t="s">
        <v>967</v>
      </c>
      <c r="D8" s="3439" t="s">
        <v>968</v>
      </c>
      <c r="E8" s="3440"/>
      <c r="F8" s="3439" t="s">
        <v>969</v>
      </c>
      <c r="G8" s="3440"/>
      <c r="H8" s="3439" t="s">
        <v>970</v>
      </c>
      <c r="I8" s="3440"/>
      <c r="K8" s="588"/>
      <c r="L8" s="588" t="s">
        <v>971</v>
      </c>
      <c r="M8" s="589"/>
      <c r="N8" s="589"/>
      <c r="O8" s="589"/>
      <c r="P8" s="589"/>
      <c r="Q8" s="589"/>
      <c r="R8" s="589"/>
      <c r="S8" s="590">
        <v>0</v>
      </c>
    </row>
    <row r="9" spans="1:19" ht="18" thickBot="1">
      <c r="B9" s="591" t="s">
        <v>972</v>
      </c>
      <c r="C9" s="592" t="s">
        <v>973</v>
      </c>
      <c r="D9" s="592" t="s">
        <v>973</v>
      </c>
      <c r="E9" s="592" t="s">
        <v>974</v>
      </c>
      <c r="F9" s="592" t="s">
        <v>973</v>
      </c>
      <c r="G9" s="592" t="s">
        <v>975</v>
      </c>
      <c r="H9" s="592" t="s">
        <v>973</v>
      </c>
      <c r="I9" s="592" t="s">
        <v>975</v>
      </c>
      <c r="K9" s="593" t="s">
        <v>540</v>
      </c>
      <c r="L9" s="594" t="s">
        <v>976</v>
      </c>
      <c r="M9" s="589"/>
      <c r="N9" s="589"/>
      <c r="O9" s="589"/>
      <c r="P9" s="589"/>
      <c r="Q9" s="589"/>
      <c r="R9" s="589"/>
      <c r="S9" s="590">
        <v>0</v>
      </c>
    </row>
    <row r="10" spans="1:19" ht="18" thickTop="1">
      <c r="B10" s="595" t="s">
        <v>977</v>
      </c>
      <c r="C10" s="596" t="s">
        <v>978</v>
      </c>
      <c r="D10" s="596" t="s">
        <v>979</v>
      </c>
      <c r="E10" s="596" t="s">
        <v>980</v>
      </c>
      <c r="F10" s="596" t="s">
        <v>981</v>
      </c>
      <c r="G10" s="596" t="s">
        <v>982</v>
      </c>
      <c r="H10" s="596">
        <v>127</v>
      </c>
      <c r="I10" s="596" t="s">
        <v>983</v>
      </c>
      <c r="K10" s="589"/>
      <c r="L10" s="589"/>
      <c r="M10" s="589"/>
      <c r="N10" s="589"/>
      <c r="O10" s="589"/>
      <c r="P10" s="589"/>
      <c r="Q10" s="589"/>
      <c r="R10" s="589"/>
      <c r="S10" s="590">
        <v>0</v>
      </c>
    </row>
    <row r="11" spans="1:19" ht="17.25">
      <c r="B11" s="595" t="s">
        <v>984</v>
      </c>
      <c r="C11" s="596" t="s">
        <v>985</v>
      </c>
      <c r="D11" s="596" t="s">
        <v>986</v>
      </c>
      <c r="E11" s="596" t="s">
        <v>987</v>
      </c>
      <c r="F11" s="596" t="s">
        <v>988</v>
      </c>
      <c r="G11" s="596" t="s">
        <v>980</v>
      </c>
      <c r="H11" s="596">
        <v>143</v>
      </c>
      <c r="I11" s="596" t="s">
        <v>989</v>
      </c>
      <c r="K11" s="589"/>
      <c r="L11" s="588" t="s">
        <v>990</v>
      </c>
      <c r="M11" s="589"/>
      <c r="N11" s="589"/>
      <c r="O11" s="589"/>
      <c r="P11" s="589"/>
      <c r="Q11" s="589"/>
      <c r="R11" s="589"/>
      <c r="S11" s="590">
        <v>0</v>
      </c>
    </row>
    <row r="12" spans="1:19" ht="17.25">
      <c r="B12" s="595" t="s">
        <v>991</v>
      </c>
      <c r="C12" s="596" t="s">
        <v>992</v>
      </c>
      <c r="D12" s="596" t="s">
        <v>993</v>
      </c>
      <c r="E12" s="596" t="s">
        <v>994</v>
      </c>
      <c r="F12" s="596" t="s">
        <v>995</v>
      </c>
      <c r="G12" s="596" t="s">
        <v>996</v>
      </c>
      <c r="H12" s="596">
        <v>156</v>
      </c>
      <c r="I12" s="596" t="s">
        <v>997</v>
      </c>
      <c r="K12" s="593" t="s">
        <v>540</v>
      </c>
      <c r="L12" s="597" t="s">
        <v>998</v>
      </c>
      <c r="M12" s="589"/>
      <c r="N12" s="589"/>
      <c r="O12" s="589"/>
      <c r="P12" s="589"/>
      <c r="Q12" s="589"/>
      <c r="R12" s="589"/>
      <c r="S12" s="590">
        <v>0</v>
      </c>
    </row>
    <row r="13" spans="1:19" ht="17.25">
      <c r="B13" s="595" t="s">
        <v>999</v>
      </c>
      <c r="C13" s="596" t="s">
        <v>1000</v>
      </c>
      <c r="D13" s="596" t="s">
        <v>1001</v>
      </c>
      <c r="E13" s="596" t="s">
        <v>1002</v>
      </c>
      <c r="F13" s="596" t="s">
        <v>1003</v>
      </c>
      <c r="G13" s="596" t="s">
        <v>1004</v>
      </c>
      <c r="H13" s="596">
        <v>174</v>
      </c>
      <c r="I13" s="596" t="s">
        <v>1005</v>
      </c>
      <c r="K13" s="589"/>
      <c r="L13" s="589"/>
      <c r="M13" s="589"/>
      <c r="N13" s="589"/>
      <c r="O13" s="589"/>
      <c r="P13" s="589"/>
      <c r="Q13" s="589"/>
      <c r="R13" s="589"/>
      <c r="S13" s="590">
        <v>0</v>
      </c>
    </row>
    <row r="14" spans="1:19" ht="17.25">
      <c r="B14" s="595" t="s">
        <v>1006</v>
      </c>
      <c r="C14" s="596" t="s">
        <v>992</v>
      </c>
      <c r="D14" s="596" t="s">
        <v>993</v>
      </c>
      <c r="E14" s="596" t="s">
        <v>994</v>
      </c>
      <c r="F14" s="596" t="s">
        <v>995</v>
      </c>
      <c r="G14" s="596" t="s">
        <v>996</v>
      </c>
      <c r="H14" s="596">
        <v>156</v>
      </c>
      <c r="I14" s="596" t="s">
        <v>997</v>
      </c>
      <c r="K14" s="589"/>
      <c r="L14" s="589"/>
      <c r="M14" s="589"/>
      <c r="N14" s="589"/>
      <c r="O14" s="589"/>
      <c r="P14" s="589"/>
      <c r="Q14" s="589"/>
      <c r="R14" s="589"/>
      <c r="S14" s="590">
        <v>0</v>
      </c>
    </row>
    <row r="15" spans="1:19" ht="17.25">
      <c r="B15" s="595" t="s">
        <v>1007</v>
      </c>
      <c r="C15" s="596" t="s">
        <v>1008</v>
      </c>
      <c r="D15" s="596" t="s">
        <v>1009</v>
      </c>
      <c r="E15" s="596" t="s">
        <v>1010</v>
      </c>
      <c r="F15" s="596" t="s">
        <v>1011</v>
      </c>
      <c r="G15" s="596" t="s">
        <v>1012</v>
      </c>
      <c r="H15" s="596">
        <v>278</v>
      </c>
      <c r="I15" s="596" t="s">
        <v>1013</v>
      </c>
      <c r="K15" s="589"/>
      <c r="L15" s="589"/>
      <c r="M15" s="589"/>
      <c r="N15" s="589"/>
      <c r="O15" s="589"/>
      <c r="P15" s="589"/>
      <c r="Q15" s="589"/>
      <c r="R15" s="589"/>
      <c r="S15" s="590">
        <v>0</v>
      </c>
    </row>
    <row r="16" spans="1:19" ht="17.25">
      <c r="B16" s="595" t="s">
        <v>1014</v>
      </c>
      <c r="C16" s="596" t="s">
        <v>1000</v>
      </c>
      <c r="D16" s="596" t="s">
        <v>1015</v>
      </c>
      <c r="E16" s="596" t="s">
        <v>1016</v>
      </c>
      <c r="F16" s="596" t="s">
        <v>1017</v>
      </c>
      <c r="G16" s="596" t="s">
        <v>987</v>
      </c>
      <c r="H16" s="596">
        <v>167</v>
      </c>
      <c r="I16" s="596" t="s">
        <v>1018</v>
      </c>
      <c r="K16" s="589"/>
      <c r="L16" s="589"/>
      <c r="M16" s="589"/>
      <c r="N16" s="589"/>
      <c r="O16" s="589"/>
      <c r="P16" s="589"/>
      <c r="Q16" s="589"/>
      <c r="R16" s="589"/>
      <c r="S16" s="598"/>
    </row>
    <row r="17" spans="2:19" ht="17.25">
      <c r="B17" s="595" t="s">
        <v>1019</v>
      </c>
      <c r="C17" s="596" t="s">
        <v>1020</v>
      </c>
      <c r="D17" s="596" t="s">
        <v>1021</v>
      </c>
      <c r="E17" s="596" t="s">
        <v>1004</v>
      </c>
      <c r="F17" s="596" t="s">
        <v>1022</v>
      </c>
      <c r="G17" s="596" t="s">
        <v>1023</v>
      </c>
      <c r="H17" s="596">
        <v>151</v>
      </c>
      <c r="I17" s="596" t="s">
        <v>1024</v>
      </c>
      <c r="K17" s="589"/>
      <c r="L17" s="589"/>
      <c r="M17" s="589"/>
      <c r="N17" s="589"/>
      <c r="O17" s="589"/>
      <c r="P17" s="589"/>
      <c r="Q17" s="589"/>
      <c r="R17" s="589"/>
      <c r="S17" s="598"/>
    </row>
    <row r="18" spans="2:19" ht="17.25">
      <c r="B18" s="595" t="s">
        <v>1025</v>
      </c>
      <c r="C18" s="596" t="s">
        <v>978</v>
      </c>
      <c r="D18" s="596" t="s">
        <v>979</v>
      </c>
      <c r="E18" s="596" t="s">
        <v>980</v>
      </c>
      <c r="F18" s="596" t="s">
        <v>981</v>
      </c>
      <c r="G18" s="596" t="s">
        <v>982</v>
      </c>
      <c r="H18" s="596">
        <v>127</v>
      </c>
      <c r="I18" s="596" t="s">
        <v>983</v>
      </c>
      <c r="K18" s="589"/>
      <c r="L18" s="589"/>
      <c r="M18" s="589"/>
      <c r="N18" s="589"/>
      <c r="O18" s="589"/>
      <c r="P18" s="589"/>
      <c r="Q18" s="589"/>
      <c r="R18" s="589"/>
      <c r="S18" s="598"/>
    </row>
    <row r="19" spans="2:19" ht="17.25">
      <c r="B19" s="595" t="s">
        <v>1026</v>
      </c>
      <c r="C19" s="596" t="s">
        <v>1020</v>
      </c>
      <c r="D19" s="596" t="s">
        <v>1027</v>
      </c>
      <c r="E19" s="596" t="s">
        <v>994</v>
      </c>
      <c r="F19" s="596" t="s">
        <v>1028</v>
      </c>
      <c r="G19" s="596" t="s">
        <v>996</v>
      </c>
      <c r="H19" s="596">
        <v>153</v>
      </c>
      <c r="I19" s="596" t="s">
        <v>1029</v>
      </c>
      <c r="K19" s="589"/>
      <c r="L19" s="589"/>
      <c r="M19" s="589"/>
      <c r="N19" s="589"/>
      <c r="O19" s="589"/>
      <c r="P19" s="589"/>
      <c r="Q19" s="589"/>
      <c r="R19" s="589"/>
      <c r="S19" s="598"/>
    </row>
    <row r="20" spans="2:19" ht="17.25">
      <c r="B20" s="595" t="s">
        <v>1030</v>
      </c>
      <c r="C20" s="596" t="s">
        <v>1031</v>
      </c>
      <c r="D20" s="596" t="s">
        <v>1032</v>
      </c>
      <c r="E20" s="596" t="s">
        <v>1033</v>
      </c>
      <c r="F20" s="596" t="s">
        <v>1034</v>
      </c>
      <c r="G20" s="596" t="s">
        <v>1000</v>
      </c>
      <c r="H20" s="596">
        <v>98</v>
      </c>
      <c r="I20" s="596" t="s">
        <v>1035</v>
      </c>
      <c r="K20" s="589"/>
      <c r="L20" s="589"/>
      <c r="M20" s="589"/>
      <c r="N20" s="589"/>
      <c r="O20" s="589"/>
      <c r="P20" s="589"/>
      <c r="Q20" s="589"/>
      <c r="R20" s="589"/>
      <c r="S20" s="598"/>
    </row>
    <row r="21" spans="2:19" ht="17.25">
      <c r="B21" s="595" t="s">
        <v>1036</v>
      </c>
      <c r="C21" s="596" t="s">
        <v>992</v>
      </c>
      <c r="D21" s="596" t="s">
        <v>1037</v>
      </c>
      <c r="E21" s="596" t="s">
        <v>1038</v>
      </c>
      <c r="F21" s="596" t="s">
        <v>1039</v>
      </c>
      <c r="G21" s="596" t="s">
        <v>1008</v>
      </c>
      <c r="H21" s="596">
        <v>162</v>
      </c>
      <c r="I21" s="596" t="s">
        <v>1040</v>
      </c>
      <c r="K21" s="589"/>
      <c r="L21" s="589"/>
      <c r="M21" s="589"/>
      <c r="N21" s="589"/>
      <c r="O21" s="589"/>
      <c r="P21" s="589"/>
      <c r="Q21" s="589"/>
      <c r="R21" s="589"/>
      <c r="S21" s="598"/>
    </row>
    <row r="22" spans="2:19" ht="17.25">
      <c r="B22" s="595" t="s">
        <v>1041</v>
      </c>
      <c r="C22" s="596" t="s">
        <v>1042</v>
      </c>
      <c r="D22" s="596" t="s">
        <v>1043</v>
      </c>
      <c r="E22" s="596" t="s">
        <v>1044</v>
      </c>
      <c r="F22" s="596" t="s">
        <v>1045</v>
      </c>
      <c r="G22" s="596" t="s">
        <v>994</v>
      </c>
      <c r="H22" s="596">
        <v>178</v>
      </c>
      <c r="I22" s="596" t="s">
        <v>1046</v>
      </c>
      <c r="K22" s="589"/>
      <c r="L22" s="589"/>
      <c r="M22" s="589"/>
      <c r="N22" s="589"/>
      <c r="O22" s="589"/>
      <c r="P22" s="589"/>
      <c r="Q22" s="589"/>
      <c r="R22" s="589"/>
      <c r="S22" s="598"/>
    </row>
    <row r="23" spans="2:19" ht="17.25">
      <c r="B23" s="595" t="s">
        <v>1047</v>
      </c>
      <c r="C23" s="596" t="s">
        <v>992</v>
      </c>
      <c r="D23" s="596" t="s">
        <v>1048</v>
      </c>
      <c r="E23" s="596" t="s">
        <v>1016</v>
      </c>
      <c r="F23" s="596" t="s">
        <v>1049</v>
      </c>
      <c r="G23" s="596" t="s">
        <v>987</v>
      </c>
      <c r="H23" s="596">
        <v>164</v>
      </c>
      <c r="I23" s="596" t="s">
        <v>1040</v>
      </c>
      <c r="K23" s="589"/>
      <c r="L23" s="589"/>
      <c r="M23" s="589"/>
      <c r="N23" s="589"/>
      <c r="O23" s="589"/>
      <c r="P23" s="589"/>
      <c r="Q23" s="589"/>
      <c r="R23" s="589"/>
      <c r="S23" s="598"/>
    </row>
    <row r="24" spans="2:19" ht="17.25">
      <c r="B24" s="595" t="s">
        <v>1050</v>
      </c>
      <c r="C24" s="596" t="s">
        <v>1033</v>
      </c>
      <c r="D24" s="596" t="s">
        <v>1051</v>
      </c>
      <c r="E24" s="596" t="s">
        <v>1052</v>
      </c>
      <c r="F24" s="596" t="s">
        <v>1053</v>
      </c>
      <c r="G24" s="596" t="s">
        <v>1035</v>
      </c>
      <c r="H24" s="596">
        <v>197</v>
      </c>
      <c r="I24" s="596" t="s">
        <v>1054</v>
      </c>
      <c r="K24" s="589"/>
      <c r="L24" s="589"/>
      <c r="M24" s="589"/>
      <c r="N24" s="589"/>
      <c r="O24" s="589"/>
      <c r="P24" s="589"/>
      <c r="Q24" s="589"/>
      <c r="R24" s="589"/>
      <c r="S24" s="598"/>
    </row>
    <row r="25" spans="2:19" ht="17.25">
      <c r="B25" s="595" t="s">
        <v>1055</v>
      </c>
      <c r="C25" s="596" t="s">
        <v>1042</v>
      </c>
      <c r="D25" s="596" t="s">
        <v>1056</v>
      </c>
      <c r="E25" s="596" t="s">
        <v>1002</v>
      </c>
      <c r="F25" s="596" t="s">
        <v>1057</v>
      </c>
      <c r="G25" s="596" t="s">
        <v>994</v>
      </c>
      <c r="H25" s="596">
        <v>177</v>
      </c>
      <c r="I25" s="596" t="s">
        <v>1046</v>
      </c>
      <c r="K25" s="588"/>
      <c r="L25" s="588"/>
      <c r="M25" s="588"/>
      <c r="N25" s="588"/>
      <c r="O25" s="588"/>
      <c r="P25" s="588"/>
      <c r="Q25" s="588"/>
      <c r="R25" s="588"/>
      <c r="S25" s="590">
        <v>0</v>
      </c>
    </row>
    <row r="26" spans="2:19" ht="17.25">
      <c r="B26" s="595" t="s">
        <v>1058</v>
      </c>
      <c r="C26" s="596" t="s">
        <v>987</v>
      </c>
      <c r="D26" s="596" t="s">
        <v>1059</v>
      </c>
      <c r="E26" s="596" t="s">
        <v>1018</v>
      </c>
      <c r="F26" s="596" t="s">
        <v>1060</v>
      </c>
      <c r="G26" s="596" t="s">
        <v>1061</v>
      </c>
      <c r="H26" s="596">
        <v>289</v>
      </c>
      <c r="I26" s="596" t="s">
        <v>1062</v>
      </c>
      <c r="K26" s="588"/>
      <c r="L26" s="588" t="s">
        <v>1063</v>
      </c>
      <c r="M26" s="588"/>
      <c r="N26" s="588"/>
      <c r="O26" s="588"/>
      <c r="P26" s="588"/>
      <c r="Q26" s="588"/>
      <c r="R26" s="588"/>
      <c r="S26" s="590">
        <v>0</v>
      </c>
    </row>
    <row r="27" spans="2:19" ht="17.25">
      <c r="B27" s="595" t="s">
        <v>1064</v>
      </c>
      <c r="C27" s="596" t="s">
        <v>1065</v>
      </c>
      <c r="D27" s="596" t="s">
        <v>1066</v>
      </c>
      <c r="E27" s="596" t="s">
        <v>1067</v>
      </c>
      <c r="F27" s="596" t="s">
        <v>1068</v>
      </c>
      <c r="G27" s="596" t="s">
        <v>1042</v>
      </c>
      <c r="H27" s="596">
        <v>105</v>
      </c>
      <c r="I27" s="596" t="s">
        <v>1069</v>
      </c>
      <c r="K27" s="593" t="s">
        <v>540</v>
      </c>
      <c r="L27" s="594" t="s">
        <v>1070</v>
      </c>
      <c r="M27" s="588"/>
      <c r="N27" s="588"/>
      <c r="O27" s="588"/>
      <c r="P27" s="588"/>
      <c r="Q27" s="588"/>
      <c r="R27" s="588"/>
      <c r="S27" s="590">
        <v>0</v>
      </c>
    </row>
    <row r="28" spans="2:19" ht="17.25">
      <c r="B28" s="595" t="s">
        <v>1071</v>
      </c>
      <c r="C28" s="596" t="s">
        <v>992</v>
      </c>
      <c r="D28" s="596" t="s">
        <v>1072</v>
      </c>
      <c r="E28" s="596" t="s">
        <v>1038</v>
      </c>
      <c r="F28" s="596" t="s">
        <v>1073</v>
      </c>
      <c r="G28" s="596" t="s">
        <v>1008</v>
      </c>
      <c r="H28" s="596">
        <v>158</v>
      </c>
      <c r="I28" s="596" t="s">
        <v>997</v>
      </c>
      <c r="K28" s="588"/>
      <c r="L28" s="588"/>
      <c r="M28" s="588"/>
      <c r="N28" s="588"/>
      <c r="O28" s="588"/>
      <c r="P28" s="588"/>
      <c r="Q28" s="588"/>
      <c r="R28" s="588"/>
      <c r="S28" s="590">
        <v>0</v>
      </c>
    </row>
    <row r="29" spans="2:19" ht="17.25">
      <c r="B29" s="595" t="s">
        <v>1074</v>
      </c>
      <c r="C29" s="596" t="s">
        <v>1075</v>
      </c>
      <c r="D29" s="596" t="s">
        <v>1076</v>
      </c>
      <c r="E29" s="596" t="s">
        <v>1077</v>
      </c>
      <c r="F29" s="596" t="s">
        <v>1078</v>
      </c>
      <c r="G29" s="596" t="s">
        <v>1079</v>
      </c>
      <c r="H29" s="596">
        <v>909</v>
      </c>
      <c r="I29" s="596" t="s">
        <v>1080</v>
      </c>
      <c r="K29" s="588"/>
      <c r="L29" s="588" t="s">
        <v>1081</v>
      </c>
      <c r="M29" s="588"/>
      <c r="N29" s="588"/>
      <c r="O29" s="588"/>
      <c r="P29" s="588"/>
      <c r="Q29" s="588"/>
      <c r="R29" s="588"/>
      <c r="S29" s="590">
        <v>0</v>
      </c>
    </row>
    <row r="30" spans="2:19" ht="17.25">
      <c r="B30" s="595" t="s">
        <v>1082</v>
      </c>
      <c r="C30" s="596" t="s">
        <v>1083</v>
      </c>
      <c r="D30" s="596" t="s">
        <v>1084</v>
      </c>
      <c r="E30" s="596" t="s">
        <v>1085</v>
      </c>
      <c r="F30" s="596" t="s">
        <v>1086</v>
      </c>
      <c r="G30" s="596" t="s">
        <v>1087</v>
      </c>
      <c r="H30" s="596">
        <v>657</v>
      </c>
      <c r="I30" s="596" t="s">
        <v>1088</v>
      </c>
      <c r="K30" s="593" t="s">
        <v>540</v>
      </c>
      <c r="L30" s="594" t="s">
        <v>1089</v>
      </c>
      <c r="M30" s="588"/>
      <c r="N30" s="588"/>
      <c r="O30" s="588"/>
      <c r="P30" s="588"/>
      <c r="Q30" s="588"/>
      <c r="R30" s="588"/>
      <c r="S30" s="590">
        <v>0</v>
      </c>
    </row>
    <row r="31" spans="2:19" ht="17.25">
      <c r="B31" s="595" t="s">
        <v>1090</v>
      </c>
      <c r="C31" s="596" t="s">
        <v>1000</v>
      </c>
      <c r="D31" s="596" t="s">
        <v>1001</v>
      </c>
      <c r="E31" s="596" t="s">
        <v>1002</v>
      </c>
      <c r="F31" s="596" t="s">
        <v>1003</v>
      </c>
      <c r="G31" s="596" t="s">
        <v>1004</v>
      </c>
      <c r="H31" s="596">
        <v>174</v>
      </c>
      <c r="I31" s="596" t="s">
        <v>1005</v>
      </c>
      <c r="K31" s="588"/>
      <c r="L31" s="588"/>
      <c r="M31" s="588"/>
      <c r="N31" s="588"/>
      <c r="O31" s="588"/>
      <c r="P31" s="588"/>
      <c r="Q31" s="588"/>
      <c r="R31" s="588"/>
      <c r="S31" s="590">
        <v>0</v>
      </c>
    </row>
    <row r="32" spans="2:19" ht="17.25">
      <c r="B32" s="595" t="s">
        <v>1091</v>
      </c>
      <c r="C32" s="596" t="s">
        <v>1031</v>
      </c>
      <c r="D32" s="596" t="s">
        <v>1092</v>
      </c>
      <c r="E32" s="596" t="s">
        <v>1067</v>
      </c>
      <c r="F32" s="596" t="s">
        <v>1093</v>
      </c>
      <c r="G32" s="596" t="s">
        <v>1042</v>
      </c>
      <c r="H32" s="596">
        <v>104</v>
      </c>
      <c r="I32" s="596" t="s">
        <v>1044</v>
      </c>
      <c r="K32" s="593" t="s">
        <v>540</v>
      </c>
      <c r="L32" s="594" t="s">
        <v>1094</v>
      </c>
      <c r="M32" s="588"/>
      <c r="N32" s="588"/>
      <c r="O32" s="588"/>
      <c r="P32" s="588"/>
      <c r="Q32" s="588"/>
      <c r="R32" s="588"/>
      <c r="S32" s="590">
        <v>0</v>
      </c>
    </row>
    <row r="33" spans="2:19" ht="17.25">
      <c r="B33" s="595" t="s">
        <v>1095</v>
      </c>
      <c r="C33" s="596" t="s">
        <v>1096</v>
      </c>
      <c r="D33" s="596" t="s">
        <v>1097</v>
      </c>
      <c r="E33" s="596" t="s">
        <v>1042</v>
      </c>
      <c r="F33" s="596" t="s">
        <v>1098</v>
      </c>
      <c r="G33" s="596" t="s">
        <v>992</v>
      </c>
      <c r="H33" s="596">
        <v>92</v>
      </c>
      <c r="I33" s="596" t="s">
        <v>1038</v>
      </c>
      <c r="K33" s="588"/>
      <c r="L33" s="588"/>
      <c r="M33" s="588"/>
      <c r="N33" s="588"/>
      <c r="O33" s="588"/>
      <c r="P33" s="588"/>
      <c r="Q33" s="588"/>
      <c r="R33" s="588"/>
      <c r="S33" s="590">
        <v>0</v>
      </c>
    </row>
    <row r="34" spans="2:19" ht="17.25">
      <c r="B34" s="595" t="s">
        <v>1099</v>
      </c>
      <c r="C34" s="596" t="s">
        <v>1100</v>
      </c>
      <c r="D34" s="596" t="s">
        <v>1087</v>
      </c>
      <c r="E34" s="596" t="s">
        <v>1101</v>
      </c>
      <c r="F34" s="596" t="s">
        <v>1102</v>
      </c>
      <c r="G34" s="596" t="s">
        <v>1033</v>
      </c>
      <c r="H34" s="596">
        <v>115</v>
      </c>
      <c r="I34" s="596" t="s">
        <v>1103</v>
      </c>
      <c r="K34" s="588"/>
      <c r="L34" s="588" t="s">
        <v>1104</v>
      </c>
      <c r="M34" s="588"/>
      <c r="N34" s="588"/>
      <c r="O34" s="588"/>
      <c r="P34" s="588"/>
      <c r="Q34" s="588"/>
      <c r="R34" s="588"/>
      <c r="S34" s="590">
        <v>0</v>
      </c>
    </row>
    <row r="35" spans="2:19" ht="17.25">
      <c r="B35" s="595" t="s">
        <v>1105</v>
      </c>
      <c r="C35" s="596" t="s">
        <v>1031</v>
      </c>
      <c r="D35" s="596" t="s">
        <v>1106</v>
      </c>
      <c r="E35" s="596" t="s">
        <v>1033</v>
      </c>
      <c r="F35" s="596" t="s">
        <v>1107</v>
      </c>
      <c r="G35" s="596" t="s">
        <v>1042</v>
      </c>
      <c r="H35" s="596">
        <v>100</v>
      </c>
      <c r="I35" s="596" t="s">
        <v>1002</v>
      </c>
      <c r="K35" s="593" t="s">
        <v>540</v>
      </c>
      <c r="L35" s="594" t="s">
        <v>1108</v>
      </c>
      <c r="M35" s="588"/>
      <c r="N35" s="588"/>
      <c r="O35" s="588"/>
      <c r="P35" s="588"/>
      <c r="Q35" s="588"/>
      <c r="R35" s="588"/>
      <c r="S35" s="590">
        <v>0</v>
      </c>
    </row>
    <row r="36" spans="2:19" ht="17.25">
      <c r="B36" s="595" t="s">
        <v>1109</v>
      </c>
      <c r="C36" s="596" t="s">
        <v>992</v>
      </c>
      <c r="D36" s="596" t="s">
        <v>1110</v>
      </c>
      <c r="E36" s="596" t="s">
        <v>1016</v>
      </c>
      <c r="F36" s="596" t="s">
        <v>1111</v>
      </c>
      <c r="G36" s="596" t="s">
        <v>987</v>
      </c>
      <c r="H36" s="596">
        <v>163</v>
      </c>
      <c r="I36" s="596" t="s">
        <v>1040</v>
      </c>
      <c r="K36" s="588"/>
      <c r="L36" s="588"/>
      <c r="M36" s="588"/>
      <c r="N36" s="588"/>
      <c r="O36" s="588"/>
      <c r="P36" s="588"/>
      <c r="Q36" s="588"/>
      <c r="R36" s="588"/>
      <c r="S36" s="590">
        <v>0</v>
      </c>
    </row>
    <row r="37" spans="2:19" ht="17.25">
      <c r="B37" s="595" t="s">
        <v>1112</v>
      </c>
      <c r="C37" s="596" t="s">
        <v>1031</v>
      </c>
      <c r="D37" s="596" t="s">
        <v>1113</v>
      </c>
      <c r="E37" s="596" t="s">
        <v>1114</v>
      </c>
      <c r="F37" s="596" t="s">
        <v>1115</v>
      </c>
      <c r="G37" s="596" t="s">
        <v>1000</v>
      </c>
      <c r="H37" s="596">
        <v>96</v>
      </c>
      <c r="I37" s="596" t="s">
        <v>1035</v>
      </c>
      <c r="K37" s="588"/>
      <c r="L37" s="588" t="s">
        <v>1116</v>
      </c>
      <c r="M37" s="588"/>
      <c r="N37" s="588"/>
      <c r="O37" s="588"/>
      <c r="P37" s="588"/>
      <c r="Q37" s="588"/>
      <c r="R37" s="588"/>
      <c r="S37" s="590">
        <v>0</v>
      </c>
    </row>
    <row r="38" spans="2:19" ht="17.25">
      <c r="B38" s="585"/>
      <c r="C38" s="599" t="s">
        <v>967</v>
      </c>
      <c r="D38" s="3439" t="s">
        <v>968</v>
      </c>
      <c r="E38" s="3440"/>
      <c r="F38" s="3439" t="s">
        <v>969</v>
      </c>
      <c r="G38" s="3440"/>
      <c r="H38" s="3439" t="s">
        <v>970</v>
      </c>
      <c r="I38" s="3440"/>
      <c r="K38" s="593" t="s">
        <v>540</v>
      </c>
      <c r="L38" s="594" t="s">
        <v>1117</v>
      </c>
      <c r="M38" s="588"/>
      <c r="N38" s="588"/>
      <c r="O38" s="588"/>
      <c r="P38" s="588"/>
      <c r="Q38" s="588"/>
      <c r="R38" s="588"/>
      <c r="S38" s="590">
        <v>0</v>
      </c>
    </row>
    <row r="39" spans="2:19" ht="18" thickBot="1">
      <c r="B39" s="591" t="s">
        <v>972</v>
      </c>
      <c r="C39" s="592" t="s">
        <v>973</v>
      </c>
      <c r="D39" s="592" t="s">
        <v>973</v>
      </c>
      <c r="E39" s="592" t="s">
        <v>974</v>
      </c>
      <c r="F39" s="592" t="s">
        <v>973</v>
      </c>
      <c r="G39" s="592" t="s">
        <v>975</v>
      </c>
      <c r="H39" s="592" t="s">
        <v>973</v>
      </c>
      <c r="I39" s="592" t="s">
        <v>975</v>
      </c>
      <c r="K39" s="588"/>
      <c r="L39" s="588"/>
      <c r="M39" s="588"/>
      <c r="N39" s="588"/>
      <c r="O39" s="588"/>
      <c r="P39" s="588"/>
      <c r="Q39" s="588"/>
      <c r="R39" s="588"/>
      <c r="S39" s="590">
        <v>0</v>
      </c>
    </row>
    <row r="40" spans="2:19" ht="18" thickTop="1">
      <c r="B40" s="600" t="s">
        <v>1118</v>
      </c>
      <c r="C40" s="601" t="s">
        <v>1031</v>
      </c>
      <c r="D40" s="601" t="s">
        <v>1119</v>
      </c>
      <c r="E40" s="601" t="s">
        <v>1114</v>
      </c>
      <c r="F40" s="601" t="s">
        <v>1120</v>
      </c>
      <c r="G40" s="596" t="s">
        <v>1000</v>
      </c>
      <c r="H40" s="601">
        <v>95</v>
      </c>
      <c r="I40" s="596" t="s">
        <v>1016</v>
      </c>
      <c r="K40" s="593" t="s">
        <v>540</v>
      </c>
      <c r="L40" s="594" t="s">
        <v>1121</v>
      </c>
      <c r="M40" s="588"/>
      <c r="N40" s="588"/>
      <c r="O40" s="588"/>
      <c r="P40" s="588"/>
      <c r="Q40" s="588"/>
      <c r="R40" s="588"/>
      <c r="S40" s="590">
        <v>0</v>
      </c>
    </row>
    <row r="41" spans="2:19" ht="17.25">
      <c r="B41" s="595" t="s">
        <v>1122</v>
      </c>
      <c r="C41" s="596" t="s">
        <v>1031</v>
      </c>
      <c r="D41" s="596" t="s">
        <v>1013</v>
      </c>
      <c r="E41" s="596" t="s">
        <v>1114</v>
      </c>
      <c r="F41" s="596" t="s">
        <v>1123</v>
      </c>
      <c r="G41" s="596" t="s">
        <v>1000</v>
      </c>
      <c r="H41" s="596">
        <v>97</v>
      </c>
      <c r="I41" s="596" t="s">
        <v>1035</v>
      </c>
      <c r="K41" s="588"/>
      <c r="L41" s="588"/>
      <c r="M41" s="588"/>
      <c r="N41" s="588"/>
      <c r="O41" s="588"/>
      <c r="P41" s="588"/>
      <c r="Q41" s="588"/>
      <c r="R41" s="588"/>
      <c r="S41" s="590">
        <v>0</v>
      </c>
    </row>
    <row r="42" spans="2:19" ht="17.25">
      <c r="B42" s="595" t="s">
        <v>1124</v>
      </c>
      <c r="C42" s="596" t="s">
        <v>1031</v>
      </c>
      <c r="D42" s="596" t="s">
        <v>1113</v>
      </c>
      <c r="E42" s="596" t="s">
        <v>1114</v>
      </c>
      <c r="F42" s="596" t="s">
        <v>1115</v>
      </c>
      <c r="G42" s="596" t="s">
        <v>1000</v>
      </c>
      <c r="H42" s="596">
        <v>96</v>
      </c>
      <c r="I42" s="596" t="s">
        <v>1035</v>
      </c>
      <c r="K42" s="593" t="s">
        <v>540</v>
      </c>
      <c r="L42" s="594" t="s">
        <v>1125</v>
      </c>
      <c r="M42" s="588"/>
      <c r="N42" s="588"/>
      <c r="O42" s="588"/>
      <c r="P42" s="588"/>
      <c r="Q42" s="588"/>
      <c r="R42" s="588"/>
      <c r="S42" s="590">
        <v>0</v>
      </c>
    </row>
    <row r="43" spans="2:19" ht="17.25">
      <c r="B43" s="595" t="s">
        <v>1126</v>
      </c>
      <c r="C43" s="596" t="s">
        <v>996</v>
      </c>
      <c r="D43" s="596" t="s">
        <v>1127</v>
      </c>
      <c r="E43" s="596" t="s">
        <v>1029</v>
      </c>
      <c r="F43" s="596" t="s">
        <v>1128</v>
      </c>
      <c r="G43" s="596" t="s">
        <v>1129</v>
      </c>
      <c r="H43" s="596">
        <v>269</v>
      </c>
      <c r="I43" s="596" t="s">
        <v>1130</v>
      </c>
      <c r="K43" s="588"/>
      <c r="L43" s="588"/>
      <c r="M43" s="588"/>
      <c r="N43" s="588"/>
      <c r="O43" s="588"/>
      <c r="P43" s="588"/>
      <c r="Q43" s="588"/>
      <c r="R43" s="588"/>
      <c r="S43" s="590">
        <v>0</v>
      </c>
    </row>
    <row r="44" spans="2:19" ht="17.25">
      <c r="B44" s="595" t="s">
        <v>1131</v>
      </c>
      <c r="C44" s="596" t="s">
        <v>1000</v>
      </c>
      <c r="D44" s="596" t="s">
        <v>1132</v>
      </c>
      <c r="E44" s="596" t="s">
        <v>1035</v>
      </c>
      <c r="F44" s="596" t="s">
        <v>1133</v>
      </c>
      <c r="G44" s="596" t="s">
        <v>1004</v>
      </c>
      <c r="H44" s="596">
        <v>169</v>
      </c>
      <c r="I44" s="596" t="s">
        <v>1134</v>
      </c>
      <c r="K44" s="593" t="s">
        <v>540</v>
      </c>
      <c r="L44" s="594" t="s">
        <v>1135</v>
      </c>
      <c r="M44" s="588"/>
      <c r="N44" s="588"/>
      <c r="O44" s="588"/>
      <c r="P44" s="588"/>
      <c r="Q44" s="588"/>
      <c r="R44" s="588"/>
      <c r="S44" s="590">
        <v>0</v>
      </c>
    </row>
    <row r="45" spans="2:19" ht="17.25">
      <c r="B45" s="595" t="s">
        <v>1136</v>
      </c>
      <c r="C45" s="596" t="s">
        <v>1029</v>
      </c>
      <c r="D45" s="596" t="s">
        <v>1137</v>
      </c>
      <c r="E45" s="596" t="s">
        <v>1138</v>
      </c>
      <c r="F45" s="596" t="s">
        <v>1139</v>
      </c>
      <c r="G45" s="596" t="s">
        <v>1119</v>
      </c>
      <c r="H45" s="596">
        <v>544</v>
      </c>
      <c r="I45" s="596" t="s">
        <v>1140</v>
      </c>
      <c r="K45" s="598"/>
      <c r="L45" s="598"/>
      <c r="M45" s="598"/>
      <c r="N45" s="598"/>
      <c r="O45" s="598"/>
      <c r="P45" s="598"/>
      <c r="Q45" s="598"/>
      <c r="R45" s="598"/>
      <c r="S45" s="598"/>
    </row>
    <row r="46" spans="2:19" ht="17.25">
      <c r="B46" s="595" t="s">
        <v>1141</v>
      </c>
      <c r="C46" s="596" t="s">
        <v>1023</v>
      </c>
      <c r="D46" s="596" t="s">
        <v>1142</v>
      </c>
      <c r="E46" s="596" t="s">
        <v>1024</v>
      </c>
      <c r="F46" s="596" t="s">
        <v>1143</v>
      </c>
      <c r="G46" s="596" t="s">
        <v>1144</v>
      </c>
      <c r="H46" s="596">
        <v>263</v>
      </c>
      <c r="I46" s="596" t="s">
        <v>1097</v>
      </c>
    </row>
    <row r="47" spans="2:19" ht="17.25">
      <c r="B47" s="595" t="s">
        <v>1145</v>
      </c>
      <c r="C47" s="596" t="s">
        <v>1033</v>
      </c>
      <c r="D47" s="596" t="s">
        <v>1146</v>
      </c>
      <c r="E47" s="596" t="s">
        <v>1052</v>
      </c>
      <c r="F47" s="596" t="s">
        <v>1147</v>
      </c>
      <c r="G47" s="596" t="s">
        <v>1035</v>
      </c>
      <c r="H47" s="596">
        <v>196</v>
      </c>
      <c r="I47" s="596" t="s">
        <v>1054</v>
      </c>
    </row>
    <row r="48" spans="2:19" ht="17.25">
      <c r="B48" s="595" t="s">
        <v>1148</v>
      </c>
      <c r="C48" s="596" t="s">
        <v>980</v>
      </c>
      <c r="D48" s="596" t="s">
        <v>1149</v>
      </c>
      <c r="E48" s="596" t="s">
        <v>989</v>
      </c>
      <c r="F48" s="596" t="s">
        <v>1150</v>
      </c>
      <c r="G48" s="596" t="s">
        <v>983</v>
      </c>
      <c r="H48" s="596">
        <v>249</v>
      </c>
      <c r="I48" s="596" t="s">
        <v>1151</v>
      </c>
    </row>
    <row r="49" spans="2:9" ht="17.25">
      <c r="B49" s="595" t="s">
        <v>1152</v>
      </c>
      <c r="C49" s="596" t="s">
        <v>1020</v>
      </c>
      <c r="D49" s="596" t="s">
        <v>1153</v>
      </c>
      <c r="E49" s="596" t="s">
        <v>1004</v>
      </c>
      <c r="F49" s="596" t="s">
        <v>1154</v>
      </c>
      <c r="G49" s="596" t="s">
        <v>996</v>
      </c>
      <c r="H49" s="596">
        <v>152</v>
      </c>
      <c r="I49" s="596" t="s">
        <v>1024</v>
      </c>
    </row>
    <row r="50" spans="2:9" ht="17.25">
      <c r="B50" s="595" t="s">
        <v>1155</v>
      </c>
      <c r="C50" s="596" t="s">
        <v>978</v>
      </c>
      <c r="D50" s="596" t="s">
        <v>1156</v>
      </c>
      <c r="E50" s="596" t="s">
        <v>996</v>
      </c>
      <c r="F50" s="596" t="s">
        <v>1157</v>
      </c>
      <c r="G50" s="596" t="s">
        <v>1101</v>
      </c>
      <c r="H50" s="596">
        <v>133</v>
      </c>
      <c r="I50" s="596" t="s">
        <v>1129</v>
      </c>
    </row>
    <row r="51" spans="2:9" ht="17.25">
      <c r="B51" s="595" t="s">
        <v>1158</v>
      </c>
      <c r="C51" s="596" t="s">
        <v>1114</v>
      </c>
      <c r="D51" s="596" t="s">
        <v>1159</v>
      </c>
      <c r="E51" s="596" t="s">
        <v>1052</v>
      </c>
      <c r="F51" s="596" t="s">
        <v>1160</v>
      </c>
      <c r="G51" s="596" t="s">
        <v>1035</v>
      </c>
      <c r="H51" s="596">
        <v>194</v>
      </c>
      <c r="I51" s="596" t="s">
        <v>1161</v>
      </c>
    </row>
    <row r="52" spans="2:9" ht="17.25">
      <c r="B52" s="595" t="s">
        <v>1162</v>
      </c>
      <c r="C52" s="596" t="s">
        <v>982</v>
      </c>
      <c r="D52" s="596" t="s">
        <v>1163</v>
      </c>
      <c r="E52" s="596" t="s">
        <v>1164</v>
      </c>
      <c r="F52" s="596" t="s">
        <v>1165</v>
      </c>
      <c r="G52" s="596" t="s">
        <v>1166</v>
      </c>
      <c r="H52" s="596">
        <v>215</v>
      </c>
      <c r="I52" s="596" t="s">
        <v>1167</v>
      </c>
    </row>
    <row r="53" spans="2:9" ht="17.25">
      <c r="B53" s="595" t="s">
        <v>1168</v>
      </c>
      <c r="C53" s="596" t="s">
        <v>1065</v>
      </c>
      <c r="D53" s="596" t="s">
        <v>1169</v>
      </c>
      <c r="E53" s="596" t="s">
        <v>982</v>
      </c>
      <c r="F53" s="596" t="s">
        <v>1170</v>
      </c>
      <c r="G53" s="596" t="s">
        <v>1033</v>
      </c>
      <c r="H53" s="596">
        <v>112</v>
      </c>
      <c r="I53" s="596" t="s">
        <v>1052</v>
      </c>
    </row>
    <row r="54" spans="2:9" ht="17.25">
      <c r="B54" s="595" t="s">
        <v>1171</v>
      </c>
      <c r="C54" s="596" t="s">
        <v>1033</v>
      </c>
      <c r="D54" s="596" t="s">
        <v>1051</v>
      </c>
      <c r="E54" s="596" t="s">
        <v>1052</v>
      </c>
      <c r="F54" s="596" t="s">
        <v>1053</v>
      </c>
      <c r="G54" s="596" t="s">
        <v>1035</v>
      </c>
      <c r="H54" s="596">
        <v>197</v>
      </c>
      <c r="I54" s="596" t="s">
        <v>1054</v>
      </c>
    </row>
    <row r="55" spans="2:9" ht="17.25">
      <c r="B55" s="595" t="s">
        <v>1172</v>
      </c>
      <c r="C55" s="596" t="s">
        <v>1033</v>
      </c>
      <c r="D55" s="596" t="s">
        <v>1146</v>
      </c>
      <c r="E55" s="596" t="s">
        <v>1052</v>
      </c>
      <c r="F55" s="596" t="s">
        <v>1147</v>
      </c>
      <c r="G55" s="596" t="s">
        <v>1035</v>
      </c>
      <c r="H55" s="596">
        <v>196</v>
      </c>
      <c r="I55" s="596" t="s">
        <v>1054</v>
      </c>
    </row>
    <row r="56" spans="2:9" ht="17.25">
      <c r="B56" s="595" t="s">
        <v>1173</v>
      </c>
      <c r="C56" s="596" t="s">
        <v>1020</v>
      </c>
      <c r="D56" s="596" t="s">
        <v>1153</v>
      </c>
      <c r="E56" s="596" t="s">
        <v>1004</v>
      </c>
      <c r="F56" s="596" t="s">
        <v>1154</v>
      </c>
      <c r="G56" s="596" t="s">
        <v>996</v>
      </c>
      <c r="H56" s="596">
        <v>152</v>
      </c>
      <c r="I56" s="596" t="s">
        <v>1024</v>
      </c>
    </row>
    <row r="57" spans="2:9" ht="17.25">
      <c r="B57" s="595" t="s">
        <v>1174</v>
      </c>
      <c r="C57" s="596" t="s">
        <v>1175</v>
      </c>
      <c r="D57" s="596" t="s">
        <v>1176</v>
      </c>
      <c r="E57" s="596" t="s">
        <v>1177</v>
      </c>
      <c r="F57" s="596" t="s">
        <v>1178</v>
      </c>
      <c r="G57" s="596" t="s">
        <v>1027</v>
      </c>
      <c r="H57" s="596">
        <v>876</v>
      </c>
      <c r="I57" s="596" t="s">
        <v>1179</v>
      </c>
    </row>
    <row r="58" spans="2:9" ht="17.25">
      <c r="B58" s="595" t="s">
        <v>1180</v>
      </c>
      <c r="C58" s="596" t="s">
        <v>978</v>
      </c>
      <c r="D58" s="596" t="s">
        <v>1156</v>
      </c>
      <c r="E58" s="596" t="s">
        <v>996</v>
      </c>
      <c r="F58" s="596" t="s">
        <v>1157</v>
      </c>
      <c r="G58" s="596" t="s">
        <v>1101</v>
      </c>
      <c r="H58" s="596">
        <v>133</v>
      </c>
      <c r="I58" s="596" t="s">
        <v>1129</v>
      </c>
    </row>
    <row r="59" spans="2:9" ht="17.25">
      <c r="B59" s="595" t="s">
        <v>1181</v>
      </c>
      <c r="C59" s="596" t="s">
        <v>1000</v>
      </c>
      <c r="D59" s="596" t="s">
        <v>1132</v>
      </c>
      <c r="E59" s="596" t="s">
        <v>1035</v>
      </c>
      <c r="F59" s="596" t="s">
        <v>1133</v>
      </c>
      <c r="G59" s="596" t="s">
        <v>1004</v>
      </c>
      <c r="H59" s="596">
        <v>169</v>
      </c>
      <c r="I59" s="596" t="s">
        <v>1134</v>
      </c>
    </row>
    <row r="60" spans="2:9" ht="17.25">
      <c r="B60" s="595" t="s">
        <v>1182</v>
      </c>
      <c r="C60" s="596" t="s">
        <v>1035</v>
      </c>
      <c r="D60" s="596" t="s">
        <v>1183</v>
      </c>
      <c r="E60" s="596" t="s">
        <v>1161</v>
      </c>
      <c r="F60" s="596" t="s">
        <v>1184</v>
      </c>
      <c r="G60" s="596" t="s">
        <v>1134</v>
      </c>
      <c r="H60" s="596">
        <v>338</v>
      </c>
      <c r="I60" s="596" t="s">
        <v>1185</v>
      </c>
    </row>
    <row r="61" spans="2:9" ht="17.25">
      <c r="B61" s="595" t="s">
        <v>1186</v>
      </c>
      <c r="C61" s="596" t="s">
        <v>980</v>
      </c>
      <c r="D61" s="596" t="s">
        <v>1187</v>
      </c>
      <c r="E61" s="596" t="s">
        <v>1012</v>
      </c>
      <c r="F61" s="596" t="s">
        <v>1188</v>
      </c>
      <c r="G61" s="596" t="s">
        <v>1164</v>
      </c>
      <c r="H61" s="596">
        <v>246</v>
      </c>
      <c r="I61" s="596" t="s">
        <v>1189</v>
      </c>
    </row>
    <row r="62" spans="2:9" ht="17.25">
      <c r="B62" s="595" t="s">
        <v>1190</v>
      </c>
      <c r="C62" s="596" t="s">
        <v>1008</v>
      </c>
      <c r="D62" s="596" t="s">
        <v>1191</v>
      </c>
      <c r="E62" s="596" t="s">
        <v>1010</v>
      </c>
      <c r="F62" s="596" t="s">
        <v>1192</v>
      </c>
      <c r="G62" s="596" t="s">
        <v>1012</v>
      </c>
      <c r="H62" s="596">
        <v>282</v>
      </c>
      <c r="I62" s="596" t="s">
        <v>1193</v>
      </c>
    </row>
    <row r="63" spans="2:9" ht="17.25">
      <c r="B63" s="595" t="s">
        <v>1194</v>
      </c>
      <c r="C63" s="596" t="s">
        <v>980</v>
      </c>
      <c r="D63" s="596" t="s">
        <v>1195</v>
      </c>
      <c r="E63" s="596" t="s">
        <v>989</v>
      </c>
      <c r="F63" s="596" t="s">
        <v>1196</v>
      </c>
      <c r="G63" s="596" t="s">
        <v>983</v>
      </c>
      <c r="H63" s="596">
        <v>250</v>
      </c>
      <c r="I63" s="596" t="s">
        <v>1175</v>
      </c>
    </row>
    <row r="64" spans="2:9" ht="17.25">
      <c r="B64" s="595" t="s">
        <v>1197</v>
      </c>
      <c r="C64" s="596" t="s">
        <v>1024</v>
      </c>
      <c r="D64" s="596" t="s">
        <v>1198</v>
      </c>
      <c r="E64" s="596" t="s">
        <v>1066</v>
      </c>
      <c r="F64" s="596" t="s">
        <v>1199</v>
      </c>
      <c r="G64" s="596" t="s">
        <v>1097</v>
      </c>
      <c r="H64" s="596">
        <v>526</v>
      </c>
      <c r="I64" s="596" t="s">
        <v>1200</v>
      </c>
    </row>
    <row r="65" spans="2:9" ht="17.25">
      <c r="B65" s="595" t="s">
        <v>1201</v>
      </c>
      <c r="C65" s="596" t="s">
        <v>982</v>
      </c>
      <c r="D65" s="596" t="s">
        <v>1202</v>
      </c>
      <c r="E65" s="596" t="s">
        <v>983</v>
      </c>
      <c r="F65" s="596" t="s">
        <v>1203</v>
      </c>
      <c r="G65" s="596" t="s">
        <v>1166</v>
      </c>
      <c r="H65" s="596">
        <v>219</v>
      </c>
      <c r="I65" s="596" t="s">
        <v>1204</v>
      </c>
    </row>
    <row r="66" spans="2:9" ht="17.25">
      <c r="B66" s="595" t="s">
        <v>1205</v>
      </c>
      <c r="C66" s="596" t="s">
        <v>1103</v>
      </c>
      <c r="D66" s="596" t="s">
        <v>1206</v>
      </c>
      <c r="E66" s="596" t="s">
        <v>1207</v>
      </c>
      <c r="F66" s="596" t="s">
        <v>1208</v>
      </c>
      <c r="G66" s="596" t="s">
        <v>1054</v>
      </c>
      <c r="H66" s="596">
        <v>397</v>
      </c>
      <c r="I66" s="596" t="s">
        <v>1209</v>
      </c>
    </row>
    <row r="67" spans="2:9" ht="17.25">
      <c r="B67" s="595" t="s">
        <v>1210</v>
      </c>
      <c r="C67" s="596" t="s">
        <v>1000</v>
      </c>
      <c r="D67" s="596" t="s">
        <v>1211</v>
      </c>
      <c r="E67" s="596" t="s">
        <v>1016</v>
      </c>
      <c r="F67" s="596" t="s">
        <v>1212</v>
      </c>
      <c r="G67" s="596" t="s">
        <v>987</v>
      </c>
      <c r="H67" s="596">
        <v>165</v>
      </c>
      <c r="I67" s="596" t="s">
        <v>1018</v>
      </c>
    </row>
    <row r="68" spans="2:9" ht="17.25">
      <c r="B68" s="595" t="s">
        <v>1213</v>
      </c>
      <c r="C68" s="596" t="s">
        <v>1042</v>
      </c>
      <c r="D68" s="596" t="s">
        <v>1214</v>
      </c>
      <c r="E68" s="596" t="s">
        <v>1044</v>
      </c>
      <c r="F68" s="596" t="s">
        <v>1215</v>
      </c>
      <c r="G68" s="596" t="s">
        <v>994</v>
      </c>
      <c r="H68" s="596">
        <v>179</v>
      </c>
      <c r="I68" s="596" t="s">
        <v>1216</v>
      </c>
    </row>
    <row r="69" spans="2:9" ht="17.25">
      <c r="B69" s="595" t="s">
        <v>1217</v>
      </c>
      <c r="C69" s="596" t="s">
        <v>978</v>
      </c>
      <c r="D69" s="596" t="s">
        <v>1218</v>
      </c>
      <c r="E69" s="596" t="s">
        <v>1023</v>
      </c>
      <c r="F69" s="596" t="s">
        <v>1219</v>
      </c>
      <c r="G69" s="596" t="s">
        <v>1101</v>
      </c>
      <c r="H69" s="596">
        <v>132</v>
      </c>
      <c r="I69" s="596" t="s">
        <v>1144</v>
      </c>
    </row>
    <row r="70" spans="2:9" ht="17.25">
      <c r="B70" s="595" t="s">
        <v>1220</v>
      </c>
      <c r="C70" s="596" t="s">
        <v>1031</v>
      </c>
      <c r="D70" s="596" t="s">
        <v>1032</v>
      </c>
      <c r="E70" s="596" t="s">
        <v>1033</v>
      </c>
      <c r="F70" s="596" t="s">
        <v>1034</v>
      </c>
      <c r="G70" s="596" t="s">
        <v>1000</v>
      </c>
      <c r="H70" s="596">
        <v>98</v>
      </c>
      <c r="I70" s="596" t="s">
        <v>1035</v>
      </c>
    </row>
    <row r="71" spans="2:9" ht="17.25">
      <c r="B71" s="595" t="s">
        <v>1221</v>
      </c>
      <c r="C71" s="596" t="s">
        <v>1222</v>
      </c>
      <c r="D71" s="596" t="s">
        <v>1223</v>
      </c>
      <c r="E71" s="596" t="s">
        <v>1224</v>
      </c>
      <c r="F71" s="596" t="s">
        <v>1225</v>
      </c>
      <c r="G71" s="596" t="s">
        <v>1226</v>
      </c>
      <c r="H71" s="596">
        <v>238</v>
      </c>
      <c r="I71" s="596" t="s">
        <v>1227</v>
      </c>
    </row>
    <row r="72" spans="2:9" ht="17.25">
      <c r="B72" s="585"/>
      <c r="C72" s="599" t="s">
        <v>967</v>
      </c>
      <c r="D72" s="3439" t="s">
        <v>968</v>
      </c>
      <c r="E72" s="3440"/>
      <c r="F72" s="3439" t="s">
        <v>969</v>
      </c>
      <c r="G72" s="3440"/>
      <c r="H72" s="3439" t="s">
        <v>970</v>
      </c>
      <c r="I72" s="3440"/>
    </row>
    <row r="73" spans="2:9" ht="18" thickBot="1">
      <c r="B73" s="591" t="s">
        <v>972</v>
      </c>
      <c r="C73" s="592" t="s">
        <v>973</v>
      </c>
      <c r="D73" s="592" t="s">
        <v>973</v>
      </c>
      <c r="E73" s="592" t="s">
        <v>974</v>
      </c>
      <c r="F73" s="592" t="s">
        <v>973</v>
      </c>
      <c r="G73" s="592" t="s">
        <v>975</v>
      </c>
      <c r="H73" s="592" t="s">
        <v>973</v>
      </c>
      <c r="I73" s="592" t="s">
        <v>975</v>
      </c>
    </row>
    <row r="74" spans="2:9" ht="18" thickTop="1">
      <c r="B74" s="600" t="s">
        <v>1228</v>
      </c>
      <c r="C74" s="601" t="s">
        <v>996</v>
      </c>
      <c r="D74" s="601" t="s">
        <v>1127</v>
      </c>
      <c r="E74" s="601" t="s">
        <v>1029</v>
      </c>
      <c r="F74" s="601" t="s">
        <v>1128</v>
      </c>
      <c r="G74" s="596" t="s">
        <v>1129</v>
      </c>
      <c r="H74" s="601">
        <v>269</v>
      </c>
      <c r="I74" s="596" t="s">
        <v>1130</v>
      </c>
    </row>
    <row r="75" spans="2:9" ht="17.25">
      <c r="B75" s="595" t="s">
        <v>1229</v>
      </c>
      <c r="C75" s="596" t="s">
        <v>996</v>
      </c>
      <c r="D75" s="596" t="s">
        <v>1230</v>
      </c>
      <c r="E75" s="596" t="s">
        <v>1024</v>
      </c>
      <c r="F75" s="596" t="s">
        <v>1231</v>
      </c>
      <c r="G75" s="596" t="s">
        <v>1129</v>
      </c>
      <c r="H75" s="596">
        <v>266</v>
      </c>
      <c r="I75" s="596" t="s">
        <v>1232</v>
      </c>
    </row>
    <row r="76" spans="2:9" ht="17.25">
      <c r="B76" s="595" t="s">
        <v>1233</v>
      </c>
      <c r="C76" s="596" t="s">
        <v>996</v>
      </c>
      <c r="D76" s="596" t="s">
        <v>1230</v>
      </c>
      <c r="E76" s="596" t="s">
        <v>1024</v>
      </c>
      <c r="F76" s="596" t="s">
        <v>1231</v>
      </c>
      <c r="G76" s="596" t="s">
        <v>1129</v>
      </c>
      <c r="H76" s="596">
        <v>266</v>
      </c>
      <c r="I76" s="596" t="s">
        <v>1232</v>
      </c>
    </row>
    <row r="77" spans="2:9" ht="17.25">
      <c r="B77" s="595" t="s">
        <v>1234</v>
      </c>
      <c r="C77" s="596" t="s">
        <v>1002</v>
      </c>
      <c r="D77" s="596" t="s">
        <v>1235</v>
      </c>
      <c r="E77" s="596" t="s">
        <v>1236</v>
      </c>
      <c r="F77" s="596" t="s">
        <v>1237</v>
      </c>
      <c r="G77" s="596" t="s">
        <v>1046</v>
      </c>
      <c r="H77" s="596">
        <v>353</v>
      </c>
      <c r="I77" s="596" t="s">
        <v>1238</v>
      </c>
    </row>
    <row r="78" spans="2:9" ht="17.25">
      <c r="B78" s="595" t="s">
        <v>1239</v>
      </c>
      <c r="C78" s="596" t="s">
        <v>1222</v>
      </c>
      <c r="D78" s="596" t="s">
        <v>1240</v>
      </c>
      <c r="E78" s="596" t="s">
        <v>1129</v>
      </c>
      <c r="F78" s="596" t="s">
        <v>1241</v>
      </c>
      <c r="G78" s="596" t="s">
        <v>1242</v>
      </c>
      <c r="H78" s="596">
        <v>237</v>
      </c>
      <c r="I78" s="596" t="s">
        <v>1227</v>
      </c>
    </row>
    <row r="79" spans="2:9" ht="17.25">
      <c r="B79" s="595" t="s">
        <v>1243</v>
      </c>
      <c r="C79" s="596" t="s">
        <v>1042</v>
      </c>
      <c r="D79" s="596" t="s">
        <v>1177</v>
      </c>
      <c r="E79" s="596" t="s">
        <v>1002</v>
      </c>
      <c r="F79" s="596" t="s">
        <v>1244</v>
      </c>
      <c r="G79" s="596" t="s">
        <v>994</v>
      </c>
      <c r="H79" s="596">
        <v>175</v>
      </c>
      <c r="I79" s="596" t="s">
        <v>1005</v>
      </c>
    </row>
    <row r="80" spans="2:9" ht="17.25">
      <c r="B80" s="595" t="s">
        <v>1245</v>
      </c>
      <c r="C80" s="596" t="s">
        <v>1012</v>
      </c>
      <c r="D80" s="596" t="s">
        <v>1034</v>
      </c>
      <c r="E80" s="596" t="s">
        <v>1032</v>
      </c>
      <c r="F80" s="596" t="s">
        <v>1246</v>
      </c>
      <c r="G80" s="596" t="s">
        <v>1189</v>
      </c>
      <c r="H80" s="596">
        <v>490</v>
      </c>
      <c r="I80" s="596" t="s">
        <v>1247</v>
      </c>
    </row>
    <row r="81" spans="2:9" ht="17.25">
      <c r="B81" s="595" t="s">
        <v>1248</v>
      </c>
      <c r="C81" s="596" t="s">
        <v>1031</v>
      </c>
      <c r="D81" s="596" t="s">
        <v>1013</v>
      </c>
      <c r="E81" s="596" t="s">
        <v>1114</v>
      </c>
      <c r="F81" s="596" t="s">
        <v>1123</v>
      </c>
      <c r="G81" s="596" t="s">
        <v>1000</v>
      </c>
      <c r="H81" s="596">
        <v>97</v>
      </c>
      <c r="I81" s="596" t="s">
        <v>1035</v>
      </c>
    </row>
    <row r="82" spans="2:9" ht="17.25">
      <c r="B82" s="595" t="s">
        <v>1249</v>
      </c>
      <c r="C82" s="596" t="s">
        <v>1222</v>
      </c>
      <c r="D82" s="596" t="s">
        <v>1250</v>
      </c>
      <c r="E82" s="596" t="s">
        <v>1224</v>
      </c>
      <c r="F82" s="596" t="s">
        <v>1251</v>
      </c>
      <c r="G82" s="596" t="s">
        <v>1226</v>
      </c>
      <c r="H82" s="596">
        <v>240</v>
      </c>
      <c r="I82" s="596" t="s">
        <v>1252</v>
      </c>
    </row>
    <row r="83" spans="2:9" ht="17.25">
      <c r="B83" s="595" t="s">
        <v>1253</v>
      </c>
      <c r="C83" s="596" t="s">
        <v>1023</v>
      </c>
      <c r="D83" s="596" t="s">
        <v>1142</v>
      </c>
      <c r="E83" s="596" t="s">
        <v>1024</v>
      </c>
      <c r="F83" s="596" t="s">
        <v>1143</v>
      </c>
      <c r="G83" s="596" t="s">
        <v>1144</v>
      </c>
      <c r="H83" s="596">
        <v>263</v>
      </c>
      <c r="I83" s="596" t="s">
        <v>1097</v>
      </c>
    </row>
    <row r="84" spans="2:9" ht="17.25">
      <c r="B84" s="595" t="s">
        <v>1254</v>
      </c>
      <c r="C84" s="596" t="s">
        <v>980</v>
      </c>
      <c r="D84" s="596" t="s">
        <v>1195</v>
      </c>
      <c r="E84" s="596" t="s">
        <v>989</v>
      </c>
      <c r="F84" s="596" t="s">
        <v>1196</v>
      </c>
      <c r="G84" s="596" t="s">
        <v>983</v>
      </c>
      <c r="H84" s="596">
        <v>250</v>
      </c>
      <c r="I84" s="596" t="s">
        <v>1175</v>
      </c>
    </row>
    <row r="85" spans="2:9" ht="17.25">
      <c r="B85" s="595" t="s">
        <v>1255</v>
      </c>
      <c r="C85" s="596" t="s">
        <v>1042</v>
      </c>
      <c r="D85" s="596" t="s">
        <v>1043</v>
      </c>
      <c r="E85" s="596" t="s">
        <v>1044</v>
      </c>
      <c r="F85" s="596" t="s">
        <v>1045</v>
      </c>
      <c r="G85" s="596" t="s">
        <v>994</v>
      </c>
      <c r="H85" s="596">
        <v>178</v>
      </c>
      <c r="I85" s="596" t="s">
        <v>1046</v>
      </c>
    </row>
    <row r="86" spans="2:9" ht="17.25">
      <c r="B86" s="595" t="s">
        <v>1256</v>
      </c>
      <c r="C86" s="596" t="s">
        <v>1257</v>
      </c>
      <c r="D86" s="596" t="s">
        <v>1258</v>
      </c>
      <c r="E86" s="596" t="s">
        <v>1020</v>
      </c>
      <c r="F86" s="596" t="s">
        <v>1259</v>
      </c>
      <c r="G86" s="596" t="s">
        <v>978</v>
      </c>
      <c r="H86" s="596">
        <v>73</v>
      </c>
      <c r="I86" s="596" t="s">
        <v>1023</v>
      </c>
    </row>
    <row r="87" spans="2:9" ht="17.25">
      <c r="B87" s="595" t="s">
        <v>1260</v>
      </c>
      <c r="C87" s="596" t="s">
        <v>1261</v>
      </c>
      <c r="D87" s="596" t="s">
        <v>1262</v>
      </c>
      <c r="E87" s="596" t="s">
        <v>1263</v>
      </c>
      <c r="F87" s="596" t="s">
        <v>1264</v>
      </c>
      <c r="G87" s="596" t="s">
        <v>1265</v>
      </c>
      <c r="H87" s="596">
        <v>1479</v>
      </c>
      <c r="I87" s="596" t="s">
        <v>1266</v>
      </c>
    </row>
    <row r="88" spans="2:9" ht="17.25">
      <c r="B88" s="595" t="s">
        <v>1267</v>
      </c>
      <c r="C88" s="596" t="s">
        <v>985</v>
      </c>
      <c r="D88" s="596" t="s">
        <v>1268</v>
      </c>
      <c r="E88" s="596" t="s">
        <v>996</v>
      </c>
      <c r="F88" s="596" t="s">
        <v>1269</v>
      </c>
      <c r="G88" s="596" t="s">
        <v>1222</v>
      </c>
      <c r="H88" s="596">
        <v>137</v>
      </c>
      <c r="I88" s="596" t="s">
        <v>1224</v>
      </c>
    </row>
    <row r="89" spans="2:9" ht="17.25">
      <c r="B89" s="595" t="s">
        <v>1270</v>
      </c>
      <c r="C89" s="596" t="s">
        <v>1031</v>
      </c>
      <c r="D89" s="596" t="s">
        <v>1193</v>
      </c>
      <c r="E89" s="596" t="s">
        <v>1033</v>
      </c>
      <c r="F89" s="596" t="s">
        <v>1271</v>
      </c>
      <c r="G89" s="596" t="s">
        <v>1000</v>
      </c>
      <c r="H89" s="596">
        <v>99</v>
      </c>
      <c r="I89" s="596" t="s">
        <v>1002</v>
      </c>
    </row>
    <row r="90" spans="2:9" ht="17.25">
      <c r="B90" s="595" t="s">
        <v>1272</v>
      </c>
      <c r="C90" s="596" t="s">
        <v>1031</v>
      </c>
      <c r="D90" s="596" t="s">
        <v>1193</v>
      </c>
      <c r="E90" s="596" t="s">
        <v>1033</v>
      </c>
      <c r="F90" s="596" t="s">
        <v>1271</v>
      </c>
      <c r="G90" s="596" t="s">
        <v>1000</v>
      </c>
      <c r="H90" s="596">
        <v>99</v>
      </c>
      <c r="I90" s="596" t="s">
        <v>1002</v>
      </c>
    </row>
    <row r="91" spans="2:9" ht="17.25">
      <c r="B91" s="595" t="s">
        <v>1273</v>
      </c>
      <c r="C91" s="596" t="s">
        <v>978</v>
      </c>
      <c r="D91" s="596" t="s">
        <v>1218</v>
      </c>
      <c r="E91" s="596" t="s">
        <v>1023</v>
      </c>
      <c r="F91" s="596" t="s">
        <v>1219</v>
      </c>
      <c r="G91" s="596" t="s">
        <v>1101</v>
      </c>
      <c r="H91" s="596">
        <v>132</v>
      </c>
      <c r="I91" s="596" t="s">
        <v>1144</v>
      </c>
    </row>
    <row r="92" spans="2:9" ht="17.25">
      <c r="B92" s="595" t="s">
        <v>1274</v>
      </c>
      <c r="C92" s="596" t="s">
        <v>992</v>
      </c>
      <c r="D92" s="596" t="s">
        <v>993</v>
      </c>
      <c r="E92" s="596" t="s">
        <v>994</v>
      </c>
      <c r="F92" s="596" t="s">
        <v>995</v>
      </c>
      <c r="G92" s="596" t="s">
        <v>996</v>
      </c>
      <c r="H92" s="596">
        <v>156</v>
      </c>
      <c r="I92" s="596" t="s">
        <v>997</v>
      </c>
    </row>
    <row r="93" spans="2:9" ht="17.25">
      <c r="B93" s="595" t="s">
        <v>1275</v>
      </c>
      <c r="C93" s="596" t="s">
        <v>1031</v>
      </c>
      <c r="D93" s="596" t="s">
        <v>1119</v>
      </c>
      <c r="E93" s="596" t="s">
        <v>1114</v>
      </c>
      <c r="F93" s="596" t="s">
        <v>1120</v>
      </c>
      <c r="G93" s="596" t="s">
        <v>1000</v>
      </c>
      <c r="H93" s="596">
        <v>95</v>
      </c>
      <c r="I93" s="596" t="s">
        <v>1016</v>
      </c>
    </row>
    <row r="94" spans="2:9" ht="17.25">
      <c r="B94" s="595" t="s">
        <v>1276</v>
      </c>
      <c r="C94" s="596" t="s">
        <v>1277</v>
      </c>
      <c r="D94" s="596" t="s">
        <v>1278</v>
      </c>
      <c r="E94" s="596" t="s">
        <v>1209</v>
      </c>
      <c r="F94" s="596" t="s">
        <v>1279</v>
      </c>
      <c r="G94" s="596" t="s">
        <v>1280</v>
      </c>
      <c r="H94" s="596">
        <v>696</v>
      </c>
      <c r="I94" s="596" t="s">
        <v>1281</v>
      </c>
    </row>
    <row r="95" spans="2:9" ht="17.25">
      <c r="B95" s="595" t="s">
        <v>1282</v>
      </c>
      <c r="C95" s="596" t="s">
        <v>1000</v>
      </c>
      <c r="D95" s="596" t="s">
        <v>1132</v>
      </c>
      <c r="E95" s="596" t="s">
        <v>1035</v>
      </c>
      <c r="F95" s="596" t="s">
        <v>1133</v>
      </c>
      <c r="G95" s="596" t="s">
        <v>1004</v>
      </c>
      <c r="H95" s="596">
        <v>169</v>
      </c>
      <c r="I95" s="596" t="s">
        <v>1134</v>
      </c>
    </row>
    <row r="96" spans="2:9" ht="17.25">
      <c r="B96" s="595" t="s">
        <v>1283</v>
      </c>
      <c r="C96" s="596" t="s">
        <v>978</v>
      </c>
      <c r="D96" s="596" t="s">
        <v>1156</v>
      </c>
      <c r="E96" s="596" t="s">
        <v>996</v>
      </c>
      <c r="F96" s="596" t="s">
        <v>1157</v>
      </c>
      <c r="G96" s="596" t="s">
        <v>1101</v>
      </c>
      <c r="H96" s="596">
        <v>133</v>
      </c>
      <c r="I96" s="596" t="s">
        <v>1129</v>
      </c>
    </row>
    <row r="97" spans="2:9" ht="17.25">
      <c r="B97" s="595" t="s">
        <v>1284</v>
      </c>
      <c r="C97" s="596" t="s">
        <v>1031</v>
      </c>
      <c r="D97" s="596" t="s">
        <v>1106</v>
      </c>
      <c r="E97" s="596" t="s">
        <v>1033</v>
      </c>
      <c r="F97" s="596" t="s">
        <v>1107</v>
      </c>
      <c r="G97" s="596" t="s">
        <v>1042</v>
      </c>
      <c r="H97" s="596">
        <v>100</v>
      </c>
      <c r="I97" s="596" t="s">
        <v>1002</v>
      </c>
    </row>
    <row r="98" spans="2:9" ht="17.25">
      <c r="B98" s="595" t="s">
        <v>1285</v>
      </c>
      <c r="C98" s="596" t="s">
        <v>1031</v>
      </c>
      <c r="D98" s="596" t="s">
        <v>1106</v>
      </c>
      <c r="E98" s="596" t="s">
        <v>1033</v>
      </c>
      <c r="F98" s="596" t="s">
        <v>1107</v>
      </c>
      <c r="G98" s="596" t="s">
        <v>1042</v>
      </c>
      <c r="H98" s="596">
        <v>100</v>
      </c>
      <c r="I98" s="596" t="s">
        <v>1002</v>
      </c>
    </row>
    <row r="99" spans="2:9" ht="17.25">
      <c r="B99" s="595" t="s">
        <v>1286</v>
      </c>
      <c r="C99" s="596" t="s">
        <v>1020</v>
      </c>
      <c r="D99" s="596" t="s">
        <v>1261</v>
      </c>
      <c r="E99" s="596" t="s">
        <v>1004</v>
      </c>
      <c r="F99" s="596" t="s">
        <v>1287</v>
      </c>
      <c r="G99" s="596" t="s">
        <v>1023</v>
      </c>
      <c r="H99" s="596">
        <v>148</v>
      </c>
      <c r="I99" s="596" t="s">
        <v>1288</v>
      </c>
    </row>
    <row r="100" spans="2:9" ht="17.25">
      <c r="B100" s="595" t="s">
        <v>1289</v>
      </c>
      <c r="C100" s="596" t="s">
        <v>992</v>
      </c>
      <c r="D100" s="596" t="s">
        <v>993</v>
      </c>
      <c r="E100" s="596" t="s">
        <v>994</v>
      </c>
      <c r="F100" s="596" t="s">
        <v>995</v>
      </c>
      <c r="G100" s="596" t="s">
        <v>996</v>
      </c>
      <c r="H100" s="596">
        <v>156</v>
      </c>
      <c r="I100" s="596" t="s">
        <v>997</v>
      </c>
    </row>
    <row r="101" spans="2:9" ht="17.25">
      <c r="B101" s="595" t="s">
        <v>1290</v>
      </c>
      <c r="C101" s="596" t="s">
        <v>1023</v>
      </c>
      <c r="D101" s="596" t="s">
        <v>1142</v>
      </c>
      <c r="E101" s="596" t="s">
        <v>1024</v>
      </c>
      <c r="F101" s="596" t="s">
        <v>1143</v>
      </c>
      <c r="G101" s="596" t="s">
        <v>1144</v>
      </c>
      <c r="H101" s="596">
        <v>263</v>
      </c>
      <c r="I101" s="596" t="s">
        <v>1097</v>
      </c>
    </row>
    <row r="102" spans="2:9" ht="17.25">
      <c r="B102" s="595" t="s">
        <v>1291</v>
      </c>
      <c r="C102" s="596" t="s">
        <v>1023</v>
      </c>
      <c r="D102" s="596" t="s">
        <v>1142</v>
      </c>
      <c r="E102" s="596" t="s">
        <v>1024</v>
      </c>
      <c r="F102" s="596" t="s">
        <v>1143</v>
      </c>
      <c r="G102" s="596" t="s">
        <v>1144</v>
      </c>
      <c r="H102" s="596">
        <v>263</v>
      </c>
      <c r="I102" s="596" t="s">
        <v>1097</v>
      </c>
    </row>
    <row r="103" spans="2:9" ht="17.25">
      <c r="B103" s="595" t="s">
        <v>1292</v>
      </c>
      <c r="C103" s="596" t="s">
        <v>1207</v>
      </c>
      <c r="D103" s="596" t="s">
        <v>1293</v>
      </c>
      <c r="E103" s="596" t="s">
        <v>1072</v>
      </c>
      <c r="F103" s="596" t="s">
        <v>1294</v>
      </c>
      <c r="G103" s="596" t="s">
        <v>1295</v>
      </c>
      <c r="H103" s="596">
        <v>789</v>
      </c>
      <c r="I103" s="596" t="s">
        <v>1296</v>
      </c>
    </row>
    <row r="104" spans="2:9" ht="17.25">
      <c r="B104" s="595" t="s">
        <v>1297</v>
      </c>
      <c r="C104" s="596" t="s">
        <v>1114</v>
      </c>
      <c r="D104" s="596" t="s">
        <v>1298</v>
      </c>
      <c r="E104" s="596" t="s">
        <v>1069</v>
      </c>
      <c r="F104" s="596" t="s">
        <v>1299</v>
      </c>
      <c r="G104" s="596" t="s">
        <v>1038</v>
      </c>
      <c r="H104" s="596">
        <v>185</v>
      </c>
      <c r="I104" s="596" t="s">
        <v>1300</v>
      </c>
    </row>
    <row r="105" spans="2:9" ht="17.25">
      <c r="B105" s="595" t="s">
        <v>1301</v>
      </c>
      <c r="C105" s="596" t="s">
        <v>985</v>
      </c>
      <c r="D105" s="596" t="s">
        <v>1209</v>
      </c>
      <c r="E105" s="596" t="s">
        <v>1008</v>
      </c>
      <c r="F105" s="596" t="s">
        <v>1302</v>
      </c>
      <c r="G105" s="596" t="s">
        <v>1222</v>
      </c>
      <c r="H105" s="596">
        <v>139</v>
      </c>
      <c r="I105" s="596" t="s">
        <v>1012</v>
      </c>
    </row>
    <row r="106" spans="2:9" ht="17.25">
      <c r="B106" s="585"/>
      <c r="C106" s="599" t="s">
        <v>967</v>
      </c>
      <c r="D106" s="3439" t="s">
        <v>968</v>
      </c>
      <c r="E106" s="3440"/>
      <c r="F106" s="3439" t="s">
        <v>969</v>
      </c>
      <c r="G106" s="3440"/>
      <c r="H106" s="3439" t="s">
        <v>970</v>
      </c>
      <c r="I106" s="3440"/>
    </row>
    <row r="107" spans="2:9" ht="18" thickBot="1">
      <c r="B107" s="591" t="s">
        <v>972</v>
      </c>
      <c r="C107" s="592" t="s">
        <v>973</v>
      </c>
      <c r="D107" s="592" t="s">
        <v>973</v>
      </c>
      <c r="E107" s="592" t="s">
        <v>974</v>
      </c>
      <c r="F107" s="592" t="s">
        <v>973</v>
      </c>
      <c r="G107" s="592" t="s">
        <v>975</v>
      </c>
      <c r="H107" s="592" t="s">
        <v>973</v>
      </c>
      <c r="I107" s="592" t="s">
        <v>975</v>
      </c>
    </row>
    <row r="108" spans="2:9" ht="18" thickTop="1">
      <c r="B108" s="600" t="s">
        <v>1303</v>
      </c>
      <c r="C108" s="601" t="s">
        <v>1067</v>
      </c>
      <c r="D108" s="601" t="s">
        <v>1304</v>
      </c>
      <c r="E108" s="601" t="s">
        <v>1164</v>
      </c>
      <c r="F108" s="601" t="s">
        <v>1305</v>
      </c>
      <c r="G108" s="596" t="s">
        <v>1069</v>
      </c>
      <c r="H108" s="601">
        <v>213</v>
      </c>
      <c r="I108" s="596" t="s">
        <v>1167</v>
      </c>
    </row>
    <row r="109" spans="2:9" ht="17.25">
      <c r="B109" s="595" t="s">
        <v>1306</v>
      </c>
      <c r="C109" s="596" t="s">
        <v>980</v>
      </c>
      <c r="D109" s="596" t="s">
        <v>1187</v>
      </c>
      <c r="E109" s="596" t="s">
        <v>1012</v>
      </c>
      <c r="F109" s="596" t="s">
        <v>1188</v>
      </c>
      <c r="G109" s="596" t="s">
        <v>1164</v>
      </c>
      <c r="H109" s="596">
        <v>246</v>
      </c>
      <c r="I109" s="596" t="s">
        <v>1189</v>
      </c>
    </row>
    <row r="110" spans="2:9" ht="17.25">
      <c r="B110" s="595" t="s">
        <v>1307</v>
      </c>
      <c r="C110" s="596" t="s">
        <v>1000</v>
      </c>
      <c r="D110" s="596" t="s">
        <v>1308</v>
      </c>
      <c r="E110" s="596" t="s">
        <v>1002</v>
      </c>
      <c r="F110" s="596" t="s">
        <v>1309</v>
      </c>
      <c r="G110" s="596" t="s">
        <v>1004</v>
      </c>
      <c r="H110" s="596">
        <v>173</v>
      </c>
      <c r="I110" s="596" t="s">
        <v>1005</v>
      </c>
    </row>
    <row r="111" spans="2:9" ht="17.25">
      <c r="B111" s="595" t="s">
        <v>1310</v>
      </c>
      <c r="C111" s="596" t="s">
        <v>1000</v>
      </c>
      <c r="D111" s="596" t="s">
        <v>1308</v>
      </c>
      <c r="E111" s="596" t="s">
        <v>1002</v>
      </c>
      <c r="F111" s="596" t="s">
        <v>1309</v>
      </c>
      <c r="G111" s="596" t="s">
        <v>1004</v>
      </c>
      <c r="H111" s="596">
        <v>173</v>
      </c>
      <c r="I111" s="596" t="s">
        <v>1005</v>
      </c>
    </row>
    <row r="112" spans="2:9" ht="17.25">
      <c r="B112" s="595" t="s">
        <v>1311</v>
      </c>
      <c r="C112" s="596" t="s">
        <v>1114</v>
      </c>
      <c r="D112" s="596" t="s">
        <v>1312</v>
      </c>
      <c r="E112" s="596" t="s">
        <v>1166</v>
      </c>
      <c r="F112" s="596" t="s">
        <v>1313</v>
      </c>
      <c r="G112" s="596" t="s">
        <v>1016</v>
      </c>
      <c r="H112" s="596">
        <v>189</v>
      </c>
      <c r="I112" s="596" t="s">
        <v>1083</v>
      </c>
    </row>
    <row r="113" spans="2:9" ht="17.25">
      <c r="B113" s="595" t="s">
        <v>1314</v>
      </c>
      <c r="C113" s="596" t="s">
        <v>1067</v>
      </c>
      <c r="D113" s="596" t="s">
        <v>1315</v>
      </c>
      <c r="E113" s="596" t="s">
        <v>1242</v>
      </c>
      <c r="F113" s="596" t="s">
        <v>1316</v>
      </c>
      <c r="G113" s="596" t="s">
        <v>1044</v>
      </c>
      <c r="H113" s="596">
        <v>206</v>
      </c>
      <c r="I113" s="596" t="s">
        <v>1317</v>
      </c>
    </row>
    <row r="114" spans="2:9" ht="17.25">
      <c r="B114" s="595" t="s">
        <v>1318</v>
      </c>
      <c r="C114" s="596" t="s">
        <v>1033</v>
      </c>
      <c r="D114" s="596" t="s">
        <v>1051</v>
      </c>
      <c r="E114" s="596" t="s">
        <v>1052</v>
      </c>
      <c r="F114" s="596" t="s">
        <v>1053</v>
      </c>
      <c r="G114" s="596" t="s">
        <v>1035</v>
      </c>
      <c r="H114" s="596">
        <v>197</v>
      </c>
      <c r="I114" s="596" t="s">
        <v>1054</v>
      </c>
    </row>
    <row r="115" spans="2:9" ht="17.25">
      <c r="B115" s="595" t="s">
        <v>1319</v>
      </c>
      <c r="C115" s="596" t="s">
        <v>1033</v>
      </c>
      <c r="D115" s="596" t="s">
        <v>1320</v>
      </c>
      <c r="E115" s="596" t="s">
        <v>1103</v>
      </c>
      <c r="F115" s="596" t="s">
        <v>1321</v>
      </c>
      <c r="G115" s="596" t="s">
        <v>1002</v>
      </c>
      <c r="H115" s="596">
        <v>202</v>
      </c>
      <c r="I115" s="596" t="s">
        <v>1236</v>
      </c>
    </row>
    <row r="116" spans="2:9" ht="17.25">
      <c r="B116" s="595" t="s">
        <v>1322</v>
      </c>
      <c r="C116" s="596" t="s">
        <v>1020</v>
      </c>
      <c r="D116" s="596" t="s">
        <v>1261</v>
      </c>
      <c r="E116" s="596" t="s">
        <v>1004</v>
      </c>
      <c r="F116" s="596" t="s">
        <v>1287</v>
      </c>
      <c r="G116" s="596" t="s">
        <v>1023</v>
      </c>
      <c r="H116" s="596">
        <v>148</v>
      </c>
      <c r="I116" s="596" t="s">
        <v>1288</v>
      </c>
    </row>
    <row r="117" spans="2:9" ht="17.25">
      <c r="B117" s="595" t="s">
        <v>1323</v>
      </c>
      <c r="C117" s="596" t="s">
        <v>1020</v>
      </c>
      <c r="D117" s="596" t="s">
        <v>1324</v>
      </c>
      <c r="E117" s="596" t="s">
        <v>1004</v>
      </c>
      <c r="F117" s="596" t="s">
        <v>1325</v>
      </c>
      <c r="G117" s="596" t="s">
        <v>1023</v>
      </c>
      <c r="H117" s="596">
        <v>150</v>
      </c>
      <c r="I117" s="596" t="s">
        <v>1024</v>
      </c>
    </row>
    <row r="118" spans="2:9" ht="17.25">
      <c r="B118" s="595" t="s">
        <v>1326</v>
      </c>
      <c r="C118" s="596" t="s">
        <v>1020</v>
      </c>
      <c r="D118" s="596" t="s">
        <v>1324</v>
      </c>
      <c r="E118" s="596" t="s">
        <v>1004</v>
      </c>
      <c r="F118" s="596" t="s">
        <v>1325</v>
      </c>
      <c r="G118" s="596" t="s">
        <v>1023</v>
      </c>
      <c r="H118" s="596">
        <v>150</v>
      </c>
      <c r="I118" s="596" t="s">
        <v>1024</v>
      </c>
    </row>
    <row r="119" spans="2:9" ht="17.25">
      <c r="B119" s="595" t="s">
        <v>1327</v>
      </c>
      <c r="C119" s="596" t="s">
        <v>1033</v>
      </c>
      <c r="D119" s="596" t="s">
        <v>1051</v>
      </c>
      <c r="E119" s="596" t="s">
        <v>1052</v>
      </c>
      <c r="F119" s="596" t="s">
        <v>1053</v>
      </c>
      <c r="G119" s="596" t="s">
        <v>1035</v>
      </c>
      <c r="H119" s="596">
        <v>197</v>
      </c>
      <c r="I119" s="596" t="s">
        <v>1054</v>
      </c>
    </row>
    <row r="120" spans="2:9" ht="17.25">
      <c r="B120" s="595" t="s">
        <v>1328</v>
      </c>
      <c r="C120" s="596" t="s">
        <v>1023</v>
      </c>
      <c r="D120" s="596" t="s">
        <v>1142</v>
      </c>
      <c r="E120" s="596" t="s">
        <v>1024</v>
      </c>
      <c r="F120" s="596" t="s">
        <v>1143</v>
      </c>
      <c r="G120" s="596" t="s">
        <v>1144</v>
      </c>
      <c r="H120" s="596">
        <v>263</v>
      </c>
      <c r="I120" s="596" t="s">
        <v>1097</v>
      </c>
    </row>
    <row r="121" spans="2:9" ht="17.25">
      <c r="B121" s="595" t="s">
        <v>1329</v>
      </c>
      <c r="C121" s="596" t="s">
        <v>985</v>
      </c>
      <c r="D121" s="596" t="s">
        <v>1330</v>
      </c>
      <c r="E121" s="596" t="s">
        <v>996</v>
      </c>
      <c r="F121" s="596" t="s">
        <v>1331</v>
      </c>
      <c r="G121" s="596" t="s">
        <v>1222</v>
      </c>
      <c r="H121" s="596">
        <v>135</v>
      </c>
      <c r="I121" s="596" t="s">
        <v>1129</v>
      </c>
    </row>
    <row r="122" spans="2:9" ht="17.25">
      <c r="B122" s="595" t="s">
        <v>1332</v>
      </c>
      <c r="C122" s="596" t="s">
        <v>1114</v>
      </c>
      <c r="D122" s="596" t="s">
        <v>1298</v>
      </c>
      <c r="E122" s="596" t="s">
        <v>1069</v>
      </c>
      <c r="F122" s="596" t="s">
        <v>1299</v>
      </c>
      <c r="G122" s="596" t="s">
        <v>1038</v>
      </c>
      <c r="H122" s="596">
        <v>185</v>
      </c>
      <c r="I122" s="596" t="s">
        <v>1300</v>
      </c>
    </row>
    <row r="123" spans="2:9" ht="17.25">
      <c r="B123" s="595" t="s">
        <v>1333</v>
      </c>
      <c r="C123" s="596" t="s">
        <v>1000</v>
      </c>
      <c r="D123" s="596" t="s">
        <v>1015</v>
      </c>
      <c r="E123" s="596" t="s">
        <v>1016</v>
      </c>
      <c r="F123" s="596" t="s">
        <v>1017</v>
      </c>
      <c r="G123" s="596" t="s">
        <v>987</v>
      </c>
      <c r="H123" s="596">
        <v>167</v>
      </c>
      <c r="I123" s="596" t="s">
        <v>1018</v>
      </c>
    </row>
    <row r="124" spans="2:9" ht="17.25">
      <c r="B124" s="595" t="s">
        <v>1334</v>
      </c>
      <c r="C124" s="596" t="s">
        <v>1100</v>
      </c>
      <c r="D124" s="596" t="s">
        <v>1185</v>
      </c>
      <c r="E124" s="596" t="s">
        <v>1222</v>
      </c>
      <c r="F124" s="596" t="s">
        <v>1335</v>
      </c>
      <c r="G124" s="596" t="s">
        <v>1067</v>
      </c>
      <c r="H124" s="596">
        <v>118</v>
      </c>
      <c r="I124" s="596" t="s">
        <v>1242</v>
      </c>
    </row>
    <row r="125" spans="2:9" ht="17.25">
      <c r="B125" s="595" t="s">
        <v>1336</v>
      </c>
      <c r="C125" s="596" t="s">
        <v>992</v>
      </c>
      <c r="D125" s="596" t="s">
        <v>1079</v>
      </c>
      <c r="E125" s="596" t="s">
        <v>1038</v>
      </c>
      <c r="F125" s="596" t="s">
        <v>1337</v>
      </c>
      <c r="G125" s="596" t="s">
        <v>1008</v>
      </c>
      <c r="H125" s="596">
        <v>159</v>
      </c>
      <c r="I125" s="596" t="s">
        <v>1010</v>
      </c>
    </row>
    <row r="126" spans="2:9" ht="17.25">
      <c r="B126" s="595" t="s">
        <v>1338</v>
      </c>
      <c r="C126" s="596" t="s">
        <v>985</v>
      </c>
      <c r="D126" s="596" t="s">
        <v>986</v>
      </c>
      <c r="E126" s="596" t="s">
        <v>987</v>
      </c>
      <c r="F126" s="596" t="s">
        <v>988</v>
      </c>
      <c r="G126" s="596" t="s">
        <v>980</v>
      </c>
      <c r="H126" s="596">
        <v>143</v>
      </c>
      <c r="I126" s="596" t="s">
        <v>989</v>
      </c>
    </row>
    <row r="127" spans="2:9" ht="17.25">
      <c r="B127" s="595" t="s">
        <v>1339</v>
      </c>
      <c r="C127" s="596" t="s">
        <v>992</v>
      </c>
      <c r="D127" s="596" t="s">
        <v>1048</v>
      </c>
      <c r="E127" s="596" t="s">
        <v>1016</v>
      </c>
      <c r="F127" s="596" t="s">
        <v>1049</v>
      </c>
      <c r="G127" s="596" t="s">
        <v>987</v>
      </c>
      <c r="H127" s="596">
        <v>164</v>
      </c>
      <c r="I127" s="596" t="s">
        <v>1040</v>
      </c>
    </row>
    <row r="128" spans="2:9" ht="17.25">
      <c r="B128" s="595" t="s">
        <v>1340</v>
      </c>
      <c r="C128" s="596" t="s">
        <v>1114</v>
      </c>
      <c r="D128" s="596" t="s">
        <v>1341</v>
      </c>
      <c r="E128" s="596" t="s">
        <v>1166</v>
      </c>
      <c r="F128" s="596" t="s">
        <v>1342</v>
      </c>
      <c r="G128" s="596" t="s">
        <v>1035</v>
      </c>
      <c r="H128" s="596">
        <v>192</v>
      </c>
      <c r="I128" s="596" t="s">
        <v>1343</v>
      </c>
    </row>
    <row r="129" spans="2:9" ht="17.25">
      <c r="B129" s="595" t="s">
        <v>1344</v>
      </c>
      <c r="C129" s="596" t="s">
        <v>1031</v>
      </c>
      <c r="D129" s="596" t="s">
        <v>1119</v>
      </c>
      <c r="E129" s="596" t="s">
        <v>1114</v>
      </c>
      <c r="F129" s="596" t="s">
        <v>1120</v>
      </c>
      <c r="G129" s="596" t="s">
        <v>1000</v>
      </c>
      <c r="H129" s="596">
        <v>95</v>
      </c>
      <c r="I129" s="596" t="s">
        <v>1016</v>
      </c>
    </row>
    <row r="130" spans="2:9" ht="17.25">
      <c r="B130" s="595" t="s">
        <v>1345</v>
      </c>
      <c r="C130" s="596" t="s">
        <v>1042</v>
      </c>
      <c r="D130" s="596" t="s">
        <v>1177</v>
      </c>
      <c r="E130" s="596" t="s">
        <v>1002</v>
      </c>
      <c r="F130" s="596" t="s">
        <v>1244</v>
      </c>
      <c r="G130" s="596" t="s">
        <v>994</v>
      </c>
      <c r="H130" s="596">
        <v>175</v>
      </c>
      <c r="I130" s="596" t="s">
        <v>1005</v>
      </c>
    </row>
    <row r="131" spans="2:9" ht="17.25">
      <c r="B131" s="595" t="s">
        <v>1346</v>
      </c>
      <c r="C131" s="596" t="s">
        <v>992</v>
      </c>
      <c r="D131" s="596" t="s">
        <v>1048</v>
      </c>
      <c r="E131" s="596" t="s">
        <v>1016</v>
      </c>
      <c r="F131" s="596" t="s">
        <v>1049</v>
      </c>
      <c r="G131" s="596" t="s">
        <v>987</v>
      </c>
      <c r="H131" s="596">
        <v>164</v>
      </c>
      <c r="I131" s="596" t="s">
        <v>1040</v>
      </c>
    </row>
    <row r="132" spans="2:9" ht="17.25">
      <c r="B132" s="595" t="s">
        <v>1347</v>
      </c>
      <c r="C132" s="596" t="s">
        <v>1033</v>
      </c>
      <c r="D132" s="596" t="s">
        <v>1146</v>
      </c>
      <c r="E132" s="596" t="s">
        <v>1052</v>
      </c>
      <c r="F132" s="596" t="s">
        <v>1147</v>
      </c>
      <c r="G132" s="596" t="s">
        <v>1035</v>
      </c>
      <c r="H132" s="596">
        <v>196</v>
      </c>
      <c r="I132" s="596" t="s">
        <v>1054</v>
      </c>
    </row>
    <row r="133" spans="2:9" ht="17.25">
      <c r="B133" s="595" t="s">
        <v>1348</v>
      </c>
      <c r="C133" s="596" t="s">
        <v>1067</v>
      </c>
      <c r="D133" s="596" t="s">
        <v>1304</v>
      </c>
      <c r="E133" s="596" t="s">
        <v>1164</v>
      </c>
      <c r="F133" s="596" t="s">
        <v>1305</v>
      </c>
      <c r="G133" s="596" t="s">
        <v>1069</v>
      </c>
      <c r="H133" s="596">
        <v>213</v>
      </c>
      <c r="I133" s="596" t="s">
        <v>1167</v>
      </c>
    </row>
    <row r="134" spans="2:9" ht="17.25">
      <c r="B134" s="595" t="s">
        <v>1349</v>
      </c>
      <c r="C134" s="596" t="s">
        <v>1031</v>
      </c>
      <c r="D134" s="596" t="s">
        <v>1350</v>
      </c>
      <c r="E134" s="596" t="s">
        <v>1067</v>
      </c>
      <c r="F134" s="596" t="s">
        <v>1351</v>
      </c>
      <c r="G134" s="596" t="s">
        <v>1042</v>
      </c>
      <c r="H134" s="596">
        <v>103</v>
      </c>
      <c r="I134" s="596" t="s">
        <v>1044</v>
      </c>
    </row>
    <row r="135" spans="2:9" ht="17.25">
      <c r="B135" s="595" t="s">
        <v>1352</v>
      </c>
      <c r="C135" s="596" t="s">
        <v>1065</v>
      </c>
      <c r="D135" s="596" t="s">
        <v>1066</v>
      </c>
      <c r="E135" s="596" t="s">
        <v>1067</v>
      </c>
      <c r="F135" s="596" t="s">
        <v>1068</v>
      </c>
      <c r="G135" s="596" t="s">
        <v>1042</v>
      </c>
      <c r="H135" s="596">
        <v>105</v>
      </c>
      <c r="I135" s="596" t="s">
        <v>1069</v>
      </c>
    </row>
    <row r="136" spans="2:9" ht="17.25">
      <c r="B136" s="595" t="s">
        <v>1353</v>
      </c>
      <c r="C136" s="596" t="s">
        <v>982</v>
      </c>
      <c r="D136" s="596" t="s">
        <v>1202</v>
      </c>
      <c r="E136" s="596" t="s">
        <v>983</v>
      </c>
      <c r="F136" s="596" t="s">
        <v>1203</v>
      </c>
      <c r="G136" s="596" t="s">
        <v>1166</v>
      </c>
      <c r="H136" s="596">
        <v>219</v>
      </c>
      <c r="I136" s="596" t="s">
        <v>1204</v>
      </c>
    </row>
    <row r="137" spans="2:9" ht="17.25">
      <c r="B137" s="595" t="s">
        <v>1354</v>
      </c>
      <c r="C137" s="596" t="s">
        <v>992</v>
      </c>
      <c r="D137" s="596" t="s">
        <v>1072</v>
      </c>
      <c r="E137" s="596" t="s">
        <v>1038</v>
      </c>
      <c r="F137" s="596" t="s">
        <v>1073</v>
      </c>
      <c r="G137" s="596" t="s">
        <v>1008</v>
      </c>
      <c r="H137" s="596">
        <v>158</v>
      </c>
      <c r="I137" s="596" t="s">
        <v>997</v>
      </c>
    </row>
    <row r="138" spans="2:9" ht="17.25">
      <c r="B138" s="595" t="s">
        <v>1355</v>
      </c>
      <c r="C138" s="596" t="s">
        <v>982</v>
      </c>
      <c r="D138" s="596" t="s">
        <v>1202</v>
      </c>
      <c r="E138" s="596" t="s">
        <v>983</v>
      </c>
      <c r="F138" s="596" t="s">
        <v>1203</v>
      </c>
      <c r="G138" s="596" t="s">
        <v>1166</v>
      </c>
      <c r="H138" s="596">
        <v>219</v>
      </c>
      <c r="I138" s="596" t="s">
        <v>1204</v>
      </c>
    </row>
    <row r="139" spans="2:9" ht="17.25">
      <c r="B139" s="595" t="s">
        <v>1356</v>
      </c>
      <c r="C139" s="596" t="s">
        <v>1042</v>
      </c>
      <c r="D139" s="596" t="s">
        <v>1077</v>
      </c>
      <c r="E139" s="596" t="s">
        <v>1044</v>
      </c>
      <c r="F139" s="596" t="s">
        <v>1357</v>
      </c>
      <c r="G139" s="596" t="s">
        <v>1038</v>
      </c>
      <c r="H139" s="596">
        <v>182</v>
      </c>
      <c r="I139" s="596" t="s">
        <v>1358</v>
      </c>
    </row>
    <row r="140" spans="2:9" ht="17.25">
      <c r="B140" s="585"/>
      <c r="C140" s="599" t="s">
        <v>967</v>
      </c>
      <c r="D140" s="3439" t="s">
        <v>968</v>
      </c>
      <c r="E140" s="3440"/>
      <c r="F140" s="3439" t="s">
        <v>969</v>
      </c>
      <c r="G140" s="3440"/>
      <c r="H140" s="3439" t="s">
        <v>970</v>
      </c>
      <c r="I140" s="3440"/>
    </row>
    <row r="141" spans="2:9" ht="18" thickBot="1">
      <c r="B141" s="591" t="s">
        <v>972</v>
      </c>
      <c r="C141" s="592" t="s">
        <v>973</v>
      </c>
      <c r="D141" s="592" t="s">
        <v>973</v>
      </c>
      <c r="E141" s="592" t="s">
        <v>974</v>
      </c>
      <c r="F141" s="592" t="s">
        <v>973</v>
      </c>
      <c r="G141" s="592" t="s">
        <v>975</v>
      </c>
      <c r="H141" s="592" t="s">
        <v>973</v>
      </c>
      <c r="I141" s="592" t="s">
        <v>975</v>
      </c>
    </row>
    <row r="142" spans="2:9" ht="18" thickTop="1">
      <c r="B142" s="600" t="s">
        <v>1359</v>
      </c>
      <c r="C142" s="601" t="s">
        <v>1067</v>
      </c>
      <c r="D142" s="601" t="s">
        <v>1360</v>
      </c>
      <c r="E142" s="601" t="s">
        <v>1226</v>
      </c>
      <c r="F142" s="601" t="s">
        <v>1361</v>
      </c>
      <c r="G142" s="596" t="s">
        <v>1069</v>
      </c>
      <c r="H142" s="601">
        <v>209</v>
      </c>
      <c r="I142" s="596" t="s">
        <v>1258</v>
      </c>
    </row>
    <row r="143" spans="2:9" ht="17.25">
      <c r="B143" s="595" t="s">
        <v>1362</v>
      </c>
      <c r="C143" s="596" t="s">
        <v>1222</v>
      </c>
      <c r="D143" s="596" t="s">
        <v>1240</v>
      </c>
      <c r="E143" s="596" t="s">
        <v>1129</v>
      </c>
      <c r="F143" s="596" t="s">
        <v>1241</v>
      </c>
      <c r="G143" s="596" t="s">
        <v>1242</v>
      </c>
      <c r="H143" s="596">
        <v>237</v>
      </c>
      <c r="I143" s="596" t="s">
        <v>1227</v>
      </c>
    </row>
    <row r="144" spans="2:9" ht="17.25">
      <c r="B144" s="595" t="s">
        <v>1363</v>
      </c>
      <c r="C144" s="596" t="s">
        <v>1067</v>
      </c>
      <c r="D144" s="596" t="s">
        <v>1360</v>
      </c>
      <c r="E144" s="596" t="s">
        <v>1226</v>
      </c>
      <c r="F144" s="596" t="s">
        <v>1361</v>
      </c>
      <c r="G144" s="596" t="s">
        <v>1069</v>
      </c>
      <c r="H144" s="596">
        <v>209</v>
      </c>
      <c r="I144" s="596" t="s">
        <v>1258</v>
      </c>
    </row>
    <row r="145" spans="2:9" ht="17.25">
      <c r="B145" s="595" t="s">
        <v>1364</v>
      </c>
      <c r="C145" s="596" t="s">
        <v>1033</v>
      </c>
      <c r="D145" s="596" t="s">
        <v>1365</v>
      </c>
      <c r="E145" s="596" t="s">
        <v>1103</v>
      </c>
      <c r="F145" s="596" t="s">
        <v>1366</v>
      </c>
      <c r="G145" s="596" t="s">
        <v>1002</v>
      </c>
      <c r="H145" s="596">
        <v>200</v>
      </c>
      <c r="I145" s="596" t="s">
        <v>1277</v>
      </c>
    </row>
    <row r="146" spans="2:9" ht="17.25">
      <c r="B146" s="595" t="s">
        <v>1367</v>
      </c>
      <c r="C146" s="596" t="s">
        <v>1031</v>
      </c>
      <c r="D146" s="596" t="s">
        <v>1113</v>
      </c>
      <c r="E146" s="596" t="s">
        <v>1114</v>
      </c>
      <c r="F146" s="596" t="s">
        <v>1115</v>
      </c>
      <c r="G146" s="596" t="s">
        <v>1000</v>
      </c>
      <c r="H146" s="596">
        <v>96</v>
      </c>
      <c r="I146" s="596" t="s">
        <v>1035</v>
      </c>
    </row>
    <row r="147" spans="2:9" ht="17.25">
      <c r="B147" s="595" t="s">
        <v>1368</v>
      </c>
      <c r="C147" s="596" t="s">
        <v>1042</v>
      </c>
      <c r="D147" s="596" t="s">
        <v>1177</v>
      </c>
      <c r="E147" s="596" t="s">
        <v>1002</v>
      </c>
      <c r="F147" s="596" t="s">
        <v>1244</v>
      </c>
      <c r="G147" s="596" t="s">
        <v>994</v>
      </c>
      <c r="H147" s="596">
        <v>175</v>
      </c>
      <c r="I147" s="596" t="s">
        <v>1005</v>
      </c>
    </row>
    <row r="148" spans="2:9" ht="17.25">
      <c r="B148" s="595" t="s">
        <v>1369</v>
      </c>
      <c r="C148" s="596" t="s">
        <v>978</v>
      </c>
      <c r="D148" s="596" t="s">
        <v>979</v>
      </c>
      <c r="E148" s="596" t="s">
        <v>980</v>
      </c>
      <c r="F148" s="596" t="s">
        <v>981</v>
      </c>
      <c r="G148" s="596" t="s">
        <v>982</v>
      </c>
      <c r="H148" s="596">
        <v>127</v>
      </c>
      <c r="I148" s="596" t="s">
        <v>983</v>
      </c>
    </row>
    <row r="149" spans="2:9" ht="17.25">
      <c r="B149" s="595" t="s">
        <v>1370</v>
      </c>
      <c r="C149" s="596" t="s">
        <v>992</v>
      </c>
      <c r="D149" s="596" t="s">
        <v>993</v>
      </c>
      <c r="E149" s="596" t="s">
        <v>994</v>
      </c>
      <c r="F149" s="596" t="s">
        <v>995</v>
      </c>
      <c r="G149" s="596" t="s">
        <v>996</v>
      </c>
      <c r="H149" s="596">
        <v>156</v>
      </c>
      <c r="I149" s="596" t="s">
        <v>997</v>
      </c>
    </row>
    <row r="150" spans="2:9" ht="17.25">
      <c r="B150" s="595" t="s">
        <v>1371</v>
      </c>
      <c r="C150" s="596" t="s">
        <v>1065</v>
      </c>
      <c r="D150" s="596" t="s">
        <v>1372</v>
      </c>
      <c r="E150" s="596" t="s">
        <v>982</v>
      </c>
      <c r="F150" s="596" t="s">
        <v>1373</v>
      </c>
      <c r="G150" s="596" t="s">
        <v>1114</v>
      </c>
      <c r="H150" s="596">
        <v>108</v>
      </c>
      <c r="I150" s="596" t="s">
        <v>1166</v>
      </c>
    </row>
    <row r="151" spans="2:9" ht="17.25">
      <c r="B151" s="595" t="s">
        <v>1374</v>
      </c>
      <c r="C151" s="596" t="s">
        <v>1114</v>
      </c>
      <c r="D151" s="596" t="s">
        <v>1312</v>
      </c>
      <c r="E151" s="596" t="s">
        <v>1166</v>
      </c>
      <c r="F151" s="596" t="s">
        <v>1313</v>
      </c>
      <c r="G151" s="596" t="s">
        <v>1016</v>
      </c>
      <c r="H151" s="596">
        <v>189</v>
      </c>
      <c r="I151" s="596" t="s">
        <v>1083</v>
      </c>
    </row>
    <row r="152" spans="2:9" ht="17.25">
      <c r="B152" s="595" t="s">
        <v>1375</v>
      </c>
      <c r="C152" s="596" t="s">
        <v>1065</v>
      </c>
      <c r="D152" s="596" t="s">
        <v>1376</v>
      </c>
      <c r="E152" s="596" t="s">
        <v>1067</v>
      </c>
      <c r="F152" s="596" t="s">
        <v>1377</v>
      </c>
      <c r="G152" s="596" t="s">
        <v>1114</v>
      </c>
      <c r="H152" s="596">
        <v>106</v>
      </c>
      <c r="I152" s="596" t="s">
        <v>1069</v>
      </c>
    </row>
    <row r="153" spans="2:9" ht="17.25">
      <c r="B153" s="595" t="s">
        <v>1378</v>
      </c>
      <c r="C153" s="596" t="s">
        <v>980</v>
      </c>
      <c r="D153" s="596" t="s">
        <v>1187</v>
      </c>
      <c r="E153" s="596" t="s">
        <v>1012</v>
      </c>
      <c r="F153" s="596" t="s">
        <v>1188</v>
      </c>
      <c r="G153" s="596" t="s">
        <v>1164</v>
      </c>
      <c r="H153" s="596">
        <v>246</v>
      </c>
      <c r="I153" s="596" t="s">
        <v>1189</v>
      </c>
    </row>
    <row r="154" spans="2:9" ht="17.25">
      <c r="B154" s="595" t="s">
        <v>1379</v>
      </c>
      <c r="C154" s="596" t="s">
        <v>996</v>
      </c>
      <c r="D154" s="596" t="s">
        <v>1380</v>
      </c>
      <c r="E154" s="596" t="s">
        <v>997</v>
      </c>
      <c r="F154" s="596" t="s">
        <v>1381</v>
      </c>
      <c r="G154" s="596" t="s">
        <v>1224</v>
      </c>
      <c r="H154" s="596">
        <v>274</v>
      </c>
      <c r="I154" s="596" t="s">
        <v>1113</v>
      </c>
    </row>
    <row r="155" spans="2:9" ht="17.25">
      <c r="B155" s="595" t="s">
        <v>1382</v>
      </c>
      <c r="C155" s="596" t="s">
        <v>1257</v>
      </c>
      <c r="D155" s="596" t="s">
        <v>1054</v>
      </c>
      <c r="E155" s="596" t="s">
        <v>985</v>
      </c>
      <c r="F155" s="596" t="s">
        <v>1383</v>
      </c>
      <c r="G155" s="596" t="s">
        <v>1100</v>
      </c>
      <c r="H155" s="596">
        <v>69</v>
      </c>
      <c r="I155" s="596" t="s">
        <v>1222</v>
      </c>
    </row>
    <row r="156" spans="2:9" ht="17.25">
      <c r="B156" s="595" t="s">
        <v>1384</v>
      </c>
      <c r="C156" s="596" t="s">
        <v>982</v>
      </c>
      <c r="D156" s="596" t="s">
        <v>1385</v>
      </c>
      <c r="E156" s="596" t="s">
        <v>1164</v>
      </c>
      <c r="F156" s="596" t="s">
        <v>1386</v>
      </c>
      <c r="G156" s="596" t="s">
        <v>1166</v>
      </c>
      <c r="H156" s="596">
        <v>217</v>
      </c>
      <c r="I156" s="596" t="s">
        <v>1387</v>
      </c>
    </row>
    <row r="157" spans="2:9" ht="17.25">
      <c r="B157" s="595" t="s">
        <v>1388</v>
      </c>
      <c r="C157" s="596" t="s">
        <v>1020</v>
      </c>
      <c r="D157" s="596" t="s">
        <v>1389</v>
      </c>
      <c r="E157" s="596" t="s">
        <v>987</v>
      </c>
      <c r="F157" s="596" t="s">
        <v>1390</v>
      </c>
      <c r="G157" s="596" t="s">
        <v>1023</v>
      </c>
      <c r="H157" s="596">
        <v>147</v>
      </c>
      <c r="I157" s="596" t="s">
        <v>1061</v>
      </c>
    </row>
    <row r="158" spans="2:9" ht="17.25">
      <c r="B158" s="595" t="s">
        <v>1391</v>
      </c>
      <c r="C158" s="596" t="s">
        <v>1100</v>
      </c>
      <c r="D158" s="596" t="s">
        <v>1087</v>
      </c>
      <c r="E158" s="596" t="s">
        <v>1101</v>
      </c>
      <c r="F158" s="596" t="s">
        <v>1102</v>
      </c>
      <c r="G158" s="596" t="s">
        <v>1033</v>
      </c>
      <c r="H158" s="596">
        <v>115</v>
      </c>
      <c r="I158" s="596" t="s">
        <v>1103</v>
      </c>
    </row>
    <row r="159" spans="2:9" ht="17.25">
      <c r="B159" s="595" t="s">
        <v>1392</v>
      </c>
      <c r="C159" s="596" t="s">
        <v>1100</v>
      </c>
      <c r="D159" s="596" t="s">
        <v>1087</v>
      </c>
      <c r="E159" s="596" t="s">
        <v>1101</v>
      </c>
      <c r="F159" s="596" t="s">
        <v>1102</v>
      </c>
      <c r="G159" s="596" t="s">
        <v>1033</v>
      </c>
      <c r="H159" s="596">
        <v>115</v>
      </c>
      <c r="I159" s="596" t="s">
        <v>1103</v>
      </c>
    </row>
    <row r="160" spans="2:9" ht="17.25">
      <c r="B160" s="595" t="s">
        <v>1393</v>
      </c>
      <c r="C160" s="596" t="s">
        <v>1100</v>
      </c>
      <c r="D160" s="596" t="s">
        <v>1087</v>
      </c>
      <c r="E160" s="596" t="s">
        <v>1101</v>
      </c>
      <c r="F160" s="596" t="s">
        <v>1102</v>
      </c>
      <c r="G160" s="596" t="s">
        <v>1033</v>
      </c>
      <c r="H160" s="596">
        <v>115</v>
      </c>
      <c r="I160" s="596" t="s">
        <v>1103</v>
      </c>
    </row>
    <row r="161" spans="2:9" ht="17.25">
      <c r="B161" s="595" t="s">
        <v>1394</v>
      </c>
      <c r="C161" s="596" t="s">
        <v>1100</v>
      </c>
      <c r="D161" s="596" t="s">
        <v>1087</v>
      </c>
      <c r="E161" s="596" t="s">
        <v>1101</v>
      </c>
      <c r="F161" s="596" t="s">
        <v>1102</v>
      </c>
      <c r="G161" s="596" t="s">
        <v>1033</v>
      </c>
      <c r="H161" s="596">
        <v>115</v>
      </c>
      <c r="I161" s="596" t="s">
        <v>1103</v>
      </c>
    </row>
    <row r="162" spans="2:9" ht="17.25">
      <c r="B162" s="595" t="s">
        <v>1395</v>
      </c>
      <c r="C162" s="596" t="s">
        <v>1065</v>
      </c>
      <c r="D162" s="596" t="s">
        <v>1169</v>
      </c>
      <c r="E162" s="596" t="s">
        <v>982</v>
      </c>
      <c r="F162" s="596" t="s">
        <v>1170</v>
      </c>
      <c r="G162" s="596" t="s">
        <v>1033</v>
      </c>
      <c r="H162" s="596">
        <v>112</v>
      </c>
      <c r="I162" s="596" t="s">
        <v>1052</v>
      </c>
    </row>
    <row r="163" spans="2:9" ht="17.25">
      <c r="B163" s="595" t="s">
        <v>1396</v>
      </c>
      <c r="C163" s="596" t="s">
        <v>1065</v>
      </c>
      <c r="D163" s="596" t="s">
        <v>1372</v>
      </c>
      <c r="E163" s="596" t="s">
        <v>982</v>
      </c>
      <c r="F163" s="596" t="s">
        <v>1373</v>
      </c>
      <c r="G163" s="596" t="s">
        <v>1114</v>
      </c>
      <c r="H163" s="596">
        <v>108</v>
      </c>
      <c r="I163" s="596" t="s">
        <v>1166</v>
      </c>
    </row>
    <row r="164" spans="2:9" ht="17.25">
      <c r="B164" s="595" t="s">
        <v>1397</v>
      </c>
      <c r="C164" s="596" t="s">
        <v>992</v>
      </c>
      <c r="D164" s="596" t="s">
        <v>1072</v>
      </c>
      <c r="E164" s="596" t="s">
        <v>1038</v>
      </c>
      <c r="F164" s="596" t="s">
        <v>1073</v>
      </c>
      <c r="G164" s="596" t="s">
        <v>1008</v>
      </c>
      <c r="H164" s="596">
        <v>158</v>
      </c>
      <c r="I164" s="596" t="s">
        <v>997</v>
      </c>
    </row>
    <row r="165" spans="2:9" ht="18.75">
      <c r="B165" s="595" t="s">
        <v>1398</v>
      </c>
      <c r="C165" s="602">
        <v>2.5</v>
      </c>
      <c r="D165" s="602" t="s">
        <v>1399</v>
      </c>
      <c r="E165" s="602" t="s">
        <v>1061</v>
      </c>
      <c r="F165" s="602" t="s">
        <v>1400</v>
      </c>
      <c r="G165" s="602" t="s">
        <v>983</v>
      </c>
      <c r="H165" s="602">
        <v>253</v>
      </c>
      <c r="I165" s="602" t="s">
        <v>1401</v>
      </c>
    </row>
    <row r="166" spans="2:9" ht="17.25">
      <c r="B166" s="595" t="s">
        <v>1402</v>
      </c>
      <c r="C166" s="596" t="s">
        <v>1129</v>
      </c>
      <c r="D166" s="596" t="s">
        <v>1403</v>
      </c>
      <c r="E166" s="596" t="s">
        <v>1119</v>
      </c>
      <c r="F166" s="596" t="s">
        <v>1404</v>
      </c>
      <c r="G166" s="596" t="s">
        <v>1227</v>
      </c>
      <c r="H166" s="596">
        <v>473</v>
      </c>
      <c r="I166" s="596" t="s">
        <v>1405</v>
      </c>
    </row>
    <row r="167" spans="2:9" ht="17.25">
      <c r="B167" s="595" t="s">
        <v>1406</v>
      </c>
      <c r="C167" s="596" t="s">
        <v>1100</v>
      </c>
      <c r="D167" s="596" t="s">
        <v>1407</v>
      </c>
      <c r="E167" s="596" t="s">
        <v>1101</v>
      </c>
      <c r="F167" s="596" t="s">
        <v>1408</v>
      </c>
      <c r="G167" s="596" t="s">
        <v>1033</v>
      </c>
      <c r="H167" s="596">
        <v>117</v>
      </c>
      <c r="I167" s="596" t="s">
        <v>1242</v>
      </c>
    </row>
    <row r="168" spans="2:9" ht="17.25">
      <c r="B168" s="595" t="s">
        <v>1409</v>
      </c>
      <c r="C168" s="596" t="s">
        <v>1065</v>
      </c>
      <c r="D168" s="596" t="s">
        <v>1410</v>
      </c>
      <c r="E168" s="596" t="s">
        <v>982</v>
      </c>
      <c r="F168" s="596" t="s">
        <v>1411</v>
      </c>
      <c r="G168" s="596" t="s">
        <v>1114</v>
      </c>
      <c r="H168" s="596">
        <v>110</v>
      </c>
      <c r="I168" s="596" t="s">
        <v>1052</v>
      </c>
    </row>
    <row r="169" spans="2:9" ht="17.25">
      <c r="B169" s="595" t="s">
        <v>1412</v>
      </c>
      <c r="C169" s="596" t="s">
        <v>1020</v>
      </c>
      <c r="D169" s="596" t="s">
        <v>1153</v>
      </c>
      <c r="E169" s="596" t="s">
        <v>1004</v>
      </c>
      <c r="F169" s="596" t="s">
        <v>1154</v>
      </c>
      <c r="G169" s="596" t="s">
        <v>996</v>
      </c>
      <c r="H169" s="596">
        <v>152</v>
      </c>
      <c r="I169" s="596" t="s">
        <v>1024</v>
      </c>
    </row>
    <row r="170" spans="2:9" ht="17.25">
      <c r="B170" s="595" t="s">
        <v>1413</v>
      </c>
      <c r="C170" s="596" t="s">
        <v>1100</v>
      </c>
      <c r="D170" s="596" t="s">
        <v>1414</v>
      </c>
      <c r="E170" s="596" t="s">
        <v>1222</v>
      </c>
      <c r="F170" s="596" t="s">
        <v>1415</v>
      </c>
      <c r="G170" s="596" t="s">
        <v>1067</v>
      </c>
      <c r="H170" s="596">
        <v>121</v>
      </c>
      <c r="I170" s="596" t="s">
        <v>1226</v>
      </c>
    </row>
    <row r="171" spans="2:9" ht="17.25">
      <c r="B171" s="595" t="s">
        <v>1416</v>
      </c>
      <c r="C171" s="596" t="s">
        <v>1100</v>
      </c>
      <c r="D171" s="596" t="s">
        <v>1280</v>
      </c>
      <c r="E171" s="596" t="s">
        <v>1222</v>
      </c>
      <c r="F171" s="596" t="s">
        <v>1417</v>
      </c>
      <c r="G171" s="596" t="s">
        <v>1067</v>
      </c>
      <c r="H171" s="596">
        <v>122</v>
      </c>
      <c r="I171" s="596" t="s">
        <v>1164</v>
      </c>
    </row>
    <row r="172" spans="2:9" ht="17.25">
      <c r="B172" s="595" t="s">
        <v>1418</v>
      </c>
      <c r="C172" s="596" t="s">
        <v>978</v>
      </c>
      <c r="D172" s="596" t="s">
        <v>1419</v>
      </c>
      <c r="E172" s="596" t="s">
        <v>1023</v>
      </c>
      <c r="F172" s="596" t="s">
        <v>1420</v>
      </c>
      <c r="G172" s="596" t="s">
        <v>1101</v>
      </c>
      <c r="H172" s="596">
        <v>129</v>
      </c>
      <c r="I172" s="596" t="s">
        <v>1421</v>
      </c>
    </row>
    <row r="173" spans="2:9" ht="17.25">
      <c r="B173" s="595" t="s">
        <v>1422</v>
      </c>
      <c r="C173" s="596" t="s">
        <v>1031</v>
      </c>
      <c r="D173" s="596" t="s">
        <v>1113</v>
      </c>
      <c r="E173" s="596" t="s">
        <v>1114</v>
      </c>
      <c r="F173" s="596" t="s">
        <v>1115</v>
      </c>
      <c r="G173" s="596" t="s">
        <v>1000</v>
      </c>
      <c r="H173" s="596">
        <v>96</v>
      </c>
      <c r="I173" s="596" t="s">
        <v>1035</v>
      </c>
    </row>
    <row r="174" spans="2:9" ht="17.25">
      <c r="B174" s="585"/>
      <c r="C174" s="599" t="s">
        <v>967</v>
      </c>
      <c r="D174" s="3439" t="s">
        <v>968</v>
      </c>
      <c r="E174" s="3440"/>
      <c r="F174" s="3439" t="s">
        <v>969</v>
      </c>
      <c r="G174" s="3440"/>
      <c r="H174" s="3439" t="s">
        <v>970</v>
      </c>
      <c r="I174" s="3440"/>
    </row>
    <row r="175" spans="2:9" ht="18" thickBot="1">
      <c r="B175" s="591" t="s">
        <v>972</v>
      </c>
      <c r="C175" s="592" t="s">
        <v>973</v>
      </c>
      <c r="D175" s="592" t="s">
        <v>973</v>
      </c>
      <c r="E175" s="592" t="s">
        <v>974</v>
      </c>
      <c r="F175" s="592" t="s">
        <v>973</v>
      </c>
      <c r="G175" s="592" t="s">
        <v>975</v>
      </c>
      <c r="H175" s="592" t="s">
        <v>973</v>
      </c>
      <c r="I175" s="592" t="s">
        <v>975</v>
      </c>
    </row>
    <row r="176" spans="2:9" ht="18" thickTop="1">
      <c r="B176" s="600" t="s">
        <v>1423</v>
      </c>
      <c r="C176" s="601" t="s">
        <v>1065</v>
      </c>
      <c r="D176" s="601" t="s">
        <v>1410</v>
      </c>
      <c r="E176" s="601" t="s">
        <v>982</v>
      </c>
      <c r="F176" s="601" t="s">
        <v>1411</v>
      </c>
      <c r="G176" s="596" t="s">
        <v>1114</v>
      </c>
      <c r="H176" s="601">
        <v>110</v>
      </c>
      <c r="I176" s="596" t="s">
        <v>1052</v>
      </c>
    </row>
    <row r="177" spans="2:9" ht="17.25">
      <c r="B177" s="595" t="s">
        <v>1424</v>
      </c>
      <c r="C177" s="596" t="s">
        <v>1065</v>
      </c>
      <c r="D177" s="596" t="s">
        <v>1138</v>
      </c>
      <c r="E177" s="596" t="s">
        <v>982</v>
      </c>
      <c r="F177" s="596" t="s">
        <v>1425</v>
      </c>
      <c r="G177" s="596" t="s">
        <v>1114</v>
      </c>
      <c r="H177" s="596">
        <v>109</v>
      </c>
      <c r="I177" s="596" t="s">
        <v>1166</v>
      </c>
    </row>
    <row r="178" spans="2:9" ht="17.25">
      <c r="B178" s="595" t="s">
        <v>1426</v>
      </c>
      <c r="C178" s="596" t="s">
        <v>1065</v>
      </c>
      <c r="D178" s="596" t="s">
        <v>1138</v>
      </c>
      <c r="E178" s="596" t="s">
        <v>982</v>
      </c>
      <c r="F178" s="596" t="s">
        <v>1425</v>
      </c>
      <c r="G178" s="596" t="s">
        <v>1114</v>
      </c>
      <c r="H178" s="596">
        <v>109</v>
      </c>
      <c r="I178" s="596" t="s">
        <v>1166</v>
      </c>
    </row>
    <row r="179" spans="2:9" ht="17.25">
      <c r="B179" s="595" t="s">
        <v>1427</v>
      </c>
      <c r="C179" s="596" t="s">
        <v>1065</v>
      </c>
      <c r="D179" s="596" t="s">
        <v>1138</v>
      </c>
      <c r="E179" s="596" t="s">
        <v>982</v>
      </c>
      <c r="F179" s="596" t="s">
        <v>1425</v>
      </c>
      <c r="G179" s="596" t="s">
        <v>1114</v>
      </c>
      <c r="H179" s="596">
        <v>109</v>
      </c>
      <c r="I179" s="596" t="s">
        <v>1166</v>
      </c>
    </row>
    <row r="180" spans="2:9" ht="17.25">
      <c r="B180" s="595" t="s">
        <v>1428</v>
      </c>
      <c r="C180" s="596" t="s">
        <v>1065</v>
      </c>
      <c r="D180" s="596" t="s">
        <v>1138</v>
      </c>
      <c r="E180" s="596" t="s">
        <v>982</v>
      </c>
      <c r="F180" s="596" t="s">
        <v>1425</v>
      </c>
      <c r="G180" s="596" t="s">
        <v>1114</v>
      </c>
      <c r="H180" s="596">
        <v>109</v>
      </c>
      <c r="I180" s="596" t="s">
        <v>1166</v>
      </c>
    </row>
    <row r="181" spans="2:9" ht="17.25">
      <c r="B181" s="595" t="s">
        <v>1429</v>
      </c>
      <c r="C181" s="596" t="s">
        <v>1065</v>
      </c>
      <c r="D181" s="596" t="s">
        <v>1138</v>
      </c>
      <c r="E181" s="596" t="s">
        <v>982</v>
      </c>
      <c r="F181" s="596" t="s">
        <v>1425</v>
      </c>
      <c r="G181" s="596" t="s">
        <v>1114</v>
      </c>
      <c r="H181" s="596">
        <v>109</v>
      </c>
      <c r="I181" s="596" t="s">
        <v>1166</v>
      </c>
    </row>
    <row r="182" spans="2:9" ht="17.25">
      <c r="B182" s="595" t="s">
        <v>1430</v>
      </c>
      <c r="C182" s="596" t="s">
        <v>1065</v>
      </c>
      <c r="D182" s="596" t="s">
        <v>1138</v>
      </c>
      <c r="E182" s="596" t="s">
        <v>982</v>
      </c>
      <c r="F182" s="596" t="s">
        <v>1425</v>
      </c>
      <c r="G182" s="596" t="s">
        <v>1114</v>
      </c>
      <c r="H182" s="596">
        <v>109</v>
      </c>
      <c r="I182" s="596" t="s">
        <v>1166</v>
      </c>
    </row>
    <row r="183" spans="2:9" ht="17.25">
      <c r="B183" s="595" t="s">
        <v>1431</v>
      </c>
      <c r="C183" s="596" t="s">
        <v>1065</v>
      </c>
      <c r="D183" s="596" t="s">
        <v>1138</v>
      </c>
      <c r="E183" s="596" t="s">
        <v>982</v>
      </c>
      <c r="F183" s="596" t="s">
        <v>1425</v>
      </c>
      <c r="G183" s="596" t="s">
        <v>1114</v>
      </c>
      <c r="H183" s="596">
        <v>109</v>
      </c>
      <c r="I183" s="596" t="s">
        <v>1166</v>
      </c>
    </row>
    <row r="184" spans="2:9" ht="17.25">
      <c r="B184" s="595" t="s">
        <v>1432</v>
      </c>
      <c r="C184" s="596" t="s">
        <v>1065</v>
      </c>
      <c r="D184" s="596" t="s">
        <v>1138</v>
      </c>
      <c r="E184" s="596" t="s">
        <v>982</v>
      </c>
      <c r="F184" s="596" t="s">
        <v>1425</v>
      </c>
      <c r="G184" s="596" t="s">
        <v>1114</v>
      </c>
      <c r="H184" s="596">
        <v>109</v>
      </c>
      <c r="I184" s="596" t="s">
        <v>1166</v>
      </c>
    </row>
    <row r="185" spans="2:9" ht="17.25">
      <c r="B185" s="595" t="s">
        <v>1433</v>
      </c>
      <c r="C185" s="596" t="s">
        <v>1065</v>
      </c>
      <c r="D185" s="596" t="s">
        <v>1410</v>
      </c>
      <c r="E185" s="596" t="s">
        <v>982</v>
      </c>
      <c r="F185" s="596" t="s">
        <v>1411</v>
      </c>
      <c r="G185" s="596" t="s">
        <v>1114</v>
      </c>
      <c r="H185" s="596">
        <v>110</v>
      </c>
      <c r="I185" s="596" t="s">
        <v>1052</v>
      </c>
    </row>
    <row r="186" spans="2:9" ht="17.25">
      <c r="B186" s="595" t="s">
        <v>1434</v>
      </c>
      <c r="C186" s="596" t="s">
        <v>1096</v>
      </c>
      <c r="D186" s="596" t="s">
        <v>1175</v>
      </c>
      <c r="E186" s="596" t="s">
        <v>1042</v>
      </c>
      <c r="F186" s="596" t="s">
        <v>1435</v>
      </c>
      <c r="G186" s="596" t="s">
        <v>1020</v>
      </c>
      <c r="H186" s="596">
        <v>88</v>
      </c>
      <c r="I186" s="596" t="s">
        <v>994</v>
      </c>
    </row>
    <row r="187" spans="2:9" ht="17.25">
      <c r="B187" s="595" t="s">
        <v>1436</v>
      </c>
      <c r="C187" s="596" t="s">
        <v>978</v>
      </c>
      <c r="D187" s="596" t="s">
        <v>1437</v>
      </c>
      <c r="E187" s="596" t="s">
        <v>996</v>
      </c>
      <c r="F187" s="596" t="s">
        <v>1438</v>
      </c>
      <c r="G187" s="596" t="s">
        <v>1101</v>
      </c>
      <c r="H187" s="596">
        <v>134</v>
      </c>
      <c r="I187" s="596" t="s">
        <v>1129</v>
      </c>
    </row>
    <row r="188" spans="2:9" ht="17.25">
      <c r="B188" s="595" t="s">
        <v>1439</v>
      </c>
      <c r="C188" s="596" t="s">
        <v>1031</v>
      </c>
      <c r="D188" s="596" t="s">
        <v>1013</v>
      </c>
      <c r="E188" s="596" t="s">
        <v>1114</v>
      </c>
      <c r="F188" s="596" t="s">
        <v>1123</v>
      </c>
      <c r="G188" s="596" t="s">
        <v>1000</v>
      </c>
      <c r="H188" s="596">
        <v>97</v>
      </c>
      <c r="I188" s="596" t="s">
        <v>1035</v>
      </c>
    </row>
    <row r="189" spans="2:9" ht="17.25">
      <c r="B189" s="595" t="s">
        <v>1440</v>
      </c>
      <c r="C189" s="596" t="s">
        <v>1031</v>
      </c>
      <c r="D189" s="596" t="s">
        <v>1013</v>
      </c>
      <c r="E189" s="596" t="s">
        <v>1114</v>
      </c>
      <c r="F189" s="596" t="s">
        <v>1123</v>
      </c>
      <c r="G189" s="596" t="s">
        <v>1000</v>
      </c>
      <c r="H189" s="596">
        <v>97</v>
      </c>
      <c r="I189" s="596" t="s">
        <v>1035</v>
      </c>
    </row>
    <row r="190" spans="2:9" ht="17.25">
      <c r="B190" s="595" t="s">
        <v>1441</v>
      </c>
      <c r="C190" s="596" t="s">
        <v>1031</v>
      </c>
      <c r="D190" s="596" t="s">
        <v>1013</v>
      </c>
      <c r="E190" s="596" t="s">
        <v>1114</v>
      </c>
      <c r="F190" s="596" t="s">
        <v>1123</v>
      </c>
      <c r="G190" s="596" t="s">
        <v>1000</v>
      </c>
      <c r="H190" s="596">
        <v>97</v>
      </c>
      <c r="I190" s="596" t="s">
        <v>1035</v>
      </c>
    </row>
    <row r="191" spans="2:9" ht="17.25">
      <c r="B191" s="595" t="s">
        <v>1442</v>
      </c>
      <c r="C191" s="596" t="s">
        <v>1031</v>
      </c>
      <c r="D191" s="596" t="s">
        <v>1013</v>
      </c>
      <c r="E191" s="596" t="s">
        <v>1114</v>
      </c>
      <c r="F191" s="596" t="s">
        <v>1123</v>
      </c>
      <c r="G191" s="596" t="s">
        <v>1000</v>
      </c>
      <c r="H191" s="596">
        <v>97</v>
      </c>
      <c r="I191" s="596" t="s">
        <v>1035</v>
      </c>
    </row>
    <row r="192" spans="2:9" ht="17.25">
      <c r="B192" s="595" t="s">
        <v>1443</v>
      </c>
      <c r="C192" s="596" t="s">
        <v>1114</v>
      </c>
      <c r="D192" s="596" t="s">
        <v>1298</v>
      </c>
      <c r="E192" s="596" t="s">
        <v>1069</v>
      </c>
      <c r="F192" s="596" t="s">
        <v>1299</v>
      </c>
      <c r="G192" s="596" t="s">
        <v>1038</v>
      </c>
      <c r="H192" s="596">
        <v>185</v>
      </c>
      <c r="I192" s="596" t="s">
        <v>1300</v>
      </c>
    </row>
    <row r="193" spans="2:9" ht="17.25">
      <c r="B193" s="595" t="s">
        <v>1444</v>
      </c>
      <c r="C193" s="596" t="s">
        <v>1096</v>
      </c>
      <c r="D193" s="596" t="s">
        <v>1130</v>
      </c>
      <c r="E193" s="596" t="s">
        <v>1114</v>
      </c>
      <c r="F193" s="596" t="s">
        <v>1445</v>
      </c>
      <c r="G193" s="596" t="s">
        <v>992</v>
      </c>
      <c r="H193" s="596">
        <v>94</v>
      </c>
      <c r="I193" s="596" t="s">
        <v>1016</v>
      </c>
    </row>
    <row r="194" spans="2:9" ht="17.25">
      <c r="B194" s="595" t="s">
        <v>1446</v>
      </c>
      <c r="C194" s="596" t="s">
        <v>1226</v>
      </c>
      <c r="D194" s="596" t="s">
        <v>1447</v>
      </c>
      <c r="E194" s="596" t="s">
        <v>1252</v>
      </c>
      <c r="F194" s="596" t="s">
        <v>1448</v>
      </c>
      <c r="G194" s="596" t="s">
        <v>1449</v>
      </c>
      <c r="H194" s="596">
        <v>422</v>
      </c>
      <c r="I194" s="596" t="s">
        <v>1261</v>
      </c>
    </row>
    <row r="195" spans="2:9" ht="17.25">
      <c r="B195" s="595" t="s">
        <v>1450</v>
      </c>
      <c r="C195" s="596" t="s">
        <v>1164</v>
      </c>
      <c r="D195" s="596" t="s">
        <v>1451</v>
      </c>
      <c r="E195" s="596" t="s">
        <v>1189</v>
      </c>
      <c r="F195" s="596" t="s">
        <v>1452</v>
      </c>
      <c r="G195" s="596" t="s">
        <v>1167</v>
      </c>
      <c r="H195" s="596">
        <v>430</v>
      </c>
      <c r="I195" s="596" t="s">
        <v>1021</v>
      </c>
    </row>
    <row r="196" spans="2:9" ht="17.25">
      <c r="B196" s="595" t="s">
        <v>1453</v>
      </c>
      <c r="C196" s="596" t="s">
        <v>1226</v>
      </c>
      <c r="D196" s="596" t="s">
        <v>1447</v>
      </c>
      <c r="E196" s="596" t="s">
        <v>1252</v>
      </c>
      <c r="F196" s="596" t="s">
        <v>1448</v>
      </c>
      <c r="G196" s="596" t="s">
        <v>1449</v>
      </c>
      <c r="H196" s="596">
        <v>422</v>
      </c>
      <c r="I196" s="596" t="s">
        <v>1261</v>
      </c>
    </row>
    <row r="197" spans="2:9" ht="17.25">
      <c r="B197" s="595" t="s">
        <v>1454</v>
      </c>
      <c r="C197" s="596" t="s">
        <v>978</v>
      </c>
      <c r="D197" s="596" t="s">
        <v>1218</v>
      </c>
      <c r="E197" s="596" t="s">
        <v>1023</v>
      </c>
      <c r="F197" s="596" t="s">
        <v>1219</v>
      </c>
      <c r="G197" s="596" t="s">
        <v>1101</v>
      </c>
      <c r="H197" s="596">
        <v>132</v>
      </c>
      <c r="I197" s="596" t="s">
        <v>1144</v>
      </c>
    </row>
    <row r="198" spans="2:9" ht="17.25">
      <c r="B198" s="595" t="s">
        <v>1455</v>
      </c>
      <c r="C198" s="596" t="s">
        <v>1100</v>
      </c>
      <c r="D198" s="596" t="s">
        <v>1456</v>
      </c>
      <c r="E198" s="596" t="s">
        <v>980</v>
      </c>
      <c r="F198" s="596" t="s">
        <v>1457</v>
      </c>
      <c r="G198" s="596" t="s">
        <v>982</v>
      </c>
      <c r="H198" s="596">
        <v>123</v>
      </c>
      <c r="I198" s="596" t="s">
        <v>1164</v>
      </c>
    </row>
    <row r="199" spans="2:9" ht="17.25">
      <c r="B199" s="595" t="s">
        <v>1458</v>
      </c>
      <c r="C199" s="596" t="s">
        <v>1065</v>
      </c>
      <c r="D199" s="596" t="s">
        <v>1459</v>
      </c>
      <c r="E199" s="596" t="s">
        <v>1067</v>
      </c>
      <c r="F199" s="596" t="s">
        <v>1460</v>
      </c>
      <c r="G199" s="596" t="s">
        <v>1114</v>
      </c>
      <c r="H199" s="596">
        <v>107</v>
      </c>
      <c r="I199" s="596" t="s">
        <v>1069</v>
      </c>
    </row>
    <row r="200" spans="2:9" ht="17.25">
      <c r="B200" s="595" t="s">
        <v>1461</v>
      </c>
      <c r="C200" s="596" t="s">
        <v>1031</v>
      </c>
      <c r="D200" s="596" t="s">
        <v>1113</v>
      </c>
      <c r="E200" s="596" t="s">
        <v>1114</v>
      </c>
      <c r="F200" s="596" t="s">
        <v>1115</v>
      </c>
      <c r="G200" s="596" t="s">
        <v>1000</v>
      </c>
      <c r="H200" s="596">
        <v>96</v>
      </c>
      <c r="I200" s="596" t="s">
        <v>1035</v>
      </c>
    </row>
    <row r="201" spans="2:9" ht="17.25">
      <c r="B201" s="595" t="s">
        <v>1462</v>
      </c>
      <c r="C201" s="596" t="s">
        <v>1020</v>
      </c>
      <c r="D201" s="596" t="s">
        <v>1027</v>
      </c>
      <c r="E201" s="596" t="s">
        <v>994</v>
      </c>
      <c r="F201" s="596" t="s">
        <v>1028</v>
      </c>
      <c r="G201" s="596" t="s">
        <v>996</v>
      </c>
      <c r="H201" s="596">
        <v>153</v>
      </c>
      <c r="I201" s="596" t="s">
        <v>1029</v>
      </c>
    </row>
    <row r="202" spans="2:9" ht="17.25">
      <c r="B202" s="595" t="s">
        <v>1463</v>
      </c>
      <c r="C202" s="596" t="s">
        <v>978</v>
      </c>
      <c r="D202" s="596" t="s">
        <v>1464</v>
      </c>
      <c r="E202" s="596" t="s">
        <v>980</v>
      </c>
      <c r="F202" s="596" t="s">
        <v>1465</v>
      </c>
      <c r="G202" s="596" t="s">
        <v>982</v>
      </c>
      <c r="H202" s="596">
        <v>125</v>
      </c>
      <c r="I202" s="596" t="s">
        <v>983</v>
      </c>
    </row>
    <row r="203" spans="2:9" ht="17.25">
      <c r="B203" s="595" t="s">
        <v>1466</v>
      </c>
      <c r="C203" s="596" t="s">
        <v>1101</v>
      </c>
      <c r="D203" s="596" t="s">
        <v>1467</v>
      </c>
      <c r="E203" s="596" t="s">
        <v>1421</v>
      </c>
      <c r="F203" s="596" t="s">
        <v>1468</v>
      </c>
      <c r="G203" s="596" t="s">
        <v>1052</v>
      </c>
      <c r="H203" s="596">
        <v>225</v>
      </c>
      <c r="I203" s="596" t="s">
        <v>1207</v>
      </c>
    </row>
    <row r="204" spans="2:9" ht="17.25">
      <c r="B204" s="595" t="s">
        <v>1469</v>
      </c>
      <c r="C204" s="596" t="s">
        <v>1226</v>
      </c>
      <c r="D204" s="596" t="s">
        <v>1447</v>
      </c>
      <c r="E204" s="596" t="s">
        <v>1252</v>
      </c>
      <c r="F204" s="596" t="s">
        <v>1448</v>
      </c>
      <c r="G204" s="596" t="s">
        <v>1449</v>
      </c>
      <c r="H204" s="596">
        <v>422</v>
      </c>
      <c r="I204" s="596" t="s">
        <v>1261</v>
      </c>
    </row>
    <row r="205" spans="2:9" ht="17.25">
      <c r="B205" s="595" t="s">
        <v>1470</v>
      </c>
      <c r="C205" s="596" t="s">
        <v>1020</v>
      </c>
      <c r="D205" s="596" t="s">
        <v>1471</v>
      </c>
      <c r="E205" s="596" t="s">
        <v>994</v>
      </c>
      <c r="F205" s="596" t="s">
        <v>1472</v>
      </c>
      <c r="G205" s="596" t="s">
        <v>996</v>
      </c>
      <c r="H205" s="596">
        <v>154</v>
      </c>
      <c r="I205" s="596" t="s">
        <v>1029</v>
      </c>
    </row>
    <row r="206" spans="2:9" ht="17.25">
      <c r="B206" s="595" t="s">
        <v>1473</v>
      </c>
      <c r="C206" s="596" t="s">
        <v>985</v>
      </c>
      <c r="D206" s="596" t="s">
        <v>986</v>
      </c>
      <c r="E206" s="596" t="s">
        <v>987</v>
      </c>
      <c r="F206" s="596" t="s">
        <v>988</v>
      </c>
      <c r="G206" s="596" t="s">
        <v>980</v>
      </c>
      <c r="H206" s="596">
        <v>143</v>
      </c>
      <c r="I206" s="596" t="s">
        <v>989</v>
      </c>
    </row>
    <row r="207" spans="2:9" ht="17.25">
      <c r="B207" s="595" t="s">
        <v>1474</v>
      </c>
      <c r="C207" s="596" t="s">
        <v>1031</v>
      </c>
      <c r="D207" s="596" t="s">
        <v>1092</v>
      </c>
      <c r="E207" s="596" t="s">
        <v>1067</v>
      </c>
      <c r="F207" s="596" t="s">
        <v>1093</v>
      </c>
      <c r="G207" s="596" t="s">
        <v>1042</v>
      </c>
      <c r="H207" s="596">
        <v>104</v>
      </c>
      <c r="I207" s="596" t="s">
        <v>1044</v>
      </c>
    </row>
    <row r="208" spans="2:9" ht="17.25">
      <c r="B208" s="585"/>
      <c r="C208" s="599" t="s">
        <v>967</v>
      </c>
      <c r="D208" s="3439" t="s">
        <v>968</v>
      </c>
      <c r="E208" s="3440"/>
      <c r="F208" s="3439" t="s">
        <v>969</v>
      </c>
      <c r="G208" s="3440"/>
      <c r="H208" s="3439" t="s">
        <v>970</v>
      </c>
      <c r="I208" s="3440"/>
    </row>
    <row r="209" spans="2:9" ht="18" thickBot="1">
      <c r="B209" s="591" t="s">
        <v>972</v>
      </c>
      <c r="C209" s="592" t="s">
        <v>973</v>
      </c>
      <c r="D209" s="592" t="s">
        <v>973</v>
      </c>
      <c r="E209" s="592" t="s">
        <v>974</v>
      </c>
      <c r="F209" s="592" t="s">
        <v>973</v>
      </c>
      <c r="G209" s="592" t="s">
        <v>975</v>
      </c>
      <c r="H209" s="592" t="s">
        <v>973</v>
      </c>
      <c r="I209" s="592" t="s">
        <v>975</v>
      </c>
    </row>
    <row r="210" spans="2:9" ht="18" thickTop="1">
      <c r="B210" s="600" t="s">
        <v>1475</v>
      </c>
      <c r="C210" s="601" t="s">
        <v>1031</v>
      </c>
      <c r="D210" s="601" t="s">
        <v>1013</v>
      </c>
      <c r="E210" s="601" t="s">
        <v>1114</v>
      </c>
      <c r="F210" s="601" t="s">
        <v>1123</v>
      </c>
      <c r="G210" s="596" t="s">
        <v>1000</v>
      </c>
      <c r="H210" s="601">
        <v>97</v>
      </c>
      <c r="I210" s="596" t="s">
        <v>1035</v>
      </c>
    </row>
    <row r="211" spans="2:9" ht="17.25">
      <c r="B211" s="595" t="s">
        <v>1476</v>
      </c>
      <c r="C211" s="596" t="s">
        <v>1257</v>
      </c>
      <c r="D211" s="596" t="s">
        <v>1277</v>
      </c>
      <c r="E211" s="596" t="s">
        <v>985</v>
      </c>
      <c r="F211" s="596" t="s">
        <v>1477</v>
      </c>
      <c r="G211" s="596" t="s">
        <v>1100</v>
      </c>
      <c r="H211" s="596">
        <v>70</v>
      </c>
      <c r="I211" s="596" t="s">
        <v>980</v>
      </c>
    </row>
    <row r="212" spans="2:9" ht="17.25">
      <c r="B212" s="595" t="s">
        <v>1478</v>
      </c>
      <c r="C212" s="596" t="s">
        <v>1257</v>
      </c>
      <c r="D212" s="596" t="s">
        <v>1277</v>
      </c>
      <c r="E212" s="596" t="s">
        <v>985</v>
      </c>
      <c r="F212" s="596" t="s">
        <v>1477</v>
      </c>
      <c r="G212" s="596" t="s">
        <v>1100</v>
      </c>
      <c r="H212" s="596">
        <v>70</v>
      </c>
      <c r="I212" s="596" t="s">
        <v>980</v>
      </c>
    </row>
    <row r="213" spans="2:9" ht="17.25">
      <c r="B213" s="595" t="s">
        <v>1479</v>
      </c>
      <c r="C213" s="596" t="s">
        <v>1100</v>
      </c>
      <c r="D213" s="596" t="s">
        <v>1185</v>
      </c>
      <c r="E213" s="596" t="s">
        <v>1222</v>
      </c>
      <c r="F213" s="596" t="s">
        <v>1335</v>
      </c>
      <c r="G213" s="596" t="s">
        <v>1067</v>
      </c>
      <c r="H213" s="596">
        <v>118</v>
      </c>
      <c r="I213" s="596" t="s">
        <v>1242</v>
      </c>
    </row>
    <row r="214" spans="2:9" ht="17.25">
      <c r="B214" s="595" t="s">
        <v>1480</v>
      </c>
      <c r="C214" s="596" t="s">
        <v>1031</v>
      </c>
      <c r="D214" s="596" t="s">
        <v>1119</v>
      </c>
      <c r="E214" s="596" t="s">
        <v>1114</v>
      </c>
      <c r="F214" s="596" t="s">
        <v>1120</v>
      </c>
      <c r="G214" s="596" t="s">
        <v>1000</v>
      </c>
      <c r="H214" s="596">
        <v>95</v>
      </c>
      <c r="I214" s="596" t="s">
        <v>1016</v>
      </c>
    </row>
    <row r="215" spans="2:9" ht="17.25">
      <c r="B215" s="595" t="s">
        <v>1481</v>
      </c>
      <c r="C215" s="596" t="s">
        <v>1033</v>
      </c>
      <c r="D215" s="596" t="s">
        <v>1482</v>
      </c>
      <c r="E215" s="596" t="s">
        <v>1242</v>
      </c>
      <c r="F215" s="596" t="s">
        <v>1483</v>
      </c>
      <c r="G215" s="596" t="s">
        <v>1044</v>
      </c>
      <c r="H215" s="596">
        <v>204</v>
      </c>
      <c r="I215" s="596" t="s">
        <v>1236</v>
      </c>
    </row>
    <row r="216" spans="2:9" ht="17.25">
      <c r="B216" s="595" t="s">
        <v>1484</v>
      </c>
      <c r="C216" s="596" t="s">
        <v>992</v>
      </c>
      <c r="D216" s="596" t="s">
        <v>1048</v>
      </c>
      <c r="E216" s="596" t="s">
        <v>1016</v>
      </c>
      <c r="F216" s="596" t="s">
        <v>1049</v>
      </c>
      <c r="G216" s="596" t="s">
        <v>987</v>
      </c>
      <c r="H216" s="596">
        <v>164</v>
      </c>
      <c r="I216" s="596" t="s">
        <v>1040</v>
      </c>
    </row>
    <row r="217" spans="2:9" ht="17.25">
      <c r="B217" s="595" t="s">
        <v>1485</v>
      </c>
      <c r="C217" s="596" t="s">
        <v>1042</v>
      </c>
      <c r="D217" s="596" t="s">
        <v>1077</v>
      </c>
      <c r="E217" s="596" t="s">
        <v>1044</v>
      </c>
      <c r="F217" s="596" t="s">
        <v>1357</v>
      </c>
      <c r="G217" s="596" t="s">
        <v>1038</v>
      </c>
      <c r="H217" s="596">
        <v>182</v>
      </c>
      <c r="I217" s="596" t="s">
        <v>1358</v>
      </c>
    </row>
    <row r="218" spans="2:9" ht="17.25">
      <c r="B218" s="595" t="s">
        <v>1486</v>
      </c>
      <c r="C218" s="596" t="s">
        <v>1000</v>
      </c>
      <c r="D218" s="596" t="s">
        <v>1487</v>
      </c>
      <c r="E218" s="596" t="s">
        <v>1035</v>
      </c>
      <c r="F218" s="596" t="s">
        <v>1488</v>
      </c>
      <c r="G218" s="596" t="s">
        <v>1004</v>
      </c>
      <c r="H218" s="596">
        <v>171</v>
      </c>
      <c r="I218" s="596" t="s">
        <v>1489</v>
      </c>
    </row>
    <row r="219" spans="2:9" ht="17.25">
      <c r="B219" s="595" t="s">
        <v>1490</v>
      </c>
      <c r="C219" s="596" t="s">
        <v>1042</v>
      </c>
      <c r="D219" s="596" t="s">
        <v>1177</v>
      </c>
      <c r="E219" s="596" t="s">
        <v>1002</v>
      </c>
      <c r="F219" s="596" t="s">
        <v>1244</v>
      </c>
      <c r="G219" s="596" t="s">
        <v>994</v>
      </c>
      <c r="H219" s="596">
        <v>175</v>
      </c>
      <c r="I219" s="596" t="s">
        <v>1005</v>
      </c>
    </row>
    <row r="220" spans="2:9" ht="17.25">
      <c r="B220" s="595" t="s">
        <v>1491</v>
      </c>
      <c r="C220" s="596" t="s">
        <v>1000</v>
      </c>
      <c r="D220" s="596" t="s">
        <v>1308</v>
      </c>
      <c r="E220" s="596" t="s">
        <v>1002</v>
      </c>
      <c r="F220" s="596" t="s">
        <v>1309</v>
      </c>
      <c r="G220" s="596" t="s">
        <v>1004</v>
      </c>
      <c r="H220" s="596">
        <v>173</v>
      </c>
      <c r="I220" s="596" t="s">
        <v>1005</v>
      </c>
    </row>
    <row r="221" spans="2:9" ht="17.25">
      <c r="B221" s="595" t="s">
        <v>1492</v>
      </c>
      <c r="C221" s="596" t="s">
        <v>1004</v>
      </c>
      <c r="D221" s="596" t="s">
        <v>1263</v>
      </c>
      <c r="E221" s="596" t="s">
        <v>1134</v>
      </c>
      <c r="F221" s="596" t="s">
        <v>1493</v>
      </c>
      <c r="G221" s="596" t="s">
        <v>1288</v>
      </c>
      <c r="H221" s="596">
        <v>296</v>
      </c>
      <c r="I221" s="596" t="s">
        <v>1092</v>
      </c>
    </row>
    <row r="222" spans="2:9" ht="17.25">
      <c r="B222" s="595" t="s">
        <v>1494</v>
      </c>
      <c r="C222" s="596" t="s">
        <v>1038</v>
      </c>
      <c r="D222" s="596" t="s">
        <v>1495</v>
      </c>
      <c r="E222" s="596" t="s">
        <v>1358</v>
      </c>
      <c r="F222" s="596" t="s">
        <v>1496</v>
      </c>
      <c r="G222" s="596" t="s">
        <v>1010</v>
      </c>
      <c r="H222" s="596">
        <v>320</v>
      </c>
      <c r="I222" s="596" t="s">
        <v>1169</v>
      </c>
    </row>
    <row r="223" spans="2:9" ht="17.25">
      <c r="B223" s="595" t="s">
        <v>1497</v>
      </c>
      <c r="C223" s="596" t="s">
        <v>1222</v>
      </c>
      <c r="D223" s="596" t="s">
        <v>1240</v>
      </c>
      <c r="E223" s="596" t="s">
        <v>1129</v>
      </c>
      <c r="F223" s="596" t="s">
        <v>1241</v>
      </c>
      <c r="G223" s="596" t="s">
        <v>1242</v>
      </c>
      <c r="H223" s="596">
        <v>237</v>
      </c>
      <c r="I223" s="596" t="s">
        <v>1227</v>
      </c>
    </row>
    <row r="224" spans="2:9" ht="17.25">
      <c r="B224" s="595" t="s">
        <v>1498</v>
      </c>
      <c r="C224" s="596" t="s">
        <v>1000</v>
      </c>
      <c r="D224" s="596" t="s">
        <v>1132</v>
      </c>
      <c r="E224" s="596" t="s">
        <v>1035</v>
      </c>
      <c r="F224" s="596" t="s">
        <v>1133</v>
      </c>
      <c r="G224" s="596" t="s">
        <v>1004</v>
      </c>
      <c r="H224" s="596">
        <v>169</v>
      </c>
      <c r="I224" s="596" t="s">
        <v>1134</v>
      </c>
    </row>
    <row r="225" spans="2:9" ht="17.25">
      <c r="B225" s="595" t="s">
        <v>1499</v>
      </c>
      <c r="C225" s="596" t="s">
        <v>1008</v>
      </c>
      <c r="D225" s="596" t="s">
        <v>1009</v>
      </c>
      <c r="E225" s="596" t="s">
        <v>1010</v>
      </c>
      <c r="F225" s="596" t="s">
        <v>1011</v>
      </c>
      <c r="G225" s="596" t="s">
        <v>1012</v>
      </c>
      <c r="H225" s="596">
        <v>278</v>
      </c>
      <c r="I225" s="596" t="s">
        <v>1013</v>
      </c>
    </row>
    <row r="226" spans="2:9" ht="17.25">
      <c r="B226" s="595" t="s">
        <v>1500</v>
      </c>
      <c r="C226" s="596" t="s">
        <v>1046</v>
      </c>
      <c r="D226" s="596" t="s">
        <v>1501</v>
      </c>
      <c r="E226" s="596" t="s">
        <v>1464</v>
      </c>
      <c r="F226" s="596" t="s">
        <v>1502</v>
      </c>
      <c r="G226" s="596" t="s">
        <v>1138</v>
      </c>
      <c r="H226" s="596">
        <v>623</v>
      </c>
      <c r="I226" s="596" t="s">
        <v>1503</v>
      </c>
    </row>
    <row r="227" spans="2:9" ht="17.25">
      <c r="B227" s="595" t="s">
        <v>1504</v>
      </c>
      <c r="C227" s="596" t="s">
        <v>1000</v>
      </c>
      <c r="D227" s="596" t="s">
        <v>1001</v>
      </c>
      <c r="E227" s="596" t="s">
        <v>1002</v>
      </c>
      <c r="F227" s="596" t="s">
        <v>1003</v>
      </c>
      <c r="G227" s="596" t="s">
        <v>1004</v>
      </c>
      <c r="H227" s="596">
        <v>174</v>
      </c>
      <c r="I227" s="596" t="s">
        <v>1005</v>
      </c>
    </row>
    <row r="228" spans="2:9" ht="17.25">
      <c r="B228" s="595" t="s">
        <v>1505</v>
      </c>
      <c r="C228" s="596" t="s">
        <v>1031</v>
      </c>
      <c r="D228" s="596" t="s">
        <v>1113</v>
      </c>
      <c r="E228" s="596" t="s">
        <v>1114</v>
      </c>
      <c r="F228" s="596" t="s">
        <v>1115</v>
      </c>
      <c r="G228" s="596" t="s">
        <v>1000</v>
      </c>
      <c r="H228" s="596">
        <v>96</v>
      </c>
      <c r="I228" s="596" t="s">
        <v>1035</v>
      </c>
    </row>
    <row r="229" spans="2:9" ht="17.25">
      <c r="B229" s="595" t="s">
        <v>1505</v>
      </c>
      <c r="C229" s="596" t="s">
        <v>1031</v>
      </c>
      <c r="D229" s="596" t="s">
        <v>1506</v>
      </c>
      <c r="E229" s="596" t="s">
        <v>1033</v>
      </c>
      <c r="F229" s="596" t="s">
        <v>1507</v>
      </c>
      <c r="G229" s="596" t="s">
        <v>1042</v>
      </c>
      <c r="H229" s="596">
        <v>102</v>
      </c>
      <c r="I229" s="596" t="s">
        <v>1044</v>
      </c>
    </row>
    <row r="230" spans="2:9" ht="17.25">
      <c r="B230" s="595" t="s">
        <v>1508</v>
      </c>
      <c r="C230" s="596" t="s">
        <v>1067</v>
      </c>
      <c r="D230" s="596" t="s">
        <v>1315</v>
      </c>
      <c r="E230" s="596" t="s">
        <v>1242</v>
      </c>
      <c r="F230" s="596" t="s">
        <v>1316</v>
      </c>
      <c r="G230" s="596" t="s">
        <v>1044</v>
      </c>
      <c r="H230" s="596">
        <v>206</v>
      </c>
      <c r="I230" s="596" t="s">
        <v>1317</v>
      </c>
    </row>
    <row r="231" spans="2:9" ht="17.25">
      <c r="B231" s="595" t="s">
        <v>1509</v>
      </c>
      <c r="C231" s="596" t="s">
        <v>1020</v>
      </c>
      <c r="D231" s="596" t="s">
        <v>1261</v>
      </c>
      <c r="E231" s="596" t="s">
        <v>1004</v>
      </c>
      <c r="F231" s="596" t="s">
        <v>1287</v>
      </c>
      <c r="G231" s="596" t="s">
        <v>1023</v>
      </c>
      <c r="H231" s="596">
        <v>148</v>
      </c>
      <c r="I231" s="596" t="s">
        <v>1288</v>
      </c>
    </row>
    <row r="232" spans="2:9" ht="17.25">
      <c r="B232" s="595" t="s">
        <v>1510</v>
      </c>
      <c r="C232" s="596" t="s">
        <v>1222</v>
      </c>
      <c r="D232" s="596" t="s">
        <v>1240</v>
      </c>
      <c r="E232" s="596" t="s">
        <v>1129</v>
      </c>
      <c r="F232" s="596" t="s">
        <v>1241</v>
      </c>
      <c r="G232" s="596" t="s">
        <v>1242</v>
      </c>
      <c r="H232" s="596">
        <v>237</v>
      </c>
      <c r="I232" s="596" t="s">
        <v>1227</v>
      </c>
    </row>
    <row r="233" spans="2:9" ht="17.25">
      <c r="B233" s="595" t="s">
        <v>1511</v>
      </c>
      <c r="C233" s="596" t="s">
        <v>1222</v>
      </c>
      <c r="D233" s="596" t="s">
        <v>1240</v>
      </c>
      <c r="E233" s="596" t="s">
        <v>1129</v>
      </c>
      <c r="F233" s="596" t="s">
        <v>1241</v>
      </c>
      <c r="G233" s="596" t="s">
        <v>1242</v>
      </c>
      <c r="H233" s="596">
        <v>237</v>
      </c>
      <c r="I233" s="596" t="s">
        <v>1227</v>
      </c>
    </row>
    <row r="234" spans="2:9" ht="17.25">
      <c r="B234" s="595" t="s">
        <v>1512</v>
      </c>
      <c r="C234" s="596" t="s">
        <v>1042</v>
      </c>
      <c r="D234" s="596" t="s">
        <v>1043</v>
      </c>
      <c r="E234" s="596" t="s">
        <v>1044</v>
      </c>
      <c r="F234" s="596" t="s">
        <v>1045</v>
      </c>
      <c r="G234" s="596" t="s">
        <v>994</v>
      </c>
      <c r="H234" s="596">
        <v>178</v>
      </c>
      <c r="I234" s="596" t="s">
        <v>1046</v>
      </c>
    </row>
    <row r="235" spans="2:9" ht="17.25">
      <c r="B235" s="595" t="s">
        <v>1513</v>
      </c>
      <c r="C235" s="596" t="s">
        <v>985</v>
      </c>
      <c r="D235" s="596" t="s">
        <v>1209</v>
      </c>
      <c r="E235" s="596" t="s">
        <v>1008</v>
      </c>
      <c r="F235" s="596" t="s">
        <v>1302</v>
      </c>
      <c r="G235" s="596" t="s">
        <v>1222</v>
      </c>
      <c r="H235" s="596">
        <v>139</v>
      </c>
      <c r="I235" s="596" t="s">
        <v>1012</v>
      </c>
    </row>
    <row r="236" spans="2:9" ht="17.25">
      <c r="B236" s="595" t="s">
        <v>1514</v>
      </c>
      <c r="C236" s="596" t="s">
        <v>1031</v>
      </c>
      <c r="D236" s="596" t="s">
        <v>1119</v>
      </c>
      <c r="E236" s="596" t="s">
        <v>1114</v>
      </c>
      <c r="F236" s="596" t="s">
        <v>1120</v>
      </c>
      <c r="G236" s="596" t="s">
        <v>1000</v>
      </c>
      <c r="H236" s="596">
        <v>95</v>
      </c>
      <c r="I236" s="596" t="s">
        <v>1016</v>
      </c>
    </row>
    <row r="237" spans="2:9" ht="17.25">
      <c r="B237" s="595" t="s">
        <v>1515</v>
      </c>
      <c r="C237" s="596" t="s">
        <v>978</v>
      </c>
      <c r="D237" s="596" t="s">
        <v>1419</v>
      </c>
      <c r="E237" s="596" t="s">
        <v>1023</v>
      </c>
      <c r="F237" s="596" t="s">
        <v>1420</v>
      </c>
      <c r="G237" s="596" t="s">
        <v>1101</v>
      </c>
      <c r="H237" s="596">
        <v>129</v>
      </c>
      <c r="I237" s="596" t="s">
        <v>1421</v>
      </c>
    </row>
    <row r="238" spans="2:9" ht="17.25">
      <c r="B238" s="595" t="s">
        <v>1516</v>
      </c>
      <c r="C238" s="596" t="s">
        <v>1222</v>
      </c>
      <c r="D238" s="596" t="s">
        <v>1517</v>
      </c>
      <c r="E238" s="596" t="s">
        <v>1224</v>
      </c>
      <c r="F238" s="596" t="s">
        <v>1518</v>
      </c>
      <c r="G238" s="596" t="s">
        <v>1226</v>
      </c>
      <c r="H238" s="596">
        <v>239</v>
      </c>
      <c r="I238" s="596" t="s">
        <v>1252</v>
      </c>
    </row>
    <row r="239" spans="2:9" ht="17.25">
      <c r="B239" s="595" t="s">
        <v>1519</v>
      </c>
      <c r="C239" s="596" t="s">
        <v>1222</v>
      </c>
      <c r="D239" s="596" t="s">
        <v>1223</v>
      </c>
      <c r="E239" s="596" t="s">
        <v>1224</v>
      </c>
      <c r="F239" s="596" t="s">
        <v>1225</v>
      </c>
      <c r="G239" s="596" t="s">
        <v>1226</v>
      </c>
      <c r="H239" s="596">
        <v>238</v>
      </c>
      <c r="I239" s="596" t="s">
        <v>1227</v>
      </c>
    </row>
    <row r="240" spans="2:9" ht="17.25">
      <c r="B240" s="595" t="s">
        <v>1520</v>
      </c>
      <c r="C240" s="596" t="s">
        <v>1031</v>
      </c>
      <c r="D240" s="596" t="s">
        <v>1113</v>
      </c>
      <c r="E240" s="596" t="s">
        <v>1114</v>
      </c>
      <c r="F240" s="596" t="s">
        <v>1115</v>
      </c>
      <c r="G240" s="596" t="s">
        <v>1000</v>
      </c>
      <c r="H240" s="596">
        <v>96</v>
      </c>
      <c r="I240" s="596" t="s">
        <v>1035</v>
      </c>
    </row>
    <row r="241" spans="2:9" ht="17.25">
      <c r="B241" s="595" t="s">
        <v>1521</v>
      </c>
      <c r="C241" s="596" t="s">
        <v>1042</v>
      </c>
      <c r="D241" s="596" t="s">
        <v>1043</v>
      </c>
      <c r="E241" s="596" t="s">
        <v>1044</v>
      </c>
      <c r="F241" s="596" t="s">
        <v>1045</v>
      </c>
      <c r="G241" s="596" t="s">
        <v>994</v>
      </c>
      <c r="H241" s="596">
        <v>178</v>
      </c>
      <c r="I241" s="596" t="s">
        <v>1046</v>
      </c>
    </row>
    <row r="242" spans="2:9" ht="17.25">
      <c r="B242" s="585"/>
      <c r="C242" s="599" t="s">
        <v>967</v>
      </c>
      <c r="D242" s="3439" t="s">
        <v>968</v>
      </c>
      <c r="E242" s="3440"/>
      <c r="F242" s="3439" t="s">
        <v>969</v>
      </c>
      <c r="G242" s="3440"/>
      <c r="H242" s="3439" t="s">
        <v>970</v>
      </c>
      <c r="I242" s="3440"/>
    </row>
    <row r="243" spans="2:9" ht="18" thickBot="1">
      <c r="B243" s="591" t="s">
        <v>972</v>
      </c>
      <c r="C243" s="592" t="s">
        <v>973</v>
      </c>
      <c r="D243" s="592" t="s">
        <v>973</v>
      </c>
      <c r="E243" s="592" t="s">
        <v>974</v>
      </c>
      <c r="F243" s="592" t="s">
        <v>973</v>
      </c>
      <c r="G243" s="592" t="s">
        <v>975</v>
      </c>
      <c r="H243" s="592" t="s">
        <v>973</v>
      </c>
      <c r="I243" s="592" t="s">
        <v>975</v>
      </c>
    </row>
    <row r="244" spans="2:9" ht="18" thickTop="1">
      <c r="B244" s="600" t="s">
        <v>1522</v>
      </c>
      <c r="C244" s="601" t="s">
        <v>1000</v>
      </c>
      <c r="D244" s="601" t="s">
        <v>1132</v>
      </c>
      <c r="E244" s="601" t="s">
        <v>1035</v>
      </c>
      <c r="F244" s="601" t="s">
        <v>1133</v>
      </c>
      <c r="G244" s="596" t="s">
        <v>1004</v>
      </c>
      <c r="H244" s="601">
        <v>169</v>
      </c>
      <c r="I244" s="596" t="s">
        <v>1134</v>
      </c>
    </row>
    <row r="245" spans="2:9" ht="17.25">
      <c r="B245" s="595" t="s">
        <v>1523</v>
      </c>
      <c r="C245" s="596" t="s">
        <v>1033</v>
      </c>
      <c r="D245" s="596" t="s">
        <v>1482</v>
      </c>
      <c r="E245" s="596" t="s">
        <v>1242</v>
      </c>
      <c r="F245" s="596" t="s">
        <v>1483</v>
      </c>
      <c r="G245" s="596" t="s">
        <v>1044</v>
      </c>
      <c r="H245" s="596">
        <v>204</v>
      </c>
      <c r="I245" s="596" t="s">
        <v>1236</v>
      </c>
    </row>
    <row r="246" spans="2:9" ht="17.25">
      <c r="B246" s="595" t="s">
        <v>1524</v>
      </c>
      <c r="C246" s="596" t="s">
        <v>992</v>
      </c>
      <c r="D246" s="596" t="s">
        <v>993</v>
      </c>
      <c r="E246" s="596" t="s">
        <v>994</v>
      </c>
      <c r="F246" s="596" t="s">
        <v>995</v>
      </c>
      <c r="G246" s="596" t="s">
        <v>996</v>
      </c>
      <c r="H246" s="596">
        <v>156</v>
      </c>
      <c r="I246" s="596" t="s">
        <v>997</v>
      </c>
    </row>
    <row r="247" spans="2:9" ht="17.25">
      <c r="B247" s="595" t="s">
        <v>1525</v>
      </c>
      <c r="C247" s="596" t="s">
        <v>1042</v>
      </c>
      <c r="D247" s="596" t="s">
        <v>1043</v>
      </c>
      <c r="E247" s="596" t="s">
        <v>1044</v>
      </c>
      <c r="F247" s="596" t="s">
        <v>1045</v>
      </c>
      <c r="G247" s="596" t="s">
        <v>994</v>
      </c>
      <c r="H247" s="596">
        <v>178</v>
      </c>
      <c r="I247" s="596" t="s">
        <v>1046</v>
      </c>
    </row>
    <row r="248" spans="2:9" ht="17.25">
      <c r="B248" s="595" t="s">
        <v>1526</v>
      </c>
      <c r="C248" s="596" t="s">
        <v>1042</v>
      </c>
      <c r="D248" s="596" t="s">
        <v>1077</v>
      </c>
      <c r="E248" s="596" t="s">
        <v>1044</v>
      </c>
      <c r="F248" s="596" t="s">
        <v>1357</v>
      </c>
      <c r="G248" s="596" t="s">
        <v>1038</v>
      </c>
      <c r="H248" s="596">
        <v>182</v>
      </c>
      <c r="I248" s="596" t="s">
        <v>1358</v>
      </c>
    </row>
    <row r="249" spans="2:9" ht="17.25">
      <c r="B249" s="595" t="s">
        <v>1527</v>
      </c>
      <c r="C249" s="596" t="s">
        <v>1042</v>
      </c>
      <c r="D249" s="596" t="s">
        <v>1177</v>
      </c>
      <c r="E249" s="596" t="s">
        <v>1002</v>
      </c>
      <c r="F249" s="596" t="s">
        <v>1244</v>
      </c>
      <c r="G249" s="596" t="s">
        <v>994</v>
      </c>
      <c r="H249" s="596">
        <v>175</v>
      </c>
      <c r="I249" s="596" t="s">
        <v>1005</v>
      </c>
    </row>
    <row r="250" spans="2:9" ht="17.25">
      <c r="B250" s="595" t="s">
        <v>1528</v>
      </c>
      <c r="C250" s="596" t="s">
        <v>985</v>
      </c>
      <c r="D250" s="596" t="s">
        <v>1209</v>
      </c>
      <c r="E250" s="596" t="s">
        <v>1008</v>
      </c>
      <c r="F250" s="596" t="s">
        <v>1302</v>
      </c>
      <c r="G250" s="596" t="s">
        <v>1222</v>
      </c>
      <c r="H250" s="596">
        <v>139</v>
      </c>
      <c r="I250" s="596" t="s">
        <v>1012</v>
      </c>
    </row>
    <row r="251" spans="2:9" ht="17.25">
      <c r="B251" s="595" t="s">
        <v>1529</v>
      </c>
      <c r="C251" s="596" t="s">
        <v>985</v>
      </c>
      <c r="D251" s="596" t="s">
        <v>1209</v>
      </c>
      <c r="E251" s="596" t="s">
        <v>1008</v>
      </c>
      <c r="F251" s="596" t="s">
        <v>1302</v>
      </c>
      <c r="G251" s="596" t="s">
        <v>1222</v>
      </c>
      <c r="H251" s="596">
        <v>139</v>
      </c>
      <c r="I251" s="596" t="s">
        <v>1012</v>
      </c>
    </row>
    <row r="252" spans="2:9" ht="17.25">
      <c r="B252" s="595" t="s">
        <v>1530</v>
      </c>
      <c r="C252" s="596" t="s">
        <v>985</v>
      </c>
      <c r="D252" s="596" t="s">
        <v>1209</v>
      </c>
      <c r="E252" s="596" t="s">
        <v>1008</v>
      </c>
      <c r="F252" s="596" t="s">
        <v>1302</v>
      </c>
      <c r="G252" s="596" t="s">
        <v>1222</v>
      </c>
      <c r="H252" s="596">
        <v>139</v>
      </c>
      <c r="I252" s="596" t="s">
        <v>1012</v>
      </c>
    </row>
    <row r="253" spans="2:9" ht="17.25">
      <c r="B253" s="595" t="s">
        <v>1531</v>
      </c>
      <c r="C253" s="596" t="s">
        <v>985</v>
      </c>
      <c r="D253" s="596" t="s">
        <v>1209</v>
      </c>
      <c r="E253" s="596" t="s">
        <v>1008</v>
      </c>
      <c r="F253" s="596" t="s">
        <v>1302</v>
      </c>
      <c r="G253" s="596" t="s">
        <v>1222</v>
      </c>
      <c r="H253" s="596">
        <v>139</v>
      </c>
      <c r="I253" s="596" t="s">
        <v>1012</v>
      </c>
    </row>
    <row r="254" spans="2:9" ht="17.25">
      <c r="B254" s="595" t="s">
        <v>1532</v>
      </c>
      <c r="C254" s="596" t="s">
        <v>1052</v>
      </c>
      <c r="D254" s="596" t="s">
        <v>1533</v>
      </c>
      <c r="E254" s="596" t="s">
        <v>1207</v>
      </c>
      <c r="F254" s="596" t="s">
        <v>1534</v>
      </c>
      <c r="G254" s="596" t="s">
        <v>1054</v>
      </c>
      <c r="H254" s="596">
        <v>394</v>
      </c>
      <c r="I254" s="596" t="s">
        <v>1295</v>
      </c>
    </row>
    <row r="255" spans="2:9" ht="17.25">
      <c r="B255" s="595" t="s">
        <v>1535</v>
      </c>
      <c r="C255" s="596" t="s">
        <v>1042</v>
      </c>
      <c r="D255" s="596" t="s">
        <v>1177</v>
      </c>
      <c r="E255" s="596" t="s">
        <v>1002</v>
      </c>
      <c r="F255" s="596" t="s">
        <v>1244</v>
      </c>
      <c r="G255" s="596" t="s">
        <v>994</v>
      </c>
      <c r="H255" s="596">
        <v>175</v>
      </c>
      <c r="I255" s="596" t="s">
        <v>1005</v>
      </c>
    </row>
    <row r="256" spans="2:9" ht="17.25">
      <c r="B256" s="595" t="s">
        <v>1536</v>
      </c>
      <c r="C256" s="596" t="s">
        <v>992</v>
      </c>
      <c r="D256" s="596" t="s">
        <v>1072</v>
      </c>
      <c r="E256" s="596" t="s">
        <v>1038</v>
      </c>
      <c r="F256" s="596" t="s">
        <v>1073</v>
      </c>
      <c r="G256" s="596" t="s">
        <v>1008</v>
      </c>
      <c r="H256" s="596">
        <v>158</v>
      </c>
      <c r="I256" s="596" t="s">
        <v>997</v>
      </c>
    </row>
    <row r="257" spans="2:9" ht="17.25">
      <c r="B257" s="595" t="s">
        <v>1537</v>
      </c>
      <c r="C257" s="596" t="s">
        <v>1023</v>
      </c>
      <c r="D257" s="596" t="s">
        <v>1142</v>
      </c>
      <c r="E257" s="596" t="s">
        <v>1024</v>
      </c>
      <c r="F257" s="596" t="s">
        <v>1143</v>
      </c>
      <c r="G257" s="596" t="s">
        <v>1144</v>
      </c>
      <c r="H257" s="596">
        <v>263</v>
      </c>
      <c r="I257" s="596" t="s">
        <v>1097</v>
      </c>
    </row>
    <row r="258" spans="2:9" ht="17.25">
      <c r="B258" s="595" t="s">
        <v>1538</v>
      </c>
      <c r="C258" s="596" t="s">
        <v>1101</v>
      </c>
      <c r="D258" s="596" t="s">
        <v>1467</v>
      </c>
      <c r="E258" s="596" t="s">
        <v>1421</v>
      </c>
      <c r="F258" s="596" t="s">
        <v>1468</v>
      </c>
      <c r="G258" s="596" t="s">
        <v>1052</v>
      </c>
      <c r="H258" s="596">
        <v>225</v>
      </c>
      <c r="I258" s="596" t="s">
        <v>1207</v>
      </c>
    </row>
    <row r="259" spans="2:9" ht="17.25">
      <c r="B259" s="595" t="s">
        <v>1539</v>
      </c>
      <c r="C259" s="596" t="s">
        <v>1164</v>
      </c>
      <c r="D259" s="596" t="s">
        <v>1451</v>
      </c>
      <c r="E259" s="596" t="s">
        <v>1189</v>
      </c>
      <c r="F259" s="596" t="s">
        <v>1452</v>
      </c>
      <c r="G259" s="596" t="s">
        <v>1167</v>
      </c>
      <c r="H259" s="596">
        <v>430</v>
      </c>
      <c r="I259" s="596" t="s">
        <v>1021</v>
      </c>
    </row>
    <row r="260" spans="2:9" ht="17.25">
      <c r="B260" s="595" t="s">
        <v>1540</v>
      </c>
      <c r="C260" s="596" t="s">
        <v>1114</v>
      </c>
      <c r="D260" s="596" t="s">
        <v>1341</v>
      </c>
      <c r="E260" s="596" t="s">
        <v>1166</v>
      </c>
      <c r="F260" s="596" t="s">
        <v>1342</v>
      </c>
      <c r="G260" s="596" t="s">
        <v>1035</v>
      </c>
      <c r="H260" s="596">
        <v>192</v>
      </c>
      <c r="I260" s="596" t="s">
        <v>1343</v>
      </c>
    </row>
    <row r="261" spans="2:9" ht="17.25">
      <c r="B261" s="595" t="s">
        <v>1541</v>
      </c>
      <c r="C261" s="596" t="s">
        <v>985</v>
      </c>
      <c r="D261" s="596" t="s">
        <v>986</v>
      </c>
      <c r="E261" s="596" t="s">
        <v>987</v>
      </c>
      <c r="F261" s="596" t="s">
        <v>988</v>
      </c>
      <c r="G261" s="596" t="s">
        <v>980</v>
      </c>
      <c r="H261" s="596">
        <v>143</v>
      </c>
      <c r="I261" s="596" t="s">
        <v>989</v>
      </c>
    </row>
    <row r="262" spans="2:9" ht="17.25">
      <c r="B262" s="595" t="s">
        <v>1542</v>
      </c>
      <c r="C262" s="596" t="s">
        <v>978</v>
      </c>
      <c r="D262" s="596" t="s">
        <v>979</v>
      </c>
      <c r="E262" s="596" t="s">
        <v>980</v>
      </c>
      <c r="F262" s="596" t="s">
        <v>981</v>
      </c>
      <c r="G262" s="596" t="s">
        <v>982</v>
      </c>
      <c r="H262" s="596">
        <v>127</v>
      </c>
      <c r="I262" s="596" t="s">
        <v>983</v>
      </c>
    </row>
    <row r="263" spans="2:9" ht="17.25">
      <c r="B263" s="595" t="s">
        <v>1543</v>
      </c>
      <c r="C263" s="596" t="s">
        <v>996</v>
      </c>
      <c r="D263" s="596" t="s">
        <v>1230</v>
      </c>
      <c r="E263" s="596" t="s">
        <v>1024</v>
      </c>
      <c r="F263" s="596" t="s">
        <v>1231</v>
      </c>
      <c r="G263" s="596" t="s">
        <v>1129</v>
      </c>
      <c r="H263" s="596">
        <v>266</v>
      </c>
      <c r="I263" s="596" t="s">
        <v>1232</v>
      </c>
    </row>
    <row r="264" spans="2:9" ht="17.25">
      <c r="B264" s="595" t="s">
        <v>1544</v>
      </c>
      <c r="C264" s="596" t="s">
        <v>1100</v>
      </c>
      <c r="D264" s="596" t="s">
        <v>1545</v>
      </c>
      <c r="E264" s="596" t="s">
        <v>1222</v>
      </c>
      <c r="F264" s="596" t="s">
        <v>1546</v>
      </c>
      <c r="G264" s="596" t="s">
        <v>1067</v>
      </c>
      <c r="H264" s="596">
        <v>120</v>
      </c>
      <c r="I264" s="596" t="s">
        <v>1226</v>
      </c>
    </row>
    <row r="265" spans="2:9" ht="17.25">
      <c r="B265" s="595" t="s">
        <v>1547</v>
      </c>
      <c r="C265" s="596" t="s">
        <v>1166</v>
      </c>
      <c r="D265" s="596" t="s">
        <v>1548</v>
      </c>
      <c r="E265" s="596" t="s">
        <v>1167</v>
      </c>
      <c r="F265" s="596" t="s">
        <v>1549</v>
      </c>
      <c r="G265" s="596" t="s">
        <v>1083</v>
      </c>
      <c r="H265" s="596">
        <v>376</v>
      </c>
      <c r="I265" s="596" t="s">
        <v>1218</v>
      </c>
    </row>
    <row r="266" spans="2:9" ht="17.25">
      <c r="B266" s="595" t="s">
        <v>1550</v>
      </c>
      <c r="C266" s="596" t="s">
        <v>992</v>
      </c>
      <c r="D266" s="596" t="s">
        <v>1551</v>
      </c>
      <c r="E266" s="596" t="s">
        <v>994</v>
      </c>
      <c r="F266" s="596" t="s">
        <v>1552</v>
      </c>
      <c r="G266" s="596" t="s">
        <v>996</v>
      </c>
      <c r="H266" s="596">
        <v>155</v>
      </c>
      <c r="I266" s="596" t="s">
        <v>1029</v>
      </c>
    </row>
    <row r="267" spans="2:9" ht="17.25">
      <c r="B267" s="595" t="s">
        <v>1553</v>
      </c>
      <c r="C267" s="596" t="s">
        <v>992</v>
      </c>
      <c r="D267" s="596" t="s">
        <v>1110</v>
      </c>
      <c r="E267" s="596" t="s">
        <v>1016</v>
      </c>
      <c r="F267" s="596" t="s">
        <v>1111</v>
      </c>
      <c r="G267" s="596" t="s">
        <v>987</v>
      </c>
      <c r="H267" s="596">
        <v>163</v>
      </c>
      <c r="I267" s="596" t="s">
        <v>1040</v>
      </c>
    </row>
    <row r="268" spans="2:9" ht="17.25">
      <c r="B268" s="595" t="s">
        <v>1554</v>
      </c>
      <c r="C268" s="596" t="s">
        <v>1067</v>
      </c>
      <c r="D268" s="596" t="s">
        <v>1555</v>
      </c>
      <c r="E268" s="596" t="s">
        <v>1226</v>
      </c>
      <c r="F268" s="596" t="s">
        <v>1556</v>
      </c>
      <c r="G268" s="596" t="s">
        <v>1044</v>
      </c>
      <c r="H268" s="596">
        <v>208</v>
      </c>
      <c r="I268" s="596" t="s">
        <v>1258</v>
      </c>
    </row>
    <row r="269" spans="2:9" ht="17.25">
      <c r="B269" s="595" t="s">
        <v>1557</v>
      </c>
      <c r="C269" s="596" t="s">
        <v>1101</v>
      </c>
      <c r="D269" s="596" t="s">
        <v>1558</v>
      </c>
      <c r="E269" s="596" t="s">
        <v>1144</v>
      </c>
      <c r="F269" s="596" t="s">
        <v>1559</v>
      </c>
      <c r="G269" s="596" t="s">
        <v>1103</v>
      </c>
      <c r="H269" s="596">
        <v>231</v>
      </c>
      <c r="I269" s="596" t="s">
        <v>1560</v>
      </c>
    </row>
    <row r="270" spans="2:9" ht="17.25">
      <c r="B270" s="595" t="s">
        <v>1561</v>
      </c>
      <c r="C270" s="596" t="s">
        <v>992</v>
      </c>
      <c r="D270" s="596" t="s">
        <v>1079</v>
      </c>
      <c r="E270" s="596" t="s">
        <v>1038</v>
      </c>
      <c r="F270" s="596" t="s">
        <v>1337</v>
      </c>
      <c r="G270" s="596" t="s">
        <v>1008</v>
      </c>
      <c r="H270" s="596">
        <v>159</v>
      </c>
      <c r="I270" s="596" t="s">
        <v>1010</v>
      </c>
    </row>
    <row r="271" spans="2:9" ht="17.25">
      <c r="B271" s="595" t="s">
        <v>1562</v>
      </c>
      <c r="C271" s="596" t="s">
        <v>982</v>
      </c>
      <c r="D271" s="596" t="s">
        <v>1163</v>
      </c>
      <c r="E271" s="596" t="s">
        <v>1164</v>
      </c>
      <c r="F271" s="596" t="s">
        <v>1165</v>
      </c>
      <c r="G271" s="596" t="s">
        <v>1166</v>
      </c>
      <c r="H271" s="596">
        <v>215</v>
      </c>
      <c r="I271" s="596" t="s">
        <v>1167</v>
      </c>
    </row>
    <row r="272" spans="2:9" ht="17.25">
      <c r="B272" s="595" t="s">
        <v>1563</v>
      </c>
      <c r="C272" s="596" t="s">
        <v>992</v>
      </c>
      <c r="D272" s="596" t="s">
        <v>1072</v>
      </c>
      <c r="E272" s="596" t="s">
        <v>1038</v>
      </c>
      <c r="F272" s="596" t="s">
        <v>1073</v>
      </c>
      <c r="G272" s="596" t="s">
        <v>1008</v>
      </c>
      <c r="H272" s="596">
        <v>158</v>
      </c>
      <c r="I272" s="596" t="s">
        <v>997</v>
      </c>
    </row>
    <row r="273" spans="2:9" ht="17.25">
      <c r="B273" s="595" t="s">
        <v>1564</v>
      </c>
      <c r="C273" s="596" t="s">
        <v>1065</v>
      </c>
      <c r="D273" s="596" t="s">
        <v>1565</v>
      </c>
      <c r="E273" s="596" t="s">
        <v>1101</v>
      </c>
      <c r="F273" s="596" t="s">
        <v>1566</v>
      </c>
      <c r="G273" s="596" t="s">
        <v>1033</v>
      </c>
      <c r="H273" s="596">
        <v>113</v>
      </c>
      <c r="I273" s="596" t="s">
        <v>1103</v>
      </c>
    </row>
    <row r="274" spans="2:9" ht="17.25">
      <c r="B274" s="595" t="s">
        <v>1567</v>
      </c>
      <c r="C274" s="596" t="s">
        <v>978</v>
      </c>
      <c r="D274" s="596" t="s">
        <v>1218</v>
      </c>
      <c r="E274" s="596" t="s">
        <v>1023</v>
      </c>
      <c r="F274" s="596" t="s">
        <v>1219</v>
      </c>
      <c r="G274" s="596" t="s">
        <v>1101</v>
      </c>
      <c r="H274" s="596">
        <v>132</v>
      </c>
      <c r="I274" s="596" t="s">
        <v>1144</v>
      </c>
    </row>
    <row r="275" spans="2:9" ht="17.25">
      <c r="B275" s="595" t="s">
        <v>1568</v>
      </c>
      <c r="C275" s="596" t="s">
        <v>1101</v>
      </c>
      <c r="D275" s="596" t="s">
        <v>1569</v>
      </c>
      <c r="E275" s="596" t="s">
        <v>1421</v>
      </c>
      <c r="F275" s="596" t="s">
        <v>1570</v>
      </c>
      <c r="G275" s="596" t="s">
        <v>1103</v>
      </c>
      <c r="H275" s="596">
        <v>227</v>
      </c>
      <c r="I275" s="596" t="s">
        <v>1207</v>
      </c>
    </row>
    <row r="276" spans="2:9" ht="17.25">
      <c r="B276" s="585"/>
      <c r="C276" s="599" t="s">
        <v>967</v>
      </c>
      <c r="D276" s="3439" t="s">
        <v>968</v>
      </c>
      <c r="E276" s="3440"/>
      <c r="F276" s="3439" t="s">
        <v>969</v>
      </c>
      <c r="G276" s="3440"/>
      <c r="H276" s="3439" t="s">
        <v>970</v>
      </c>
      <c r="I276" s="3440"/>
    </row>
    <row r="277" spans="2:9" ht="18" thickBot="1">
      <c r="B277" s="591" t="s">
        <v>972</v>
      </c>
      <c r="C277" s="592" t="s">
        <v>973</v>
      </c>
      <c r="D277" s="592" t="s">
        <v>973</v>
      </c>
      <c r="E277" s="592" t="s">
        <v>974</v>
      </c>
      <c r="F277" s="592" t="s">
        <v>973</v>
      </c>
      <c r="G277" s="592" t="s">
        <v>975</v>
      </c>
      <c r="H277" s="592" t="s">
        <v>973</v>
      </c>
      <c r="I277" s="592" t="s">
        <v>975</v>
      </c>
    </row>
    <row r="278" spans="2:9" ht="18" thickTop="1">
      <c r="B278" s="600" t="s">
        <v>1571</v>
      </c>
      <c r="C278" s="601" t="s">
        <v>997</v>
      </c>
      <c r="D278" s="601" t="s">
        <v>1411</v>
      </c>
      <c r="E278" s="601" t="s">
        <v>1410</v>
      </c>
      <c r="F278" s="601" t="s">
        <v>1572</v>
      </c>
      <c r="G278" s="596" t="s">
        <v>1113</v>
      </c>
      <c r="H278" s="601">
        <v>550</v>
      </c>
      <c r="I278" s="596" t="s">
        <v>1573</v>
      </c>
    </row>
    <row r="279" spans="2:9" ht="17.25">
      <c r="B279" s="595" t="s">
        <v>1574</v>
      </c>
      <c r="C279" s="596" t="s">
        <v>1042</v>
      </c>
      <c r="D279" s="596" t="s">
        <v>1575</v>
      </c>
      <c r="E279" s="596" t="s">
        <v>1044</v>
      </c>
      <c r="F279" s="596" t="s">
        <v>1576</v>
      </c>
      <c r="G279" s="596" t="s">
        <v>1038</v>
      </c>
      <c r="H279" s="596">
        <v>181</v>
      </c>
      <c r="I279" s="596" t="s">
        <v>1216</v>
      </c>
    </row>
    <row r="280" spans="2:9" ht="17.25">
      <c r="B280" s="595" t="s">
        <v>1577</v>
      </c>
      <c r="C280" s="596" t="s">
        <v>985</v>
      </c>
      <c r="D280" s="596" t="s">
        <v>986</v>
      </c>
      <c r="E280" s="596" t="s">
        <v>987</v>
      </c>
      <c r="F280" s="596" t="s">
        <v>988</v>
      </c>
      <c r="G280" s="596" t="s">
        <v>980</v>
      </c>
      <c r="H280" s="596">
        <v>143</v>
      </c>
      <c r="I280" s="596" t="s">
        <v>989</v>
      </c>
    </row>
    <row r="281" spans="2:9" ht="17.25">
      <c r="B281" s="595" t="s">
        <v>1578</v>
      </c>
      <c r="C281" s="596" t="s">
        <v>985</v>
      </c>
      <c r="D281" s="596" t="s">
        <v>1209</v>
      </c>
      <c r="E281" s="596" t="s">
        <v>1008</v>
      </c>
      <c r="F281" s="596" t="s">
        <v>1302</v>
      </c>
      <c r="G281" s="596" t="s">
        <v>1222</v>
      </c>
      <c r="H281" s="596">
        <v>139</v>
      </c>
      <c r="I281" s="596" t="s">
        <v>1012</v>
      </c>
    </row>
    <row r="282" spans="2:9" ht="17.25">
      <c r="B282" s="595" t="s">
        <v>1579</v>
      </c>
      <c r="C282" s="596" t="s">
        <v>1134</v>
      </c>
      <c r="D282" s="596" t="s">
        <v>1580</v>
      </c>
      <c r="E282" s="596" t="s">
        <v>1185</v>
      </c>
      <c r="F282" s="596" t="s">
        <v>1581</v>
      </c>
      <c r="G282" s="596" t="s">
        <v>1092</v>
      </c>
      <c r="H282" s="596">
        <v>592</v>
      </c>
      <c r="I282" s="596" t="s">
        <v>1582</v>
      </c>
    </row>
    <row r="283" spans="2:9" ht="17.25">
      <c r="B283" s="595" t="s">
        <v>1583</v>
      </c>
      <c r="C283" s="596" t="s">
        <v>1033</v>
      </c>
      <c r="D283" s="596" t="s">
        <v>1482</v>
      </c>
      <c r="E283" s="596" t="s">
        <v>1242</v>
      </c>
      <c r="F283" s="596" t="s">
        <v>1483</v>
      </c>
      <c r="G283" s="596" t="s">
        <v>1044</v>
      </c>
      <c r="H283" s="596">
        <v>204</v>
      </c>
      <c r="I283" s="596" t="s">
        <v>1236</v>
      </c>
    </row>
    <row r="284" spans="2:9" ht="17.25">
      <c r="B284" s="595" t="s">
        <v>1584</v>
      </c>
      <c r="C284" s="596" t="s">
        <v>992</v>
      </c>
      <c r="D284" s="596" t="s">
        <v>1048</v>
      </c>
      <c r="E284" s="596" t="s">
        <v>1016</v>
      </c>
      <c r="F284" s="596" t="s">
        <v>1049</v>
      </c>
      <c r="G284" s="596" t="s">
        <v>987</v>
      </c>
      <c r="H284" s="596">
        <v>164</v>
      </c>
      <c r="I284" s="596" t="s">
        <v>1040</v>
      </c>
    </row>
    <row r="285" spans="2:9" ht="17.25">
      <c r="B285" s="595" t="s">
        <v>1585</v>
      </c>
      <c r="C285" s="596" t="s">
        <v>992</v>
      </c>
      <c r="D285" s="596" t="s">
        <v>1110</v>
      </c>
      <c r="E285" s="596" t="s">
        <v>1016</v>
      </c>
      <c r="F285" s="596" t="s">
        <v>1111</v>
      </c>
      <c r="G285" s="596" t="s">
        <v>987</v>
      </c>
      <c r="H285" s="596">
        <v>163</v>
      </c>
      <c r="I285" s="596" t="s">
        <v>1040</v>
      </c>
    </row>
    <row r="286" spans="2:9" ht="17.25">
      <c r="B286" s="595" t="s">
        <v>1586</v>
      </c>
      <c r="C286" s="596" t="s">
        <v>1114</v>
      </c>
      <c r="D286" s="596" t="s">
        <v>1159</v>
      </c>
      <c r="E286" s="596" t="s">
        <v>1052</v>
      </c>
      <c r="F286" s="596" t="s">
        <v>1160</v>
      </c>
      <c r="G286" s="596" t="s">
        <v>1035</v>
      </c>
      <c r="H286" s="596">
        <v>194</v>
      </c>
      <c r="I286" s="596" t="s">
        <v>1161</v>
      </c>
    </row>
    <row r="287" spans="2:9" ht="17.25">
      <c r="B287" s="595" t="s">
        <v>1587</v>
      </c>
      <c r="C287" s="596" t="s">
        <v>1065</v>
      </c>
      <c r="D287" s="596" t="s">
        <v>1376</v>
      </c>
      <c r="E287" s="596" t="s">
        <v>1067</v>
      </c>
      <c r="F287" s="596" t="s">
        <v>1377</v>
      </c>
      <c r="G287" s="596" t="s">
        <v>1114</v>
      </c>
      <c r="H287" s="596">
        <v>106</v>
      </c>
      <c r="I287" s="596" t="s">
        <v>1069</v>
      </c>
    </row>
    <row r="288" spans="2:9" ht="17.25">
      <c r="B288" s="595" t="s">
        <v>1588</v>
      </c>
      <c r="C288" s="596" t="s">
        <v>1100</v>
      </c>
      <c r="D288" s="596" t="s">
        <v>1545</v>
      </c>
      <c r="E288" s="596" t="s">
        <v>1222</v>
      </c>
      <c r="F288" s="596" t="s">
        <v>1546</v>
      </c>
      <c r="G288" s="596" t="s">
        <v>1067</v>
      </c>
      <c r="H288" s="596">
        <v>120</v>
      </c>
      <c r="I288" s="596" t="s">
        <v>1226</v>
      </c>
    </row>
    <row r="289" spans="2:9" ht="17.25">
      <c r="B289" s="595" t="s">
        <v>1589</v>
      </c>
      <c r="C289" s="596" t="s">
        <v>1100</v>
      </c>
      <c r="D289" s="596" t="s">
        <v>1185</v>
      </c>
      <c r="E289" s="596" t="s">
        <v>1222</v>
      </c>
      <c r="F289" s="596" t="s">
        <v>1335</v>
      </c>
      <c r="G289" s="596" t="s">
        <v>1067</v>
      </c>
      <c r="H289" s="596">
        <v>118</v>
      </c>
      <c r="I289" s="596" t="s">
        <v>1242</v>
      </c>
    </row>
    <row r="290" spans="2:9" ht="17.25">
      <c r="B290" s="595" t="s">
        <v>1590</v>
      </c>
      <c r="C290" s="596" t="s">
        <v>978</v>
      </c>
      <c r="D290" s="596" t="s">
        <v>1591</v>
      </c>
      <c r="E290" s="596" t="s">
        <v>1023</v>
      </c>
      <c r="F290" s="596" t="s">
        <v>1592</v>
      </c>
      <c r="G290" s="596" t="s">
        <v>982</v>
      </c>
      <c r="H290" s="596">
        <v>128</v>
      </c>
      <c r="I290" s="596" t="s">
        <v>1421</v>
      </c>
    </row>
    <row r="291" spans="2:9" ht="17.25">
      <c r="B291" s="595" t="s">
        <v>1593</v>
      </c>
      <c r="C291" s="596" t="s">
        <v>1100</v>
      </c>
      <c r="D291" s="596" t="s">
        <v>1414</v>
      </c>
      <c r="E291" s="596" t="s">
        <v>1222</v>
      </c>
      <c r="F291" s="596" t="s">
        <v>1415</v>
      </c>
      <c r="G291" s="596" t="s">
        <v>1067</v>
      </c>
      <c r="H291" s="596">
        <v>121</v>
      </c>
      <c r="I291" s="596" t="s">
        <v>1226</v>
      </c>
    </row>
    <row r="292" spans="2:9" ht="17.25">
      <c r="B292" s="595" t="s">
        <v>1594</v>
      </c>
      <c r="C292" s="596" t="s">
        <v>978</v>
      </c>
      <c r="D292" s="596" t="s">
        <v>1591</v>
      </c>
      <c r="E292" s="596" t="s">
        <v>1023</v>
      </c>
      <c r="F292" s="596" t="s">
        <v>1592</v>
      </c>
      <c r="G292" s="596" t="s">
        <v>982</v>
      </c>
      <c r="H292" s="596">
        <v>128</v>
      </c>
      <c r="I292" s="596" t="s">
        <v>1421</v>
      </c>
    </row>
    <row r="293" spans="2:9" ht="17.25">
      <c r="B293" s="595" t="s">
        <v>1595</v>
      </c>
      <c r="C293" s="596" t="s">
        <v>978</v>
      </c>
      <c r="D293" s="596" t="s">
        <v>1591</v>
      </c>
      <c r="E293" s="596" t="s">
        <v>1023</v>
      </c>
      <c r="F293" s="596" t="s">
        <v>1592</v>
      </c>
      <c r="G293" s="596" t="s">
        <v>982</v>
      </c>
      <c r="H293" s="596">
        <v>128</v>
      </c>
      <c r="I293" s="596" t="s">
        <v>1421</v>
      </c>
    </row>
    <row r="294" spans="2:9" ht="17.25">
      <c r="B294" s="595" t="s">
        <v>1596</v>
      </c>
      <c r="C294" s="596" t="s">
        <v>978</v>
      </c>
      <c r="D294" s="596" t="s">
        <v>1464</v>
      </c>
      <c r="E294" s="596" t="s">
        <v>980</v>
      </c>
      <c r="F294" s="596" t="s">
        <v>1465</v>
      </c>
      <c r="G294" s="596" t="s">
        <v>982</v>
      </c>
      <c r="H294" s="596">
        <v>125</v>
      </c>
      <c r="I294" s="596" t="s">
        <v>983</v>
      </c>
    </row>
    <row r="295" spans="2:9" ht="17.25">
      <c r="B295" s="595" t="s">
        <v>1597</v>
      </c>
      <c r="C295" s="596" t="s">
        <v>1020</v>
      </c>
      <c r="D295" s="596" t="s">
        <v>1261</v>
      </c>
      <c r="E295" s="596" t="s">
        <v>1004</v>
      </c>
      <c r="F295" s="596" t="s">
        <v>1287</v>
      </c>
      <c r="G295" s="596" t="s">
        <v>1023</v>
      </c>
      <c r="H295" s="596">
        <v>148</v>
      </c>
      <c r="I295" s="596" t="s">
        <v>1288</v>
      </c>
    </row>
    <row r="296" spans="2:9" ht="17.25">
      <c r="B296" s="595" t="s">
        <v>1598</v>
      </c>
      <c r="C296" s="596" t="s">
        <v>1185</v>
      </c>
      <c r="D296" s="596" t="s">
        <v>1599</v>
      </c>
      <c r="E296" s="596" t="s">
        <v>1240</v>
      </c>
      <c r="F296" s="596" t="s">
        <v>1600</v>
      </c>
      <c r="G296" s="596" t="s">
        <v>1582</v>
      </c>
      <c r="H296" s="596">
        <v>1183</v>
      </c>
      <c r="I296" s="596" t="s">
        <v>1601</v>
      </c>
    </row>
    <row r="297" spans="2:9" ht="17.25">
      <c r="B297" s="595" t="s">
        <v>1602</v>
      </c>
      <c r="C297" s="596" t="s">
        <v>1000</v>
      </c>
      <c r="D297" s="596" t="s">
        <v>1132</v>
      </c>
      <c r="E297" s="596" t="s">
        <v>1035</v>
      </c>
      <c r="F297" s="596" t="s">
        <v>1133</v>
      </c>
      <c r="G297" s="596" t="s">
        <v>1004</v>
      </c>
      <c r="H297" s="596">
        <v>169</v>
      </c>
      <c r="I297" s="596" t="s">
        <v>1134</v>
      </c>
    </row>
    <row r="298" spans="2:9" ht="17.25">
      <c r="B298" s="595" t="s">
        <v>1603</v>
      </c>
      <c r="C298" s="596" t="s">
        <v>1031</v>
      </c>
      <c r="D298" s="596" t="s">
        <v>1506</v>
      </c>
      <c r="E298" s="596" t="s">
        <v>1033</v>
      </c>
      <c r="F298" s="596" t="s">
        <v>1507</v>
      </c>
      <c r="G298" s="596" t="s">
        <v>1042</v>
      </c>
      <c r="H298" s="596">
        <v>102</v>
      </c>
      <c r="I298" s="596" t="s">
        <v>1044</v>
      </c>
    </row>
    <row r="299" spans="2:9" ht="17.25">
      <c r="B299" s="595" t="s">
        <v>1604</v>
      </c>
      <c r="C299" s="596" t="s">
        <v>1042</v>
      </c>
      <c r="D299" s="596" t="s">
        <v>1043</v>
      </c>
      <c r="E299" s="596" t="s">
        <v>1044</v>
      </c>
      <c r="F299" s="596" t="s">
        <v>1045</v>
      </c>
      <c r="G299" s="596" t="s">
        <v>994</v>
      </c>
      <c r="H299" s="596">
        <v>178</v>
      </c>
      <c r="I299" s="596" t="s">
        <v>1046</v>
      </c>
    </row>
    <row r="300" spans="2:9" ht="17.25">
      <c r="B300" s="595" t="s">
        <v>1605</v>
      </c>
      <c r="C300" s="596" t="s">
        <v>985</v>
      </c>
      <c r="D300" s="596" t="s">
        <v>1209</v>
      </c>
      <c r="E300" s="596" t="s">
        <v>1008</v>
      </c>
      <c r="F300" s="596" t="s">
        <v>1302</v>
      </c>
      <c r="G300" s="596" t="s">
        <v>1222</v>
      </c>
      <c r="H300" s="596">
        <v>139</v>
      </c>
      <c r="I300" s="596" t="s">
        <v>1012</v>
      </c>
    </row>
    <row r="301" spans="2:9" ht="17.25">
      <c r="B301" s="595" t="s">
        <v>1606</v>
      </c>
      <c r="C301" s="596" t="s">
        <v>985</v>
      </c>
      <c r="D301" s="596" t="s">
        <v>1607</v>
      </c>
      <c r="E301" s="596" t="s">
        <v>1008</v>
      </c>
      <c r="F301" s="596" t="s">
        <v>1608</v>
      </c>
      <c r="G301" s="596" t="s">
        <v>980</v>
      </c>
      <c r="H301" s="596">
        <v>140</v>
      </c>
      <c r="I301" s="596" t="s">
        <v>1012</v>
      </c>
    </row>
    <row r="302" spans="2:9" ht="17.25">
      <c r="B302" s="595" t="s">
        <v>1609</v>
      </c>
      <c r="C302" s="596" t="s">
        <v>1610</v>
      </c>
      <c r="D302" s="596" t="s">
        <v>1560</v>
      </c>
      <c r="E302" s="596" t="s">
        <v>992</v>
      </c>
      <c r="F302" s="596" t="s">
        <v>1611</v>
      </c>
      <c r="G302" s="596" t="s">
        <v>985</v>
      </c>
      <c r="H302" s="596">
        <v>81</v>
      </c>
      <c r="I302" s="596" t="s">
        <v>1008</v>
      </c>
    </row>
    <row r="303" spans="2:9" ht="17.25">
      <c r="B303" s="595" t="s">
        <v>1612</v>
      </c>
      <c r="C303" s="596" t="s">
        <v>1020</v>
      </c>
      <c r="D303" s="596" t="s">
        <v>1389</v>
      </c>
      <c r="E303" s="596" t="s">
        <v>987</v>
      </c>
      <c r="F303" s="596" t="s">
        <v>1390</v>
      </c>
      <c r="G303" s="596" t="s">
        <v>1023</v>
      </c>
      <c r="H303" s="596">
        <v>147</v>
      </c>
      <c r="I303" s="596" t="s">
        <v>1061</v>
      </c>
    </row>
    <row r="304" spans="2:9" ht="17.25">
      <c r="B304" s="595" t="s">
        <v>1613</v>
      </c>
      <c r="C304" s="596" t="s">
        <v>1257</v>
      </c>
      <c r="D304" s="596" t="s">
        <v>1317</v>
      </c>
      <c r="E304" s="596" t="s">
        <v>985</v>
      </c>
      <c r="F304" s="596" t="s">
        <v>1614</v>
      </c>
      <c r="G304" s="596" t="s">
        <v>978</v>
      </c>
      <c r="H304" s="596">
        <v>72</v>
      </c>
      <c r="I304" s="596" t="s">
        <v>980</v>
      </c>
    </row>
    <row r="305" spans="2:9" ht="17.25">
      <c r="B305" s="595" t="s">
        <v>1615</v>
      </c>
      <c r="C305" s="596" t="s">
        <v>1257</v>
      </c>
      <c r="D305" s="596" t="s">
        <v>1258</v>
      </c>
      <c r="E305" s="596" t="s">
        <v>1020</v>
      </c>
      <c r="F305" s="596" t="s">
        <v>1259</v>
      </c>
      <c r="G305" s="596" t="s">
        <v>978</v>
      </c>
      <c r="H305" s="596">
        <v>73</v>
      </c>
      <c r="I305" s="596" t="s">
        <v>1023</v>
      </c>
    </row>
    <row r="306" spans="2:9" ht="17.25">
      <c r="B306" s="595" t="s">
        <v>1616</v>
      </c>
      <c r="C306" s="596" t="s">
        <v>980</v>
      </c>
      <c r="D306" s="596" t="s">
        <v>1617</v>
      </c>
      <c r="E306" s="596" t="s">
        <v>989</v>
      </c>
      <c r="F306" s="596" t="s">
        <v>1618</v>
      </c>
      <c r="G306" s="596" t="s">
        <v>983</v>
      </c>
      <c r="H306" s="596">
        <v>252</v>
      </c>
      <c r="I306" s="596" t="s">
        <v>1175</v>
      </c>
    </row>
    <row r="307" spans="2:9" ht="17.25">
      <c r="B307" s="595" t="s">
        <v>1619</v>
      </c>
      <c r="C307" s="596" t="s">
        <v>1033</v>
      </c>
      <c r="D307" s="596" t="s">
        <v>1051</v>
      </c>
      <c r="E307" s="596" t="s">
        <v>1052</v>
      </c>
      <c r="F307" s="596" t="s">
        <v>1053</v>
      </c>
      <c r="G307" s="596" t="s">
        <v>1035</v>
      </c>
      <c r="H307" s="596">
        <v>197</v>
      </c>
      <c r="I307" s="596" t="s">
        <v>1054</v>
      </c>
    </row>
    <row r="308" spans="2:9" ht="17.25">
      <c r="B308" s="595" t="s">
        <v>1620</v>
      </c>
      <c r="C308" s="596" t="s">
        <v>1222</v>
      </c>
      <c r="D308" s="596" t="s">
        <v>1240</v>
      </c>
      <c r="E308" s="596" t="s">
        <v>1129</v>
      </c>
      <c r="F308" s="596" t="s">
        <v>1241</v>
      </c>
      <c r="G308" s="596" t="s">
        <v>1242</v>
      </c>
      <c r="H308" s="596">
        <v>237</v>
      </c>
      <c r="I308" s="596" t="s">
        <v>1227</v>
      </c>
    </row>
    <row r="309" spans="2:9" ht="17.25">
      <c r="B309" s="595" t="s">
        <v>1621</v>
      </c>
      <c r="C309" s="596" t="s">
        <v>992</v>
      </c>
      <c r="D309" s="596" t="s">
        <v>1110</v>
      </c>
      <c r="E309" s="596" t="s">
        <v>1016</v>
      </c>
      <c r="F309" s="596" t="s">
        <v>1111</v>
      </c>
      <c r="G309" s="596" t="s">
        <v>987</v>
      </c>
      <c r="H309" s="596">
        <v>163</v>
      </c>
      <c r="I309" s="596" t="s">
        <v>1040</v>
      </c>
    </row>
    <row r="310" spans="2:9" ht="17.25">
      <c r="B310" s="585"/>
      <c r="C310" s="599" t="s">
        <v>967</v>
      </c>
      <c r="D310" s="3439" t="s">
        <v>968</v>
      </c>
      <c r="E310" s="3440"/>
      <c r="F310" s="3439" t="s">
        <v>969</v>
      </c>
      <c r="G310" s="3440"/>
      <c r="H310" s="3439" t="s">
        <v>970</v>
      </c>
      <c r="I310" s="3440"/>
    </row>
    <row r="311" spans="2:9" ht="18" thickBot="1">
      <c r="B311" s="591" t="s">
        <v>972</v>
      </c>
      <c r="C311" s="592" t="s">
        <v>973</v>
      </c>
      <c r="D311" s="592" t="s">
        <v>973</v>
      </c>
      <c r="E311" s="592" t="s">
        <v>974</v>
      </c>
      <c r="F311" s="592" t="s">
        <v>973</v>
      </c>
      <c r="G311" s="592" t="s">
        <v>975</v>
      </c>
      <c r="H311" s="592" t="s">
        <v>973</v>
      </c>
      <c r="I311" s="592" t="s">
        <v>975</v>
      </c>
    </row>
    <row r="312" spans="2:9" ht="18" thickTop="1">
      <c r="B312" s="600" t="s">
        <v>1622</v>
      </c>
      <c r="C312" s="601" t="s">
        <v>1065</v>
      </c>
      <c r="D312" s="601" t="s">
        <v>1372</v>
      </c>
      <c r="E312" s="601" t="s">
        <v>982</v>
      </c>
      <c r="F312" s="601" t="s">
        <v>1373</v>
      </c>
      <c r="G312" s="596" t="s">
        <v>1114</v>
      </c>
      <c r="H312" s="601">
        <v>108</v>
      </c>
      <c r="I312" s="596" t="s">
        <v>1166</v>
      </c>
    </row>
    <row r="313" spans="2:9" ht="17.25">
      <c r="B313" s="595" t="s">
        <v>1623</v>
      </c>
      <c r="C313" s="596" t="s">
        <v>1100</v>
      </c>
      <c r="D313" s="596" t="s">
        <v>1185</v>
      </c>
      <c r="E313" s="596" t="s">
        <v>1222</v>
      </c>
      <c r="F313" s="596" t="s">
        <v>1335</v>
      </c>
      <c r="G313" s="596" t="s">
        <v>1067</v>
      </c>
      <c r="H313" s="596">
        <v>118</v>
      </c>
      <c r="I313" s="596" t="s">
        <v>1242</v>
      </c>
    </row>
    <row r="314" spans="2:9" ht="17.25">
      <c r="B314" s="595" t="s">
        <v>1624</v>
      </c>
      <c r="C314" s="596" t="s">
        <v>1033</v>
      </c>
      <c r="D314" s="596" t="s">
        <v>1051</v>
      </c>
      <c r="E314" s="596" t="s">
        <v>1052</v>
      </c>
      <c r="F314" s="596" t="s">
        <v>1053</v>
      </c>
      <c r="G314" s="596" t="s">
        <v>1035</v>
      </c>
      <c r="H314" s="596">
        <v>197</v>
      </c>
      <c r="I314" s="596" t="s">
        <v>1054</v>
      </c>
    </row>
    <row r="315" spans="2:9" ht="17.25">
      <c r="B315" s="595" t="s">
        <v>1625</v>
      </c>
      <c r="C315" s="596" t="s">
        <v>1031</v>
      </c>
      <c r="D315" s="596" t="s">
        <v>1113</v>
      </c>
      <c r="E315" s="596" t="s">
        <v>1114</v>
      </c>
      <c r="F315" s="596" t="s">
        <v>1115</v>
      </c>
      <c r="G315" s="596" t="s">
        <v>1000</v>
      </c>
      <c r="H315" s="596">
        <v>96</v>
      </c>
      <c r="I315" s="596" t="s">
        <v>1035</v>
      </c>
    </row>
    <row r="316" spans="2:9" ht="17.25">
      <c r="B316" s="595" t="s">
        <v>1626</v>
      </c>
      <c r="C316" s="596" t="s">
        <v>1100</v>
      </c>
      <c r="D316" s="596" t="s">
        <v>1414</v>
      </c>
      <c r="E316" s="596" t="s">
        <v>1222</v>
      </c>
      <c r="F316" s="596" t="s">
        <v>1415</v>
      </c>
      <c r="G316" s="596" t="s">
        <v>1067</v>
      </c>
      <c r="H316" s="596">
        <v>121</v>
      </c>
      <c r="I316" s="596" t="s">
        <v>1226</v>
      </c>
    </row>
    <row r="317" spans="2:9" ht="17.25">
      <c r="B317" s="595" t="s">
        <v>1627</v>
      </c>
      <c r="C317" s="596" t="s">
        <v>992</v>
      </c>
      <c r="D317" s="596" t="s">
        <v>993</v>
      </c>
      <c r="E317" s="596" t="s">
        <v>994</v>
      </c>
      <c r="F317" s="596" t="s">
        <v>995</v>
      </c>
      <c r="G317" s="596" t="s">
        <v>996</v>
      </c>
      <c r="H317" s="596">
        <v>156</v>
      </c>
      <c r="I317" s="596" t="s">
        <v>997</v>
      </c>
    </row>
    <row r="318" spans="2:9" ht="17.25">
      <c r="B318" s="595" t="s">
        <v>1628</v>
      </c>
      <c r="C318" s="596" t="s">
        <v>1101</v>
      </c>
      <c r="D318" s="596" t="s">
        <v>1629</v>
      </c>
      <c r="E318" s="596" t="s">
        <v>1144</v>
      </c>
      <c r="F318" s="596" t="s">
        <v>1630</v>
      </c>
      <c r="G318" s="596" t="s">
        <v>1103</v>
      </c>
      <c r="H318" s="596">
        <v>228</v>
      </c>
      <c r="I318" s="596" t="s">
        <v>1631</v>
      </c>
    </row>
    <row r="319" spans="2:9" ht="17.25">
      <c r="B319" s="595" t="s">
        <v>1632</v>
      </c>
      <c r="C319" s="596" t="s">
        <v>1031</v>
      </c>
      <c r="D319" s="596" t="s">
        <v>1106</v>
      </c>
      <c r="E319" s="596" t="s">
        <v>1033</v>
      </c>
      <c r="F319" s="596" t="s">
        <v>1107</v>
      </c>
      <c r="G319" s="596" t="s">
        <v>1042</v>
      </c>
      <c r="H319" s="596">
        <v>100</v>
      </c>
      <c r="I319" s="596" t="s">
        <v>1002</v>
      </c>
    </row>
    <row r="320" spans="2:9" ht="17.25">
      <c r="B320" s="595" t="s">
        <v>1633</v>
      </c>
      <c r="C320" s="596" t="s">
        <v>992</v>
      </c>
      <c r="D320" s="596" t="s">
        <v>1079</v>
      </c>
      <c r="E320" s="596" t="s">
        <v>1038</v>
      </c>
      <c r="F320" s="596" t="s">
        <v>1337</v>
      </c>
      <c r="G320" s="596" t="s">
        <v>1008</v>
      </c>
      <c r="H320" s="596">
        <v>159</v>
      </c>
      <c r="I320" s="596" t="s">
        <v>1010</v>
      </c>
    </row>
    <row r="321" spans="2:9" ht="17.25">
      <c r="B321" s="595" t="s">
        <v>1634</v>
      </c>
      <c r="C321" s="596" t="s">
        <v>1000</v>
      </c>
      <c r="D321" s="596" t="s">
        <v>1635</v>
      </c>
      <c r="E321" s="596" t="s">
        <v>1035</v>
      </c>
      <c r="F321" s="596" t="s">
        <v>1636</v>
      </c>
      <c r="G321" s="596" t="s">
        <v>1004</v>
      </c>
      <c r="H321" s="596">
        <v>170</v>
      </c>
      <c r="I321" s="596" t="s">
        <v>1489</v>
      </c>
    </row>
    <row r="322" spans="2:9" ht="17.25">
      <c r="B322" s="595" t="s">
        <v>1637</v>
      </c>
      <c r="C322" s="596" t="s">
        <v>978</v>
      </c>
      <c r="D322" s="596" t="s">
        <v>1085</v>
      </c>
      <c r="E322" s="596" t="s">
        <v>1023</v>
      </c>
      <c r="F322" s="596" t="s">
        <v>1638</v>
      </c>
      <c r="G322" s="596" t="s">
        <v>1101</v>
      </c>
      <c r="H322" s="596">
        <v>131</v>
      </c>
      <c r="I322" s="596" t="s">
        <v>1144</v>
      </c>
    </row>
    <row r="323" spans="2:9" ht="17.25">
      <c r="B323" s="595" t="s">
        <v>1639</v>
      </c>
      <c r="C323" s="596" t="s">
        <v>978</v>
      </c>
      <c r="D323" s="596" t="s">
        <v>1085</v>
      </c>
      <c r="E323" s="596" t="s">
        <v>1023</v>
      </c>
      <c r="F323" s="596" t="s">
        <v>1638</v>
      </c>
      <c r="G323" s="596" t="s">
        <v>1101</v>
      </c>
      <c r="H323" s="596">
        <v>131</v>
      </c>
      <c r="I323" s="596" t="s">
        <v>1144</v>
      </c>
    </row>
    <row r="324" spans="2:9" ht="17.25">
      <c r="B324" s="595" t="s">
        <v>1640</v>
      </c>
      <c r="C324" s="596" t="s">
        <v>1031</v>
      </c>
      <c r="D324" s="596" t="s">
        <v>1013</v>
      </c>
      <c r="E324" s="596" t="s">
        <v>1114</v>
      </c>
      <c r="F324" s="596" t="s">
        <v>1123</v>
      </c>
      <c r="G324" s="596" t="s">
        <v>1000</v>
      </c>
      <c r="H324" s="596">
        <v>97</v>
      </c>
      <c r="I324" s="596" t="s">
        <v>1035</v>
      </c>
    </row>
    <row r="325" spans="2:9" ht="17.25">
      <c r="B325" s="595" t="s">
        <v>1641</v>
      </c>
      <c r="C325" s="596" t="s">
        <v>1096</v>
      </c>
      <c r="D325" s="596" t="s">
        <v>1642</v>
      </c>
      <c r="E325" s="596" t="s">
        <v>1042</v>
      </c>
      <c r="F325" s="596" t="s">
        <v>1643</v>
      </c>
      <c r="G325" s="596" t="s">
        <v>992</v>
      </c>
      <c r="H325" s="596">
        <v>90</v>
      </c>
      <c r="I325" s="596" t="s">
        <v>1038</v>
      </c>
    </row>
    <row r="326" spans="2:9" ht="17.25">
      <c r="B326" s="595" t="s">
        <v>1644</v>
      </c>
      <c r="C326" s="596" t="s">
        <v>992</v>
      </c>
      <c r="D326" s="596" t="s">
        <v>1072</v>
      </c>
      <c r="E326" s="596" t="s">
        <v>1038</v>
      </c>
      <c r="F326" s="596" t="s">
        <v>1073</v>
      </c>
      <c r="G326" s="596" t="s">
        <v>1008</v>
      </c>
      <c r="H326" s="596">
        <v>158</v>
      </c>
      <c r="I326" s="596" t="s">
        <v>997</v>
      </c>
    </row>
    <row r="327" spans="2:9" ht="17.25">
      <c r="B327" s="595" t="s">
        <v>1645</v>
      </c>
      <c r="C327" s="596" t="s">
        <v>1042</v>
      </c>
      <c r="D327" s="596" t="s">
        <v>1056</v>
      </c>
      <c r="E327" s="596" t="s">
        <v>1002</v>
      </c>
      <c r="F327" s="596" t="s">
        <v>1057</v>
      </c>
      <c r="G327" s="596" t="s">
        <v>994</v>
      </c>
      <c r="H327" s="596">
        <v>177</v>
      </c>
      <c r="I327" s="596" t="s">
        <v>1046</v>
      </c>
    </row>
    <row r="328" spans="2:9" ht="17.25">
      <c r="B328" s="595" t="s">
        <v>1646</v>
      </c>
      <c r="C328" s="596" t="s">
        <v>1065</v>
      </c>
      <c r="D328" s="596" t="s">
        <v>1647</v>
      </c>
      <c r="E328" s="596" t="s">
        <v>1101</v>
      </c>
      <c r="F328" s="596" t="s">
        <v>1648</v>
      </c>
      <c r="G328" s="596" t="s">
        <v>1033</v>
      </c>
      <c r="H328" s="596">
        <v>114</v>
      </c>
      <c r="I328" s="596" t="s">
        <v>1103</v>
      </c>
    </row>
    <row r="329" spans="2:9" ht="17.25">
      <c r="B329" s="595" t="s">
        <v>1649</v>
      </c>
      <c r="C329" s="596" t="s">
        <v>1031</v>
      </c>
      <c r="D329" s="596" t="s">
        <v>1506</v>
      </c>
      <c r="E329" s="596" t="s">
        <v>1033</v>
      </c>
      <c r="F329" s="596" t="s">
        <v>1507</v>
      </c>
      <c r="G329" s="596" t="s">
        <v>1042</v>
      </c>
      <c r="H329" s="596">
        <v>102</v>
      </c>
      <c r="I329" s="596" t="s">
        <v>1044</v>
      </c>
    </row>
    <row r="330" spans="2:9" ht="17.25">
      <c r="B330" s="595" t="s">
        <v>1650</v>
      </c>
      <c r="C330" s="596" t="s">
        <v>1031</v>
      </c>
      <c r="D330" s="596" t="s">
        <v>1193</v>
      </c>
      <c r="E330" s="596" t="s">
        <v>1033</v>
      </c>
      <c r="F330" s="596" t="s">
        <v>1271</v>
      </c>
      <c r="G330" s="596" t="s">
        <v>1000</v>
      </c>
      <c r="H330" s="596">
        <v>99</v>
      </c>
      <c r="I330" s="596" t="s">
        <v>1002</v>
      </c>
    </row>
    <row r="331" spans="2:9" ht="17.25">
      <c r="B331" s="595" t="s">
        <v>1651</v>
      </c>
      <c r="C331" s="596" t="s">
        <v>1031</v>
      </c>
      <c r="D331" s="596" t="s">
        <v>1106</v>
      </c>
      <c r="E331" s="596" t="s">
        <v>1033</v>
      </c>
      <c r="F331" s="596" t="s">
        <v>1107</v>
      </c>
      <c r="G331" s="596" t="s">
        <v>1042</v>
      </c>
      <c r="H331" s="596">
        <v>100</v>
      </c>
      <c r="I331" s="596" t="s">
        <v>1002</v>
      </c>
    </row>
    <row r="332" spans="2:9" ht="17.25">
      <c r="B332" s="595" t="s">
        <v>1652</v>
      </c>
      <c r="C332" s="596" t="s">
        <v>1031</v>
      </c>
      <c r="D332" s="596" t="s">
        <v>1193</v>
      </c>
      <c r="E332" s="596" t="s">
        <v>1033</v>
      </c>
      <c r="F332" s="596" t="s">
        <v>1271</v>
      </c>
      <c r="G332" s="596" t="s">
        <v>1000</v>
      </c>
      <c r="H332" s="596">
        <v>99</v>
      </c>
      <c r="I332" s="596" t="s">
        <v>1002</v>
      </c>
    </row>
    <row r="333" spans="2:9" ht="17.25">
      <c r="B333" s="595" t="s">
        <v>1653</v>
      </c>
      <c r="C333" s="596" t="s">
        <v>1065</v>
      </c>
      <c r="D333" s="596" t="s">
        <v>1376</v>
      </c>
      <c r="E333" s="596" t="s">
        <v>1067</v>
      </c>
      <c r="F333" s="596" t="s">
        <v>1377</v>
      </c>
      <c r="G333" s="596" t="s">
        <v>1114</v>
      </c>
      <c r="H333" s="596">
        <v>106</v>
      </c>
      <c r="I333" s="596" t="s">
        <v>1069</v>
      </c>
    </row>
    <row r="334" spans="2:9" ht="17.25">
      <c r="B334" s="595" t="s">
        <v>1654</v>
      </c>
      <c r="C334" s="596" t="s">
        <v>1065</v>
      </c>
      <c r="D334" s="596" t="s">
        <v>1376</v>
      </c>
      <c r="E334" s="596" t="s">
        <v>1067</v>
      </c>
      <c r="F334" s="596" t="s">
        <v>1377</v>
      </c>
      <c r="G334" s="596" t="s">
        <v>1114</v>
      </c>
      <c r="H334" s="596">
        <v>106</v>
      </c>
      <c r="I334" s="596" t="s">
        <v>1069</v>
      </c>
    </row>
    <row r="335" spans="2:9" ht="17.25">
      <c r="B335" s="595" t="s">
        <v>1655</v>
      </c>
      <c r="C335" s="596" t="s">
        <v>1031</v>
      </c>
      <c r="D335" s="596" t="s">
        <v>1013</v>
      </c>
      <c r="E335" s="596" t="s">
        <v>1114</v>
      </c>
      <c r="F335" s="596" t="s">
        <v>1123</v>
      </c>
      <c r="G335" s="596" t="s">
        <v>1000</v>
      </c>
      <c r="H335" s="596">
        <v>97</v>
      </c>
      <c r="I335" s="596" t="s">
        <v>1035</v>
      </c>
    </row>
    <row r="336" spans="2:9" ht="17.25">
      <c r="B336" s="595" t="s">
        <v>1656</v>
      </c>
      <c r="C336" s="596" t="s">
        <v>1114</v>
      </c>
      <c r="D336" s="596" t="s">
        <v>1657</v>
      </c>
      <c r="E336" s="596" t="s">
        <v>1166</v>
      </c>
      <c r="F336" s="596" t="s">
        <v>1658</v>
      </c>
      <c r="G336" s="596" t="s">
        <v>1016</v>
      </c>
      <c r="H336" s="596">
        <v>191</v>
      </c>
      <c r="I336" s="596" t="s">
        <v>1343</v>
      </c>
    </row>
  </sheetData>
  <mergeCells count="34">
    <mergeCell ref="D310:E310"/>
    <mergeCell ref="F310:G310"/>
    <mergeCell ref="H310:I310"/>
    <mergeCell ref="D242:E242"/>
    <mergeCell ref="F242:G242"/>
    <mergeCell ref="H242:I242"/>
    <mergeCell ref="D276:E276"/>
    <mergeCell ref="F276:G276"/>
    <mergeCell ref="H276:I276"/>
    <mergeCell ref="D174:E174"/>
    <mergeCell ref="F174:G174"/>
    <mergeCell ref="H174:I174"/>
    <mergeCell ref="D208:E208"/>
    <mergeCell ref="F208:G208"/>
    <mergeCell ref="H208:I208"/>
    <mergeCell ref="D106:E106"/>
    <mergeCell ref="F106:G106"/>
    <mergeCell ref="H106:I106"/>
    <mergeCell ref="D140:E140"/>
    <mergeCell ref="F140:G140"/>
    <mergeCell ref="H140:I140"/>
    <mergeCell ref="D38:E38"/>
    <mergeCell ref="F38:G38"/>
    <mergeCell ref="H38:I38"/>
    <mergeCell ref="D72:E72"/>
    <mergeCell ref="F72:G72"/>
    <mergeCell ref="H72:I72"/>
    <mergeCell ref="B4:I4"/>
    <mergeCell ref="D6:E6"/>
    <mergeCell ref="F6:G6"/>
    <mergeCell ref="H6:I6"/>
    <mergeCell ref="D8:E8"/>
    <mergeCell ref="F8:G8"/>
    <mergeCell ref="H8:I8"/>
  </mergeCells>
  <hyperlinks>
    <hyperlink ref="B5" r:id="rId1" xr:uid="{CE5EAD0D-E88A-4693-949C-AAA2D8EF00FC}"/>
    <hyperlink ref="L9" r:id="rId2" xr:uid="{456FF0B9-D5CD-4278-9C64-23A601718F90}"/>
    <hyperlink ref="L12" r:id="rId3" xr:uid="{B958A0BA-5C85-40FF-8BC1-895A58B49F6B}"/>
    <hyperlink ref="L27" r:id="rId4" xr:uid="{E458132A-45DC-496D-8AD7-2E1FEFA170B6}"/>
    <hyperlink ref="L30" r:id="rId5" xr:uid="{CFA1D505-2C70-486E-AA41-A1E25224D423}"/>
    <hyperlink ref="L32" r:id="rId6" xr:uid="{D05D8C1B-9DA9-4D1F-A5AD-DDBB33CB44F6}"/>
    <hyperlink ref="L35" r:id="rId7" xr:uid="{C80F347E-CF02-469E-B6A3-8F7069106992}"/>
    <hyperlink ref="L38" r:id="rId8" xr:uid="{AEBA816D-CFC7-4951-ADE3-B326CA75FBE6}"/>
    <hyperlink ref="L40" r:id="rId9" display="https://www.google.com/search?rlz=1C1FKPE_frFR968FR968&amp;sxsrf=ALiCzsaPDkH98Lv7PcG9jMAoNAQWNhlCpQ%3A1658260948958&amp;lei=1A3XYp2NOqmHur4Pu5mEuAQ&amp;q=masse%20volumique%20du%20whisky&amp;ved=2ahUKEwidx7q234X5AhWpg84BHbsMAUcQsKwBKAB6BAhAEAE" xr:uid="{C1A9F0C7-4DED-48A4-98D4-BEC501BCD76F}"/>
    <hyperlink ref="L42" r:id="rId10" xr:uid="{3D79CF9A-318F-4EEE-B186-DABFAEA68E0A}"/>
    <hyperlink ref="L44" r:id="rId11" xr:uid="{43B92F1D-94A8-44A7-94D4-640C9D2ACDCA}"/>
  </hyperlinks>
  <pageMargins left="0.7" right="0.7" top="0.75" bottom="0.75" header="0.3" footer="0.3"/>
  <pageSetup paperSize="9" orientation="portrait" r:id="rId12"/>
  <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E78C2-8E78-4B59-AC7E-DF7CC299092A}">
  <dimension ref="A1:Q140"/>
  <sheetViews>
    <sheetView workbookViewId="0">
      <selection activeCell="O22" sqref="O22"/>
    </sheetView>
  </sheetViews>
  <sheetFormatPr baseColWidth="10" defaultRowHeight="15"/>
  <cols>
    <col min="1" max="1" width="3.42578125" customWidth="1"/>
  </cols>
  <sheetData>
    <row r="1" spans="1:17">
      <c r="A1" s="29"/>
      <c r="B1" s="29"/>
      <c r="C1" s="29"/>
      <c r="D1" s="29"/>
      <c r="E1" s="29"/>
      <c r="F1" s="29"/>
      <c r="G1" s="29"/>
      <c r="H1" s="29"/>
      <c r="I1" s="29"/>
      <c r="J1" s="29"/>
      <c r="K1" s="29"/>
      <c r="L1" s="29"/>
      <c r="M1" s="29"/>
      <c r="N1" s="29"/>
      <c r="O1" s="29"/>
      <c r="P1" s="29"/>
      <c r="Q1" s="29"/>
    </row>
    <row r="2" spans="1:17">
      <c r="A2" s="29"/>
      <c r="B2" s="29"/>
      <c r="C2" s="29"/>
      <c r="D2" s="29"/>
      <c r="E2" s="29"/>
      <c r="F2" s="29"/>
      <c r="G2" s="29"/>
      <c r="H2" s="29"/>
      <c r="I2" s="29"/>
      <c r="J2" s="29"/>
      <c r="K2" s="29"/>
      <c r="L2" s="29"/>
      <c r="M2" s="29"/>
      <c r="N2" s="29"/>
      <c r="O2" s="29"/>
      <c r="P2" s="29"/>
      <c r="Q2" s="29"/>
    </row>
    <row r="3" spans="1:17">
      <c r="A3" s="29"/>
      <c r="B3" s="29"/>
      <c r="C3" s="29"/>
      <c r="D3" s="29"/>
      <c r="E3" s="29"/>
      <c r="F3" s="29"/>
      <c r="G3" s="29"/>
      <c r="H3" s="29"/>
      <c r="I3" s="29"/>
      <c r="J3" s="29"/>
      <c r="K3" s="29"/>
      <c r="L3" s="29"/>
      <c r="M3" s="29"/>
      <c r="N3" s="29"/>
      <c r="O3" s="29"/>
      <c r="P3" s="29"/>
      <c r="Q3" s="29"/>
    </row>
    <row r="4" spans="1:17" ht="18.75">
      <c r="A4" s="29"/>
      <c r="B4" s="617" t="s">
        <v>1782</v>
      </c>
      <c r="C4" s="684"/>
      <c r="D4" s="900"/>
      <c r="E4" s="900"/>
      <c r="F4" s="900"/>
      <c r="G4" s="900"/>
      <c r="H4" s="900"/>
      <c r="I4" s="900"/>
      <c r="J4" s="900"/>
      <c r="K4" s="900"/>
      <c r="L4" s="900"/>
      <c r="M4" s="29"/>
      <c r="N4" s="29"/>
      <c r="O4" s="29"/>
      <c r="P4" s="29"/>
      <c r="Q4" s="29"/>
    </row>
    <row r="5" spans="1:17" ht="15.75">
      <c r="A5" s="29"/>
      <c r="B5" s="50" t="s">
        <v>1780</v>
      </c>
      <c r="C5" s="50"/>
      <c r="D5" s="900"/>
      <c r="E5" s="900"/>
      <c r="F5" s="900"/>
      <c r="G5" s="900"/>
      <c r="H5" s="900"/>
      <c r="I5" s="900"/>
      <c r="J5" s="900"/>
      <c r="K5" s="900"/>
      <c r="L5" s="900"/>
      <c r="M5" s="29"/>
      <c r="N5" s="29"/>
      <c r="O5" s="29"/>
      <c r="P5" s="29"/>
      <c r="Q5" s="29"/>
    </row>
    <row r="6" spans="1:17" ht="15.75">
      <c r="A6" s="29"/>
      <c r="B6" s="613" t="s">
        <v>1779</v>
      </c>
      <c r="C6" s="50"/>
      <c r="D6" s="900"/>
      <c r="E6" s="900"/>
      <c r="F6" s="900"/>
      <c r="G6" s="900"/>
      <c r="H6" s="900"/>
      <c r="I6" s="900"/>
      <c r="J6" s="900"/>
      <c r="K6" s="900"/>
      <c r="L6" s="900"/>
      <c r="M6" s="29"/>
      <c r="N6" s="29"/>
      <c r="O6" s="29"/>
      <c r="P6" s="29"/>
      <c r="Q6" s="29"/>
    </row>
    <row r="7" spans="1:17" ht="15.75">
      <c r="A7" s="29"/>
      <c r="B7" s="611" t="s">
        <v>1777</v>
      </c>
      <c r="C7" s="50"/>
      <c r="D7" s="900"/>
      <c r="E7" s="900"/>
      <c r="F7" s="900"/>
      <c r="G7" s="900"/>
      <c r="H7" s="900"/>
      <c r="I7" s="900"/>
      <c r="J7" s="900"/>
      <c r="K7" s="900"/>
      <c r="L7" s="900"/>
      <c r="M7" s="29"/>
      <c r="N7" s="29"/>
      <c r="O7" s="29"/>
      <c r="P7" s="29"/>
      <c r="Q7" s="29"/>
    </row>
    <row r="8" spans="1:17" ht="15.75">
      <c r="A8" s="29"/>
      <c r="B8" s="50"/>
      <c r="C8" s="611" t="s">
        <v>1775</v>
      </c>
      <c r="D8" s="900"/>
      <c r="E8" s="900"/>
      <c r="F8" s="900"/>
      <c r="G8" s="900"/>
      <c r="H8" s="900"/>
      <c r="I8" s="900"/>
      <c r="J8" s="900"/>
      <c r="K8" s="900"/>
      <c r="L8" s="900"/>
      <c r="M8" s="29"/>
      <c r="N8" s="29"/>
      <c r="O8" s="29"/>
      <c r="P8" s="29"/>
      <c r="Q8" s="29"/>
    </row>
    <row r="9" spans="1:17" ht="15.75">
      <c r="A9" s="29"/>
      <c r="B9" s="50" t="s">
        <v>1774</v>
      </c>
      <c r="C9" s="50"/>
      <c r="D9" s="900"/>
      <c r="E9" s="900"/>
      <c r="F9" s="900"/>
      <c r="G9" s="900"/>
      <c r="H9" s="900"/>
      <c r="I9" s="900"/>
      <c r="J9" s="900"/>
      <c r="K9" s="900"/>
      <c r="L9" s="900"/>
      <c r="M9" s="29"/>
      <c r="N9" s="29"/>
      <c r="O9" s="29"/>
      <c r="P9" s="29"/>
      <c r="Q9" s="29"/>
    </row>
    <row r="10" spans="1:17" ht="15.75">
      <c r="A10" s="29"/>
      <c r="B10" s="50"/>
      <c r="C10" s="50" t="s">
        <v>1772</v>
      </c>
      <c r="D10" s="900"/>
      <c r="E10" s="900"/>
      <c r="F10" s="900"/>
      <c r="G10" s="900"/>
      <c r="H10" s="900"/>
      <c r="I10" s="900"/>
      <c r="J10" s="900"/>
      <c r="K10" s="900"/>
      <c r="L10" s="900"/>
      <c r="M10" s="29"/>
      <c r="N10" s="29"/>
      <c r="O10" s="29"/>
      <c r="P10" s="29"/>
      <c r="Q10" s="29"/>
    </row>
    <row r="11" spans="1:17" ht="15.75">
      <c r="A11" s="29"/>
      <c r="B11" s="50"/>
      <c r="C11" s="50"/>
      <c r="D11" s="900"/>
      <c r="E11" s="900"/>
      <c r="F11" s="900"/>
      <c r="G11" s="900"/>
      <c r="H11" s="900"/>
      <c r="I11" s="900"/>
      <c r="J11" s="900"/>
      <c r="K11" s="900"/>
      <c r="L11" s="900"/>
      <c r="M11" s="29"/>
      <c r="N11" s="29"/>
      <c r="O11" s="29"/>
      <c r="P11" s="29"/>
      <c r="Q11" s="29"/>
    </row>
    <row r="12" spans="1:17" ht="15.75">
      <c r="A12" s="29"/>
      <c r="B12" s="613" t="s">
        <v>1770</v>
      </c>
      <c r="C12" s="50"/>
      <c r="D12" s="900"/>
      <c r="E12" s="900"/>
      <c r="F12" s="900"/>
      <c r="G12" s="900"/>
      <c r="H12" s="900"/>
      <c r="I12" s="900"/>
      <c r="J12" s="900"/>
      <c r="K12" s="900"/>
      <c r="L12" s="900"/>
      <c r="M12" s="29"/>
      <c r="N12" s="29"/>
      <c r="O12" s="29"/>
      <c r="P12" s="29"/>
      <c r="Q12" s="29"/>
    </row>
    <row r="13" spans="1:17" ht="15.75">
      <c r="A13" s="29"/>
      <c r="B13" s="50" t="s">
        <v>1768</v>
      </c>
      <c r="C13" s="50"/>
      <c r="D13" s="900"/>
      <c r="E13" s="900"/>
      <c r="F13" s="900"/>
      <c r="G13" s="900"/>
      <c r="H13" s="900"/>
      <c r="I13" s="900"/>
      <c r="J13" s="900"/>
      <c r="K13" s="900"/>
      <c r="L13" s="900"/>
      <c r="M13" s="29"/>
      <c r="N13" s="29"/>
      <c r="O13" s="29"/>
      <c r="P13" s="29"/>
      <c r="Q13" s="29"/>
    </row>
    <row r="14" spans="1:17" ht="15.75">
      <c r="A14" s="29"/>
      <c r="B14" s="50" t="s">
        <v>1766</v>
      </c>
      <c r="C14" s="50"/>
      <c r="D14" s="900"/>
      <c r="E14" s="900"/>
      <c r="F14" s="900"/>
      <c r="G14" s="900"/>
      <c r="H14" s="900"/>
      <c r="I14" s="900"/>
      <c r="J14" s="900"/>
      <c r="K14" s="900"/>
      <c r="L14" s="900"/>
      <c r="M14" s="29"/>
      <c r="N14" s="29"/>
      <c r="O14" s="29"/>
      <c r="P14" s="29"/>
      <c r="Q14" s="29"/>
    </row>
    <row r="15" spans="1:17" ht="15.75">
      <c r="A15" s="29"/>
      <c r="B15" s="50"/>
      <c r="C15" s="50"/>
      <c r="D15" s="900"/>
      <c r="E15" s="900"/>
      <c r="F15" s="900"/>
      <c r="G15" s="900"/>
      <c r="H15" s="900"/>
      <c r="I15" s="900"/>
      <c r="J15" s="900"/>
      <c r="K15" s="900"/>
      <c r="L15" s="900"/>
      <c r="M15" s="29"/>
      <c r="N15" s="29"/>
      <c r="O15" s="29"/>
      <c r="P15" s="29"/>
      <c r="Q15" s="29"/>
    </row>
    <row r="16" spans="1:17" ht="15.75">
      <c r="A16" s="29"/>
      <c r="B16" s="613" t="s">
        <v>1764</v>
      </c>
      <c r="C16" s="50"/>
      <c r="D16" s="900"/>
      <c r="E16" s="900"/>
      <c r="F16" s="900"/>
      <c r="G16" s="900"/>
      <c r="H16" s="900"/>
      <c r="I16" s="900"/>
      <c r="J16" s="900"/>
      <c r="K16" s="900"/>
      <c r="L16" s="900"/>
      <c r="M16" s="29"/>
      <c r="N16" s="29"/>
      <c r="O16" s="29"/>
      <c r="P16" s="29"/>
      <c r="Q16" s="29"/>
    </row>
    <row r="17" spans="1:17" ht="15.75">
      <c r="A17" s="29"/>
      <c r="B17" s="50" t="s">
        <v>1762</v>
      </c>
      <c r="C17" s="50"/>
      <c r="D17" s="900"/>
      <c r="E17" s="900"/>
      <c r="F17" s="900"/>
      <c r="G17" s="900"/>
      <c r="H17" s="900"/>
      <c r="I17" s="900"/>
      <c r="J17" s="900"/>
      <c r="K17" s="900"/>
      <c r="L17" s="900"/>
      <c r="M17" s="29"/>
      <c r="N17" s="29"/>
      <c r="O17" s="29"/>
      <c r="P17" s="29"/>
      <c r="Q17" s="29"/>
    </row>
    <row r="18" spans="1:17" ht="15.75">
      <c r="A18" s="29"/>
      <c r="B18" s="50" t="s">
        <v>1761</v>
      </c>
      <c r="C18" s="50"/>
      <c r="D18" s="900"/>
      <c r="E18" s="900"/>
      <c r="F18" s="900"/>
      <c r="G18" s="900"/>
      <c r="H18" s="900"/>
      <c r="I18" s="900"/>
      <c r="J18" s="900"/>
      <c r="K18" s="900"/>
      <c r="L18" s="900"/>
      <c r="M18" s="29"/>
      <c r="N18" s="29"/>
      <c r="O18" s="29"/>
      <c r="P18" s="29"/>
      <c r="Q18" s="29"/>
    </row>
    <row r="19" spans="1:17" ht="15.75">
      <c r="A19" s="29"/>
      <c r="B19" s="50" t="s">
        <v>1759</v>
      </c>
      <c r="C19" s="50"/>
      <c r="D19" s="900"/>
      <c r="E19" s="900"/>
      <c r="F19" s="900"/>
      <c r="G19" s="900"/>
      <c r="H19" s="900"/>
      <c r="I19" s="900"/>
      <c r="J19" s="900"/>
      <c r="K19" s="900"/>
      <c r="L19" s="900"/>
      <c r="M19" s="29"/>
      <c r="N19" s="29"/>
      <c r="O19" s="29"/>
      <c r="P19" s="29"/>
      <c r="Q19" s="29"/>
    </row>
    <row r="20" spans="1:17" ht="15.75">
      <c r="A20" s="29"/>
      <c r="B20" s="50"/>
      <c r="C20" s="50"/>
      <c r="D20" s="900"/>
      <c r="E20" s="900"/>
      <c r="F20" s="900"/>
      <c r="G20" s="900"/>
      <c r="H20" s="900"/>
      <c r="I20" s="900"/>
      <c r="J20" s="900"/>
      <c r="K20" s="900"/>
      <c r="L20" s="900"/>
      <c r="M20" s="29"/>
      <c r="N20" s="29"/>
      <c r="O20" s="29"/>
      <c r="P20" s="29"/>
      <c r="Q20" s="29"/>
    </row>
    <row r="21" spans="1:17" ht="15.75">
      <c r="A21" s="29"/>
      <c r="B21" s="613" t="s">
        <v>102</v>
      </c>
      <c r="C21" s="50"/>
      <c r="D21" s="900"/>
      <c r="E21" s="900"/>
      <c r="F21" s="900"/>
      <c r="G21" s="900"/>
      <c r="H21" s="900"/>
      <c r="I21" s="900"/>
      <c r="J21" s="900"/>
      <c r="K21" s="900"/>
      <c r="L21" s="900"/>
      <c r="M21" s="29"/>
      <c r="N21" s="29"/>
      <c r="O21" s="29"/>
      <c r="P21" s="29"/>
      <c r="Q21" s="29"/>
    </row>
    <row r="22" spans="1:17" ht="15.75">
      <c r="A22" s="29"/>
      <c r="B22" s="50" t="s">
        <v>1756</v>
      </c>
      <c r="C22" s="50"/>
      <c r="D22" s="900"/>
      <c r="E22" s="900"/>
      <c r="F22" s="900"/>
      <c r="G22" s="900"/>
      <c r="H22" s="900"/>
      <c r="I22" s="900"/>
      <c r="J22" s="900"/>
      <c r="K22" s="900"/>
      <c r="L22" s="900"/>
      <c r="M22" s="29"/>
      <c r="N22" s="29"/>
      <c r="O22" s="29"/>
      <c r="P22" s="29"/>
      <c r="Q22" s="29"/>
    </row>
    <row r="23" spans="1:17" ht="15.75">
      <c r="A23" s="29"/>
      <c r="B23" s="50"/>
      <c r="C23" s="50" t="s">
        <v>1754</v>
      </c>
      <c r="D23" s="900"/>
      <c r="E23" s="900"/>
      <c r="F23" s="900"/>
      <c r="G23" s="900"/>
      <c r="H23" s="900"/>
      <c r="I23" s="900"/>
      <c r="J23" s="900"/>
      <c r="K23" s="900"/>
      <c r="L23" s="900"/>
      <c r="M23" s="29"/>
      <c r="N23" s="29"/>
      <c r="O23" s="29"/>
      <c r="P23" s="29"/>
      <c r="Q23" s="29"/>
    </row>
    <row r="24" spans="1:17" ht="15.75">
      <c r="A24" s="29"/>
      <c r="B24" s="50" t="s">
        <v>1753</v>
      </c>
      <c r="C24" s="50"/>
      <c r="D24" s="900"/>
      <c r="E24" s="900"/>
      <c r="F24" s="900"/>
      <c r="G24" s="900"/>
      <c r="H24" s="900"/>
      <c r="I24" s="900"/>
      <c r="J24" s="900"/>
      <c r="K24" s="900"/>
      <c r="L24" s="900"/>
      <c r="M24" s="29"/>
      <c r="N24" s="29"/>
      <c r="O24" s="29"/>
      <c r="P24" s="29"/>
      <c r="Q24" s="29"/>
    </row>
    <row r="25" spans="1:17" ht="15.75">
      <c r="A25" s="29"/>
      <c r="B25" s="50"/>
      <c r="C25" s="50" t="s">
        <v>1751</v>
      </c>
      <c r="D25" s="900"/>
      <c r="E25" s="900"/>
      <c r="F25" s="900"/>
      <c r="G25" s="900"/>
      <c r="H25" s="900"/>
      <c r="I25" s="900"/>
      <c r="J25" s="900"/>
      <c r="K25" s="900"/>
      <c r="L25" s="900"/>
      <c r="M25" s="29"/>
      <c r="N25" s="29"/>
      <c r="O25" s="29"/>
      <c r="P25" s="29"/>
      <c r="Q25" s="29"/>
    </row>
    <row r="26" spans="1:17" ht="15.75">
      <c r="A26" s="29"/>
      <c r="B26" s="50"/>
      <c r="C26" s="50"/>
      <c r="D26" s="900"/>
      <c r="E26" s="900"/>
      <c r="F26" s="900"/>
      <c r="G26" s="900"/>
      <c r="H26" s="900"/>
      <c r="I26" s="900"/>
      <c r="J26" s="900"/>
      <c r="K26" s="900"/>
      <c r="L26" s="900"/>
      <c r="M26" s="29"/>
      <c r="N26" s="29"/>
      <c r="O26" s="29"/>
      <c r="P26" s="29"/>
      <c r="Q26" s="29"/>
    </row>
    <row r="27" spans="1:17" ht="15.75">
      <c r="A27" s="29"/>
      <c r="B27" s="613" t="s">
        <v>1749</v>
      </c>
      <c r="C27" s="50"/>
      <c r="D27" s="900"/>
      <c r="E27" s="900"/>
      <c r="F27" s="900"/>
      <c r="G27" s="900"/>
      <c r="H27" s="900"/>
      <c r="I27" s="900"/>
      <c r="J27" s="900"/>
      <c r="K27" s="900"/>
      <c r="L27" s="900"/>
      <c r="M27" s="29"/>
      <c r="N27" s="29"/>
      <c r="O27" s="29"/>
      <c r="P27" s="29"/>
      <c r="Q27" s="29"/>
    </row>
    <row r="28" spans="1:17" ht="15.75">
      <c r="A28" s="29"/>
      <c r="B28" s="50" t="s">
        <v>1747</v>
      </c>
      <c r="C28" s="50"/>
      <c r="D28" s="900"/>
      <c r="E28" s="900"/>
      <c r="F28" s="900"/>
      <c r="G28" s="900"/>
      <c r="H28" s="900"/>
      <c r="I28" s="900"/>
      <c r="J28" s="900"/>
      <c r="K28" s="900"/>
      <c r="L28" s="900"/>
      <c r="M28" s="29"/>
      <c r="N28" s="29"/>
      <c r="O28" s="29"/>
      <c r="P28" s="29"/>
      <c r="Q28" s="29"/>
    </row>
    <row r="29" spans="1:17" ht="15.75">
      <c r="A29" s="29"/>
      <c r="B29" s="50"/>
      <c r="C29" s="50" t="s">
        <v>1745</v>
      </c>
      <c r="D29" s="900"/>
      <c r="E29" s="900"/>
      <c r="F29" s="900"/>
      <c r="G29" s="900"/>
      <c r="H29" s="900"/>
      <c r="I29" s="900"/>
      <c r="J29" s="900"/>
      <c r="K29" s="900"/>
      <c r="L29" s="900"/>
      <c r="M29" s="29"/>
      <c r="N29" s="29"/>
      <c r="O29" s="29"/>
      <c r="P29" s="29"/>
      <c r="Q29" s="29"/>
    </row>
    <row r="30" spans="1:17" ht="15.75">
      <c r="A30" s="29"/>
      <c r="B30" s="50" t="s">
        <v>1744</v>
      </c>
      <c r="C30" s="50"/>
      <c r="D30" s="900"/>
      <c r="E30" s="900"/>
      <c r="F30" s="900"/>
      <c r="G30" s="900"/>
      <c r="H30" s="900"/>
      <c r="I30" s="900"/>
      <c r="J30" s="900"/>
      <c r="K30" s="900"/>
      <c r="L30" s="900"/>
      <c r="M30" s="29"/>
      <c r="N30" s="29"/>
      <c r="O30" s="29"/>
      <c r="P30" s="29"/>
      <c r="Q30" s="29"/>
    </row>
    <row r="31" spans="1:17" ht="15.75">
      <c r="A31" s="29"/>
      <c r="B31" s="50"/>
      <c r="C31" s="50"/>
      <c r="D31" s="900"/>
      <c r="E31" s="900"/>
      <c r="F31" s="900"/>
      <c r="G31" s="900"/>
      <c r="H31" s="900"/>
      <c r="I31" s="900"/>
      <c r="J31" s="900"/>
      <c r="K31" s="900"/>
      <c r="L31" s="900"/>
      <c r="M31" s="29"/>
      <c r="N31" s="29"/>
      <c r="O31" s="29"/>
      <c r="P31" s="29"/>
      <c r="Q31" s="29"/>
    </row>
    <row r="32" spans="1:17" ht="15.75">
      <c r="A32" s="29"/>
      <c r="B32" s="50" t="s">
        <v>1743</v>
      </c>
      <c r="C32" s="50"/>
      <c r="D32" s="900"/>
      <c r="E32" s="900"/>
      <c r="F32" s="900"/>
      <c r="G32" s="900"/>
      <c r="H32" s="900"/>
      <c r="I32" s="900"/>
      <c r="J32" s="900"/>
      <c r="K32" s="900"/>
      <c r="L32" s="900"/>
      <c r="M32" s="29"/>
      <c r="N32" s="29"/>
      <c r="O32" s="29"/>
      <c r="P32" s="29"/>
      <c r="Q32" s="29"/>
    </row>
    <row r="33" spans="1:17" ht="15.75">
      <c r="A33" s="29"/>
      <c r="B33" s="50"/>
      <c r="C33" s="50"/>
      <c r="D33" s="900"/>
      <c r="E33" s="900"/>
      <c r="F33" s="900"/>
      <c r="G33" s="900"/>
      <c r="H33" s="900"/>
      <c r="I33" s="900"/>
      <c r="J33" s="900"/>
      <c r="K33" s="900"/>
      <c r="L33" s="900"/>
      <c r="M33" s="29"/>
      <c r="N33" s="29"/>
      <c r="O33" s="29"/>
      <c r="P33" s="29"/>
      <c r="Q33" s="29"/>
    </row>
    <row r="34" spans="1:17" ht="15.75">
      <c r="A34" s="29"/>
      <c r="B34" s="613" t="s">
        <v>1742</v>
      </c>
      <c r="C34" s="50"/>
      <c r="D34" s="900"/>
      <c r="E34" s="900"/>
      <c r="F34" s="900"/>
      <c r="G34" s="900"/>
      <c r="H34" s="900"/>
      <c r="I34" s="900"/>
      <c r="J34" s="900"/>
      <c r="K34" s="900"/>
      <c r="L34" s="900"/>
      <c r="M34" s="29"/>
      <c r="N34" s="29"/>
      <c r="O34" s="29"/>
      <c r="P34" s="29"/>
      <c r="Q34" s="29"/>
    </row>
    <row r="35" spans="1:17" ht="15.75">
      <c r="A35" s="29"/>
      <c r="B35" s="50" t="s">
        <v>1741</v>
      </c>
      <c r="C35" s="50"/>
      <c r="D35" s="900"/>
      <c r="E35" s="900"/>
      <c r="F35" s="900"/>
      <c r="G35" s="900"/>
      <c r="H35" s="900"/>
      <c r="I35" s="900"/>
      <c r="J35" s="900"/>
      <c r="K35" s="900"/>
      <c r="L35" s="900"/>
      <c r="M35" s="29"/>
      <c r="N35" s="29"/>
      <c r="O35" s="29"/>
      <c r="P35" s="29"/>
      <c r="Q35" s="29"/>
    </row>
    <row r="36" spans="1:17" ht="15.75">
      <c r="A36" s="29"/>
      <c r="B36" s="50" t="s">
        <v>1740</v>
      </c>
      <c r="C36" s="50"/>
      <c r="D36" s="900"/>
      <c r="E36" s="900"/>
      <c r="F36" s="900"/>
      <c r="G36" s="900"/>
      <c r="H36" s="900"/>
      <c r="I36" s="900"/>
      <c r="J36" s="900"/>
      <c r="K36" s="900"/>
      <c r="L36" s="900"/>
      <c r="M36" s="29"/>
      <c r="N36" s="29"/>
      <c r="O36" s="29"/>
      <c r="P36" s="29"/>
      <c r="Q36" s="29"/>
    </row>
    <row r="37" spans="1:17" ht="15.75">
      <c r="A37" s="29"/>
      <c r="B37" s="50"/>
      <c r="C37" s="50"/>
      <c r="D37" s="900"/>
      <c r="E37" s="900"/>
      <c r="F37" s="900"/>
      <c r="G37" s="900"/>
      <c r="H37" s="900"/>
      <c r="I37" s="900"/>
      <c r="J37" s="900"/>
      <c r="K37" s="900"/>
      <c r="L37" s="900"/>
      <c r="M37" s="29"/>
      <c r="N37" s="29"/>
      <c r="O37" s="29"/>
      <c r="P37" s="29"/>
      <c r="Q37" s="29"/>
    </row>
    <row r="38" spans="1:17" ht="15.75">
      <c r="A38" s="29"/>
      <c r="B38" s="50" t="s">
        <v>1739</v>
      </c>
      <c r="C38" s="50"/>
      <c r="D38" s="900"/>
      <c r="E38" s="900"/>
      <c r="F38" s="900"/>
      <c r="G38" s="900"/>
      <c r="H38" s="900"/>
      <c r="I38" s="900"/>
      <c r="J38" s="900"/>
      <c r="K38" s="900"/>
      <c r="L38" s="900"/>
      <c r="M38" s="29"/>
      <c r="N38" s="29"/>
      <c r="O38" s="29"/>
      <c r="P38" s="29"/>
      <c r="Q38" s="29"/>
    </row>
    <row r="39" spans="1:17" ht="15.75">
      <c r="A39" s="29"/>
      <c r="B39" s="50"/>
      <c r="C39" s="50"/>
      <c r="D39" s="900"/>
      <c r="E39" s="900"/>
      <c r="F39" s="900"/>
      <c r="G39" s="900"/>
      <c r="H39" s="900"/>
      <c r="I39" s="900"/>
      <c r="J39" s="900"/>
      <c r="K39" s="900"/>
      <c r="L39" s="900"/>
      <c r="M39" s="29"/>
      <c r="N39" s="29"/>
      <c r="O39" s="29"/>
      <c r="P39" s="29"/>
      <c r="Q39" s="29"/>
    </row>
    <row r="40" spans="1:17" ht="15.75">
      <c r="A40" s="29"/>
      <c r="B40" s="613" t="s">
        <v>133</v>
      </c>
      <c r="C40" s="50"/>
      <c r="D40" s="900"/>
      <c r="E40" s="900"/>
      <c r="F40" s="900"/>
      <c r="G40" s="900"/>
      <c r="H40" s="900"/>
      <c r="I40" s="900"/>
      <c r="J40" s="900"/>
      <c r="K40" s="900"/>
      <c r="L40" s="900"/>
      <c r="M40" s="29"/>
      <c r="N40" s="29"/>
      <c r="O40" s="29"/>
      <c r="P40" s="29"/>
      <c r="Q40" s="29"/>
    </row>
    <row r="41" spans="1:17" ht="15.75">
      <c r="A41" s="29"/>
      <c r="B41" s="607" t="s">
        <v>1738</v>
      </c>
      <c r="C41" s="50"/>
      <c r="D41" s="900"/>
      <c r="E41" s="900"/>
      <c r="F41" s="900"/>
      <c r="G41" s="900"/>
      <c r="H41" s="900"/>
      <c r="I41" s="900"/>
      <c r="J41" s="900"/>
      <c r="K41" s="900"/>
      <c r="L41" s="900"/>
      <c r="M41" s="29"/>
      <c r="N41" s="29"/>
      <c r="O41" s="29"/>
      <c r="P41" s="29"/>
      <c r="Q41" s="29"/>
    </row>
    <row r="42" spans="1:17" ht="15.75">
      <c r="A42" s="29"/>
      <c r="B42" s="50"/>
      <c r="C42" s="607" t="s">
        <v>1737</v>
      </c>
      <c r="D42" s="900"/>
      <c r="E42" s="900"/>
      <c r="F42" s="900"/>
      <c r="G42" s="900"/>
      <c r="H42" s="900"/>
      <c r="I42" s="900"/>
      <c r="J42" s="900"/>
      <c r="K42" s="900"/>
      <c r="L42" s="900"/>
      <c r="M42" s="29"/>
      <c r="N42" s="29"/>
      <c r="O42" s="29"/>
      <c r="P42" s="29"/>
      <c r="Q42" s="29"/>
    </row>
    <row r="43" spans="1:17" ht="15.75">
      <c r="A43" s="29"/>
      <c r="B43" s="50" t="s">
        <v>1736</v>
      </c>
      <c r="C43" s="50"/>
      <c r="D43" s="900"/>
      <c r="E43" s="900"/>
      <c r="F43" s="900"/>
      <c r="G43" s="900"/>
      <c r="H43" s="900"/>
      <c r="I43" s="900"/>
      <c r="J43" s="900"/>
      <c r="K43" s="900"/>
      <c r="L43" s="900"/>
      <c r="M43" s="29"/>
      <c r="N43" s="29"/>
      <c r="O43" s="29"/>
      <c r="P43" s="29"/>
      <c r="Q43" s="29"/>
    </row>
    <row r="44" spans="1:17" ht="15.75">
      <c r="A44" s="29"/>
      <c r="B44" s="50"/>
      <c r="C44" s="50"/>
      <c r="D44" s="900"/>
      <c r="E44" s="900"/>
      <c r="F44" s="900"/>
      <c r="G44" s="900"/>
      <c r="H44" s="900"/>
      <c r="I44" s="900"/>
      <c r="J44" s="900"/>
      <c r="K44" s="900"/>
      <c r="L44" s="900"/>
      <c r="M44" s="29"/>
      <c r="N44" s="29"/>
      <c r="O44" s="29"/>
      <c r="P44" s="29"/>
      <c r="Q44" s="29"/>
    </row>
    <row r="45" spans="1:17" ht="15.75">
      <c r="A45" s="29"/>
      <c r="B45" s="613" t="s">
        <v>1735</v>
      </c>
      <c r="C45" s="50"/>
      <c r="D45" s="900"/>
      <c r="E45" s="900"/>
      <c r="F45" s="900"/>
      <c r="G45" s="900"/>
      <c r="H45" s="900"/>
      <c r="I45" s="900"/>
      <c r="J45" s="900"/>
      <c r="K45" s="900"/>
      <c r="L45" s="900"/>
      <c r="M45" s="29"/>
      <c r="N45" s="29"/>
      <c r="O45" s="29"/>
      <c r="P45" s="29"/>
      <c r="Q45" s="29"/>
    </row>
    <row r="46" spans="1:17" ht="15.75">
      <c r="A46" s="29"/>
      <c r="B46" s="607" t="s">
        <v>1734</v>
      </c>
      <c r="C46" s="50"/>
      <c r="D46" s="900"/>
      <c r="E46" s="900"/>
      <c r="F46" s="900"/>
      <c r="G46" s="900"/>
      <c r="H46" s="900"/>
      <c r="I46" s="900"/>
      <c r="J46" s="900"/>
      <c r="K46" s="900"/>
      <c r="L46" s="900"/>
      <c r="M46" s="29"/>
      <c r="N46" s="29"/>
      <c r="O46" s="29"/>
      <c r="P46" s="29"/>
      <c r="Q46" s="29"/>
    </row>
    <row r="47" spans="1:17" ht="15.75">
      <c r="A47" s="29"/>
      <c r="B47" s="50"/>
      <c r="C47" s="607" t="s">
        <v>1733</v>
      </c>
      <c r="D47" s="900"/>
      <c r="E47" s="900"/>
      <c r="F47" s="900"/>
      <c r="G47" s="900"/>
      <c r="H47" s="900"/>
      <c r="I47" s="900"/>
      <c r="J47" s="900"/>
      <c r="K47" s="900"/>
      <c r="L47" s="900"/>
      <c r="M47" s="29"/>
      <c r="N47" s="29"/>
      <c r="O47" s="29"/>
      <c r="P47" s="29"/>
      <c r="Q47" s="29"/>
    </row>
    <row r="48" spans="1:17" ht="15.75">
      <c r="A48" s="29"/>
      <c r="B48" s="607" t="s">
        <v>1732</v>
      </c>
      <c r="C48" s="50"/>
      <c r="D48" s="900"/>
      <c r="E48" s="900"/>
      <c r="F48" s="900"/>
      <c r="G48" s="900"/>
      <c r="H48" s="900"/>
      <c r="I48" s="900"/>
      <c r="J48" s="900"/>
      <c r="K48" s="900"/>
      <c r="L48" s="900"/>
      <c r="M48" s="29"/>
      <c r="N48" s="29"/>
      <c r="O48" s="29"/>
      <c r="P48" s="29"/>
      <c r="Q48" s="29"/>
    </row>
    <row r="49" spans="1:17" ht="15.75">
      <c r="A49" s="29"/>
      <c r="B49" s="607"/>
      <c r="C49" s="50"/>
      <c r="D49" s="900"/>
      <c r="E49" s="900"/>
      <c r="F49" s="900"/>
      <c r="G49" s="900"/>
      <c r="H49" s="900"/>
      <c r="I49" s="900"/>
      <c r="J49" s="900"/>
      <c r="K49" s="900"/>
      <c r="L49" s="900"/>
      <c r="M49" s="29"/>
      <c r="N49" s="29"/>
      <c r="O49" s="29"/>
      <c r="P49" s="29"/>
      <c r="Q49" s="29"/>
    </row>
    <row r="50" spans="1:17" ht="15.75">
      <c r="A50" s="29"/>
      <c r="B50" s="50" t="s">
        <v>1731</v>
      </c>
      <c r="C50" s="50"/>
      <c r="D50" s="900"/>
      <c r="E50" s="900"/>
      <c r="F50" s="900"/>
      <c r="G50" s="900"/>
      <c r="H50" s="900"/>
      <c r="I50" s="900"/>
      <c r="J50" s="900"/>
      <c r="K50" s="900"/>
      <c r="L50" s="900"/>
      <c r="M50" s="29"/>
      <c r="N50" s="29"/>
      <c r="O50" s="29"/>
      <c r="P50" s="29"/>
      <c r="Q50" s="29"/>
    </row>
    <row r="51" spans="1:17" ht="15.75">
      <c r="A51" s="29"/>
      <c r="B51" s="50" t="s">
        <v>1730</v>
      </c>
      <c r="C51" s="50"/>
      <c r="D51" s="900"/>
      <c r="E51" s="900"/>
      <c r="F51" s="900"/>
      <c r="G51" s="900"/>
      <c r="H51" s="900"/>
      <c r="I51" s="900"/>
      <c r="J51" s="900"/>
      <c r="K51" s="900"/>
      <c r="L51" s="900"/>
      <c r="M51" s="29"/>
      <c r="N51" s="29"/>
      <c r="O51" s="29"/>
      <c r="P51" s="29"/>
      <c r="Q51" s="29"/>
    </row>
    <row r="52" spans="1:17" ht="15.75">
      <c r="A52" s="29"/>
      <c r="B52" s="50" t="s">
        <v>1729</v>
      </c>
      <c r="C52" s="50"/>
      <c r="D52" s="900"/>
      <c r="E52" s="900"/>
      <c r="F52" s="900"/>
      <c r="G52" s="900"/>
      <c r="H52" s="900"/>
      <c r="I52" s="900"/>
      <c r="J52" s="900"/>
      <c r="K52" s="900"/>
      <c r="L52" s="900"/>
      <c r="M52" s="29"/>
      <c r="N52" s="29"/>
      <c r="O52" s="29"/>
      <c r="P52" s="29"/>
      <c r="Q52" s="29"/>
    </row>
    <row r="53" spans="1:17" ht="15.75">
      <c r="A53" s="29"/>
      <c r="B53" s="50"/>
      <c r="C53" s="50"/>
      <c r="D53" s="900"/>
      <c r="E53" s="900"/>
      <c r="F53" s="900"/>
      <c r="G53" s="900"/>
      <c r="H53" s="900"/>
      <c r="I53" s="900"/>
      <c r="J53" s="900"/>
      <c r="K53" s="900"/>
      <c r="L53" s="900"/>
      <c r="M53" s="29"/>
      <c r="N53" s="29"/>
      <c r="O53" s="29"/>
      <c r="P53" s="29"/>
      <c r="Q53" s="29"/>
    </row>
    <row r="54" spans="1:17" ht="15.75">
      <c r="A54" s="29"/>
      <c r="B54" s="616" t="s">
        <v>1728</v>
      </c>
      <c r="C54" s="50"/>
      <c r="D54" s="900"/>
      <c r="E54" s="900"/>
      <c r="F54" s="900"/>
      <c r="G54" s="900"/>
      <c r="H54" s="900"/>
      <c r="I54" s="900"/>
      <c r="J54" s="900"/>
      <c r="K54" s="900"/>
      <c r="L54" s="900"/>
      <c r="M54" s="29"/>
      <c r="N54" s="29"/>
      <c r="O54" s="29"/>
      <c r="P54" s="29"/>
      <c r="Q54" s="29"/>
    </row>
    <row r="55" spans="1:17" ht="15.75">
      <c r="A55" s="29"/>
      <c r="B55" s="50" t="s">
        <v>1727</v>
      </c>
      <c r="C55" s="50"/>
      <c r="D55" s="900"/>
      <c r="E55" s="900"/>
      <c r="F55" s="900"/>
      <c r="G55" s="900"/>
      <c r="H55" s="900"/>
      <c r="I55" s="900"/>
      <c r="J55" s="900"/>
      <c r="K55" s="900"/>
      <c r="L55" s="900"/>
      <c r="M55" s="29"/>
      <c r="N55" s="29"/>
      <c r="O55" s="29"/>
      <c r="P55" s="29"/>
      <c r="Q55" s="29"/>
    </row>
    <row r="56" spans="1:17" ht="15.75">
      <c r="A56" s="29"/>
      <c r="B56" s="50"/>
      <c r="C56" s="50" t="s">
        <v>1726</v>
      </c>
      <c r="D56" s="900"/>
      <c r="E56" s="900"/>
      <c r="F56" s="900"/>
      <c r="G56" s="900"/>
      <c r="H56" s="900"/>
      <c r="I56" s="900"/>
      <c r="J56" s="900"/>
      <c r="K56" s="900"/>
      <c r="L56" s="900"/>
      <c r="M56" s="29"/>
      <c r="N56" s="29"/>
      <c r="O56" s="29"/>
      <c r="P56" s="29"/>
      <c r="Q56" s="29"/>
    </row>
    <row r="57" spans="1:17" ht="15.75">
      <c r="A57" s="29"/>
      <c r="B57" s="50" t="s">
        <v>1725</v>
      </c>
      <c r="C57" s="50"/>
      <c r="D57" s="900"/>
      <c r="E57" s="900"/>
      <c r="F57" s="900"/>
      <c r="G57" s="900"/>
      <c r="H57" s="900"/>
      <c r="I57" s="900"/>
      <c r="J57" s="900"/>
      <c r="K57" s="900"/>
      <c r="L57" s="900"/>
      <c r="M57" s="29"/>
      <c r="N57" s="29"/>
      <c r="O57" s="29"/>
      <c r="P57" s="29"/>
      <c r="Q57" s="29"/>
    </row>
    <row r="58" spans="1:17" ht="15.75">
      <c r="A58" s="29"/>
      <c r="B58" s="50"/>
      <c r="C58" s="50" t="s">
        <v>1724</v>
      </c>
      <c r="D58" s="900"/>
      <c r="E58" s="900"/>
      <c r="F58" s="900"/>
      <c r="G58" s="900"/>
      <c r="H58" s="900"/>
      <c r="I58" s="900"/>
      <c r="J58" s="900"/>
      <c r="K58" s="900"/>
      <c r="L58" s="900"/>
      <c r="M58" s="29"/>
      <c r="N58" s="29"/>
      <c r="O58" s="29"/>
      <c r="P58" s="29"/>
      <c r="Q58" s="29"/>
    </row>
    <row r="59" spans="1:17" ht="15.75">
      <c r="A59" s="29"/>
      <c r="B59" s="50"/>
      <c r="C59" s="50"/>
      <c r="D59" s="900"/>
      <c r="E59" s="900"/>
      <c r="F59" s="900"/>
      <c r="G59" s="900"/>
      <c r="H59" s="900"/>
      <c r="I59" s="900"/>
      <c r="J59" s="900"/>
      <c r="K59" s="900"/>
      <c r="L59" s="900"/>
      <c r="M59" s="29"/>
      <c r="N59" s="29"/>
      <c r="O59" s="29"/>
      <c r="P59" s="29"/>
      <c r="Q59" s="29"/>
    </row>
    <row r="60" spans="1:17" ht="15.75">
      <c r="A60" s="29"/>
      <c r="B60" s="613" t="s">
        <v>1723</v>
      </c>
      <c r="C60" s="50"/>
      <c r="D60" s="900"/>
      <c r="E60" s="900"/>
      <c r="F60" s="900"/>
      <c r="G60" s="900"/>
      <c r="H60" s="900"/>
      <c r="I60" s="900"/>
      <c r="J60" s="900"/>
      <c r="K60" s="900"/>
      <c r="L60" s="900"/>
      <c r="M60" s="29"/>
      <c r="N60" s="29"/>
      <c r="O60" s="29"/>
      <c r="P60" s="29"/>
      <c r="Q60" s="29"/>
    </row>
    <row r="61" spans="1:17" ht="15.75">
      <c r="A61" s="29"/>
      <c r="B61" s="611" t="s">
        <v>1722</v>
      </c>
      <c r="C61" s="50"/>
      <c r="D61" s="900"/>
      <c r="E61" s="900"/>
      <c r="F61" s="900"/>
      <c r="G61" s="900"/>
      <c r="H61" s="900"/>
      <c r="I61" s="900"/>
      <c r="J61" s="900"/>
      <c r="K61" s="900"/>
      <c r="L61" s="900"/>
      <c r="M61" s="29"/>
      <c r="N61" s="29"/>
      <c r="O61" s="29"/>
      <c r="P61" s="29"/>
      <c r="Q61" s="29"/>
    </row>
    <row r="62" spans="1:17" ht="15.75">
      <c r="A62" s="29"/>
      <c r="B62" s="50"/>
      <c r="C62" s="611" t="s">
        <v>1721</v>
      </c>
      <c r="D62" s="900"/>
      <c r="E62" s="900"/>
      <c r="F62" s="900"/>
      <c r="G62" s="900"/>
      <c r="H62" s="900"/>
      <c r="I62" s="900"/>
      <c r="J62" s="900"/>
      <c r="K62" s="900"/>
      <c r="L62" s="900"/>
      <c r="M62" s="29"/>
      <c r="N62" s="29"/>
      <c r="O62" s="29"/>
      <c r="P62" s="29"/>
      <c r="Q62" s="29"/>
    </row>
    <row r="63" spans="1:17" ht="15.75">
      <c r="A63" s="29"/>
      <c r="B63" s="50" t="s">
        <v>1720</v>
      </c>
      <c r="C63" s="50"/>
      <c r="D63" s="900"/>
      <c r="E63" s="900"/>
      <c r="F63" s="900"/>
      <c r="G63" s="900"/>
      <c r="H63" s="900"/>
      <c r="I63" s="900"/>
      <c r="J63" s="900"/>
      <c r="K63" s="900"/>
      <c r="L63" s="900"/>
      <c r="M63" s="29"/>
      <c r="N63" s="29"/>
      <c r="O63" s="29"/>
      <c r="P63" s="29"/>
      <c r="Q63" s="29"/>
    </row>
    <row r="64" spans="1:17" ht="15.75">
      <c r="A64" s="29"/>
      <c r="B64" s="50"/>
      <c r="C64" s="50"/>
      <c r="D64" s="900"/>
      <c r="E64" s="900"/>
      <c r="F64" s="900"/>
      <c r="G64" s="900"/>
      <c r="H64" s="900"/>
      <c r="I64" s="900"/>
      <c r="J64" s="900"/>
      <c r="K64" s="900"/>
      <c r="L64" s="900"/>
      <c r="M64" s="29"/>
      <c r="N64" s="29"/>
      <c r="O64" s="29"/>
      <c r="P64" s="29"/>
      <c r="Q64" s="29"/>
    </row>
    <row r="65" spans="1:17" ht="15.75">
      <c r="A65" s="29"/>
      <c r="B65" s="613" t="s">
        <v>1719</v>
      </c>
      <c r="C65" s="50"/>
      <c r="D65" s="900"/>
      <c r="E65" s="900"/>
      <c r="F65" s="900"/>
      <c r="G65" s="900"/>
      <c r="H65" s="900"/>
      <c r="I65" s="900"/>
      <c r="J65" s="900"/>
      <c r="K65" s="900"/>
      <c r="L65" s="900"/>
      <c r="M65" s="29"/>
      <c r="N65" s="29"/>
      <c r="O65" s="29"/>
      <c r="P65" s="29"/>
      <c r="Q65" s="29"/>
    </row>
    <row r="66" spans="1:17" ht="15.75">
      <c r="A66" s="29"/>
      <c r="B66" s="50" t="s">
        <v>1717</v>
      </c>
      <c r="C66" s="50"/>
      <c r="D66" s="900"/>
      <c r="E66" s="900"/>
      <c r="F66" s="900"/>
      <c r="G66" s="900"/>
      <c r="H66" s="900"/>
      <c r="I66" s="900"/>
      <c r="J66" s="900"/>
      <c r="K66" s="900"/>
      <c r="L66" s="900"/>
      <c r="M66" s="29"/>
      <c r="N66" s="29"/>
      <c r="O66" s="29"/>
      <c r="P66" s="29"/>
      <c r="Q66" s="29"/>
    </row>
    <row r="67" spans="1:17" ht="15.75">
      <c r="A67" s="29"/>
      <c r="B67" s="50"/>
      <c r="C67" s="50" t="s">
        <v>1716</v>
      </c>
      <c r="D67" s="900"/>
      <c r="E67" s="900"/>
      <c r="F67" s="900"/>
      <c r="G67" s="900"/>
      <c r="H67" s="900"/>
      <c r="I67" s="900"/>
      <c r="J67" s="900"/>
      <c r="K67" s="900"/>
      <c r="L67" s="900"/>
      <c r="M67" s="29"/>
      <c r="N67" s="29"/>
      <c r="O67" s="29"/>
      <c r="P67" s="29"/>
      <c r="Q67" s="29"/>
    </row>
    <row r="68" spans="1:17" ht="15.75">
      <c r="A68" s="29"/>
      <c r="B68" s="50"/>
      <c r="C68" s="50"/>
      <c r="D68" s="900"/>
      <c r="E68" s="900"/>
      <c r="F68" s="900"/>
      <c r="G68" s="900"/>
      <c r="H68" s="900"/>
      <c r="I68" s="900"/>
      <c r="J68" s="900"/>
      <c r="K68" s="900"/>
      <c r="L68" s="900"/>
      <c r="M68" s="29"/>
      <c r="N68" s="29"/>
      <c r="O68" s="29"/>
      <c r="P68" s="29"/>
      <c r="Q68" s="29"/>
    </row>
    <row r="69" spans="1:17" ht="15.75">
      <c r="A69" s="29"/>
      <c r="B69" s="50"/>
      <c r="C69" s="50"/>
      <c r="D69" s="900"/>
      <c r="E69" s="900"/>
      <c r="F69" s="900"/>
      <c r="G69" s="900"/>
      <c r="H69" s="900"/>
      <c r="I69" s="900"/>
      <c r="J69" s="900"/>
      <c r="K69" s="900"/>
      <c r="L69" s="900"/>
      <c r="M69" s="29"/>
      <c r="N69" s="29"/>
      <c r="O69" s="29"/>
      <c r="P69" s="29"/>
      <c r="Q69" s="29"/>
    </row>
    <row r="70" spans="1:17" ht="15.75">
      <c r="A70" s="29"/>
      <c r="B70" s="50" t="s">
        <v>1715</v>
      </c>
      <c r="C70" s="50"/>
      <c r="D70" s="900"/>
      <c r="E70" s="900"/>
      <c r="F70" s="900"/>
      <c r="G70" s="900"/>
      <c r="H70" s="900"/>
      <c r="I70" s="900"/>
      <c r="J70" s="900"/>
      <c r="K70" s="900"/>
      <c r="L70" s="900"/>
      <c r="M70" s="29"/>
      <c r="N70" s="29"/>
      <c r="O70" s="29"/>
      <c r="P70" s="29"/>
      <c r="Q70" s="29"/>
    </row>
    <row r="71" spans="1:17" ht="15.75">
      <c r="A71" s="29"/>
      <c r="B71" s="50" t="s">
        <v>1714</v>
      </c>
      <c r="C71" s="50"/>
      <c r="D71" s="900"/>
      <c r="E71" s="900"/>
      <c r="F71" s="900"/>
      <c r="G71" s="900"/>
      <c r="H71" s="900"/>
      <c r="I71" s="900"/>
      <c r="J71" s="900"/>
      <c r="K71" s="900"/>
      <c r="L71" s="900"/>
      <c r="M71" s="29"/>
      <c r="N71" s="29"/>
      <c r="O71" s="29"/>
      <c r="P71" s="29"/>
      <c r="Q71" s="29"/>
    </row>
    <row r="72" spans="1:17" ht="15.75">
      <c r="A72" s="29"/>
      <c r="B72" s="50" t="s">
        <v>1713</v>
      </c>
      <c r="C72" s="50"/>
      <c r="D72" s="900"/>
      <c r="E72" s="900"/>
      <c r="F72" s="900"/>
      <c r="G72" s="900"/>
      <c r="H72" s="900"/>
      <c r="I72" s="900"/>
      <c r="J72" s="900"/>
      <c r="K72" s="900"/>
      <c r="L72" s="900"/>
      <c r="M72" s="29"/>
      <c r="N72" s="29"/>
      <c r="O72" s="29"/>
      <c r="P72" s="29"/>
      <c r="Q72" s="29"/>
    </row>
    <row r="73" spans="1:17">
      <c r="A73" s="29"/>
      <c r="B73" s="1155">
        <v>1</v>
      </c>
      <c r="C73" s="1155">
        <v>1</v>
      </c>
      <c r="D73" s="1155">
        <v>1</v>
      </c>
      <c r="E73" s="1155">
        <v>1</v>
      </c>
      <c r="F73" s="1155">
        <v>1</v>
      </c>
      <c r="G73" s="1155">
        <v>1</v>
      </c>
      <c r="H73" s="1155">
        <v>1</v>
      </c>
      <c r="I73" s="1155">
        <v>1</v>
      </c>
      <c r="J73" s="1155">
        <v>1</v>
      </c>
      <c r="K73" s="1155">
        <v>1</v>
      </c>
      <c r="L73" s="1155">
        <v>1</v>
      </c>
      <c r="M73" s="29"/>
      <c r="N73" s="29"/>
      <c r="O73" s="29"/>
      <c r="P73" s="29"/>
      <c r="Q73" s="29"/>
    </row>
    <row r="74" spans="1:17" ht="15.75">
      <c r="A74" s="29"/>
      <c r="B74" s="50"/>
      <c r="C74" s="50" t="s">
        <v>1707</v>
      </c>
      <c r="D74" s="900"/>
      <c r="E74" s="900"/>
      <c r="F74" s="900"/>
      <c r="G74" s="900"/>
      <c r="H74" s="900"/>
      <c r="I74" s="900"/>
      <c r="J74" s="900"/>
      <c r="K74" s="900"/>
      <c r="L74" s="900"/>
      <c r="M74" s="29"/>
      <c r="N74" s="29"/>
      <c r="O74" s="29"/>
      <c r="P74" s="29"/>
      <c r="Q74" s="29"/>
    </row>
    <row r="75" spans="1:17" ht="15.75">
      <c r="A75" s="29"/>
      <c r="B75" s="50"/>
      <c r="C75" s="50"/>
      <c r="D75" s="900"/>
      <c r="E75" s="900"/>
      <c r="F75" s="900"/>
      <c r="G75" s="900"/>
      <c r="H75" s="900"/>
      <c r="I75" s="900"/>
      <c r="J75" s="900"/>
      <c r="K75" s="900"/>
      <c r="L75" s="900"/>
      <c r="M75" s="29"/>
      <c r="N75" s="29"/>
      <c r="O75" s="29"/>
      <c r="P75" s="29"/>
      <c r="Q75" s="29"/>
    </row>
    <row r="76" spans="1:17" ht="15.75">
      <c r="A76" s="29"/>
      <c r="B76" s="613" t="s">
        <v>1706</v>
      </c>
      <c r="C76" s="50"/>
      <c r="D76" s="900"/>
      <c r="E76" s="900"/>
      <c r="F76" s="900"/>
      <c r="G76" s="900"/>
      <c r="H76" s="900"/>
      <c r="I76" s="900"/>
      <c r="J76" s="900"/>
      <c r="K76" s="900"/>
      <c r="L76" s="900"/>
      <c r="M76" s="29"/>
      <c r="N76" s="29"/>
      <c r="O76" s="29"/>
      <c r="P76" s="29"/>
      <c r="Q76" s="29"/>
    </row>
    <row r="77" spans="1:17" ht="15.75">
      <c r="A77" s="29"/>
      <c r="B77" s="50" t="s">
        <v>1705</v>
      </c>
      <c r="C77" s="50"/>
      <c r="D77" s="900"/>
      <c r="E77" s="900"/>
      <c r="F77" s="900"/>
      <c r="G77" s="900"/>
      <c r="H77" s="900"/>
      <c r="I77" s="900"/>
      <c r="J77" s="900"/>
      <c r="K77" s="900"/>
      <c r="L77" s="900"/>
      <c r="M77" s="29"/>
      <c r="N77" s="29"/>
      <c r="O77" s="29"/>
      <c r="P77" s="29"/>
      <c r="Q77" s="29"/>
    </row>
    <row r="78" spans="1:17" ht="15.75">
      <c r="A78" s="29"/>
      <c r="B78" s="50" t="s">
        <v>1704</v>
      </c>
      <c r="C78" s="50"/>
      <c r="D78" s="900"/>
      <c r="E78" s="900"/>
      <c r="F78" s="900"/>
      <c r="G78" s="900"/>
      <c r="H78" s="900"/>
      <c r="I78" s="900"/>
      <c r="J78" s="900"/>
      <c r="K78" s="900"/>
      <c r="L78" s="900"/>
      <c r="M78" s="29"/>
      <c r="N78" s="29"/>
      <c r="O78" s="29"/>
      <c r="P78" s="29"/>
      <c r="Q78" s="29"/>
    </row>
    <row r="79" spans="1:17" ht="15.75">
      <c r="A79" s="29"/>
      <c r="B79" s="607" t="s">
        <v>1703</v>
      </c>
      <c r="C79" s="50"/>
      <c r="D79" s="900"/>
      <c r="E79" s="900"/>
      <c r="F79" s="900"/>
      <c r="G79" s="900"/>
      <c r="H79" s="900"/>
      <c r="I79" s="900"/>
      <c r="J79" s="900"/>
      <c r="K79" s="900"/>
      <c r="L79" s="900"/>
      <c r="M79" s="29"/>
      <c r="N79" s="29"/>
      <c r="O79" s="29"/>
      <c r="P79" s="29"/>
      <c r="Q79" s="29"/>
    </row>
    <row r="80" spans="1:17" ht="15.75">
      <c r="A80" s="29"/>
      <c r="B80" s="607" t="s">
        <v>1702</v>
      </c>
      <c r="C80" s="50"/>
      <c r="D80" s="900"/>
      <c r="E80" s="900"/>
      <c r="F80" s="900"/>
      <c r="G80" s="900"/>
      <c r="H80" s="900"/>
      <c r="I80" s="900"/>
      <c r="J80" s="900"/>
      <c r="K80" s="900"/>
      <c r="L80" s="900"/>
      <c r="M80" s="29"/>
      <c r="N80" s="29"/>
      <c r="O80" s="29"/>
      <c r="P80" s="29"/>
      <c r="Q80" s="29"/>
    </row>
    <row r="81" spans="1:17" ht="15.75">
      <c r="A81" s="29"/>
      <c r="B81" s="607"/>
      <c r="C81" s="50"/>
      <c r="D81" s="900"/>
      <c r="E81" s="900"/>
      <c r="F81" s="900"/>
      <c r="G81" s="900"/>
      <c r="H81" s="900"/>
      <c r="I81" s="900"/>
      <c r="J81" s="900"/>
      <c r="K81" s="900"/>
      <c r="L81" s="900"/>
      <c r="M81" s="29"/>
      <c r="N81" s="29"/>
      <c r="O81" s="29"/>
      <c r="P81" s="29"/>
      <c r="Q81" s="29"/>
    </row>
    <row r="82" spans="1:17" ht="15.75">
      <c r="A82" s="29"/>
      <c r="B82" s="614" t="s">
        <v>1701</v>
      </c>
      <c r="C82" s="50"/>
      <c r="D82" s="900"/>
      <c r="E82" s="900"/>
      <c r="F82" s="900"/>
      <c r="G82" s="900"/>
      <c r="H82" s="900"/>
      <c r="I82" s="900"/>
      <c r="J82" s="900"/>
      <c r="K82" s="900"/>
      <c r="L82" s="900"/>
      <c r="M82" s="29"/>
      <c r="N82" s="29"/>
      <c r="O82" s="29"/>
      <c r="P82" s="29"/>
      <c r="Q82" s="29"/>
    </row>
    <row r="83" spans="1:17" ht="15.75">
      <c r="A83" s="29"/>
      <c r="B83" s="50" t="s">
        <v>1700</v>
      </c>
      <c r="C83" s="50"/>
      <c r="D83" s="900"/>
      <c r="E83" s="900"/>
      <c r="F83" s="900"/>
      <c r="G83" s="900"/>
      <c r="H83" s="900"/>
      <c r="I83" s="900"/>
      <c r="J83" s="900"/>
      <c r="K83" s="900"/>
      <c r="L83" s="900"/>
      <c r="M83" s="29"/>
      <c r="N83" s="29"/>
      <c r="O83" s="29"/>
      <c r="P83" s="29"/>
      <c r="Q83" s="29"/>
    </row>
    <row r="84" spans="1:17" ht="15.75">
      <c r="A84" s="29"/>
      <c r="B84" s="613" t="s">
        <v>112</v>
      </c>
      <c r="C84" s="50"/>
      <c r="D84" s="900"/>
      <c r="E84" s="900"/>
      <c r="F84" s="900"/>
      <c r="G84" s="900"/>
      <c r="H84" s="900"/>
      <c r="I84" s="900"/>
      <c r="J84" s="900"/>
      <c r="K84" s="900"/>
      <c r="L84" s="900"/>
      <c r="M84" s="29"/>
      <c r="N84" s="29"/>
      <c r="O84" s="29"/>
      <c r="P84" s="29"/>
      <c r="Q84" s="29"/>
    </row>
    <row r="85" spans="1:17" ht="15.75">
      <c r="A85" s="29"/>
      <c r="B85" s="50" t="s">
        <v>1699</v>
      </c>
      <c r="C85" s="50"/>
      <c r="D85" s="900"/>
      <c r="E85" s="900"/>
      <c r="F85" s="900"/>
      <c r="G85" s="900"/>
      <c r="H85" s="900"/>
      <c r="I85" s="900"/>
      <c r="J85" s="900"/>
      <c r="K85" s="900"/>
      <c r="L85" s="900"/>
      <c r="M85" s="29"/>
      <c r="N85" s="29"/>
      <c r="O85" s="29"/>
      <c r="P85" s="29"/>
      <c r="Q85" s="29"/>
    </row>
    <row r="86" spans="1:17" ht="15.75">
      <c r="A86" s="29"/>
      <c r="B86" s="607"/>
      <c r="C86" s="50" t="s">
        <v>1698</v>
      </c>
      <c r="D86" s="900"/>
      <c r="E86" s="900"/>
      <c r="F86" s="900"/>
      <c r="G86" s="900"/>
      <c r="H86" s="900"/>
      <c r="I86" s="900"/>
      <c r="J86" s="900"/>
      <c r="K86" s="900"/>
      <c r="L86" s="900"/>
      <c r="M86" s="29"/>
      <c r="N86" s="29"/>
      <c r="O86" s="29"/>
      <c r="P86" s="29"/>
      <c r="Q86" s="29"/>
    </row>
    <row r="87" spans="1:17" ht="15.75">
      <c r="A87" s="29"/>
      <c r="B87" s="607"/>
      <c r="C87" s="50" t="s">
        <v>1697</v>
      </c>
      <c r="D87" s="900"/>
      <c r="E87" s="900"/>
      <c r="F87" s="900"/>
      <c r="G87" s="900"/>
      <c r="H87" s="900"/>
      <c r="I87" s="900"/>
      <c r="J87" s="900"/>
      <c r="K87" s="900"/>
      <c r="L87" s="900"/>
      <c r="M87" s="29"/>
      <c r="N87" s="29"/>
      <c r="O87" s="29"/>
      <c r="P87" s="29"/>
      <c r="Q87" s="29"/>
    </row>
    <row r="88" spans="1:17" ht="15.75">
      <c r="A88" s="29"/>
      <c r="B88" s="50" t="s">
        <v>1696</v>
      </c>
      <c r="C88" s="50"/>
      <c r="D88" s="900"/>
      <c r="E88" s="900"/>
      <c r="F88" s="900"/>
      <c r="G88" s="900"/>
      <c r="H88" s="900"/>
      <c r="I88" s="900"/>
      <c r="J88" s="900"/>
      <c r="K88" s="900"/>
      <c r="L88" s="900"/>
      <c r="M88" s="29"/>
      <c r="N88" s="29"/>
      <c r="O88" s="29"/>
      <c r="P88" s="29"/>
      <c r="Q88" s="29"/>
    </row>
    <row r="89" spans="1:17" ht="15.75">
      <c r="A89" s="29"/>
      <c r="B89" s="607"/>
      <c r="C89" s="50" t="s">
        <v>1695</v>
      </c>
      <c r="D89" s="900"/>
      <c r="E89" s="900"/>
      <c r="F89" s="900"/>
      <c r="G89" s="900"/>
      <c r="H89" s="900"/>
      <c r="I89" s="900"/>
      <c r="J89" s="900"/>
      <c r="K89" s="900"/>
      <c r="L89" s="900"/>
      <c r="M89" s="29"/>
      <c r="N89" s="29"/>
      <c r="O89" s="29"/>
      <c r="P89" s="29"/>
      <c r="Q89" s="29"/>
    </row>
    <row r="90" spans="1:17" ht="15.75">
      <c r="A90" s="29"/>
      <c r="B90" s="50"/>
      <c r="C90" s="50"/>
      <c r="D90" s="900"/>
      <c r="E90" s="900"/>
      <c r="F90" s="900"/>
      <c r="G90" s="900"/>
      <c r="H90" s="900"/>
      <c r="I90" s="900"/>
      <c r="J90" s="900"/>
      <c r="K90" s="900"/>
      <c r="L90" s="900"/>
      <c r="M90" s="29"/>
      <c r="N90" s="29"/>
      <c r="O90" s="29"/>
      <c r="P90" s="29"/>
      <c r="Q90" s="29"/>
    </row>
    <row r="91" spans="1:17" ht="15.75">
      <c r="A91" s="29"/>
      <c r="B91" s="606" t="s">
        <v>1694</v>
      </c>
      <c r="C91" s="50"/>
      <c r="D91" s="900"/>
      <c r="E91" s="900"/>
      <c r="F91" s="900"/>
      <c r="G91" s="900"/>
      <c r="H91" s="900"/>
      <c r="I91" s="900"/>
      <c r="J91" s="900"/>
      <c r="K91" s="900"/>
      <c r="L91" s="900"/>
      <c r="M91" s="29"/>
      <c r="N91" s="29"/>
      <c r="O91" s="29"/>
      <c r="P91" s="29"/>
      <c r="Q91" s="29"/>
    </row>
    <row r="92" spans="1:17" ht="15.75">
      <c r="A92" s="29"/>
      <c r="B92" s="50" t="s">
        <v>1693</v>
      </c>
      <c r="C92" s="50"/>
      <c r="D92" s="900"/>
      <c r="E92" s="900"/>
      <c r="F92" s="900"/>
      <c r="G92" s="900"/>
      <c r="H92" s="900"/>
      <c r="I92" s="900"/>
      <c r="J92" s="900"/>
      <c r="K92" s="900"/>
      <c r="L92" s="900"/>
      <c r="M92" s="29"/>
      <c r="N92" s="29"/>
      <c r="O92" s="29"/>
      <c r="P92" s="29"/>
      <c r="Q92" s="29"/>
    </row>
    <row r="93" spans="1:17" ht="15.75">
      <c r="A93" s="29"/>
      <c r="B93" s="50" t="s">
        <v>1692</v>
      </c>
      <c r="C93" s="50"/>
      <c r="D93" s="900"/>
      <c r="E93" s="900"/>
      <c r="F93" s="900"/>
      <c r="G93" s="900"/>
      <c r="H93" s="900"/>
      <c r="I93" s="900"/>
      <c r="J93" s="900"/>
      <c r="K93" s="900"/>
      <c r="L93" s="900"/>
      <c r="M93" s="29"/>
      <c r="N93" s="29"/>
      <c r="O93" s="29"/>
      <c r="P93" s="29"/>
      <c r="Q93" s="29"/>
    </row>
    <row r="94" spans="1:17" ht="15.75">
      <c r="A94" s="29"/>
      <c r="B94" s="50" t="s">
        <v>1691</v>
      </c>
      <c r="C94" s="50"/>
      <c r="D94" s="900"/>
      <c r="E94" s="900"/>
      <c r="F94" s="900"/>
      <c r="G94" s="900"/>
      <c r="H94" s="900"/>
      <c r="I94" s="900"/>
      <c r="J94" s="900"/>
      <c r="K94" s="900"/>
      <c r="L94" s="900"/>
      <c r="M94" s="29"/>
      <c r="N94" s="29"/>
      <c r="O94" s="29"/>
      <c r="P94" s="29"/>
      <c r="Q94" s="29"/>
    </row>
    <row r="95" spans="1:17" ht="15.75">
      <c r="A95" s="29"/>
      <c r="B95" s="50"/>
      <c r="C95" s="50" t="s">
        <v>1690</v>
      </c>
      <c r="D95" s="900"/>
      <c r="E95" s="900"/>
      <c r="F95" s="900"/>
      <c r="G95" s="900"/>
      <c r="H95" s="900"/>
      <c r="I95" s="900"/>
      <c r="J95" s="900"/>
      <c r="K95" s="900"/>
      <c r="L95" s="900"/>
      <c r="M95" s="29"/>
      <c r="N95" s="29"/>
      <c r="O95" s="29"/>
      <c r="P95" s="29"/>
      <c r="Q95" s="29"/>
    </row>
    <row r="96" spans="1:17" ht="15.75">
      <c r="A96" s="29"/>
      <c r="B96" s="50" t="s">
        <v>1689</v>
      </c>
      <c r="C96" s="50"/>
      <c r="D96" s="900"/>
      <c r="E96" s="900"/>
      <c r="F96" s="900"/>
      <c r="G96" s="900"/>
      <c r="H96" s="900"/>
      <c r="I96" s="900"/>
      <c r="J96" s="900"/>
      <c r="K96" s="900"/>
      <c r="L96" s="900"/>
      <c r="M96" s="29"/>
      <c r="N96" s="29"/>
      <c r="O96" s="29"/>
      <c r="P96" s="29"/>
      <c r="Q96" s="29"/>
    </row>
    <row r="97" spans="1:17" ht="15.75">
      <c r="A97" s="29"/>
      <c r="B97" s="50"/>
      <c r="C97" s="50"/>
      <c r="D97" s="900"/>
      <c r="E97" s="900"/>
      <c r="F97" s="900"/>
      <c r="G97" s="900"/>
      <c r="H97" s="900"/>
      <c r="I97" s="900"/>
      <c r="J97" s="900"/>
      <c r="K97" s="900"/>
      <c r="L97" s="900"/>
      <c r="M97" s="29"/>
      <c r="N97" s="29"/>
      <c r="O97" s="29"/>
      <c r="P97" s="29"/>
      <c r="Q97" s="29"/>
    </row>
    <row r="98" spans="1:17" ht="15.75">
      <c r="A98" s="29"/>
      <c r="B98" s="612" t="s">
        <v>1688</v>
      </c>
      <c r="C98" s="50"/>
      <c r="D98" s="900"/>
      <c r="E98" s="900"/>
      <c r="F98" s="900"/>
      <c r="G98" s="900"/>
      <c r="H98" s="900"/>
      <c r="I98" s="900"/>
      <c r="J98" s="900"/>
      <c r="K98" s="900"/>
      <c r="L98" s="900"/>
      <c r="M98" s="29"/>
      <c r="N98" s="29"/>
      <c r="O98" s="29"/>
      <c r="P98" s="29"/>
      <c r="Q98" s="29"/>
    </row>
    <row r="99" spans="1:17" ht="15.75">
      <c r="A99" s="29"/>
      <c r="B99" s="50"/>
      <c r="C99" s="50"/>
      <c r="D99" s="900"/>
      <c r="E99" s="900"/>
      <c r="F99" s="900"/>
      <c r="G99" s="900"/>
      <c r="H99" s="900"/>
      <c r="I99" s="900"/>
      <c r="J99" s="900"/>
      <c r="K99" s="900"/>
      <c r="L99" s="900"/>
      <c r="M99" s="29"/>
      <c r="N99" s="29"/>
      <c r="O99" s="29"/>
      <c r="P99" s="29"/>
      <c r="Q99" s="29"/>
    </row>
    <row r="100" spans="1:17" ht="15.75">
      <c r="A100" s="29"/>
      <c r="B100" s="606" t="s">
        <v>1687</v>
      </c>
      <c r="C100" s="50"/>
      <c r="D100" s="900"/>
      <c r="E100" s="900"/>
      <c r="F100" s="900"/>
      <c r="G100" s="900"/>
      <c r="H100" s="900"/>
      <c r="I100" s="900"/>
      <c r="J100" s="900"/>
      <c r="K100" s="900"/>
      <c r="L100" s="900"/>
      <c r="M100" s="29"/>
      <c r="N100" s="29"/>
      <c r="O100" s="29"/>
      <c r="P100" s="29"/>
      <c r="Q100" s="29"/>
    </row>
    <row r="101" spans="1:17" ht="15.75">
      <c r="A101" s="29"/>
      <c r="B101" s="50" t="s">
        <v>1686</v>
      </c>
      <c r="C101" s="50"/>
      <c r="D101" s="900"/>
      <c r="E101" s="900"/>
      <c r="F101" s="900"/>
      <c r="G101" s="900"/>
      <c r="H101" s="900"/>
      <c r="I101" s="900"/>
      <c r="J101" s="900"/>
      <c r="K101" s="900"/>
      <c r="L101" s="900"/>
      <c r="M101" s="29"/>
      <c r="N101" s="29"/>
      <c r="O101" s="29"/>
      <c r="P101" s="29"/>
      <c r="Q101" s="29"/>
    </row>
    <row r="102" spans="1:17" ht="15.75">
      <c r="A102" s="29"/>
      <c r="B102" s="611" t="s">
        <v>115</v>
      </c>
      <c r="C102" s="50"/>
      <c r="D102" s="900"/>
      <c r="E102" s="900"/>
      <c r="F102" s="900"/>
      <c r="G102" s="900"/>
      <c r="H102" s="900"/>
      <c r="I102" s="900"/>
      <c r="J102" s="900"/>
      <c r="K102" s="900"/>
      <c r="L102" s="900"/>
      <c r="M102" s="29"/>
      <c r="N102" s="29"/>
      <c r="O102" s="29"/>
      <c r="P102" s="29"/>
      <c r="Q102" s="29"/>
    </row>
    <row r="103" spans="1:17" ht="15.75">
      <c r="A103" s="29"/>
      <c r="B103" s="50" t="s">
        <v>1685</v>
      </c>
      <c r="C103" s="50"/>
      <c r="D103" s="900"/>
      <c r="E103" s="900"/>
      <c r="F103" s="900"/>
      <c r="G103" s="900"/>
      <c r="H103" s="900"/>
      <c r="I103" s="900"/>
      <c r="J103" s="900"/>
      <c r="K103" s="900"/>
      <c r="L103" s="900"/>
      <c r="M103" s="29"/>
      <c r="N103" s="29"/>
      <c r="O103" s="29"/>
      <c r="P103" s="29"/>
      <c r="Q103" s="29"/>
    </row>
    <row r="104" spans="1:17" ht="15.75">
      <c r="A104" s="29"/>
      <c r="B104" s="50" t="s">
        <v>1684</v>
      </c>
      <c r="C104" s="50"/>
      <c r="D104" s="900"/>
      <c r="E104" s="900"/>
      <c r="F104" s="900"/>
      <c r="G104" s="900"/>
      <c r="H104" s="900"/>
      <c r="I104" s="900"/>
      <c r="J104" s="900"/>
      <c r="K104" s="900"/>
      <c r="L104" s="900"/>
      <c r="M104" s="29"/>
      <c r="N104" s="29"/>
      <c r="O104" s="29"/>
      <c r="P104" s="29"/>
      <c r="Q104" s="29"/>
    </row>
    <row r="105" spans="1:17" ht="15.75">
      <c r="A105" s="29"/>
      <c r="B105" s="50" t="s">
        <v>1683</v>
      </c>
      <c r="C105" s="50"/>
      <c r="D105" s="900"/>
      <c r="E105" s="900"/>
      <c r="F105" s="900"/>
      <c r="G105" s="900"/>
      <c r="H105" s="900"/>
      <c r="I105" s="900"/>
      <c r="J105" s="900"/>
      <c r="K105" s="900"/>
      <c r="L105" s="900"/>
      <c r="M105" s="29"/>
      <c r="N105" s="29"/>
      <c r="O105" s="29"/>
      <c r="P105" s="29"/>
      <c r="Q105" s="29"/>
    </row>
    <row r="106" spans="1:17" ht="15.75">
      <c r="A106" s="29"/>
      <c r="B106" s="50" t="s">
        <v>1682</v>
      </c>
      <c r="C106" s="50"/>
      <c r="D106" s="900"/>
      <c r="E106" s="900"/>
      <c r="F106" s="900"/>
      <c r="G106" s="900"/>
      <c r="H106" s="900"/>
      <c r="I106" s="900"/>
      <c r="J106" s="900"/>
      <c r="K106" s="900"/>
      <c r="L106" s="900"/>
      <c r="M106" s="29"/>
      <c r="N106" s="29"/>
      <c r="O106" s="29"/>
      <c r="P106" s="29"/>
      <c r="Q106" s="29"/>
    </row>
    <row r="107" spans="1:17" ht="15.75">
      <c r="A107" s="29"/>
      <c r="B107" s="50" t="s">
        <v>1681</v>
      </c>
      <c r="C107" s="50"/>
      <c r="D107" s="900"/>
      <c r="E107" s="900"/>
      <c r="F107" s="900"/>
      <c r="G107" s="900"/>
      <c r="H107" s="900"/>
      <c r="I107" s="900"/>
      <c r="J107" s="900"/>
      <c r="K107" s="900"/>
      <c r="L107" s="900"/>
      <c r="M107" s="29"/>
      <c r="N107" s="29"/>
      <c r="O107" s="29"/>
      <c r="P107" s="29"/>
      <c r="Q107" s="29"/>
    </row>
    <row r="108" spans="1:17" ht="15.75">
      <c r="A108" s="29"/>
      <c r="B108" s="606" t="s">
        <v>136</v>
      </c>
      <c r="C108" s="50"/>
      <c r="D108" s="900"/>
      <c r="E108" s="900"/>
      <c r="F108" s="900"/>
      <c r="G108" s="900"/>
      <c r="H108" s="900"/>
      <c r="I108" s="900"/>
      <c r="J108" s="900"/>
      <c r="K108" s="900"/>
      <c r="L108" s="900"/>
      <c r="M108" s="29"/>
      <c r="N108" s="29"/>
      <c r="O108" s="29"/>
      <c r="P108" s="29"/>
      <c r="Q108" s="29"/>
    </row>
    <row r="109" spans="1:17" ht="15.75">
      <c r="A109" s="29"/>
      <c r="B109" s="50" t="s">
        <v>1680</v>
      </c>
      <c r="C109" s="50"/>
      <c r="D109" s="900"/>
      <c r="E109" s="900"/>
      <c r="F109" s="900"/>
      <c r="G109" s="900"/>
      <c r="H109" s="900"/>
      <c r="I109" s="900"/>
      <c r="J109" s="900"/>
      <c r="K109" s="900"/>
      <c r="L109" s="900"/>
      <c r="M109" s="29"/>
      <c r="N109" s="29"/>
      <c r="O109" s="29"/>
      <c r="P109" s="29"/>
      <c r="Q109" s="29"/>
    </row>
    <row r="110" spans="1:17" ht="15.75">
      <c r="A110" s="29"/>
      <c r="B110" s="50" t="s">
        <v>1679</v>
      </c>
      <c r="C110" s="50"/>
      <c r="D110" s="900"/>
      <c r="E110" s="900"/>
      <c r="F110" s="900"/>
      <c r="G110" s="900"/>
      <c r="H110" s="900"/>
      <c r="I110" s="900"/>
      <c r="J110" s="900"/>
      <c r="K110" s="900"/>
      <c r="L110" s="900"/>
      <c r="M110" s="29"/>
      <c r="N110" s="29"/>
      <c r="O110" s="29"/>
      <c r="P110" s="29"/>
      <c r="Q110" s="29"/>
    </row>
    <row r="111" spans="1:17" ht="15.75">
      <c r="A111" s="29"/>
      <c r="B111" s="50" t="s">
        <v>1678</v>
      </c>
      <c r="C111" s="50"/>
      <c r="D111" s="900"/>
      <c r="E111" s="900"/>
      <c r="F111" s="900"/>
      <c r="G111" s="900"/>
      <c r="H111" s="900"/>
      <c r="I111" s="900"/>
      <c r="J111" s="900"/>
      <c r="K111" s="900"/>
      <c r="L111" s="900"/>
      <c r="M111" s="29"/>
      <c r="N111" s="29"/>
      <c r="O111" s="29"/>
      <c r="P111" s="29"/>
      <c r="Q111" s="29"/>
    </row>
    <row r="112" spans="1:17" ht="15.75">
      <c r="A112" s="29"/>
      <c r="B112" s="50" t="s">
        <v>1677</v>
      </c>
      <c r="C112" s="50"/>
      <c r="D112" s="900"/>
      <c r="E112" s="900"/>
      <c r="F112" s="900"/>
      <c r="G112" s="900"/>
      <c r="H112" s="900"/>
      <c r="I112" s="900"/>
      <c r="J112" s="900"/>
      <c r="K112" s="900"/>
      <c r="L112" s="900"/>
      <c r="M112" s="29"/>
      <c r="N112" s="29"/>
      <c r="O112" s="29"/>
      <c r="P112" s="29"/>
      <c r="Q112" s="29"/>
    </row>
    <row r="113" spans="1:17" ht="15.75">
      <c r="A113" s="29"/>
      <c r="B113" s="606" t="s">
        <v>159</v>
      </c>
      <c r="C113" s="50"/>
      <c r="D113" s="900"/>
      <c r="E113" s="900"/>
      <c r="F113" s="900"/>
      <c r="G113" s="900"/>
      <c r="H113" s="900"/>
      <c r="I113" s="900"/>
      <c r="J113" s="900"/>
      <c r="K113" s="900"/>
      <c r="L113" s="900"/>
      <c r="M113" s="29"/>
      <c r="N113" s="29"/>
      <c r="O113" s="29"/>
      <c r="P113" s="29"/>
      <c r="Q113" s="29"/>
    </row>
    <row r="114" spans="1:17" ht="15.75">
      <c r="A114" s="29"/>
      <c r="B114" s="606" t="s">
        <v>146</v>
      </c>
      <c r="C114" s="50"/>
      <c r="D114" s="900"/>
      <c r="E114" s="900"/>
      <c r="F114" s="900"/>
      <c r="G114" s="900"/>
      <c r="H114" s="900"/>
      <c r="I114" s="900"/>
      <c r="J114" s="900"/>
      <c r="K114" s="900"/>
      <c r="L114" s="900"/>
      <c r="M114" s="29"/>
      <c r="N114" s="29"/>
      <c r="O114" s="29"/>
      <c r="P114" s="29"/>
      <c r="Q114" s="29"/>
    </row>
    <row r="115" spans="1:17" ht="15.75">
      <c r="A115" s="29"/>
      <c r="B115" s="606" t="s">
        <v>148</v>
      </c>
      <c r="C115" s="50"/>
      <c r="D115" s="900"/>
      <c r="E115" s="900"/>
      <c r="F115" s="900"/>
      <c r="G115" s="900"/>
      <c r="H115" s="900"/>
      <c r="I115" s="900"/>
      <c r="J115" s="900"/>
      <c r="K115" s="900"/>
      <c r="L115" s="900"/>
      <c r="M115" s="29"/>
      <c r="N115" s="29"/>
      <c r="O115" s="29"/>
      <c r="P115" s="29"/>
      <c r="Q115" s="29"/>
    </row>
    <row r="116" spans="1:17" ht="15.75">
      <c r="A116" s="29"/>
      <c r="B116" s="606" t="s">
        <v>1673</v>
      </c>
      <c r="C116" s="50"/>
      <c r="D116" s="900"/>
      <c r="E116" s="900"/>
      <c r="F116" s="900"/>
      <c r="G116" s="900"/>
      <c r="H116" s="900"/>
      <c r="I116" s="900"/>
      <c r="J116" s="900"/>
      <c r="K116" s="900"/>
      <c r="L116" s="900"/>
      <c r="M116" s="29"/>
      <c r="N116" s="29"/>
      <c r="O116" s="29"/>
      <c r="P116" s="29"/>
      <c r="Q116" s="29"/>
    </row>
    <row r="117" spans="1:17" ht="15.75">
      <c r="A117" s="29"/>
      <c r="B117" s="607" t="s">
        <v>1672</v>
      </c>
      <c r="C117" s="50"/>
      <c r="D117" s="900"/>
      <c r="E117" s="900"/>
      <c r="F117" s="900"/>
      <c r="G117" s="900"/>
      <c r="H117" s="900"/>
      <c r="I117" s="900"/>
      <c r="J117" s="900"/>
      <c r="K117" s="900"/>
      <c r="L117" s="900"/>
      <c r="M117" s="29"/>
      <c r="N117" s="29"/>
      <c r="O117" s="29"/>
      <c r="P117" s="29"/>
      <c r="Q117" s="29"/>
    </row>
    <row r="118" spans="1:17" ht="15.75">
      <c r="A118" s="29"/>
      <c r="B118" s="607"/>
      <c r="C118" s="50" t="s">
        <v>1671</v>
      </c>
      <c r="D118" s="900"/>
      <c r="E118" s="900"/>
      <c r="F118" s="900"/>
      <c r="G118" s="900"/>
      <c r="H118" s="900"/>
      <c r="I118" s="900"/>
      <c r="J118" s="900"/>
      <c r="K118" s="900"/>
      <c r="L118" s="900"/>
      <c r="M118" s="29"/>
      <c r="N118" s="29"/>
      <c r="O118" s="29"/>
      <c r="P118" s="29"/>
      <c r="Q118" s="29"/>
    </row>
    <row r="119" spans="1:17" ht="15.75">
      <c r="A119" s="29"/>
      <c r="B119" s="606" t="s">
        <v>152</v>
      </c>
      <c r="C119" s="50"/>
      <c r="D119" s="900"/>
      <c r="E119" s="900"/>
      <c r="F119" s="900"/>
      <c r="G119" s="900"/>
      <c r="H119" s="900"/>
      <c r="I119" s="900"/>
      <c r="J119" s="900">
        <v>1</v>
      </c>
      <c r="K119" s="900">
        <v>1</v>
      </c>
      <c r="L119" s="900">
        <v>1</v>
      </c>
      <c r="M119" s="29"/>
      <c r="N119" s="29"/>
      <c r="O119" s="29"/>
      <c r="P119" s="29"/>
      <c r="Q119" s="29"/>
    </row>
    <row r="120" spans="1:17" ht="15.75">
      <c r="A120" s="29"/>
      <c r="B120" s="606" t="s">
        <v>155</v>
      </c>
      <c r="C120" s="50"/>
      <c r="D120" s="900"/>
      <c r="E120" s="900"/>
      <c r="F120" s="900"/>
      <c r="G120" s="900"/>
      <c r="H120" s="900"/>
      <c r="I120" s="900"/>
      <c r="J120" s="900">
        <v>1</v>
      </c>
      <c r="K120" s="900">
        <v>1</v>
      </c>
      <c r="L120" s="900">
        <v>1</v>
      </c>
      <c r="M120" s="29"/>
      <c r="N120" s="29"/>
      <c r="O120" s="29"/>
      <c r="P120" s="29"/>
      <c r="Q120" s="29"/>
    </row>
    <row r="121" spans="1:17" ht="15.75">
      <c r="A121" s="29"/>
      <c r="B121" s="606" t="s">
        <v>1669</v>
      </c>
      <c r="C121" s="50"/>
      <c r="D121" s="900"/>
      <c r="E121" s="900"/>
      <c r="F121" s="900"/>
      <c r="G121" s="900"/>
      <c r="H121" s="900"/>
      <c r="I121" s="900"/>
      <c r="J121" s="900">
        <v>1</v>
      </c>
      <c r="K121" s="900">
        <v>1</v>
      </c>
      <c r="L121" s="900">
        <v>1</v>
      </c>
      <c r="M121" s="29"/>
      <c r="N121" s="29"/>
      <c r="O121" s="29"/>
      <c r="P121" s="29"/>
      <c r="Q121" s="29"/>
    </row>
    <row r="122" spans="1:17" ht="15.75">
      <c r="A122" s="29"/>
      <c r="B122" s="606" t="s">
        <v>161</v>
      </c>
      <c r="C122" s="50"/>
      <c r="D122" s="900"/>
      <c r="E122" s="900"/>
      <c r="F122" s="900"/>
      <c r="G122" s="900"/>
      <c r="H122" s="900"/>
      <c r="I122" s="900"/>
      <c r="J122" s="900">
        <v>1</v>
      </c>
      <c r="K122" s="900">
        <v>1</v>
      </c>
      <c r="L122" s="900">
        <v>1</v>
      </c>
      <c r="M122" s="29"/>
      <c r="N122" s="29"/>
      <c r="O122" s="29"/>
      <c r="P122" s="29"/>
      <c r="Q122" s="29"/>
    </row>
    <row r="123" spans="1:17" ht="15.75">
      <c r="A123" s="29"/>
      <c r="B123" s="606" t="s">
        <v>1668</v>
      </c>
      <c r="C123" s="50"/>
      <c r="D123" s="900"/>
      <c r="E123" s="900"/>
      <c r="F123" s="900"/>
      <c r="G123" s="900"/>
      <c r="H123" s="900"/>
      <c r="I123" s="900"/>
      <c r="J123" s="900">
        <v>1</v>
      </c>
      <c r="K123" s="900">
        <v>1</v>
      </c>
      <c r="L123" s="900">
        <v>1</v>
      </c>
      <c r="M123" s="29"/>
      <c r="N123" s="29"/>
      <c r="O123" s="29"/>
      <c r="P123" s="29"/>
      <c r="Q123" s="29"/>
    </row>
    <row r="124" spans="1:17" ht="15.75">
      <c r="A124" s="29"/>
      <c r="B124" s="606" t="s">
        <v>165</v>
      </c>
      <c r="C124" s="50"/>
      <c r="D124" s="900"/>
      <c r="E124" s="900"/>
      <c r="F124" s="900"/>
      <c r="G124" s="900"/>
      <c r="H124" s="900"/>
      <c r="I124" s="900"/>
      <c r="J124" s="900">
        <v>1</v>
      </c>
      <c r="K124" s="900">
        <v>1</v>
      </c>
      <c r="L124" s="900">
        <v>1</v>
      </c>
      <c r="M124" s="29"/>
      <c r="N124" s="29"/>
      <c r="O124" s="29"/>
      <c r="P124" s="29"/>
      <c r="Q124" s="29"/>
    </row>
    <row r="125" spans="1:17">
      <c r="A125" s="29"/>
      <c r="B125" s="900">
        <v>1</v>
      </c>
      <c r="C125" s="900">
        <v>1</v>
      </c>
      <c r="D125" s="900">
        <v>1</v>
      </c>
      <c r="E125" s="900">
        <v>1</v>
      </c>
      <c r="F125" s="900">
        <v>1</v>
      </c>
      <c r="G125" s="900">
        <v>1</v>
      </c>
      <c r="H125" s="900">
        <v>1</v>
      </c>
      <c r="I125" s="900">
        <v>1</v>
      </c>
      <c r="J125" s="900">
        <v>1</v>
      </c>
      <c r="K125" s="900">
        <v>1</v>
      </c>
      <c r="L125" s="900">
        <v>1</v>
      </c>
      <c r="M125" s="29"/>
      <c r="N125" s="29"/>
      <c r="O125" s="29"/>
      <c r="P125" s="29"/>
      <c r="Q125" s="29"/>
    </row>
    <row r="126" spans="1:17">
      <c r="A126" s="29"/>
      <c r="B126" s="543" t="s">
        <v>1667</v>
      </c>
      <c r="C126" s="900"/>
      <c r="D126" s="900"/>
      <c r="E126" s="900"/>
      <c r="F126" s="900"/>
      <c r="G126" s="900"/>
      <c r="H126" s="900"/>
      <c r="I126" s="900"/>
      <c r="J126" s="900">
        <v>1</v>
      </c>
      <c r="K126" s="900">
        <v>1</v>
      </c>
      <c r="L126" s="900">
        <v>1</v>
      </c>
      <c r="M126" s="29"/>
      <c r="N126" s="29"/>
      <c r="O126" s="29"/>
      <c r="P126" s="29"/>
      <c r="Q126" s="29"/>
    </row>
    <row r="127" spans="1:17">
      <c r="A127" s="29"/>
      <c r="B127" s="1156">
        <v>1</v>
      </c>
      <c r="C127" s="900">
        <v>1</v>
      </c>
      <c r="D127" s="900">
        <v>1</v>
      </c>
      <c r="E127" s="900">
        <v>1</v>
      </c>
      <c r="F127" s="900">
        <v>1</v>
      </c>
      <c r="G127" s="900">
        <v>1</v>
      </c>
      <c r="H127" s="900">
        <v>1</v>
      </c>
      <c r="I127" s="900">
        <v>1</v>
      </c>
      <c r="J127" s="900">
        <v>1</v>
      </c>
      <c r="K127" s="900">
        <v>1</v>
      </c>
      <c r="L127" s="900">
        <v>1</v>
      </c>
      <c r="M127" s="29"/>
      <c r="N127" s="29"/>
      <c r="O127" s="29"/>
      <c r="P127" s="29"/>
      <c r="Q127" s="29"/>
    </row>
    <row r="128" spans="1:17">
      <c r="A128" s="29"/>
      <c r="B128" s="543" t="s">
        <v>1666</v>
      </c>
      <c r="C128" s="900"/>
      <c r="D128" s="900"/>
      <c r="E128" s="900"/>
      <c r="F128" s="900"/>
      <c r="G128" s="900"/>
      <c r="H128" s="900"/>
      <c r="I128" s="900"/>
      <c r="J128" s="900">
        <v>1</v>
      </c>
      <c r="K128" s="900">
        <v>1</v>
      </c>
      <c r="L128" s="900">
        <v>1</v>
      </c>
      <c r="M128" s="29"/>
      <c r="N128" s="29"/>
      <c r="O128" s="29"/>
      <c r="P128" s="29"/>
      <c r="Q128" s="29"/>
    </row>
    <row r="129" spans="1:17">
      <c r="A129" s="29"/>
      <c r="B129" s="1156">
        <v>1</v>
      </c>
      <c r="C129" s="900">
        <v>1</v>
      </c>
      <c r="D129" s="900">
        <v>1</v>
      </c>
      <c r="E129" s="900">
        <v>1</v>
      </c>
      <c r="F129" s="900">
        <v>1</v>
      </c>
      <c r="G129" s="900">
        <v>1</v>
      </c>
      <c r="H129" s="900">
        <v>1</v>
      </c>
      <c r="I129" s="900">
        <v>1</v>
      </c>
      <c r="J129" s="900">
        <v>1</v>
      </c>
      <c r="K129" s="900">
        <v>1</v>
      </c>
      <c r="L129" s="900">
        <v>1</v>
      </c>
      <c r="M129" s="29"/>
      <c r="N129" s="29"/>
      <c r="O129" s="29"/>
      <c r="P129" s="29"/>
      <c r="Q129" s="29"/>
    </row>
    <row r="130" spans="1:17">
      <c r="A130" s="29"/>
      <c r="B130" s="543" t="s">
        <v>1665</v>
      </c>
      <c r="C130" s="900"/>
      <c r="D130" s="900"/>
      <c r="E130" s="900"/>
      <c r="F130" s="900"/>
      <c r="G130" s="900"/>
      <c r="H130" s="900"/>
      <c r="I130" s="900"/>
      <c r="J130" s="900">
        <v>1</v>
      </c>
      <c r="K130" s="900">
        <v>1</v>
      </c>
      <c r="L130" s="900">
        <v>1</v>
      </c>
      <c r="M130" s="29"/>
      <c r="N130" s="29"/>
      <c r="O130" s="29"/>
      <c r="P130" s="29"/>
      <c r="Q130" s="29"/>
    </row>
    <row r="131" spans="1:17">
      <c r="A131" s="29"/>
      <c r="B131" s="1156">
        <v>1</v>
      </c>
      <c r="C131" s="900">
        <v>1</v>
      </c>
      <c r="D131" s="900">
        <v>1</v>
      </c>
      <c r="E131" s="900">
        <v>1</v>
      </c>
      <c r="F131" s="900">
        <v>1</v>
      </c>
      <c r="G131" s="900">
        <v>1</v>
      </c>
      <c r="H131" s="900">
        <v>1</v>
      </c>
      <c r="I131" s="900">
        <v>1</v>
      </c>
      <c r="J131" s="900">
        <v>1</v>
      </c>
      <c r="K131" s="900">
        <v>1</v>
      </c>
      <c r="L131" s="900">
        <v>1</v>
      </c>
      <c r="M131" s="29"/>
      <c r="N131" s="29"/>
      <c r="O131" s="29"/>
      <c r="P131" s="29"/>
      <c r="Q131" s="29"/>
    </row>
    <row r="132" spans="1:17">
      <c r="A132" s="29"/>
      <c r="B132" s="543" t="s">
        <v>1664</v>
      </c>
      <c r="C132" s="900"/>
      <c r="D132" s="900"/>
      <c r="E132" s="900"/>
      <c r="F132" s="900"/>
      <c r="G132" s="900"/>
      <c r="H132" s="900"/>
      <c r="I132" s="900"/>
      <c r="J132" s="900">
        <v>1</v>
      </c>
      <c r="K132" s="900">
        <v>1</v>
      </c>
      <c r="L132" s="900">
        <v>1</v>
      </c>
      <c r="M132" s="29"/>
      <c r="N132" s="29"/>
      <c r="O132" s="29"/>
      <c r="P132" s="29"/>
      <c r="Q132" s="29"/>
    </row>
    <row r="133" spans="1:17">
      <c r="A133" s="29"/>
      <c r="B133" s="29" t="s">
        <v>1663</v>
      </c>
      <c r="C133" s="900"/>
      <c r="D133" s="900"/>
      <c r="E133" s="900"/>
      <c r="F133" s="900"/>
      <c r="G133" s="900"/>
      <c r="H133" s="900"/>
      <c r="I133" s="900"/>
      <c r="J133" s="900">
        <v>1</v>
      </c>
      <c r="K133" s="900">
        <v>1</v>
      </c>
      <c r="L133" s="900">
        <v>1</v>
      </c>
      <c r="M133" s="29"/>
      <c r="N133" s="29"/>
      <c r="O133" s="29"/>
      <c r="P133" s="29"/>
      <c r="Q133" s="29"/>
    </row>
    <row r="134" spans="1:17">
      <c r="A134" s="29"/>
      <c r="B134" s="29" t="s">
        <v>1662</v>
      </c>
      <c r="C134" s="900"/>
      <c r="D134" s="900"/>
      <c r="E134" s="900"/>
      <c r="F134" s="900"/>
      <c r="G134" s="900"/>
      <c r="H134" s="900"/>
      <c r="I134" s="900"/>
      <c r="J134" s="900">
        <v>1</v>
      </c>
      <c r="K134" s="900">
        <v>1</v>
      </c>
      <c r="L134" s="900">
        <v>1</v>
      </c>
      <c r="M134" s="29"/>
      <c r="N134" s="29"/>
      <c r="O134" s="29"/>
      <c r="P134" s="29"/>
      <c r="Q134" s="29"/>
    </row>
    <row r="135" spans="1:17">
      <c r="A135" s="29"/>
      <c r="B135" s="29" t="s">
        <v>1661</v>
      </c>
      <c r="C135" s="900"/>
      <c r="D135" s="900"/>
      <c r="E135" s="900"/>
      <c r="F135" s="900"/>
      <c r="G135" s="900"/>
      <c r="H135" s="900"/>
      <c r="I135" s="900"/>
      <c r="J135" s="900">
        <v>1</v>
      </c>
      <c r="K135" s="900">
        <v>1</v>
      </c>
      <c r="L135" s="900">
        <v>1</v>
      </c>
      <c r="M135" s="29"/>
      <c r="N135" s="29"/>
      <c r="O135" s="29"/>
      <c r="P135" s="29"/>
      <c r="Q135" s="29"/>
    </row>
    <row r="136" spans="1:17">
      <c r="A136" s="29"/>
      <c r="B136" s="900">
        <v>1</v>
      </c>
      <c r="C136" s="900">
        <v>1</v>
      </c>
      <c r="D136" s="900">
        <v>1</v>
      </c>
      <c r="E136" s="900">
        <v>1</v>
      </c>
      <c r="F136" s="900">
        <v>1</v>
      </c>
      <c r="G136" s="900">
        <v>1</v>
      </c>
      <c r="H136" s="900">
        <v>1</v>
      </c>
      <c r="I136" s="900">
        <v>1</v>
      </c>
      <c r="J136" s="900">
        <v>1</v>
      </c>
      <c r="K136" s="900">
        <v>1</v>
      </c>
      <c r="L136" s="900">
        <v>1</v>
      </c>
      <c r="M136" s="29"/>
      <c r="N136" s="29"/>
      <c r="O136" s="29"/>
      <c r="P136" s="29"/>
      <c r="Q136" s="29"/>
    </row>
    <row r="137" spans="1:17">
      <c r="A137" s="29"/>
      <c r="B137" s="71" t="s">
        <v>1660</v>
      </c>
      <c r="C137" s="900"/>
      <c r="D137" s="900"/>
      <c r="E137" s="900"/>
      <c r="F137" s="900"/>
      <c r="G137" s="900"/>
      <c r="H137" s="900"/>
      <c r="I137" s="900"/>
      <c r="J137" s="900">
        <v>1</v>
      </c>
      <c r="K137" s="900">
        <v>1</v>
      </c>
      <c r="L137" s="900">
        <v>1</v>
      </c>
      <c r="M137" s="29"/>
      <c r="N137" s="29"/>
      <c r="O137" s="29"/>
      <c r="P137" s="29"/>
      <c r="Q137" s="29"/>
    </row>
    <row r="138" spans="1:17">
      <c r="A138" s="29"/>
      <c r="B138" s="543" t="s">
        <v>1659</v>
      </c>
      <c r="C138" s="900"/>
      <c r="D138" s="900"/>
      <c r="E138" s="900"/>
      <c r="F138" s="900"/>
      <c r="G138" s="900"/>
      <c r="H138" s="900"/>
      <c r="I138" s="900"/>
      <c r="J138" s="900">
        <v>1</v>
      </c>
      <c r="K138" s="900">
        <v>1</v>
      </c>
      <c r="L138" s="900">
        <v>1</v>
      </c>
      <c r="M138" s="29"/>
      <c r="N138" s="29"/>
      <c r="O138" s="29"/>
      <c r="P138" s="29"/>
      <c r="Q138" s="29"/>
    </row>
    <row r="139" spans="1:17">
      <c r="A139" s="29"/>
      <c r="B139" s="900">
        <v>1</v>
      </c>
      <c r="C139" s="900">
        <v>1</v>
      </c>
      <c r="D139" s="900">
        <v>1</v>
      </c>
      <c r="E139" s="900">
        <v>1</v>
      </c>
      <c r="F139" s="900">
        <v>1</v>
      </c>
      <c r="G139" s="900">
        <v>1</v>
      </c>
      <c r="H139" s="900">
        <v>1</v>
      </c>
      <c r="I139" s="900">
        <v>1</v>
      </c>
      <c r="J139" s="900">
        <v>1</v>
      </c>
      <c r="K139" s="900">
        <v>1</v>
      </c>
      <c r="L139" s="900">
        <v>1</v>
      </c>
      <c r="M139" s="29"/>
      <c r="N139" s="29"/>
      <c r="O139" s="29"/>
      <c r="P139" s="29"/>
      <c r="Q139" s="29"/>
    </row>
    <row r="140" spans="1:17">
      <c r="A140" s="29"/>
      <c r="B140" s="29"/>
      <c r="C140" s="29"/>
      <c r="D140" s="29"/>
      <c r="E140" s="29"/>
      <c r="F140" s="29"/>
      <c r="G140" s="29"/>
      <c r="H140" s="29"/>
      <c r="I140" s="29"/>
      <c r="J140" s="29"/>
      <c r="K140" s="29"/>
      <c r="L140" s="29"/>
      <c r="M140" s="29"/>
      <c r="N140" s="29"/>
      <c r="O140" s="29"/>
      <c r="P140" s="29"/>
      <c r="Q140" s="29"/>
    </row>
  </sheetData>
  <hyperlinks>
    <hyperlink ref="B138" r:id="rId1"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FE45353A-BFC2-42C8-A581-3ADF0CA0922A}"/>
    <hyperlink ref="B126" r:id="rId2" xr:uid="{A0BF8578-C601-4FB9-A3F5-B61B236EF103}"/>
    <hyperlink ref="B128" r:id="rId3" xr:uid="{293D5EAD-8886-4022-A866-72CCAD4D7E3D}"/>
    <hyperlink ref="B130" r:id="rId4" xr:uid="{B7FC46E5-86B5-4B7D-AED4-F7FD3C33E5B7}"/>
    <hyperlink ref="B132" r:id="rId5" xr:uid="{F7A7EF8A-8919-40D0-8EDD-302A5F287A5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C1AC6-A49C-4CF7-A410-A452BEE92B4C}">
  <dimension ref="A2:Q162"/>
  <sheetViews>
    <sheetView workbookViewId="0">
      <selection activeCell="O24" sqref="O24"/>
    </sheetView>
  </sheetViews>
  <sheetFormatPr baseColWidth="10" defaultRowHeight="15.75"/>
  <cols>
    <col min="1" max="1" width="6.85546875" style="835" customWidth="1"/>
    <col min="2" max="2" width="16.7109375" style="835" customWidth="1"/>
    <col min="3" max="3" width="11.42578125" style="835"/>
    <col min="4" max="4" width="16.85546875" style="835" customWidth="1"/>
    <col min="5" max="5" width="11.42578125" style="835"/>
    <col min="6" max="6" width="14.42578125" style="835" customWidth="1"/>
    <col min="7" max="10" width="11.42578125" style="835"/>
    <col min="11" max="11" width="13.42578125" style="835" customWidth="1"/>
    <col min="12" max="12" width="11.42578125" style="835"/>
    <col min="13" max="13" width="18.7109375" style="835" customWidth="1"/>
    <col min="14" max="14" width="11.42578125" style="835"/>
    <col min="15" max="15" width="13.85546875" style="835" customWidth="1"/>
    <col min="16" max="16384" width="11.42578125" style="835"/>
  </cols>
  <sheetData>
    <row r="2" spans="1:17" s="21" customFormat="1" ht="33.75">
      <c r="A2" s="359">
        <f>(ROW())</f>
        <v>2</v>
      </c>
      <c r="B2" s="3347" t="s">
        <v>411</v>
      </c>
      <c r="C2" s="3347"/>
      <c r="D2" s="3347"/>
      <c r="E2" s="3347"/>
      <c r="F2" s="3347"/>
      <c r="G2" s="3347"/>
      <c r="H2" s="3347"/>
      <c r="I2" s="3347"/>
      <c r="J2" s="3347"/>
      <c r="K2" s="3347"/>
      <c r="L2" s="3347"/>
      <c r="M2" s="3347"/>
      <c r="N2" s="3347"/>
      <c r="O2" s="3347"/>
      <c r="P2" s="3347"/>
      <c r="Q2" s="3347"/>
    </row>
    <row r="3" spans="1:17" s="21" customFormat="1">
      <c r="A3" s="40"/>
      <c r="B3" s="430"/>
      <c r="C3" s="431"/>
      <c r="D3" s="431"/>
      <c r="E3" s="431"/>
      <c r="F3" s="431"/>
      <c r="G3" s="431"/>
      <c r="H3" s="417"/>
      <c r="I3" s="417"/>
      <c r="J3" s="417"/>
      <c r="K3" s="417"/>
      <c r="L3" s="417"/>
      <c r="M3" s="417"/>
      <c r="N3" s="417"/>
      <c r="O3" s="417"/>
      <c r="P3" s="417"/>
      <c r="Q3" s="40"/>
    </row>
    <row r="4" spans="1:17" s="21" customFormat="1" ht="27" customHeight="1">
      <c r="A4" s="773" t="s">
        <v>0</v>
      </c>
      <c r="B4" s="3441" t="s">
        <v>412</v>
      </c>
      <c r="C4" s="3441"/>
      <c r="D4" s="3441"/>
      <c r="E4" s="3441"/>
      <c r="F4" s="3441"/>
      <c r="G4" s="3441"/>
      <c r="H4" s="3441"/>
      <c r="I4" s="3441"/>
      <c r="J4" s="3441"/>
      <c r="K4" s="3441"/>
      <c r="L4" s="3441"/>
      <c r="M4" s="3441"/>
      <c r="N4" s="3441"/>
      <c r="O4" s="3441"/>
      <c r="P4" s="3441"/>
      <c r="Q4" s="3441"/>
    </row>
    <row r="5" spans="1:17" s="21" customFormat="1" ht="27" customHeight="1">
      <c r="A5" s="360"/>
      <c r="B5" s="3441"/>
      <c r="C5" s="3441"/>
      <c r="D5" s="3441"/>
      <c r="E5" s="3441"/>
      <c r="F5" s="3441"/>
      <c r="G5" s="3441"/>
      <c r="H5" s="3441"/>
      <c r="I5" s="3441"/>
      <c r="J5" s="3441"/>
      <c r="K5" s="3441"/>
      <c r="L5" s="3441"/>
      <c r="M5" s="3441"/>
      <c r="N5" s="3441"/>
      <c r="O5" s="3441"/>
      <c r="P5" s="3441"/>
      <c r="Q5" s="3441"/>
    </row>
    <row r="6" spans="1:17" s="21" customFormat="1">
      <c r="A6" s="40"/>
      <c r="B6" s="430"/>
      <c r="C6" s="431"/>
      <c r="D6" s="431"/>
      <c r="E6" s="431"/>
      <c r="F6" s="431"/>
      <c r="G6" s="431"/>
      <c r="H6" s="417"/>
      <c r="I6" s="417"/>
      <c r="J6" s="417"/>
      <c r="K6" s="417"/>
      <c r="L6" s="417"/>
      <c r="M6" s="417"/>
      <c r="N6" s="417"/>
      <c r="O6" s="417"/>
      <c r="P6" s="417"/>
      <c r="Q6" s="40"/>
    </row>
    <row r="7" spans="1:17" s="21" customFormat="1" ht="21">
      <c r="A7" s="40"/>
      <c r="B7" s="430"/>
      <c r="C7" s="774" t="s">
        <v>413</v>
      </c>
      <c r="D7" s="774"/>
      <c r="E7" s="417"/>
      <c r="F7" s="417"/>
      <c r="G7" s="417"/>
      <c r="H7" s="417"/>
      <c r="I7" s="417"/>
      <c r="J7" s="417"/>
      <c r="K7" s="417"/>
      <c r="L7" s="417"/>
      <c r="M7" s="417"/>
      <c r="N7" s="417"/>
      <c r="O7" s="417"/>
      <c r="P7" s="417"/>
      <c r="Q7" s="40"/>
    </row>
    <row r="8" spans="1:17" s="21" customFormat="1" ht="21">
      <c r="A8" s="40"/>
      <c r="B8" s="430"/>
      <c r="C8" s="361" t="str">
        <f>B21</f>
        <v>B21</v>
      </c>
      <c r="D8" s="420" t="s">
        <v>382</v>
      </c>
      <c r="E8" s="775"/>
      <c r="F8" s="775"/>
      <c r="G8" s="775"/>
      <c r="H8" s="775"/>
      <c r="I8" s="775"/>
      <c r="J8" s="775"/>
      <c r="K8" s="417"/>
      <c r="L8" s="417"/>
      <c r="M8" s="417"/>
      <c r="N8" s="417"/>
      <c r="O8" s="417"/>
      <c r="P8" s="417"/>
      <c r="Q8" s="40"/>
    </row>
    <row r="9" spans="1:17" s="21" customFormat="1">
      <c r="A9" s="40"/>
      <c r="B9" s="430"/>
      <c r="C9" s="430"/>
      <c r="D9" s="431"/>
      <c r="E9" s="431"/>
      <c r="F9" s="431"/>
      <c r="G9" s="431"/>
      <c r="H9" s="417"/>
      <c r="I9" s="417"/>
      <c r="J9" s="417"/>
      <c r="K9" s="417"/>
      <c r="L9" s="417"/>
      <c r="M9" s="417"/>
      <c r="N9" s="417"/>
      <c r="O9" s="417"/>
      <c r="P9" s="417"/>
      <c r="Q9" s="40"/>
    </row>
    <row r="10" spans="1:17" s="21" customFormat="1" ht="21">
      <c r="A10" s="40"/>
      <c r="B10" s="430"/>
      <c r="C10" s="774" t="s">
        <v>414</v>
      </c>
      <c r="D10" s="774"/>
      <c r="E10" s="774" t="s">
        <v>415</v>
      </c>
      <c r="F10" s="776"/>
      <c r="G10" s="777"/>
      <c r="H10" s="417"/>
      <c r="I10" s="417"/>
      <c r="J10" s="774" t="s">
        <v>416</v>
      </c>
      <c r="K10" s="774"/>
      <c r="L10" s="774" t="s">
        <v>415</v>
      </c>
      <c r="M10" s="776"/>
      <c r="N10" s="776"/>
      <c r="O10" s="777"/>
      <c r="P10" s="417"/>
      <c r="Q10" s="40"/>
    </row>
    <row r="11" spans="1:17" s="21" customFormat="1" ht="21">
      <c r="A11" s="40"/>
      <c r="B11" s="430"/>
      <c r="C11" s="361" t="str">
        <f>B36</f>
        <v>B36</v>
      </c>
      <c r="D11" s="420" t="s">
        <v>382</v>
      </c>
      <c r="E11" s="775"/>
      <c r="F11" s="775"/>
      <c r="G11" s="775"/>
      <c r="H11" s="417"/>
      <c r="I11" s="417"/>
      <c r="J11" s="361" t="str">
        <f>K36</f>
        <v>K36</v>
      </c>
      <c r="K11" s="420" t="s">
        <v>382</v>
      </c>
      <c r="L11" s="775"/>
      <c r="M11" s="775"/>
      <c r="N11" s="775"/>
      <c r="O11" s="775"/>
      <c r="P11" s="417"/>
      <c r="Q11" s="40"/>
    </row>
    <row r="12" spans="1:17" s="21" customFormat="1">
      <c r="A12" s="40"/>
      <c r="B12" s="430"/>
      <c r="C12" s="430"/>
      <c r="D12" s="431"/>
      <c r="E12" s="431"/>
      <c r="F12" s="431"/>
      <c r="G12" s="431"/>
      <c r="H12" s="417"/>
      <c r="I12" s="417"/>
      <c r="J12" s="417"/>
      <c r="K12" s="417"/>
      <c r="L12" s="417"/>
      <c r="M12" s="417"/>
      <c r="N12" s="417"/>
      <c r="O12" s="417"/>
      <c r="P12" s="417"/>
      <c r="Q12" s="40"/>
    </row>
    <row r="13" spans="1:17" s="21" customFormat="1" ht="15" customHeight="1">
      <c r="A13" s="40"/>
      <c r="B13" s="430"/>
      <c r="C13" s="774" t="s">
        <v>417</v>
      </c>
      <c r="D13" s="774"/>
      <c r="E13" s="431"/>
      <c r="F13" s="431"/>
      <c r="G13" s="431"/>
      <c r="H13" s="417"/>
      <c r="I13" s="417"/>
      <c r="J13" s="774" t="s">
        <v>418</v>
      </c>
      <c r="K13" s="774"/>
      <c r="L13" s="417"/>
      <c r="M13" s="417"/>
      <c r="N13" s="417"/>
      <c r="O13" s="417"/>
      <c r="P13" s="417"/>
      <c r="Q13" s="40"/>
    </row>
    <row r="14" spans="1:17" s="21" customFormat="1" ht="21">
      <c r="A14" s="40"/>
      <c r="B14" s="430"/>
      <c r="C14" s="361" t="str">
        <f>B51</f>
        <v>B51</v>
      </c>
      <c r="D14" s="420" t="s">
        <v>382</v>
      </c>
      <c r="E14" s="431"/>
      <c r="F14" s="431"/>
      <c r="G14" s="431"/>
      <c r="H14" s="417"/>
      <c r="I14" s="417"/>
      <c r="J14" s="361" t="str">
        <f>K51</f>
        <v>K51</v>
      </c>
      <c r="K14" s="420" t="s">
        <v>382</v>
      </c>
      <c r="L14" s="417"/>
      <c r="M14" s="417"/>
      <c r="N14" s="417"/>
      <c r="O14" s="417"/>
      <c r="P14" s="417"/>
      <c r="Q14" s="40"/>
    </row>
    <row r="15" spans="1:17" s="21" customFormat="1">
      <c r="A15" s="40"/>
      <c r="B15" s="430"/>
      <c r="C15" s="431"/>
      <c r="D15" s="431"/>
      <c r="E15" s="431"/>
      <c r="F15" s="431"/>
      <c r="G15" s="431"/>
      <c r="H15" s="417"/>
      <c r="I15" s="417"/>
      <c r="J15" s="417"/>
      <c r="K15" s="417"/>
      <c r="L15" s="417"/>
      <c r="M15" s="417"/>
      <c r="N15" s="417"/>
      <c r="O15" s="417"/>
      <c r="P15" s="417"/>
      <c r="Q15" s="40"/>
    </row>
    <row r="16" spans="1:17" s="21" customFormat="1" ht="15.75" customHeight="1">
      <c r="A16" s="40"/>
      <c r="B16" s="430"/>
      <c r="C16" s="774" t="s">
        <v>419</v>
      </c>
      <c r="D16" s="774"/>
      <c r="E16" s="431"/>
      <c r="F16" s="431"/>
      <c r="G16" s="431"/>
      <c r="H16" s="417"/>
      <c r="I16" s="417"/>
      <c r="J16" s="774" t="s">
        <v>420</v>
      </c>
      <c r="K16" s="774"/>
      <c r="L16" s="417"/>
      <c r="M16" s="417"/>
      <c r="N16" s="417"/>
      <c r="O16" s="417"/>
      <c r="P16" s="417"/>
      <c r="Q16" s="40"/>
    </row>
    <row r="17" spans="1:17" s="21" customFormat="1" ht="21">
      <c r="A17" s="40"/>
      <c r="B17" s="430"/>
      <c r="C17" s="361" t="str">
        <f>B59</f>
        <v>B59</v>
      </c>
      <c r="D17" s="420" t="s">
        <v>382</v>
      </c>
      <c r="E17" s="431"/>
      <c r="F17" s="431"/>
      <c r="G17" s="431"/>
      <c r="H17" s="417"/>
      <c r="I17" s="417"/>
      <c r="J17" s="361" t="str">
        <f>K59</f>
        <v>K59</v>
      </c>
      <c r="K17" s="420" t="s">
        <v>382</v>
      </c>
      <c r="L17" s="417"/>
      <c r="M17" s="417"/>
      <c r="N17" s="417"/>
      <c r="O17" s="417"/>
      <c r="P17" s="417"/>
      <c r="Q17" s="40"/>
    </row>
    <row r="18" spans="1:17" s="21" customFormat="1">
      <c r="A18" s="40"/>
      <c r="B18" s="430"/>
      <c r="C18" s="431"/>
      <c r="D18" s="431"/>
      <c r="E18" s="431"/>
      <c r="F18" s="431"/>
      <c r="G18" s="431"/>
      <c r="H18" s="417"/>
      <c r="I18" s="417"/>
      <c r="J18" s="417"/>
      <c r="K18" s="417"/>
      <c r="L18" s="417"/>
      <c r="M18" s="417"/>
      <c r="N18" s="417"/>
      <c r="O18" s="417"/>
      <c r="P18" s="417"/>
      <c r="Q18" s="40"/>
    </row>
    <row r="19" spans="1:17" s="21" customFormat="1" ht="16.5" thickBot="1">
      <c r="A19" s="40"/>
      <c r="B19" s="430"/>
      <c r="C19" s="431"/>
      <c r="D19" s="431"/>
      <c r="E19" s="431"/>
      <c r="F19" s="431"/>
      <c r="G19" s="431"/>
      <c r="H19" s="417"/>
      <c r="I19" s="417"/>
      <c r="J19" s="417"/>
      <c r="K19" s="417"/>
      <c r="L19" s="417"/>
      <c r="M19" s="417"/>
      <c r="N19" s="417"/>
      <c r="O19" s="417"/>
      <c r="P19" s="417"/>
      <c r="Q19" s="40"/>
    </row>
    <row r="20" spans="1:17" s="21" customFormat="1">
      <c r="A20" s="778" t="s">
        <v>0</v>
      </c>
      <c r="B20" s="432"/>
      <c r="C20" s="433"/>
      <c r="D20" s="433"/>
      <c r="E20" s="433"/>
      <c r="F20" s="433"/>
      <c r="G20" s="434"/>
      <c r="H20" s="433"/>
      <c r="I20" s="433"/>
      <c r="J20" s="435" t="s">
        <v>413</v>
      </c>
      <c r="K20" s="417"/>
      <c r="L20" s="417"/>
      <c r="M20" s="417"/>
      <c r="N20" s="417"/>
      <c r="O20" s="417"/>
      <c r="P20" s="417"/>
      <c r="Q20" s="40"/>
    </row>
    <row r="21" spans="1:17" s="21" customFormat="1" ht="15" customHeight="1">
      <c r="A21" s="3442" t="str">
        <f>J20</f>
        <v>Prix D'ACHAT / Prix de VENTE</v>
      </c>
      <c r="B21" s="436" t="str">
        <f>ADDRESS(ROW(),COLUMN(),4)</f>
        <v>B21</v>
      </c>
      <c r="C21" s="362" t="s">
        <v>382</v>
      </c>
      <c r="D21" s="779"/>
      <c r="E21" s="779"/>
      <c r="F21" s="779"/>
      <c r="G21" s="779"/>
      <c r="H21" s="779"/>
      <c r="I21" s="779"/>
      <c r="J21" s="780"/>
      <c r="K21" s="417"/>
      <c r="L21" s="417"/>
      <c r="M21" s="417"/>
      <c r="N21" s="417"/>
      <c r="O21" s="417"/>
      <c r="P21" s="417"/>
      <c r="Q21" s="40"/>
    </row>
    <row r="22" spans="1:17" s="21" customFormat="1" ht="20.100000000000001" customHeight="1">
      <c r="A22" s="3442"/>
      <c r="B22" s="437"/>
      <c r="C22" s="438" t="s">
        <v>421</v>
      </c>
      <c r="D22" s="781">
        <v>0.44</v>
      </c>
      <c r="E22" s="417"/>
      <c r="F22" s="439" t="s">
        <v>421</v>
      </c>
      <c r="G22" s="781">
        <v>100</v>
      </c>
      <c r="H22" s="417"/>
      <c r="I22" s="440" t="s">
        <v>422</v>
      </c>
      <c r="J22" s="441">
        <v>115</v>
      </c>
      <c r="K22" s="417"/>
      <c r="L22" s="417"/>
      <c r="M22" s="40"/>
      <c r="N22" s="40"/>
      <c r="O22" s="40"/>
      <c r="P22" s="40"/>
      <c r="Q22" s="40"/>
    </row>
    <row r="23" spans="1:17" s="21" customFormat="1" ht="20.100000000000001" customHeight="1">
      <c r="A23" s="3442"/>
      <c r="B23" s="442"/>
      <c r="C23" s="443" t="s">
        <v>423</v>
      </c>
      <c r="D23" s="782">
        <v>60</v>
      </c>
      <c r="E23" s="417"/>
      <c r="F23" s="443" t="s">
        <v>424</v>
      </c>
      <c r="G23" s="783">
        <v>10</v>
      </c>
      <c r="H23" s="417"/>
      <c r="I23" s="439" t="s">
        <v>421</v>
      </c>
      <c r="J23" s="444">
        <v>133</v>
      </c>
      <c r="K23" s="417"/>
      <c r="L23" s="417"/>
      <c r="M23" s="40"/>
      <c r="N23" s="40"/>
      <c r="O23" s="40"/>
      <c r="P23" s="40"/>
      <c r="Q23" s="40"/>
    </row>
    <row r="24" spans="1:17" s="21" customFormat="1" ht="20.100000000000001" customHeight="1">
      <c r="A24" s="3442"/>
      <c r="B24" s="445"/>
      <c r="C24" s="446" t="s">
        <v>424</v>
      </c>
      <c r="D24" s="784">
        <f>D22*D23%</f>
        <v>0.26400000000000001</v>
      </c>
      <c r="E24" s="417"/>
      <c r="F24" s="447" t="s">
        <v>422</v>
      </c>
      <c r="G24" s="784">
        <f>IF(G22=0,0,G22+G23)</f>
        <v>110</v>
      </c>
      <c r="H24" s="417"/>
      <c r="I24" s="446" t="s">
        <v>424</v>
      </c>
      <c r="J24" s="448">
        <f>IF(J22=0,0,IF(J23=0,0,J22-J23))</f>
        <v>-18</v>
      </c>
      <c r="K24" s="417"/>
      <c r="L24" s="417"/>
      <c r="M24" s="40"/>
      <c r="N24" s="40"/>
      <c r="O24" s="40"/>
      <c r="P24" s="40"/>
      <c r="Q24" s="40"/>
    </row>
    <row r="25" spans="1:17" s="21" customFormat="1" ht="20.100000000000001" customHeight="1">
      <c r="A25" s="3442"/>
      <c r="B25" s="449"/>
      <c r="C25" s="447" t="s">
        <v>422</v>
      </c>
      <c r="D25" s="784">
        <f>((D22*D23)/100)+D22</f>
        <v>0.70399999999999996</v>
      </c>
      <c r="E25" s="417"/>
      <c r="F25" s="450" t="s">
        <v>423</v>
      </c>
      <c r="G25" s="785">
        <f>IF(G22=0,0,IF(ISBLANK(G22),0,(G23/G22)*100))</f>
        <v>10</v>
      </c>
      <c r="H25" s="417"/>
      <c r="I25" s="450" t="s">
        <v>423</v>
      </c>
      <c r="J25" s="451">
        <f>IF(J23=0,0,IF(ISBLANK(J23),0,(J24/J23)*100))</f>
        <v>-13.533834586466165</v>
      </c>
      <c r="K25" s="417"/>
      <c r="L25" s="417"/>
      <c r="M25" s="40"/>
      <c r="N25" s="40"/>
      <c r="O25" s="40"/>
      <c r="P25" s="40"/>
      <c r="Q25" s="40"/>
    </row>
    <row r="26" spans="1:17" s="21" customFormat="1" ht="20.100000000000001" customHeight="1">
      <c r="A26" s="3442"/>
      <c r="B26" s="452"/>
      <c r="C26" s="453"/>
      <c r="D26" s="454"/>
      <c r="E26" s="455"/>
      <c r="F26" s="456"/>
      <c r="G26" s="457"/>
      <c r="H26" s="455"/>
      <c r="I26" s="456"/>
      <c r="J26" s="458"/>
      <c r="K26" s="417"/>
      <c r="L26" s="417"/>
      <c r="M26" s="40"/>
      <c r="N26" s="40"/>
      <c r="O26" s="40"/>
      <c r="P26" s="40"/>
      <c r="Q26" s="40"/>
    </row>
    <row r="27" spans="1:17" s="21" customFormat="1" ht="20.100000000000001" customHeight="1">
      <c r="A27" s="3442"/>
      <c r="B27" s="437"/>
      <c r="C27" s="439" t="s">
        <v>421</v>
      </c>
      <c r="D27" s="781">
        <v>5.8970000000000002</v>
      </c>
      <c r="E27" s="417"/>
      <c r="F27" s="440" t="s">
        <v>422</v>
      </c>
      <c r="G27" s="783">
        <v>9.64</v>
      </c>
      <c r="H27" s="417"/>
      <c r="I27" s="440" t="s">
        <v>422</v>
      </c>
      <c r="J27" s="441">
        <v>100</v>
      </c>
      <c r="K27" s="417"/>
      <c r="L27" s="417"/>
      <c r="M27" s="40"/>
      <c r="N27" s="40"/>
      <c r="O27" s="40"/>
      <c r="P27" s="40"/>
      <c r="Q27" s="40"/>
    </row>
    <row r="28" spans="1:17" s="21" customFormat="1" ht="25.5" customHeight="1">
      <c r="A28" s="3442"/>
      <c r="B28" s="459"/>
      <c r="C28" s="440" t="s">
        <v>422</v>
      </c>
      <c r="D28" s="783">
        <v>9.64</v>
      </c>
      <c r="E28" s="417"/>
      <c r="F28" s="786" t="s">
        <v>423</v>
      </c>
      <c r="G28" s="787">
        <v>63.5</v>
      </c>
      <c r="H28" s="417"/>
      <c r="I28" s="460" t="s">
        <v>424</v>
      </c>
      <c r="J28" s="441">
        <v>50</v>
      </c>
      <c r="K28" s="417"/>
      <c r="L28" s="417"/>
      <c r="M28" s="40"/>
      <c r="N28" s="40"/>
      <c r="O28" s="40"/>
      <c r="P28" s="40"/>
      <c r="Q28" s="40"/>
    </row>
    <row r="29" spans="1:17" s="21" customFormat="1" ht="20.100000000000001" customHeight="1">
      <c r="A29" s="3442"/>
      <c r="B29" s="445"/>
      <c r="C29" s="446" t="s">
        <v>424</v>
      </c>
      <c r="D29" s="784">
        <f>IF(D27=0,0,IF(D28=0,0,D28-D27))</f>
        <v>3.7430000000000003</v>
      </c>
      <c r="E29" s="417"/>
      <c r="F29" s="446" t="s">
        <v>424</v>
      </c>
      <c r="G29" s="784">
        <f>G27-G30</f>
        <v>3.7439755351681958</v>
      </c>
      <c r="H29" s="417"/>
      <c r="I29" s="447" t="s">
        <v>421</v>
      </c>
      <c r="J29" s="448">
        <f>IF(J27=0,0,IF(ISBLANK(J27),0,J27-J28))</f>
        <v>50</v>
      </c>
      <c r="K29" s="417"/>
      <c r="L29" s="417"/>
      <c r="M29" s="40"/>
      <c r="N29" s="40"/>
      <c r="O29" s="40"/>
      <c r="P29" s="40"/>
      <c r="Q29" s="40"/>
    </row>
    <row r="30" spans="1:17" s="21" customFormat="1" ht="20.100000000000001" customHeight="1">
      <c r="A30" s="3442"/>
      <c r="B30" s="788"/>
      <c r="C30" s="789" t="s">
        <v>423</v>
      </c>
      <c r="D30" s="790">
        <f>IF(D27=0,0,IF(ISBLANK(D27),0,(D29/D27)*100))</f>
        <v>63.472952348651859</v>
      </c>
      <c r="E30" s="417"/>
      <c r="F30" s="791" t="s">
        <v>421</v>
      </c>
      <c r="G30" s="792">
        <f>(G27/(100+G28)*100)</f>
        <v>5.8960244648318048</v>
      </c>
      <c r="H30" s="417"/>
      <c r="I30" s="789" t="s">
        <v>423</v>
      </c>
      <c r="J30" s="793">
        <f>IF(J29=0,0,IF(ISBLANK(J28),0,(J28/J29)*100))</f>
        <v>100</v>
      </c>
      <c r="K30" s="417"/>
      <c r="L30" s="417"/>
      <c r="M30" s="40"/>
      <c r="N30" s="40"/>
      <c r="O30" s="40"/>
      <c r="P30" s="40"/>
      <c r="Q30" s="40"/>
    </row>
    <row r="31" spans="1:17" s="21" customFormat="1" ht="20.100000000000001" customHeight="1">
      <c r="A31" s="3442"/>
      <c r="B31" s="3443" t="s">
        <v>425</v>
      </c>
      <c r="C31" s="3444"/>
      <c r="D31" s="3444"/>
      <c r="E31" s="3444"/>
      <c r="F31" s="3444"/>
      <c r="G31" s="3444"/>
      <c r="H31" s="3444"/>
      <c r="I31" s="3444"/>
      <c r="J31" s="3444"/>
      <c r="K31" s="417"/>
      <c r="L31" s="417"/>
      <c r="M31" s="40"/>
      <c r="N31" s="40"/>
      <c r="O31" s="40"/>
      <c r="P31" s="40"/>
      <c r="Q31" s="40"/>
    </row>
    <row r="32" spans="1:17" s="21" customFormat="1" ht="15">
      <c r="A32" s="40"/>
      <c r="B32" s="461"/>
      <c r="C32" s="461"/>
      <c r="D32" s="461"/>
      <c r="E32" s="461"/>
      <c r="F32" s="461"/>
      <c r="G32" s="461"/>
      <c r="H32" s="417"/>
      <c r="I32" s="37"/>
      <c r="J32" s="37"/>
      <c r="K32" s="462"/>
      <c r="L32" s="462"/>
      <c r="M32" s="37"/>
      <c r="N32" s="40"/>
      <c r="O32" s="40"/>
      <c r="P32" s="40"/>
      <c r="Q32" s="40"/>
    </row>
    <row r="33" spans="1:17" s="21" customFormat="1" ht="15">
      <c r="A33" s="40"/>
      <c r="B33" s="461"/>
      <c r="C33" s="461"/>
      <c r="D33" s="461"/>
      <c r="E33" s="461"/>
      <c r="F33" s="461"/>
      <c r="G33" s="461"/>
      <c r="H33" s="417"/>
      <c r="I33" s="37"/>
      <c r="J33" s="37"/>
      <c r="K33" s="462"/>
      <c r="L33" s="462"/>
      <c r="M33" s="37"/>
      <c r="N33" s="40"/>
      <c r="O33" s="40"/>
      <c r="P33" s="40"/>
      <c r="Q33" s="40"/>
    </row>
    <row r="34" spans="1:17" s="21" customFormat="1" ht="15">
      <c r="A34" s="40"/>
      <c r="B34" s="364">
        <v>15</v>
      </c>
      <c r="C34" s="364">
        <v>15</v>
      </c>
      <c r="D34" s="364">
        <v>15</v>
      </c>
      <c r="E34" s="364">
        <v>15</v>
      </c>
      <c r="F34" s="364">
        <v>15</v>
      </c>
      <c r="G34" s="364">
        <v>15</v>
      </c>
      <c r="H34" s="40"/>
      <c r="I34" s="40"/>
      <c r="J34" s="365" t="s">
        <v>426</v>
      </c>
      <c r="K34" s="364">
        <v>15</v>
      </c>
      <c r="L34" s="364">
        <v>15</v>
      </c>
      <c r="M34" s="364">
        <v>15</v>
      </c>
      <c r="N34" s="364">
        <v>15</v>
      </c>
      <c r="O34" s="364">
        <v>15</v>
      </c>
      <c r="P34" s="364">
        <v>15</v>
      </c>
      <c r="Q34" s="366" t="s">
        <v>426</v>
      </c>
    </row>
    <row r="35" spans="1:17" s="21" customFormat="1" ht="18.75">
      <c r="A35" s="778" t="s">
        <v>0</v>
      </c>
      <c r="B35" s="794" t="s">
        <v>414</v>
      </c>
      <c r="C35" s="795"/>
      <c r="D35" s="795"/>
      <c r="E35" s="795"/>
      <c r="F35" s="795"/>
      <c r="G35" s="796" t="s">
        <v>415</v>
      </c>
      <c r="H35" s="40"/>
      <c r="I35" s="40"/>
      <c r="J35" s="778" t="s">
        <v>0</v>
      </c>
      <c r="K35" s="797" t="s">
        <v>416</v>
      </c>
      <c r="L35" s="795"/>
      <c r="M35" s="795"/>
      <c r="N35" s="795"/>
      <c r="O35" s="795"/>
      <c r="P35" s="796" t="s">
        <v>415</v>
      </c>
      <c r="Q35" s="40"/>
    </row>
    <row r="36" spans="1:17" s="21" customFormat="1" ht="19.5" customHeight="1">
      <c r="A36" s="3445" t="str">
        <f>B35</f>
        <v>Aide à la décision en Gr</v>
      </c>
      <c r="B36" s="436" t="str">
        <f>ADDRESS(ROW(),COLUMN(),4)</f>
        <v>B36</v>
      </c>
      <c r="C36" s="362" t="s">
        <v>382</v>
      </c>
      <c r="D36" s="779"/>
      <c r="E36" s="779"/>
      <c r="F36" s="779"/>
      <c r="G36" s="798"/>
      <c r="H36" s="40"/>
      <c r="I36" s="40"/>
      <c r="J36" s="3445" t="str">
        <f>K35</f>
        <v>Aide à la décision en Kg</v>
      </c>
      <c r="K36" s="436" t="str">
        <f>ADDRESS(ROW(),COLUMN(),4)</f>
        <v>K36</v>
      </c>
      <c r="L36" s="362" t="s">
        <v>382</v>
      </c>
      <c r="M36" s="779"/>
      <c r="N36" s="779"/>
      <c r="O36" s="779"/>
      <c r="P36" s="798"/>
      <c r="Q36" s="40"/>
    </row>
    <row r="37" spans="1:17" s="21" customFormat="1" ht="19.5" customHeight="1">
      <c r="A37" s="3445"/>
      <c r="B37" s="799" t="s">
        <v>427</v>
      </c>
      <c r="C37" s="800">
        <v>1000</v>
      </c>
      <c r="D37" s="367" t="s">
        <v>427</v>
      </c>
      <c r="E37" s="800">
        <v>1000</v>
      </c>
      <c r="F37" s="799" t="s">
        <v>427</v>
      </c>
      <c r="G37" s="800">
        <v>100</v>
      </c>
      <c r="H37" s="40"/>
      <c r="I37" s="40"/>
      <c r="J37" s="3445"/>
      <c r="K37" s="799" t="s">
        <v>427</v>
      </c>
      <c r="L37" s="801">
        <v>1</v>
      </c>
      <c r="M37" s="367" t="s">
        <v>427</v>
      </c>
      <c r="N37" s="801">
        <v>1</v>
      </c>
      <c r="O37" s="799" t="s">
        <v>427</v>
      </c>
      <c r="P37" s="801">
        <v>1</v>
      </c>
      <c r="Q37" s="40"/>
    </row>
    <row r="38" spans="1:17" s="21" customFormat="1">
      <c r="A38" s="3445"/>
      <c r="B38" s="802" t="s">
        <v>428</v>
      </c>
      <c r="C38" s="803">
        <v>2000</v>
      </c>
      <c r="D38" s="368" t="s">
        <v>429</v>
      </c>
      <c r="E38" s="803">
        <v>327</v>
      </c>
      <c r="F38" s="802" t="s">
        <v>430</v>
      </c>
      <c r="G38" s="804">
        <v>40</v>
      </c>
      <c r="H38" s="40"/>
      <c r="I38" s="40"/>
      <c r="J38" s="3445"/>
      <c r="K38" s="802" t="s">
        <v>428</v>
      </c>
      <c r="L38" s="805">
        <v>2</v>
      </c>
      <c r="M38" s="368" t="s">
        <v>429</v>
      </c>
      <c r="N38" s="805">
        <v>2</v>
      </c>
      <c r="O38" s="802" t="s">
        <v>430</v>
      </c>
      <c r="P38" s="804">
        <v>50</v>
      </c>
      <c r="Q38" s="40"/>
    </row>
    <row r="39" spans="1:17" s="21" customFormat="1">
      <c r="A39" s="3445"/>
      <c r="B39" s="806" t="s">
        <v>431</v>
      </c>
      <c r="C39" s="807">
        <f>IF(C37=0,0,IF(C38=0,0,C38-C37))</f>
        <v>1000</v>
      </c>
      <c r="D39" s="806" t="s">
        <v>432</v>
      </c>
      <c r="E39" s="807">
        <f>IF(E37=0,0,E37+E38)</f>
        <v>1327</v>
      </c>
      <c r="F39" s="806" t="s">
        <v>431</v>
      </c>
      <c r="G39" s="808">
        <f>G40*G38%</f>
        <v>66.666666666666671</v>
      </c>
      <c r="H39" s="40"/>
      <c r="I39" s="40"/>
      <c r="J39" s="3445"/>
      <c r="K39" s="806" t="s">
        <v>431</v>
      </c>
      <c r="L39" s="809">
        <f>IF(L37=0,0,IF(L38=0,0,L38-L37))</f>
        <v>1</v>
      </c>
      <c r="M39" s="806" t="s">
        <v>432</v>
      </c>
      <c r="N39" s="809">
        <f>IF(N37=0,0,N37+N38)</f>
        <v>3</v>
      </c>
      <c r="O39" s="806" t="s">
        <v>431</v>
      </c>
      <c r="P39" s="809">
        <f>P40*P38%</f>
        <v>1</v>
      </c>
      <c r="Q39" s="40"/>
    </row>
    <row r="40" spans="1:17" s="21" customFormat="1">
      <c r="A40" s="3445"/>
      <c r="B40" s="810" t="s">
        <v>433</v>
      </c>
      <c r="C40" s="811">
        <f>IF(C37=0,0,IF(C38=0,0,C39/C38))</f>
        <v>0.5</v>
      </c>
      <c r="D40" s="810" t="s">
        <v>433</v>
      </c>
      <c r="E40" s="811">
        <f>IF(E37=0,0,E38/E39)</f>
        <v>0.24642049736247174</v>
      </c>
      <c r="F40" s="806" t="s">
        <v>432</v>
      </c>
      <c r="G40" s="808">
        <f>G37/(100-G38)*100</f>
        <v>166.66666666666669</v>
      </c>
      <c r="H40" s="40"/>
      <c r="I40" s="40"/>
      <c r="J40" s="3445"/>
      <c r="K40" s="810" t="s">
        <v>433</v>
      </c>
      <c r="L40" s="811">
        <f>IF(L37=0,0,IF(L38=0,0,L39/L38))</f>
        <v>0.5</v>
      </c>
      <c r="M40" s="810" t="s">
        <v>433</v>
      </c>
      <c r="N40" s="811">
        <f>IF(N37=0,0,N38/N39)</f>
        <v>0.66666666666666663</v>
      </c>
      <c r="O40" s="806" t="s">
        <v>432</v>
      </c>
      <c r="P40" s="812">
        <f>P37/(100-P38)*100</f>
        <v>2</v>
      </c>
      <c r="Q40" s="40"/>
    </row>
    <row r="41" spans="1:17" s="21" customFormat="1">
      <c r="A41" s="3445"/>
      <c r="B41" s="813" t="s">
        <v>428</v>
      </c>
      <c r="C41" s="803">
        <v>1780</v>
      </c>
      <c r="D41" s="814" t="s">
        <v>428</v>
      </c>
      <c r="E41" s="803">
        <v>2310</v>
      </c>
      <c r="F41" s="815" t="s">
        <v>428</v>
      </c>
      <c r="G41" s="816">
        <v>500</v>
      </c>
      <c r="H41" s="40"/>
      <c r="I41" s="40"/>
      <c r="J41" s="3445"/>
      <c r="K41" s="813" t="s">
        <v>428</v>
      </c>
      <c r="L41" s="817">
        <v>2</v>
      </c>
      <c r="M41" s="814" t="s">
        <v>428</v>
      </c>
      <c r="N41" s="818">
        <v>2</v>
      </c>
      <c r="O41" s="814" t="s">
        <v>428</v>
      </c>
      <c r="P41" s="817">
        <v>1</v>
      </c>
      <c r="Q41" s="40"/>
    </row>
    <row r="42" spans="1:17" s="21" customFormat="1">
      <c r="A42" s="3445"/>
      <c r="B42" s="819" t="s">
        <v>427</v>
      </c>
      <c r="C42" s="800">
        <v>1000</v>
      </c>
      <c r="D42" s="369" t="s">
        <v>429</v>
      </c>
      <c r="E42" s="800">
        <v>720</v>
      </c>
      <c r="F42" s="369" t="s">
        <v>430</v>
      </c>
      <c r="G42" s="820">
        <v>50</v>
      </c>
      <c r="H42" s="40"/>
      <c r="I42" s="40"/>
      <c r="J42" s="3445"/>
      <c r="K42" s="819" t="s">
        <v>427</v>
      </c>
      <c r="L42" s="821">
        <v>1</v>
      </c>
      <c r="M42" s="369" t="s">
        <v>429</v>
      </c>
      <c r="N42" s="821">
        <v>1</v>
      </c>
      <c r="O42" s="369" t="s">
        <v>430</v>
      </c>
      <c r="P42" s="820">
        <v>50</v>
      </c>
      <c r="Q42" s="40"/>
    </row>
    <row r="43" spans="1:17" s="21" customFormat="1">
      <c r="A43" s="3445"/>
      <c r="B43" s="806" t="s">
        <v>431</v>
      </c>
      <c r="C43" s="807">
        <f>IF(C41=0,0,IF(C42=0,0,C41-C42))</f>
        <v>780</v>
      </c>
      <c r="D43" s="806" t="s">
        <v>434</v>
      </c>
      <c r="E43" s="807">
        <f>IF(E41=0,0,IF(E42=0,0,E41-E42))</f>
        <v>1590</v>
      </c>
      <c r="F43" s="806" t="s">
        <v>431</v>
      </c>
      <c r="G43" s="807">
        <f>G41*G42%</f>
        <v>250</v>
      </c>
      <c r="H43" s="40"/>
      <c r="I43" s="40"/>
      <c r="J43" s="3445"/>
      <c r="K43" s="806" t="s">
        <v>431</v>
      </c>
      <c r="L43" s="809">
        <f>IF(L41=0,0,IF(L42=0,0,L41-L42))</f>
        <v>1</v>
      </c>
      <c r="M43" s="806" t="s">
        <v>434</v>
      </c>
      <c r="N43" s="809">
        <f>IF(N41=0,0,IF(N42=0,0,N41-N42))</f>
        <v>1</v>
      </c>
      <c r="O43" s="806" t="s">
        <v>431</v>
      </c>
      <c r="P43" s="809">
        <f>P41*P42%</f>
        <v>0.5</v>
      </c>
      <c r="Q43" s="40"/>
    </row>
    <row r="44" spans="1:17" s="21" customFormat="1">
      <c r="A44" s="3445"/>
      <c r="B44" s="810" t="s">
        <v>433</v>
      </c>
      <c r="C44" s="811">
        <f>IF(C41=0,0,C43/C41)</f>
        <v>0.43820224719101125</v>
      </c>
      <c r="D44" s="810" t="s">
        <v>433</v>
      </c>
      <c r="E44" s="811">
        <f>IF(E41=0,0,IF(E42=0,0,E42/E41))</f>
        <v>0.31168831168831168</v>
      </c>
      <c r="F44" s="810" t="s">
        <v>434</v>
      </c>
      <c r="G44" s="822">
        <f>G41-G43</f>
        <v>250</v>
      </c>
      <c r="H44" s="40"/>
      <c r="I44" s="40"/>
      <c r="J44" s="3445"/>
      <c r="K44" s="810" t="s">
        <v>433</v>
      </c>
      <c r="L44" s="811">
        <f>IF(L41=0,0,L43/L41)</f>
        <v>0.5</v>
      </c>
      <c r="M44" s="810" t="s">
        <v>433</v>
      </c>
      <c r="N44" s="811">
        <f>IF(N41=0,0,IF(N42=0,0,N42/N41))</f>
        <v>0.5</v>
      </c>
      <c r="O44" s="810" t="s">
        <v>434</v>
      </c>
      <c r="P44" s="823">
        <f>P41-P43</f>
        <v>0.5</v>
      </c>
      <c r="Q44" s="40"/>
    </row>
    <row r="45" spans="1:17" s="21" customFormat="1" ht="15">
      <c r="A45" s="3445"/>
      <c r="B45" s="3446" t="s">
        <v>425</v>
      </c>
      <c r="C45" s="3447"/>
      <c r="D45" s="3447"/>
      <c r="E45" s="3447"/>
      <c r="F45" s="3447"/>
      <c r="G45" s="3447"/>
      <c r="H45" s="40"/>
      <c r="I45" s="40"/>
      <c r="J45" s="3445"/>
      <c r="K45" s="3446" t="s">
        <v>425</v>
      </c>
      <c r="L45" s="3447"/>
      <c r="M45" s="3447"/>
      <c r="N45" s="3447"/>
      <c r="O45" s="3447"/>
      <c r="P45" s="3447"/>
      <c r="Q45" s="40"/>
    </row>
    <row r="46" spans="1:17" s="21" customFormat="1" ht="15">
      <c r="A46" s="461"/>
      <c r="B46" s="461"/>
      <c r="C46" s="461"/>
      <c r="D46" s="461"/>
      <c r="E46" s="461"/>
      <c r="F46" s="461"/>
      <c r="G46" s="461"/>
      <c r="H46" s="417"/>
      <c r="I46" s="37"/>
      <c r="J46" s="37"/>
      <c r="K46" s="462"/>
      <c r="L46" s="462"/>
      <c r="M46" s="37"/>
      <c r="N46" s="37"/>
      <c r="O46" s="40"/>
      <c r="P46" s="40"/>
      <c r="Q46" s="417"/>
    </row>
    <row r="47" spans="1:17" s="21" customFormat="1">
      <c r="A47" s="40"/>
      <c r="B47" s="463"/>
      <c r="C47" s="40"/>
      <c r="D47" s="464"/>
      <c r="E47" s="464"/>
      <c r="F47" s="461"/>
      <c r="G47" s="461"/>
      <c r="H47" s="417"/>
      <c r="I47" s="40"/>
      <c r="J47" s="824"/>
      <c r="K47" s="824"/>
      <c r="L47" s="824"/>
      <c r="M47" s="824"/>
      <c r="N47" s="824"/>
      <c r="O47" s="40"/>
      <c r="P47" s="40"/>
      <c r="Q47" s="40"/>
    </row>
    <row r="48" spans="1:17" s="21" customFormat="1" ht="16.5" thickBot="1">
      <c r="A48" s="40"/>
      <c r="B48" s="463"/>
      <c r="C48" s="40"/>
      <c r="D48" s="464" t="s">
        <v>435</v>
      </c>
      <c r="E48" s="465"/>
      <c r="F48" s="461"/>
      <c r="G48" s="461"/>
      <c r="H48" s="417"/>
      <c r="I48" s="40"/>
      <c r="J48" s="824"/>
      <c r="K48" s="40"/>
      <c r="L48" s="40"/>
      <c r="M48" s="40"/>
      <c r="N48" s="40"/>
      <c r="O48" s="465"/>
      <c r="P48" s="40"/>
      <c r="Q48" s="40"/>
    </row>
    <row r="49" spans="1:17" s="21" customFormat="1">
      <c r="A49" s="778" t="s">
        <v>0</v>
      </c>
      <c r="B49" s="3450" t="s">
        <v>417</v>
      </c>
      <c r="C49" s="3451"/>
      <c r="D49" s="465" t="s">
        <v>417</v>
      </c>
      <c r="E49" s="824"/>
      <c r="F49" s="461"/>
      <c r="G49" s="461"/>
      <c r="H49" s="417"/>
      <c r="I49" s="40"/>
      <c r="J49" s="778" t="s">
        <v>0</v>
      </c>
      <c r="K49" s="3450" t="s">
        <v>418</v>
      </c>
      <c r="L49" s="3451"/>
      <c r="M49" s="465" t="s">
        <v>418</v>
      </c>
      <c r="O49" s="824"/>
      <c r="P49" s="40"/>
      <c r="Q49" s="40"/>
    </row>
    <row r="50" spans="1:17" s="21" customFormat="1">
      <c r="A50" s="3454" t="str">
        <f>B49</f>
        <v>Pour prendre, par exemple, le 5 % de 87 Kg</v>
      </c>
      <c r="B50" s="3452"/>
      <c r="C50" s="3453"/>
      <c r="D50" s="824" t="s">
        <v>436</v>
      </c>
      <c r="E50" s="824"/>
      <c r="F50" s="461"/>
      <c r="G50" s="461"/>
      <c r="H50" s="417"/>
      <c r="I50" s="40"/>
      <c r="J50" s="3455" t="str">
        <f>K49</f>
        <v>Pour déduire, par exemple, le 5 % de 87 Kg</v>
      </c>
      <c r="K50" s="3452"/>
      <c r="L50" s="3453"/>
      <c r="M50" s="824" t="s">
        <v>437</v>
      </c>
      <c r="O50" s="464"/>
      <c r="P50" s="40"/>
      <c r="Q50" s="40"/>
    </row>
    <row r="51" spans="1:17" s="21" customFormat="1">
      <c r="A51" s="3454"/>
      <c r="B51" s="466" t="str">
        <f>ADDRESS(ROW(),COLUMN(),4)</f>
        <v>B51</v>
      </c>
      <c r="C51" s="370" t="s">
        <v>382</v>
      </c>
      <c r="D51" s="824" t="s">
        <v>438</v>
      </c>
      <c r="E51" s="824"/>
      <c r="F51" s="461"/>
      <c r="G51" s="461"/>
      <c r="H51" s="417"/>
      <c r="I51" s="40"/>
      <c r="J51" s="3455"/>
      <c r="K51" s="466" t="str">
        <f>ADDRESS(ROW(),COLUMN(),4)</f>
        <v>K51</v>
      </c>
      <c r="L51" s="370" t="s">
        <v>382</v>
      </c>
      <c r="M51" s="464" t="s">
        <v>439</v>
      </c>
      <c r="O51" s="464"/>
      <c r="P51" s="40"/>
      <c r="Q51" s="40"/>
    </row>
    <row r="52" spans="1:17" s="21" customFormat="1">
      <c r="A52" s="3454"/>
      <c r="B52" s="371" t="s">
        <v>428</v>
      </c>
      <c r="C52" s="467">
        <v>87</v>
      </c>
      <c r="D52" s="464" t="s">
        <v>440</v>
      </c>
      <c r="E52" s="464"/>
      <c r="F52" s="461"/>
      <c r="G52" s="461"/>
      <c r="H52" s="417"/>
      <c r="I52" s="40"/>
      <c r="J52" s="3455"/>
      <c r="K52" s="371" t="s">
        <v>428</v>
      </c>
      <c r="L52" s="468">
        <v>87</v>
      </c>
      <c r="M52" s="824" t="s">
        <v>441</v>
      </c>
      <c r="O52" s="824"/>
      <c r="P52" s="40"/>
      <c r="Q52" s="40"/>
    </row>
    <row r="53" spans="1:17" s="21" customFormat="1">
      <c r="A53" s="3454"/>
      <c r="B53" s="372" t="s">
        <v>430</v>
      </c>
      <c r="C53" s="469">
        <v>5</v>
      </c>
      <c r="D53" s="824" t="s">
        <v>442</v>
      </c>
      <c r="E53" s="824"/>
      <c r="F53" s="461"/>
      <c r="G53" s="461"/>
      <c r="H53" s="417"/>
      <c r="I53" s="40"/>
      <c r="J53" s="3455"/>
      <c r="K53" s="372" t="s">
        <v>430</v>
      </c>
      <c r="L53" s="469">
        <v>5</v>
      </c>
      <c r="M53" s="464" t="s">
        <v>443</v>
      </c>
      <c r="O53" s="464"/>
      <c r="P53" s="40"/>
      <c r="Q53" s="40"/>
    </row>
    <row r="54" spans="1:17" s="21" customFormat="1">
      <c r="A54" s="3454"/>
      <c r="B54" s="373" t="s">
        <v>444</v>
      </c>
      <c r="C54" s="374">
        <f>C53/100</f>
        <v>0.05</v>
      </c>
      <c r="D54" s="824" t="s">
        <v>445</v>
      </c>
      <c r="E54" s="824"/>
      <c r="F54" s="461"/>
      <c r="G54" s="461"/>
      <c r="H54" s="417"/>
      <c r="I54" s="40"/>
      <c r="J54" s="3455"/>
      <c r="K54" s="373" t="s">
        <v>444</v>
      </c>
      <c r="L54" s="374">
        <f>(100-L53)/100</f>
        <v>0.95</v>
      </c>
      <c r="M54" s="824" t="s">
        <v>446</v>
      </c>
      <c r="O54" s="824"/>
      <c r="P54" s="40"/>
      <c r="Q54" s="40"/>
    </row>
    <row r="55" spans="1:17" s="21" customFormat="1" ht="16.5" thickBot="1">
      <c r="A55" s="3454"/>
      <c r="B55" s="375" t="s">
        <v>431</v>
      </c>
      <c r="C55" s="376">
        <f>C52*C54</f>
        <v>4.3500000000000005</v>
      </c>
      <c r="D55" s="464" t="s">
        <v>447</v>
      </c>
      <c r="E55" s="464"/>
      <c r="F55" s="461"/>
      <c r="G55" s="461"/>
      <c r="H55" s="417"/>
      <c r="I55" s="40"/>
      <c r="J55" s="3455"/>
      <c r="K55" s="375" t="s">
        <v>434</v>
      </c>
      <c r="L55" s="376">
        <f>L52*L54</f>
        <v>82.649999999999991</v>
      </c>
      <c r="M55" s="824"/>
      <c r="N55" s="824"/>
      <c r="O55" s="40"/>
      <c r="P55" s="40"/>
      <c r="Q55" s="40"/>
    </row>
    <row r="56" spans="1:17" s="21" customFormat="1" ht="35.25" customHeight="1" thickBot="1">
      <c r="A56" s="463"/>
      <c r="B56" s="463"/>
      <c r="C56" s="40"/>
      <c r="D56" s="40"/>
      <c r="F56" s="461"/>
      <c r="G56" s="461"/>
      <c r="H56" s="417"/>
      <c r="I56" s="37"/>
      <c r="J56" s="824"/>
      <c r="K56" s="824"/>
      <c r="L56" s="824"/>
      <c r="M56" s="824"/>
      <c r="N56" s="824"/>
      <c r="O56" s="40"/>
      <c r="P56" s="40"/>
      <c r="Q56" s="40"/>
    </row>
    <row r="57" spans="1:17" s="21" customFormat="1">
      <c r="A57" s="778" t="s">
        <v>0</v>
      </c>
      <c r="B57" s="3456" t="s">
        <v>419</v>
      </c>
      <c r="C57" s="3457"/>
      <c r="D57" s="824" t="s">
        <v>419</v>
      </c>
      <c r="E57" s="40"/>
      <c r="F57" s="461"/>
      <c r="G57" s="461"/>
      <c r="H57" s="417"/>
      <c r="I57" s="37"/>
      <c r="J57" s="778" t="s">
        <v>0</v>
      </c>
      <c r="K57" s="3458" t="s">
        <v>420</v>
      </c>
      <c r="L57" s="3459"/>
      <c r="M57" s="824" t="s">
        <v>420</v>
      </c>
      <c r="N57" s="824"/>
      <c r="O57" s="40"/>
      <c r="P57" s="40"/>
      <c r="Q57" s="40"/>
    </row>
    <row r="58" spans="1:17" s="21" customFormat="1" ht="15">
      <c r="A58" s="3442" t="str">
        <f>B57</f>
        <v>Pour prendre 20% de 140</v>
      </c>
      <c r="B58" s="3462" t="s">
        <v>448</v>
      </c>
      <c r="C58" s="3463"/>
      <c r="D58" s="824" t="s">
        <v>448</v>
      </c>
      <c r="E58" s="40"/>
      <c r="F58" s="461"/>
      <c r="G58" s="461"/>
      <c r="H58" s="417"/>
      <c r="I58" s="37"/>
      <c r="J58" s="3455" t="str">
        <f>K57</f>
        <v xml:space="preserve">Voici la formule pour calculer un pourcentage, </v>
      </c>
      <c r="K58" s="3460"/>
      <c r="L58" s="3461"/>
      <c r="M58" s="824" t="s">
        <v>449</v>
      </c>
      <c r="N58" s="824"/>
      <c r="O58" s="40"/>
      <c r="P58" s="40"/>
      <c r="Q58" s="40"/>
    </row>
    <row r="59" spans="1:17" s="21" customFormat="1" ht="15">
      <c r="A59" s="3442"/>
      <c r="B59" s="466" t="str">
        <f>ADDRESS(ROW(),COLUMN(),4)</f>
        <v>B59</v>
      </c>
      <c r="C59" s="370" t="s">
        <v>382</v>
      </c>
      <c r="D59" s="824" t="s">
        <v>450</v>
      </c>
      <c r="E59" s="40"/>
      <c r="F59" s="461"/>
      <c r="G59" s="461"/>
      <c r="H59" s="417"/>
      <c r="I59" s="37"/>
      <c r="J59" s="3455"/>
      <c r="K59" s="466" t="str">
        <f>ADDRESS(ROW(),COLUMN(),4)</f>
        <v>K59</v>
      </c>
      <c r="L59" s="370" t="s">
        <v>382</v>
      </c>
      <c r="M59" s="824" t="s">
        <v>451</v>
      </c>
      <c r="N59" s="824"/>
      <c r="O59" s="40"/>
      <c r="P59" s="40"/>
      <c r="Q59" s="40"/>
    </row>
    <row r="60" spans="1:17" s="21" customFormat="1">
      <c r="A60" s="3442"/>
      <c r="B60" s="377" t="s">
        <v>428</v>
      </c>
      <c r="C60" s="470">
        <v>140</v>
      </c>
      <c r="D60" s="464" t="s">
        <v>452</v>
      </c>
      <c r="E60" s="40"/>
      <c r="F60" s="461"/>
      <c r="G60" s="461"/>
      <c r="H60" s="417"/>
      <c r="I60" s="37"/>
      <c r="J60" s="3455"/>
      <c r="K60" s="3464" t="s">
        <v>449</v>
      </c>
      <c r="L60" s="3465"/>
      <c r="M60" s="824" t="s">
        <v>453</v>
      </c>
      <c r="N60" s="824"/>
      <c r="O60" s="40"/>
      <c r="P60" s="40"/>
      <c r="Q60" s="40"/>
    </row>
    <row r="61" spans="1:17" s="21" customFormat="1">
      <c r="A61" s="3442"/>
      <c r="B61" s="378" t="s">
        <v>430</v>
      </c>
      <c r="C61" s="471">
        <v>20</v>
      </c>
      <c r="D61" s="824" t="s">
        <v>454</v>
      </c>
      <c r="E61" s="40"/>
      <c r="F61" s="461"/>
      <c r="G61" s="461"/>
      <c r="H61" s="417"/>
      <c r="I61" s="37"/>
      <c r="J61" s="3455"/>
      <c r="K61" s="3466" t="s">
        <v>451</v>
      </c>
      <c r="L61" s="3467"/>
      <c r="M61" s="824" t="s">
        <v>455</v>
      </c>
      <c r="N61" s="824"/>
      <c r="O61" s="40"/>
      <c r="P61" s="40"/>
      <c r="Q61" s="40"/>
    </row>
    <row r="62" spans="1:17" s="21" customFormat="1">
      <c r="A62" s="3442"/>
      <c r="B62" s="379" t="s">
        <v>431</v>
      </c>
      <c r="C62" s="380">
        <f>(C60*C61)/100</f>
        <v>28</v>
      </c>
      <c r="D62" s="464" t="s">
        <v>456</v>
      </c>
      <c r="E62" s="40"/>
      <c r="F62" s="461"/>
      <c r="G62" s="461"/>
      <c r="H62" s="417"/>
      <c r="I62" s="37"/>
      <c r="J62" s="3455"/>
      <c r="K62" s="381" t="s">
        <v>428</v>
      </c>
      <c r="L62" s="472">
        <v>500</v>
      </c>
      <c r="M62" s="824" t="s">
        <v>457</v>
      </c>
      <c r="N62" s="824"/>
      <c r="O62" s="40"/>
      <c r="P62" s="40"/>
      <c r="Q62" s="40"/>
    </row>
    <row r="63" spans="1:17" s="21" customFormat="1">
      <c r="A63" s="3442"/>
      <c r="B63" s="379" t="s">
        <v>444</v>
      </c>
      <c r="C63" s="382">
        <f>C61/100</f>
        <v>0.2</v>
      </c>
      <c r="D63" s="824" t="s">
        <v>458</v>
      </c>
      <c r="E63" s="40"/>
      <c r="F63" s="461"/>
      <c r="G63" s="461"/>
      <c r="H63" s="417"/>
      <c r="I63" s="37"/>
      <c r="J63" s="3455"/>
      <c r="K63" s="383" t="s">
        <v>430</v>
      </c>
      <c r="L63" s="473">
        <v>8</v>
      </c>
      <c r="M63" s="40"/>
      <c r="N63" s="824"/>
      <c r="O63" s="40"/>
      <c r="P63" s="40"/>
      <c r="Q63" s="40"/>
    </row>
    <row r="64" spans="1:17" s="21" customFormat="1">
      <c r="A64" s="3442"/>
      <c r="B64" s="373" t="s">
        <v>431</v>
      </c>
      <c r="C64" s="384">
        <f>C60*C63</f>
        <v>28</v>
      </c>
      <c r="D64" s="464" t="s">
        <v>459</v>
      </c>
      <c r="E64" s="40"/>
      <c r="F64" s="461"/>
      <c r="G64" s="461"/>
      <c r="H64" s="417"/>
      <c r="I64" s="37"/>
      <c r="J64" s="3455"/>
      <c r="K64" s="373" t="s">
        <v>431</v>
      </c>
      <c r="L64" s="384">
        <f>L62*(L63/100)</f>
        <v>40</v>
      </c>
      <c r="M64" s="40"/>
      <c r="N64" s="824"/>
      <c r="O64" s="40"/>
      <c r="P64" s="40"/>
      <c r="Q64" s="40"/>
    </row>
    <row r="65" spans="1:17" s="21" customFormat="1">
      <c r="A65" s="3442"/>
      <c r="B65" s="3468" t="s">
        <v>452</v>
      </c>
      <c r="C65" s="3469"/>
      <c r="D65" s="40"/>
      <c r="E65" s="40"/>
      <c r="F65" s="461"/>
      <c r="G65" s="461"/>
      <c r="H65" s="417"/>
      <c r="I65" s="37"/>
      <c r="J65" s="3455"/>
      <c r="K65" s="3470" t="s">
        <v>453</v>
      </c>
      <c r="L65" s="3471"/>
      <c r="M65" s="40"/>
      <c r="N65" s="824"/>
      <c r="O65" s="40"/>
      <c r="P65" s="40"/>
      <c r="Q65" s="40"/>
    </row>
    <row r="66" spans="1:17" s="21" customFormat="1" ht="15">
      <c r="A66" s="3442"/>
      <c r="B66" s="3472" t="s">
        <v>454</v>
      </c>
      <c r="C66" s="3473"/>
      <c r="D66" s="40"/>
      <c r="E66" s="40"/>
      <c r="F66" s="461"/>
      <c r="G66" s="461"/>
      <c r="H66" s="417"/>
      <c r="I66" s="37"/>
      <c r="J66" s="3455"/>
      <c r="K66" s="3466" t="s">
        <v>455</v>
      </c>
      <c r="L66" s="3467"/>
      <c r="M66" s="40"/>
      <c r="N66" s="824"/>
      <c r="O66" s="40"/>
      <c r="P66" s="40"/>
      <c r="Q66" s="40"/>
    </row>
    <row r="67" spans="1:17" s="21" customFormat="1" ht="16.5" thickBot="1">
      <c r="A67" s="3442"/>
      <c r="B67" s="385">
        <f>C63</f>
        <v>0.2</v>
      </c>
      <c r="C67" s="386">
        <f>C60*B67</f>
        <v>28</v>
      </c>
      <c r="D67" s="40"/>
      <c r="E67" s="40"/>
      <c r="F67" s="461"/>
      <c r="G67" s="461"/>
      <c r="H67" s="417"/>
      <c r="I67" s="37"/>
      <c r="J67" s="3455"/>
      <c r="K67" s="387">
        <f>L63/100</f>
        <v>0.08</v>
      </c>
      <c r="L67" s="388">
        <f>L62*K67</f>
        <v>40</v>
      </c>
      <c r="M67" s="824"/>
      <c r="N67" s="824"/>
      <c r="O67" s="40"/>
      <c r="P67" s="40"/>
      <c r="Q67" s="40"/>
    </row>
    <row r="68" spans="1:17" s="21" customFormat="1" ht="15">
      <c r="A68" s="3442"/>
      <c r="B68" s="3448" t="s">
        <v>456</v>
      </c>
      <c r="C68" s="3449"/>
      <c r="D68" s="40"/>
      <c r="E68" s="40"/>
      <c r="F68" s="461"/>
      <c r="G68" s="461"/>
      <c r="H68" s="417"/>
      <c r="I68" s="37"/>
      <c r="J68" s="824"/>
      <c r="K68" s="40"/>
      <c r="L68" s="40"/>
      <c r="M68" s="824"/>
      <c r="N68" s="824"/>
      <c r="O68" s="40"/>
      <c r="P68" s="40"/>
      <c r="Q68" s="40"/>
    </row>
    <row r="69" spans="1:17" s="21" customFormat="1" ht="15.75" customHeight="1">
      <c r="A69" s="3442"/>
      <c r="B69" s="101" t="s">
        <v>458</v>
      </c>
      <c r="C69" s="474"/>
      <c r="D69" s="40"/>
      <c r="E69" s="40"/>
      <c r="F69" s="40"/>
      <c r="G69" s="461"/>
      <c r="H69" s="417"/>
      <c r="I69" s="37"/>
      <c r="J69" s="37"/>
      <c r="K69" s="40"/>
      <c r="L69" s="40"/>
      <c r="M69" s="37"/>
      <c r="N69" s="37"/>
      <c r="O69" s="40"/>
      <c r="P69" s="40"/>
      <c r="Q69" s="40"/>
    </row>
    <row r="70" spans="1:17" s="21" customFormat="1" ht="15">
      <c r="A70" s="3442"/>
      <c r="B70" s="383" t="s">
        <v>430</v>
      </c>
      <c r="C70" s="473">
        <v>40</v>
      </c>
      <c r="D70" s="40"/>
      <c r="E70" s="40"/>
      <c r="F70" s="40"/>
      <c r="G70" s="461"/>
      <c r="H70" s="417"/>
      <c r="I70" s="37"/>
      <c r="J70" s="37"/>
      <c r="K70" s="40"/>
      <c r="L70" s="40"/>
      <c r="M70" s="37"/>
      <c r="N70" s="37"/>
      <c r="O70" s="40"/>
      <c r="P70" s="40"/>
      <c r="Q70" s="40"/>
    </row>
    <row r="71" spans="1:17" s="21" customFormat="1">
      <c r="A71" s="3442"/>
      <c r="B71" s="385">
        <f>C70/100</f>
        <v>0.4</v>
      </c>
      <c r="C71" s="386">
        <f>C60*B71</f>
        <v>56</v>
      </c>
      <c r="D71" s="40"/>
      <c r="E71" s="40"/>
      <c r="F71" s="40"/>
      <c r="G71" s="461"/>
      <c r="H71" s="417"/>
      <c r="I71" s="37"/>
      <c r="J71" s="37"/>
      <c r="K71" s="40"/>
      <c r="L71" s="40"/>
      <c r="M71" s="37"/>
      <c r="N71" s="37"/>
      <c r="O71" s="40"/>
      <c r="P71" s="40"/>
      <c r="Q71" s="40"/>
    </row>
    <row r="72" spans="1:17" s="21" customFormat="1" ht="15">
      <c r="A72" s="3442"/>
      <c r="B72" s="383" t="s">
        <v>430</v>
      </c>
      <c r="C72" s="473">
        <v>90</v>
      </c>
      <c r="D72" s="40"/>
      <c r="E72" s="40"/>
      <c r="F72" s="40"/>
      <c r="G72" s="461"/>
      <c r="H72" s="417"/>
      <c r="I72" s="37"/>
      <c r="J72" s="37"/>
      <c r="K72" s="40"/>
      <c r="L72" s="40"/>
      <c r="M72" s="37"/>
      <c r="N72" s="37"/>
      <c r="O72" s="40"/>
      <c r="P72" s="40"/>
      <c r="Q72" s="40"/>
    </row>
    <row r="73" spans="1:17" s="21" customFormat="1" ht="15">
      <c r="A73" s="3442"/>
      <c r="B73" s="3472" t="s">
        <v>459</v>
      </c>
      <c r="C73" s="3473"/>
      <c r="D73" s="40"/>
      <c r="E73" s="40"/>
      <c r="F73" s="40"/>
      <c r="G73" s="461"/>
      <c r="H73" s="417"/>
      <c r="I73" s="37"/>
      <c r="J73" s="37"/>
      <c r="K73" s="40"/>
      <c r="L73" s="40"/>
      <c r="M73" s="37"/>
      <c r="N73" s="37"/>
      <c r="O73" s="40"/>
      <c r="P73" s="40"/>
      <c r="Q73" s="40"/>
    </row>
    <row r="74" spans="1:17" s="21" customFormat="1" ht="16.5" thickBot="1">
      <c r="A74" s="3442"/>
      <c r="B74" s="389">
        <f>C72/100</f>
        <v>0.9</v>
      </c>
      <c r="C74" s="388">
        <f>C60*B74</f>
        <v>126</v>
      </c>
      <c r="D74" s="40"/>
      <c r="E74" s="40"/>
      <c r="F74" s="40"/>
      <c r="G74" s="461"/>
      <c r="H74" s="417"/>
      <c r="I74" s="37"/>
      <c r="J74" s="37"/>
      <c r="K74" s="40"/>
      <c r="L74" s="40"/>
      <c r="M74" s="37"/>
      <c r="N74" s="37"/>
      <c r="O74" s="40"/>
      <c r="P74" s="40"/>
      <c r="Q74" s="40"/>
    </row>
    <row r="75" spans="1:17" s="21" customFormat="1" ht="15">
      <c r="A75" s="461"/>
      <c r="B75" s="461"/>
      <c r="C75" s="461"/>
      <c r="D75" s="461"/>
      <c r="E75" s="461"/>
      <c r="F75" s="461"/>
      <c r="G75" s="461"/>
      <c r="H75" s="417"/>
      <c r="I75" s="37"/>
      <c r="J75" s="37"/>
      <c r="K75" s="462"/>
      <c r="L75" s="462"/>
      <c r="M75" s="37"/>
      <c r="N75" s="37"/>
      <c r="O75" s="40"/>
      <c r="P75" s="40"/>
      <c r="Q75" s="417"/>
    </row>
    <row r="76" spans="1:17" s="21" customFormat="1" ht="33.75">
      <c r="A76" s="359">
        <f>(ROW())</f>
        <v>76</v>
      </c>
      <c r="B76" s="3347" t="s">
        <v>2104</v>
      </c>
      <c r="C76" s="3347"/>
      <c r="D76" s="3347"/>
      <c r="E76" s="3347"/>
      <c r="F76" s="3347"/>
      <c r="G76" s="3347"/>
      <c r="H76" s="3347"/>
      <c r="I76" s="3347"/>
      <c r="J76" s="3347"/>
      <c r="K76" s="3347"/>
      <c r="L76" s="3347"/>
      <c r="M76" s="3347"/>
      <c r="N76" s="3347"/>
      <c r="O76" s="3347"/>
      <c r="P76" s="3347"/>
      <c r="Q76" s="3347"/>
    </row>
    <row r="77" spans="1:17" s="21" customFormat="1" ht="15">
      <c r="A77" s="40"/>
      <c r="B77" s="461"/>
      <c r="C77" s="461"/>
      <c r="D77" s="461"/>
      <c r="E77" s="461"/>
      <c r="F77" s="461"/>
      <c r="G77" s="461"/>
      <c r="H77" s="417"/>
      <c r="I77" s="37"/>
      <c r="J77" s="37"/>
      <c r="K77" s="462"/>
      <c r="L77" s="462"/>
      <c r="M77" s="37"/>
      <c r="N77" s="37"/>
      <c r="O77" s="40"/>
      <c r="P77" s="40"/>
      <c r="Q77" s="417"/>
    </row>
    <row r="78" spans="1:17" s="21" customFormat="1" ht="15">
      <c r="A78" s="40"/>
      <c r="B78" s="461"/>
      <c r="C78" s="461"/>
      <c r="D78" s="461"/>
      <c r="E78" s="461"/>
      <c r="F78" s="461"/>
      <c r="G78" s="461"/>
      <c r="H78" s="417"/>
      <c r="I78" s="37"/>
      <c r="J78" s="37"/>
      <c r="K78" s="462"/>
      <c r="L78" s="462"/>
      <c r="M78" s="37"/>
      <c r="N78" s="37"/>
      <c r="O78" s="40"/>
      <c r="P78" s="40"/>
      <c r="Q78" s="417"/>
    </row>
    <row r="79" spans="1:17" s="21" customFormat="1" ht="21">
      <c r="A79" s="40"/>
      <c r="B79" s="461"/>
      <c r="C79" s="774" t="s">
        <v>460</v>
      </c>
      <c r="D79" s="774"/>
      <c r="E79" s="417"/>
      <c r="F79" s="417"/>
      <c r="G79" s="417"/>
      <c r="H79" s="417"/>
      <c r="I79" s="37"/>
      <c r="J79" s="774" t="s">
        <v>461</v>
      </c>
      <c r="K79" s="774"/>
      <c r="L79" s="417"/>
      <c r="M79" s="774"/>
      <c r="N79" s="774"/>
      <c r="O79" s="417"/>
      <c r="P79" s="774"/>
      <c r="Q79" s="417"/>
    </row>
    <row r="80" spans="1:17" s="21" customFormat="1" ht="21">
      <c r="A80" s="40"/>
      <c r="B80" s="461"/>
      <c r="C80" s="361" t="str">
        <f>B109</f>
        <v>B109</v>
      </c>
      <c r="D80" s="420" t="s">
        <v>382</v>
      </c>
      <c r="E80" s="390"/>
      <c r="F80" s="824"/>
      <c r="G80" s="40"/>
      <c r="H80" s="417"/>
      <c r="I80" s="37"/>
      <c r="J80" s="361" t="str">
        <f>J109</f>
        <v>J109</v>
      </c>
      <c r="K80" s="420" t="s">
        <v>382</v>
      </c>
      <c r="L80" s="775"/>
      <c r="M80" s="775"/>
      <c r="N80" s="775"/>
      <c r="O80" s="775"/>
      <c r="P80" s="775"/>
      <c r="Q80" s="417"/>
    </row>
    <row r="81" spans="1:17" s="21" customFormat="1" ht="15">
      <c r="A81" s="40"/>
      <c r="B81" s="461"/>
      <c r="C81" s="461"/>
      <c r="D81" s="461"/>
      <c r="E81" s="461"/>
      <c r="F81" s="461"/>
      <c r="G81" s="461"/>
      <c r="H81" s="417"/>
      <c r="I81" s="37"/>
      <c r="J81" s="37"/>
      <c r="K81" s="462"/>
      <c r="L81" s="462"/>
      <c r="M81" s="37"/>
      <c r="N81" s="37"/>
      <c r="O81" s="40"/>
      <c r="P81" s="40"/>
      <c r="Q81" s="417"/>
    </row>
    <row r="82" spans="1:17" s="21" customFormat="1" ht="15">
      <c r="A82" s="40"/>
      <c r="B82" s="461"/>
      <c r="C82" s="461"/>
      <c r="D82" s="461"/>
      <c r="E82" s="461"/>
      <c r="F82" s="461"/>
      <c r="G82" s="461"/>
      <c r="H82" s="417"/>
      <c r="I82" s="37"/>
      <c r="J82" s="37"/>
      <c r="K82" s="462"/>
      <c r="L82" s="462"/>
      <c r="M82" s="37"/>
      <c r="N82" s="37"/>
      <c r="O82" s="40"/>
      <c r="P82" s="40"/>
      <c r="Q82" s="417"/>
    </row>
    <row r="83" spans="1:17" s="21" customFormat="1" ht="15">
      <c r="A83" s="40"/>
      <c r="B83" s="461"/>
      <c r="C83" s="461"/>
      <c r="D83" s="461"/>
      <c r="E83" s="461"/>
      <c r="F83" s="461"/>
      <c r="G83" s="461"/>
      <c r="H83" s="417"/>
      <c r="I83" s="37"/>
      <c r="J83" s="40"/>
      <c r="K83" s="40"/>
      <c r="L83" s="40"/>
      <c r="M83" s="40"/>
      <c r="N83" s="40"/>
      <c r="O83" s="40"/>
      <c r="P83" s="40"/>
      <c r="Q83" s="417"/>
    </row>
    <row r="84" spans="1:17" s="21" customFormat="1" ht="15">
      <c r="A84" s="40"/>
      <c r="B84" s="461"/>
      <c r="C84" s="461"/>
      <c r="D84" s="461"/>
      <c r="E84" s="461"/>
      <c r="F84" s="461"/>
      <c r="G84" s="461"/>
      <c r="H84" s="417"/>
      <c r="I84" s="37"/>
      <c r="J84" s="40"/>
      <c r="K84" s="40"/>
      <c r="L84" s="40"/>
      <c r="M84" s="40"/>
      <c r="N84" s="40"/>
      <c r="O84" s="40"/>
      <c r="P84" s="40"/>
      <c r="Q84" s="417"/>
    </row>
    <row r="85" spans="1:17" s="21" customFormat="1" ht="15">
      <c r="A85" s="40"/>
      <c r="B85" s="461"/>
      <c r="C85" s="461"/>
      <c r="D85" s="461"/>
      <c r="E85" s="461"/>
      <c r="F85" s="461"/>
      <c r="G85" s="461"/>
      <c r="H85" s="417"/>
      <c r="I85" s="37"/>
      <c r="J85" s="40"/>
      <c r="K85" s="40"/>
      <c r="L85" s="40"/>
      <c r="M85" s="40"/>
      <c r="N85" s="40"/>
      <c r="O85" s="40"/>
      <c r="P85" s="40"/>
      <c r="Q85" s="417"/>
    </row>
    <row r="86" spans="1:17" s="21" customFormat="1" ht="15">
      <c r="A86" s="40"/>
      <c r="B86" s="461"/>
      <c r="C86" s="461"/>
      <c r="D86" s="461"/>
      <c r="E86" s="461"/>
      <c r="F86" s="461"/>
      <c r="G86" s="461"/>
      <c r="H86" s="417"/>
      <c r="I86" s="37"/>
      <c r="J86" s="40"/>
      <c r="K86" s="40"/>
      <c r="L86" s="40"/>
      <c r="M86" s="40"/>
      <c r="N86" s="40"/>
      <c r="O86" s="40"/>
      <c r="P86" s="40"/>
      <c r="Q86" s="417"/>
    </row>
    <row r="87" spans="1:17" s="21" customFormat="1" ht="15">
      <c r="A87" s="40"/>
      <c r="B87" s="461"/>
      <c r="C87" s="461"/>
      <c r="D87" s="461"/>
      <c r="E87" s="461"/>
      <c r="F87" s="461"/>
      <c r="G87" s="461"/>
      <c r="H87" s="417"/>
      <c r="I87" s="37"/>
      <c r="J87" s="40"/>
      <c r="K87" s="40"/>
      <c r="L87" s="40"/>
      <c r="M87" s="40"/>
      <c r="N87" s="40"/>
      <c r="O87" s="40"/>
      <c r="P87" s="40"/>
      <c r="Q87" s="417"/>
    </row>
    <row r="88" spans="1:17" s="21" customFormat="1" ht="15">
      <c r="A88" s="40"/>
      <c r="B88" s="461"/>
      <c r="C88" s="461"/>
      <c r="D88" s="461"/>
      <c r="E88" s="461"/>
      <c r="F88" s="461"/>
      <c r="G88" s="461"/>
      <c r="H88" s="417"/>
      <c r="I88" s="37"/>
      <c r="J88" s="40"/>
      <c r="K88" s="40"/>
      <c r="L88" s="40"/>
      <c r="M88" s="40"/>
      <c r="N88" s="40"/>
      <c r="O88" s="40"/>
      <c r="P88" s="40"/>
      <c r="Q88" s="417"/>
    </row>
    <row r="89" spans="1:17" s="21" customFormat="1" ht="15">
      <c r="A89" s="40"/>
      <c r="B89" s="461"/>
      <c r="C89" s="461"/>
      <c r="D89" s="461"/>
      <c r="E89" s="461"/>
      <c r="F89" s="461"/>
      <c r="G89" s="461"/>
      <c r="H89" s="417"/>
      <c r="I89" s="37"/>
      <c r="J89" s="40"/>
      <c r="K89" s="40"/>
      <c r="L89" s="40"/>
      <c r="M89" s="40"/>
      <c r="N89" s="40"/>
      <c r="O89" s="40"/>
      <c r="P89" s="40"/>
      <c r="Q89" s="417"/>
    </row>
    <row r="90" spans="1:17" s="21" customFormat="1">
      <c r="A90" s="40"/>
      <c r="B90" s="475" t="s">
        <v>462</v>
      </c>
      <c r="C90" s="461"/>
      <c r="D90" s="461"/>
      <c r="E90" s="461"/>
      <c r="F90" s="461"/>
      <c r="G90" s="461"/>
      <c r="H90" s="417"/>
      <c r="I90" s="37"/>
      <c r="J90" s="40"/>
      <c r="K90" s="40"/>
      <c r="L90" s="40"/>
      <c r="M90" s="40"/>
      <c r="N90" s="40"/>
      <c r="O90" s="40"/>
      <c r="P90" s="40"/>
      <c r="Q90" s="417"/>
    </row>
    <row r="91" spans="1:17" s="21" customFormat="1">
      <c r="A91" s="40"/>
      <c r="B91" s="475" t="s">
        <v>463</v>
      </c>
      <c r="C91" s="461"/>
      <c r="D91" s="461"/>
      <c r="E91" s="461"/>
      <c r="F91" s="461"/>
      <c r="G91" s="461"/>
      <c r="H91" s="417"/>
      <c r="I91" s="37"/>
      <c r="J91" s="40"/>
      <c r="K91" s="40"/>
      <c r="L91" s="40"/>
      <c r="M91" s="40"/>
      <c r="N91" s="40"/>
      <c r="O91" s="40"/>
      <c r="P91" s="40"/>
      <c r="Q91" s="417"/>
    </row>
    <row r="92" spans="1:17" s="21" customFormat="1" ht="15">
      <c r="A92" s="40"/>
      <c r="B92" s="461"/>
      <c r="C92" s="461"/>
      <c r="D92" s="461"/>
      <c r="E92" s="461"/>
      <c r="F92" s="461"/>
      <c r="G92" s="461"/>
      <c r="H92" s="417"/>
      <c r="I92" s="37"/>
      <c r="J92" s="40"/>
      <c r="K92" s="40"/>
      <c r="L92" s="40"/>
      <c r="M92" s="40"/>
      <c r="N92" s="40"/>
      <c r="O92" s="40"/>
      <c r="P92" s="40"/>
      <c r="Q92" s="417"/>
    </row>
    <row r="93" spans="1:17" s="21" customFormat="1" ht="18.75">
      <c r="A93" s="40"/>
      <c r="B93" s="825" t="s">
        <v>464</v>
      </c>
      <c r="C93" s="40"/>
      <c r="D93" s="40"/>
      <c r="E93" s="40"/>
      <c r="F93" s="461"/>
      <c r="G93" s="461"/>
      <c r="H93" s="417"/>
      <c r="I93" s="37"/>
      <c r="J93" s="40"/>
      <c r="K93" s="40"/>
      <c r="L93" s="40"/>
      <c r="M93" s="40"/>
      <c r="N93" s="40"/>
      <c r="O93" s="40"/>
      <c r="P93" s="40"/>
      <c r="Q93" s="417"/>
    </row>
    <row r="94" spans="1:17" s="21" customFormat="1" ht="15">
      <c r="A94" s="40"/>
      <c r="C94" s="40"/>
      <c r="D94" s="40"/>
      <c r="E94" s="40"/>
      <c r="F94" s="461"/>
      <c r="G94" s="461"/>
      <c r="H94" s="417"/>
      <c r="I94" s="37"/>
      <c r="J94" s="37"/>
      <c r="K94" s="462"/>
      <c r="L94" s="462"/>
      <c r="M94" s="37"/>
      <c r="N94" s="37"/>
      <c r="O94" s="40"/>
      <c r="P94" s="40"/>
      <c r="Q94" s="417"/>
    </row>
    <row r="95" spans="1:17" s="21" customFormat="1" ht="18.75">
      <c r="A95" s="40"/>
      <c r="B95" s="391" t="s">
        <v>371</v>
      </c>
      <c r="C95" s="3477" t="s">
        <v>2105</v>
      </c>
      <c r="D95" s="3478"/>
      <c r="E95" s="3478"/>
      <c r="F95" s="3478"/>
      <c r="G95" s="3478"/>
      <c r="H95" s="3478"/>
      <c r="I95" s="3478"/>
      <c r="J95" s="3478"/>
      <c r="K95" s="3478"/>
      <c r="L95" s="3478"/>
      <c r="M95" s="37"/>
      <c r="N95" s="37"/>
      <c r="O95" s="40"/>
      <c r="P95" s="40"/>
      <c r="Q95" s="417"/>
    </row>
    <row r="96" spans="1:17" s="21" customFormat="1" ht="31.5" customHeight="1">
      <c r="A96" s="40"/>
      <c r="B96" s="475"/>
      <c r="C96" s="824"/>
      <c r="D96" s="824"/>
      <c r="E96" s="824"/>
      <c r="F96" s="461"/>
      <c r="G96" s="461"/>
      <c r="H96" s="417"/>
      <c r="I96" s="37"/>
      <c r="J96" s="476"/>
      <c r="K96" s="462"/>
      <c r="M96" s="40"/>
      <c r="N96" s="40"/>
      <c r="O96" s="40"/>
      <c r="P96" s="40"/>
      <c r="Q96" s="417"/>
    </row>
    <row r="97" spans="1:17" s="21" customFormat="1" ht="16.5" customHeight="1">
      <c r="A97" s="40"/>
      <c r="B97" s="477" t="s">
        <v>465</v>
      </c>
      <c r="C97" s="478"/>
      <c r="D97" s="478"/>
      <c r="E97" s="479"/>
      <c r="F97" s="479"/>
      <c r="G97" s="461"/>
      <c r="H97" s="417"/>
      <c r="I97" s="37"/>
      <c r="J97" s="480"/>
      <c r="K97" s="462"/>
      <c r="L97" s="462"/>
      <c r="M97" s="40"/>
      <c r="N97" s="40"/>
      <c r="O97" s="40"/>
      <c r="P97" s="40"/>
      <c r="Q97" s="417"/>
    </row>
    <row r="98" spans="1:17" s="21" customFormat="1" ht="15">
      <c r="A98" s="40"/>
      <c r="B98" s="37"/>
      <c r="C98" s="462"/>
      <c r="D98" s="462"/>
      <c r="E98" s="37"/>
      <c r="F98" s="37"/>
      <c r="G98" s="40"/>
      <c r="H98" s="40"/>
      <c r="I98" s="37"/>
      <c r="J98" s="824"/>
      <c r="K98" s="824"/>
      <c r="L98" s="462"/>
      <c r="M98" s="40"/>
      <c r="N98" s="40"/>
      <c r="O98" s="40"/>
      <c r="P98" s="40"/>
      <c r="Q98" s="417"/>
    </row>
    <row r="99" spans="1:17" s="21" customFormat="1" ht="21">
      <c r="A99" s="40"/>
      <c r="B99" s="392" t="s">
        <v>466</v>
      </c>
      <c r="C99" s="40"/>
      <c r="D99" s="40"/>
      <c r="E99" s="40"/>
      <c r="F99" s="40"/>
      <c r="G99" s="40"/>
      <c r="H99" s="40"/>
      <c r="I99" s="37"/>
      <c r="J99" s="40"/>
      <c r="K99" s="824"/>
      <c r="L99" s="462"/>
      <c r="M99" s="40"/>
      <c r="N99" s="40"/>
      <c r="O99" s="40"/>
      <c r="P99" s="40"/>
      <c r="Q99" s="417"/>
    </row>
    <row r="100" spans="1:17" s="21" customFormat="1" ht="15.75" customHeight="1">
      <c r="A100" s="40"/>
      <c r="B100" s="3479" t="s">
        <v>467</v>
      </c>
      <c r="C100" s="3479"/>
      <c r="D100" s="3479"/>
      <c r="E100" s="3479"/>
      <c r="F100" s="3479"/>
      <c r="G100" s="40"/>
      <c r="H100" s="40"/>
      <c r="I100" s="37"/>
      <c r="J100" s="40"/>
      <c r="K100" s="824"/>
      <c r="L100" s="462"/>
      <c r="M100" s="40"/>
      <c r="N100" s="40"/>
      <c r="O100" s="40"/>
      <c r="P100" s="40"/>
      <c r="Q100" s="40"/>
    </row>
    <row r="101" spans="1:17" s="21" customFormat="1" ht="21" customHeight="1">
      <c r="A101" s="40"/>
      <c r="B101" s="391" t="s">
        <v>371</v>
      </c>
      <c r="C101" s="3478" t="s">
        <v>468</v>
      </c>
      <c r="D101" s="3478"/>
      <c r="E101" s="3478"/>
      <c r="F101" s="3478"/>
      <c r="G101" s="3478"/>
      <c r="H101" s="3478"/>
      <c r="I101" s="37"/>
      <c r="J101" s="40"/>
      <c r="K101" s="824"/>
      <c r="L101" s="462"/>
      <c r="M101" s="40"/>
      <c r="N101" s="40"/>
      <c r="O101" s="40"/>
      <c r="P101" s="40"/>
      <c r="Q101" s="40"/>
    </row>
    <row r="102" spans="1:17" s="21" customFormat="1" ht="21">
      <c r="A102" s="40"/>
      <c r="B102" s="393"/>
      <c r="C102" s="3477" t="s">
        <v>469</v>
      </c>
      <c r="D102" s="3477"/>
      <c r="E102" s="3477"/>
      <c r="F102" s="3477"/>
      <c r="G102" s="3477"/>
      <c r="H102" s="412"/>
      <c r="I102" s="37"/>
      <c r="J102" s="40"/>
      <c r="K102" s="40"/>
      <c r="L102" s="40"/>
      <c r="M102" s="40"/>
      <c r="N102" s="40"/>
      <c r="O102" s="40"/>
      <c r="P102" s="40"/>
      <c r="Q102" s="40"/>
    </row>
    <row r="103" spans="1:17" s="21" customFormat="1" ht="21">
      <c r="A103" s="40"/>
      <c r="B103" s="393"/>
      <c r="C103" s="3478" t="s">
        <v>470</v>
      </c>
      <c r="D103" s="3478"/>
      <c r="E103" s="3478"/>
      <c r="F103" s="3478"/>
      <c r="G103" s="3478"/>
      <c r="H103" s="3478"/>
      <c r="I103" s="37"/>
      <c r="J103" s="40"/>
      <c r="K103" s="40"/>
      <c r="L103" s="40"/>
      <c r="M103" s="40"/>
      <c r="N103" s="40"/>
      <c r="O103" s="40"/>
      <c r="P103" s="40"/>
      <c r="Q103" s="40"/>
    </row>
    <row r="104" spans="1:17" s="21" customFormat="1" ht="21">
      <c r="A104" s="40"/>
      <c r="B104" s="393"/>
      <c r="C104" s="3478" t="s">
        <v>471</v>
      </c>
      <c r="D104" s="3478"/>
      <c r="E104" s="3478"/>
      <c r="F104" s="3478"/>
      <c r="G104" s="3478"/>
      <c r="H104" s="3478"/>
      <c r="I104" s="37"/>
      <c r="J104" s="40"/>
      <c r="K104" s="40"/>
      <c r="L104" s="40"/>
      <c r="M104" s="40"/>
      <c r="N104" s="40"/>
      <c r="O104" s="40"/>
      <c r="P104" s="40"/>
      <c r="Q104" s="40"/>
    </row>
    <row r="105" spans="1:17" s="21" customFormat="1" ht="21">
      <c r="A105" s="40"/>
      <c r="B105" s="393"/>
      <c r="C105" s="3478" t="s">
        <v>472</v>
      </c>
      <c r="D105" s="3478"/>
      <c r="E105" s="3478"/>
      <c r="F105" s="3478"/>
      <c r="G105" s="3478"/>
      <c r="H105" s="3478"/>
      <c r="I105" s="37"/>
      <c r="J105" s="40"/>
      <c r="K105" s="40"/>
      <c r="L105" s="40"/>
      <c r="M105" s="40"/>
      <c r="N105" s="40"/>
      <c r="O105" s="40"/>
      <c r="P105" s="40"/>
      <c r="Q105" s="40"/>
    </row>
    <row r="106" spans="1:17" s="21" customFormat="1" ht="21">
      <c r="A106" s="40"/>
      <c r="B106" s="393"/>
      <c r="C106" s="3478" t="s">
        <v>473</v>
      </c>
      <c r="D106" s="3478"/>
      <c r="E106" s="3478"/>
      <c r="F106" s="3478"/>
      <c r="G106" s="3478"/>
      <c r="H106" s="3478"/>
      <c r="I106" s="37"/>
      <c r="J106" s="40"/>
      <c r="K106" s="40"/>
      <c r="L106" s="40"/>
      <c r="M106" s="40"/>
      <c r="N106" s="40"/>
      <c r="O106" s="40"/>
      <c r="P106" s="40"/>
      <c r="Q106" s="40"/>
    </row>
    <row r="107" spans="1:17" s="21" customFormat="1" ht="16.5" thickBot="1">
      <c r="A107" s="40"/>
      <c r="B107" s="463"/>
      <c r="C107" s="40"/>
      <c r="D107" s="40"/>
      <c r="E107" s="40"/>
      <c r="F107" s="461"/>
      <c r="G107" s="461"/>
      <c r="H107" s="417"/>
      <c r="I107" s="37"/>
      <c r="J107" s="824"/>
      <c r="K107" s="824"/>
      <c r="L107" s="824"/>
      <c r="M107" s="824"/>
      <c r="N107" s="824"/>
      <c r="O107" s="40"/>
      <c r="P107" s="40"/>
      <c r="Q107" s="40"/>
    </row>
    <row r="108" spans="1:17" s="21" customFormat="1" ht="21">
      <c r="A108" s="778" t="s">
        <v>0</v>
      </c>
      <c r="B108" s="3480" t="s">
        <v>460</v>
      </c>
      <c r="C108" s="3481"/>
      <c r="D108" s="3481"/>
      <c r="E108" s="3481"/>
      <c r="F108" s="3482"/>
      <c r="G108" s="461"/>
      <c r="H108" s="417"/>
      <c r="I108" s="778" t="s">
        <v>0</v>
      </c>
      <c r="J108" s="3474" t="s">
        <v>461</v>
      </c>
      <c r="K108" s="3475"/>
      <c r="L108" s="3475"/>
      <c r="M108" s="3475"/>
      <c r="N108" s="3475"/>
      <c r="O108" s="3475"/>
      <c r="P108" s="3476"/>
      <c r="Q108" s="40"/>
    </row>
    <row r="109" spans="1:17" s="21" customFormat="1">
      <c r="A109" s="3442" t="str">
        <f>B108</f>
        <v>Formule avec DONT</v>
      </c>
      <c r="B109" s="421" t="str">
        <f>ADDRESS(ROW(),COLUMN(),4)</f>
        <v>B109</v>
      </c>
      <c r="C109" s="362" t="s">
        <v>382</v>
      </c>
      <c r="D109" s="390"/>
      <c r="E109" s="824"/>
      <c r="F109" s="474"/>
      <c r="G109" s="461"/>
      <c r="H109" s="417"/>
      <c r="I109" s="3442" t="str">
        <f>J108</f>
        <v>Décriptage d'une recette par les pourcentages</v>
      </c>
      <c r="J109" s="421" t="str">
        <f>ADDRESS(ROW(),COLUMN(),4)</f>
        <v>J109</v>
      </c>
      <c r="K109" s="362" t="s">
        <v>382</v>
      </c>
      <c r="L109" s="779"/>
      <c r="M109" s="779"/>
      <c r="N109" s="779"/>
      <c r="O109" s="779"/>
      <c r="P109" s="780"/>
      <c r="Q109" s="40"/>
    </row>
    <row r="110" spans="1:17" s="21" customFormat="1" ht="15">
      <c r="A110" s="3442"/>
      <c r="B110" s="3503" t="s">
        <v>474</v>
      </c>
      <c r="C110" s="3483" t="s">
        <v>475</v>
      </c>
      <c r="D110" s="3483"/>
      <c r="E110" s="3483"/>
      <c r="F110" s="3484"/>
      <c r="G110" s="461"/>
      <c r="H110" s="417"/>
      <c r="I110" s="3442"/>
      <c r="J110" s="3507" t="s">
        <v>474</v>
      </c>
      <c r="K110" s="3483" t="s">
        <v>207</v>
      </c>
      <c r="L110" s="3483"/>
      <c r="M110" s="3483"/>
      <c r="N110" s="3483"/>
      <c r="O110" s="3483"/>
      <c r="P110" s="3484"/>
      <c r="Q110" s="40"/>
    </row>
    <row r="111" spans="1:17" s="21" customFormat="1" ht="15">
      <c r="A111" s="3442"/>
      <c r="B111" s="3504"/>
      <c r="C111" s="3505"/>
      <c r="D111" s="3505"/>
      <c r="E111" s="3505"/>
      <c r="F111" s="3506"/>
      <c r="G111" s="461"/>
      <c r="H111" s="417"/>
      <c r="I111" s="3442"/>
      <c r="J111" s="3508"/>
      <c r="K111" s="3485"/>
      <c r="L111" s="3485"/>
      <c r="M111" s="3485"/>
      <c r="N111" s="3485"/>
      <c r="O111" s="3485"/>
      <c r="P111" s="3486"/>
      <c r="Q111" s="40"/>
    </row>
    <row r="112" spans="1:17" s="21" customFormat="1" ht="15" customHeight="1">
      <c r="A112" s="3442"/>
      <c r="B112" s="3487" t="s">
        <v>476</v>
      </c>
      <c r="C112" s="3488"/>
      <c r="D112" s="3488"/>
      <c r="E112" s="3491">
        <v>1000</v>
      </c>
      <c r="F112" s="3493">
        <f>(F114+F120)/E112*100</f>
        <v>100</v>
      </c>
      <c r="G112" s="461"/>
      <c r="H112" s="417"/>
      <c r="I112" s="3442"/>
      <c r="J112" s="3495" t="s">
        <v>477</v>
      </c>
      <c r="K112" s="3497">
        <f>SUM(J116:J125)</f>
        <v>0.97000000000000008</v>
      </c>
      <c r="L112" s="3499" t="str">
        <f>IF(J115&lt;O115,"Recette incomplète, il manque",IF(J115&gt;O115,"Trop de produits dans la recette",IF(J115=O115,"OK")))</f>
        <v>Recette incomplète, il manque</v>
      </c>
      <c r="M112" s="3499"/>
      <c r="N112" s="3499"/>
      <c r="O112" s="3499"/>
      <c r="P112" s="3501">
        <f>IF(J115=O115,"",IF(J115&lt;O115,O115-J115,IF(J115&gt;O115,J115-O115)))</f>
        <v>2.9999999999999916E-2</v>
      </c>
      <c r="Q112" s="40"/>
    </row>
    <row r="113" spans="1:17" s="21" customFormat="1" ht="15" customHeight="1">
      <c r="A113" s="3442"/>
      <c r="B113" s="3489"/>
      <c r="C113" s="3490"/>
      <c r="D113" s="3490"/>
      <c r="E113" s="3492"/>
      <c r="F113" s="3494"/>
      <c r="G113" s="461"/>
      <c r="H113" s="417"/>
      <c r="I113" s="3442"/>
      <c r="J113" s="3496"/>
      <c r="K113" s="3498"/>
      <c r="L113" s="3500"/>
      <c r="M113" s="3500"/>
      <c r="N113" s="3500"/>
      <c r="O113" s="3500"/>
      <c r="P113" s="3502"/>
      <c r="Q113" s="40"/>
    </row>
    <row r="114" spans="1:17" s="21" customFormat="1" ht="30">
      <c r="A114" s="3442"/>
      <c r="B114" s="3509" t="s">
        <v>296</v>
      </c>
      <c r="C114" s="3511" t="s">
        <v>478</v>
      </c>
      <c r="D114" s="3511"/>
      <c r="E114" s="3513">
        <v>20</v>
      </c>
      <c r="F114" s="3515">
        <f>(E112*E114)/100</f>
        <v>200</v>
      </c>
      <c r="G114" s="461"/>
      <c r="H114" s="417"/>
      <c r="I114" s="3442"/>
      <c r="J114" s="481" t="s">
        <v>479</v>
      </c>
      <c r="K114" s="482"/>
      <c r="L114" s="482"/>
      <c r="M114" s="482"/>
      <c r="N114" s="483" t="s">
        <v>480</v>
      </c>
      <c r="O114" s="484" t="s">
        <v>481</v>
      </c>
      <c r="P114" s="485" t="s">
        <v>482</v>
      </c>
      <c r="Q114" s="40"/>
    </row>
    <row r="115" spans="1:17" s="21" customFormat="1">
      <c r="A115" s="3442"/>
      <c r="B115" s="3509"/>
      <c r="C115" s="3511"/>
      <c r="D115" s="3511"/>
      <c r="E115" s="3513"/>
      <c r="F115" s="3515"/>
      <c r="G115" s="461"/>
      <c r="H115" s="417"/>
      <c r="I115" s="3442"/>
      <c r="J115" s="486">
        <f>SUM(J116:J125)</f>
        <v>0.97000000000000008</v>
      </c>
      <c r="K115" s="487"/>
      <c r="L115" s="488"/>
      <c r="M115" s="489" t="s">
        <v>476</v>
      </c>
      <c r="N115" s="490">
        <v>7</v>
      </c>
      <c r="O115" s="491">
        <v>1</v>
      </c>
      <c r="P115" s="492">
        <f>SUM(P116:P125)</f>
        <v>6.9300000000000006</v>
      </c>
      <c r="Q115" s="40"/>
    </row>
    <row r="116" spans="1:17" s="21" customFormat="1" ht="15.75" customHeight="1">
      <c r="A116" s="3442"/>
      <c r="B116" s="3510"/>
      <c r="C116" s="3512"/>
      <c r="D116" s="3512"/>
      <c r="E116" s="3514"/>
      <c r="F116" s="3516"/>
      <c r="G116" s="461"/>
      <c r="H116" s="417"/>
      <c r="I116" s="3442"/>
      <c r="J116" s="493">
        <v>0.12</v>
      </c>
      <c r="K116" s="494" t="s">
        <v>483</v>
      </c>
      <c r="L116" s="494"/>
      <c r="M116" s="494"/>
      <c r="N116" s="394">
        <f>N115*J116</f>
        <v>0.84</v>
      </c>
      <c r="O116" s="495">
        <v>0</v>
      </c>
      <c r="P116" s="395">
        <f t="shared" ref="P116:P125" si="0">IF(O116=0,N116,IF(N116="","",N116/(100-O116)*100))</f>
        <v>0.84</v>
      </c>
      <c r="Q116" s="40"/>
    </row>
    <row r="117" spans="1:17" s="21" customFormat="1" ht="16.5" customHeight="1">
      <c r="A117" s="3442"/>
      <c r="B117" s="3525" t="s">
        <v>297</v>
      </c>
      <c r="C117" s="3526" t="s">
        <v>484</v>
      </c>
      <c r="D117" s="3526"/>
      <c r="E117" s="3527">
        <v>26.5</v>
      </c>
      <c r="F117" s="3515">
        <f>(E114*E117)/10</f>
        <v>53</v>
      </c>
      <c r="G117" s="461"/>
      <c r="H117" s="417"/>
      <c r="I117" s="3442"/>
      <c r="J117" s="493">
        <v>0.08</v>
      </c>
      <c r="K117" s="494" t="s">
        <v>485</v>
      </c>
      <c r="L117" s="494"/>
      <c r="M117" s="494"/>
      <c r="N117" s="396">
        <f>N115*J117</f>
        <v>0.56000000000000005</v>
      </c>
      <c r="O117" s="496">
        <v>0</v>
      </c>
      <c r="P117" s="395">
        <f t="shared" si="0"/>
        <v>0.56000000000000005</v>
      </c>
      <c r="Q117" s="40"/>
    </row>
    <row r="118" spans="1:17" s="21" customFormat="1" ht="16.5" customHeight="1">
      <c r="A118" s="3442"/>
      <c r="B118" s="3525"/>
      <c r="C118" s="3526"/>
      <c r="D118" s="3526"/>
      <c r="E118" s="3527"/>
      <c r="F118" s="3515"/>
      <c r="G118" s="461"/>
      <c r="H118" s="417"/>
      <c r="I118" s="3442"/>
      <c r="J118" s="493">
        <v>0.2</v>
      </c>
      <c r="K118" s="494" t="s">
        <v>486</v>
      </c>
      <c r="L118" s="494"/>
      <c r="M118" s="494"/>
      <c r="N118" s="396">
        <f>N115*J118</f>
        <v>1.4000000000000001</v>
      </c>
      <c r="O118" s="496">
        <v>0</v>
      </c>
      <c r="P118" s="395">
        <f t="shared" si="0"/>
        <v>1.4000000000000001</v>
      </c>
      <c r="Q118" s="40"/>
    </row>
    <row r="119" spans="1:17" s="21" customFormat="1" ht="16.5" customHeight="1" thickBot="1">
      <c r="A119" s="3442"/>
      <c r="B119" s="3525"/>
      <c r="C119" s="3526"/>
      <c r="D119" s="3526"/>
      <c r="E119" s="3527"/>
      <c r="F119" s="3515"/>
      <c r="G119" s="461"/>
      <c r="H119" s="417"/>
      <c r="I119" s="3442"/>
      <c r="J119" s="493">
        <v>0.55000000000000004</v>
      </c>
      <c r="K119" s="494" t="s">
        <v>487</v>
      </c>
      <c r="L119" s="494"/>
      <c r="M119" s="494"/>
      <c r="N119" s="396">
        <f>N115*J119</f>
        <v>3.8500000000000005</v>
      </c>
      <c r="O119" s="496">
        <v>0</v>
      </c>
      <c r="P119" s="395">
        <f t="shared" si="0"/>
        <v>3.8500000000000005</v>
      </c>
      <c r="Q119" s="40"/>
    </row>
    <row r="120" spans="1:17" s="21" customFormat="1" ht="20.25" customHeight="1">
      <c r="A120" s="3442"/>
      <c r="B120" s="3528" t="s">
        <v>298</v>
      </c>
      <c r="C120" s="3529" t="s">
        <v>488</v>
      </c>
      <c r="D120" s="3529"/>
      <c r="E120" s="3531">
        <f>(F112/E112)*F120</f>
        <v>80</v>
      </c>
      <c r="F120" s="3533">
        <f>E112-F114</f>
        <v>800</v>
      </c>
      <c r="G120" s="40"/>
      <c r="H120" s="40"/>
      <c r="I120" s="3442"/>
      <c r="J120" s="493">
        <v>0.02</v>
      </c>
      <c r="K120" s="494" t="s">
        <v>489</v>
      </c>
      <c r="L120" s="494"/>
      <c r="M120" s="494"/>
      <c r="N120" s="396">
        <f>N115*J120</f>
        <v>0.14000000000000001</v>
      </c>
      <c r="O120" s="496">
        <v>50</v>
      </c>
      <c r="P120" s="395">
        <f t="shared" si="0"/>
        <v>0.28000000000000003</v>
      </c>
      <c r="Q120" s="40"/>
    </row>
    <row r="121" spans="1:17" s="21" customFormat="1" ht="15.75" customHeight="1">
      <c r="A121" s="3442"/>
      <c r="B121" s="3517"/>
      <c r="C121" s="3530"/>
      <c r="D121" s="3530"/>
      <c r="E121" s="3532"/>
      <c r="F121" s="3534"/>
      <c r="G121" s="40"/>
      <c r="H121" s="40"/>
      <c r="I121" s="3442"/>
      <c r="J121" s="493"/>
      <c r="K121" s="494"/>
      <c r="L121" s="494"/>
      <c r="M121" s="494"/>
      <c r="N121" s="396">
        <f>N115*J121</f>
        <v>0</v>
      </c>
      <c r="O121" s="496"/>
      <c r="P121" s="395">
        <f t="shared" si="0"/>
        <v>0</v>
      </c>
      <c r="Q121" s="40"/>
    </row>
    <row r="122" spans="1:17" s="21" customFormat="1" ht="15.75" customHeight="1">
      <c r="A122" s="3442"/>
      <c r="B122" s="3517" t="s">
        <v>299</v>
      </c>
      <c r="C122" s="3535" t="s">
        <v>490</v>
      </c>
      <c r="D122" s="3536" t="s">
        <v>491</v>
      </c>
      <c r="E122" s="3521">
        <f>(F112/E112)*F122</f>
        <v>14.700000000000001</v>
      </c>
      <c r="F122" s="3523">
        <f>F114-F124</f>
        <v>147</v>
      </c>
      <c r="G122" s="40"/>
      <c r="H122" s="40"/>
      <c r="I122" s="3442"/>
      <c r="J122" s="493"/>
      <c r="K122" s="494"/>
      <c r="L122" s="494"/>
      <c r="M122" s="494"/>
      <c r="N122" s="396">
        <f>N115*J122</f>
        <v>0</v>
      </c>
      <c r="O122" s="496"/>
      <c r="P122" s="395">
        <f t="shared" si="0"/>
        <v>0</v>
      </c>
      <c r="Q122" s="40"/>
    </row>
    <row r="123" spans="1:17" s="21" customFormat="1" ht="15.75" customHeight="1">
      <c r="A123" s="3442"/>
      <c r="B123" s="3517"/>
      <c r="C123" s="3535"/>
      <c r="D123" s="3537"/>
      <c r="E123" s="3521"/>
      <c r="F123" s="3523"/>
      <c r="G123" s="40"/>
      <c r="H123" s="40"/>
      <c r="I123" s="3442"/>
      <c r="J123" s="493"/>
      <c r="K123" s="494"/>
      <c r="L123" s="494"/>
      <c r="M123" s="494"/>
      <c r="N123" s="396">
        <f>N115*J123</f>
        <v>0</v>
      </c>
      <c r="O123" s="496"/>
      <c r="P123" s="395">
        <f t="shared" si="0"/>
        <v>0</v>
      </c>
      <c r="Q123" s="40"/>
    </row>
    <row r="124" spans="1:17" s="21" customFormat="1" ht="15.75" customHeight="1">
      <c r="A124" s="3442"/>
      <c r="B124" s="3517" t="s">
        <v>300</v>
      </c>
      <c r="C124" s="3519" t="s">
        <v>492</v>
      </c>
      <c r="D124" s="3519"/>
      <c r="E124" s="3521">
        <f>(F112/E112)*F124</f>
        <v>5.3000000000000007</v>
      </c>
      <c r="F124" s="3523">
        <f>(F114*E117)/100</f>
        <v>53</v>
      </c>
      <c r="G124" s="40"/>
      <c r="H124" s="40"/>
      <c r="I124" s="3442"/>
      <c r="J124" s="493"/>
      <c r="K124" s="494"/>
      <c r="L124" s="494"/>
      <c r="M124" s="494"/>
      <c r="N124" s="396">
        <f>N115*J124</f>
        <v>0</v>
      </c>
      <c r="O124" s="496"/>
      <c r="P124" s="395">
        <f t="shared" si="0"/>
        <v>0</v>
      </c>
      <c r="Q124" s="40"/>
    </row>
    <row r="125" spans="1:17" s="21" customFormat="1" ht="15.75" customHeight="1">
      <c r="A125" s="3442"/>
      <c r="B125" s="3518"/>
      <c r="C125" s="3520"/>
      <c r="D125" s="3520"/>
      <c r="E125" s="3522"/>
      <c r="F125" s="3524"/>
      <c r="G125" s="40"/>
      <c r="H125" s="40"/>
      <c r="I125" s="3442"/>
      <c r="J125" s="826"/>
      <c r="K125" s="827"/>
      <c r="L125" s="827"/>
      <c r="M125" s="827"/>
      <c r="N125" s="828">
        <f>N115*J125</f>
        <v>0</v>
      </c>
      <c r="O125" s="829"/>
      <c r="P125" s="830">
        <f t="shared" si="0"/>
        <v>0</v>
      </c>
      <c r="Q125" s="40"/>
    </row>
    <row r="126" spans="1:17" s="21" customFormat="1" ht="15.75" customHeight="1">
      <c r="A126" s="3442"/>
      <c r="B126" s="831"/>
      <c r="C126" s="832"/>
      <c r="D126" s="832"/>
      <c r="E126" s="833">
        <f>SUM(E120:E125)</f>
        <v>100</v>
      </c>
      <c r="F126" s="834">
        <f>SUM(F120:F125)</f>
        <v>1000</v>
      </c>
      <c r="G126" s="40"/>
      <c r="H126" s="40"/>
      <c r="I126" s="3442"/>
      <c r="J126" s="3540" t="s">
        <v>399</v>
      </c>
      <c r="K126" s="3541"/>
      <c r="L126" s="3541"/>
      <c r="M126" s="3541"/>
      <c r="N126" s="3541"/>
      <c r="O126" s="3541"/>
      <c r="P126" s="3542"/>
      <c r="Q126" s="40"/>
    </row>
    <row r="127" spans="1:17" s="21" customFormat="1" ht="15.75" customHeight="1">
      <c r="A127" s="3442"/>
      <c r="B127" s="3543" t="s">
        <v>399</v>
      </c>
      <c r="C127" s="3544"/>
      <c r="D127" s="3544"/>
      <c r="E127" s="3544"/>
      <c r="F127" s="3545"/>
      <c r="G127" s="40"/>
      <c r="H127" s="40"/>
      <c r="I127" s="3442"/>
      <c r="J127" s="397"/>
      <c r="K127" s="398" t="s">
        <v>493</v>
      </c>
      <c r="L127" s="40"/>
      <c r="M127" s="399" t="s">
        <v>494</v>
      </c>
      <c r="N127" s="400"/>
      <c r="O127" s="400"/>
      <c r="P127" s="401"/>
      <c r="Q127" s="40"/>
    </row>
    <row r="128" spans="1:17" s="21" customFormat="1" ht="15.75" customHeight="1" thickBot="1">
      <c r="A128" s="3442"/>
      <c r="B128" s="402" t="s">
        <v>296</v>
      </c>
      <c r="C128" s="40" t="s">
        <v>495</v>
      </c>
      <c r="D128" s="40"/>
      <c r="E128" s="824"/>
      <c r="F128" s="474"/>
      <c r="G128" s="40"/>
      <c r="H128" s="40"/>
      <c r="I128" s="3442"/>
      <c r="J128" s="497"/>
      <c r="K128" s="498" t="s">
        <v>496</v>
      </c>
      <c r="L128" s="498"/>
      <c r="M128" s="498" t="s">
        <v>497</v>
      </c>
      <c r="N128" s="403"/>
      <c r="O128" s="498" t="s">
        <v>481</v>
      </c>
      <c r="P128" s="404"/>
      <c r="Q128" s="40"/>
    </row>
    <row r="129" spans="1:17" s="21" customFormat="1" ht="15.75" customHeight="1">
      <c r="A129" s="3442"/>
      <c r="B129" s="402" t="s">
        <v>297</v>
      </c>
      <c r="C129" s="40" t="s">
        <v>498</v>
      </c>
      <c r="D129" s="40"/>
      <c r="E129" s="40"/>
      <c r="F129" s="474"/>
      <c r="G129" s="40"/>
      <c r="H129" s="40"/>
      <c r="I129" s="37"/>
      <c r="J129" s="40"/>
      <c r="K129" s="40"/>
      <c r="L129" s="40"/>
      <c r="M129" s="40"/>
      <c r="N129" s="40"/>
      <c r="O129" s="40"/>
      <c r="P129" s="40"/>
      <c r="Q129" s="40"/>
    </row>
    <row r="130" spans="1:17" s="21" customFormat="1" ht="15.75" customHeight="1" thickBot="1">
      <c r="A130" s="3442"/>
      <c r="B130" s="405" t="s">
        <v>298</v>
      </c>
      <c r="C130" s="499" t="s">
        <v>499</v>
      </c>
      <c r="D130" s="499"/>
      <c r="E130" s="500"/>
      <c r="F130" s="501"/>
      <c r="G130" s="40"/>
      <c r="H130" s="40"/>
      <c r="I130" s="37"/>
      <c r="J130" s="40"/>
      <c r="K130" s="40"/>
      <c r="L130" s="40"/>
      <c r="M130" s="40"/>
      <c r="N130" s="40"/>
      <c r="O130" s="40"/>
      <c r="P130" s="40"/>
      <c r="Q130" s="40"/>
    </row>
    <row r="131" spans="1:17" s="21" customFormat="1" ht="18.75" customHeight="1">
      <c r="A131" s="3442"/>
      <c r="B131" s="406"/>
      <c r="C131" s="407" t="s">
        <v>493</v>
      </c>
      <c r="D131" s="407"/>
      <c r="E131" s="408" t="s">
        <v>497</v>
      </c>
      <c r="F131" s="409"/>
      <c r="G131" s="40"/>
      <c r="H131" s="40"/>
      <c r="I131" s="37"/>
      <c r="J131" s="40"/>
      <c r="K131" s="40"/>
      <c r="L131" s="40"/>
      <c r="M131" s="40"/>
      <c r="N131" s="40"/>
      <c r="O131" s="40"/>
      <c r="P131" s="40"/>
      <c r="Q131" s="40"/>
    </row>
    <row r="132" spans="1:17" s="21" customFormat="1" ht="16.5" customHeight="1" thickBot="1">
      <c r="A132" s="3442"/>
      <c r="B132" s="497"/>
      <c r="C132" s="410" t="s">
        <v>494</v>
      </c>
      <c r="D132" s="410"/>
      <c r="E132" s="498"/>
      <c r="F132" s="404"/>
      <c r="G132" s="40"/>
      <c r="H132" s="40"/>
      <c r="I132" s="37"/>
      <c r="J132" s="40"/>
      <c r="K132" s="40"/>
      <c r="L132" s="40"/>
      <c r="M132" s="40"/>
      <c r="N132" s="40"/>
      <c r="O132" s="40"/>
      <c r="P132" s="40"/>
      <c r="Q132" s="40"/>
    </row>
    <row r="133" spans="1:17" s="21" customFormat="1">
      <c r="A133" s="463"/>
      <c r="B133" s="463"/>
      <c r="C133" s="40"/>
      <c r="D133" s="40"/>
      <c r="E133" s="40"/>
      <c r="F133" s="461"/>
      <c r="G133" s="461"/>
      <c r="H133" s="417"/>
      <c r="I133" s="37"/>
      <c r="J133" s="824"/>
      <c r="K133" s="824"/>
      <c r="L133" s="824"/>
      <c r="M133" s="824"/>
      <c r="N133" s="824"/>
      <c r="O133" s="40"/>
      <c r="P133" s="40"/>
      <c r="Q133" s="40"/>
    </row>
    <row r="134" spans="1:17" s="21" customFormat="1" ht="33.75">
      <c r="A134" s="359">
        <f>(ROW())</f>
        <v>134</v>
      </c>
      <c r="B134" s="3347" t="s">
        <v>2106</v>
      </c>
      <c r="C134" s="3347"/>
      <c r="D134" s="3347"/>
      <c r="E134" s="3347"/>
      <c r="F134" s="3347"/>
      <c r="G134" s="3347"/>
      <c r="H134" s="3347"/>
      <c r="I134" s="3347"/>
      <c r="J134" s="3347"/>
      <c r="K134" s="3347"/>
      <c r="L134" s="3347"/>
      <c r="M134" s="3347"/>
      <c r="N134" s="3347"/>
      <c r="O134" s="3347"/>
      <c r="P134" s="3347"/>
      <c r="Q134" s="3347"/>
    </row>
    <row r="135" spans="1:17" s="21" customFormat="1">
      <c r="A135" s="40"/>
      <c r="B135" s="463"/>
      <c r="C135" s="40"/>
      <c r="D135" s="40"/>
      <c r="E135" s="40"/>
      <c r="F135" s="461"/>
      <c r="G135" s="461"/>
      <c r="H135" s="417"/>
      <c r="I135" s="37"/>
      <c r="J135" s="824"/>
      <c r="K135" s="824"/>
      <c r="L135" s="824"/>
      <c r="M135" s="824"/>
      <c r="N135" s="824"/>
      <c r="O135" s="40"/>
      <c r="P135" s="40"/>
      <c r="Q135" s="40"/>
    </row>
    <row r="136" spans="1:17" s="21" customFormat="1" ht="18.75">
      <c r="A136" s="411" t="s">
        <v>296</v>
      </c>
      <c r="B136" s="502" t="s">
        <v>500</v>
      </c>
      <c r="C136" s="412"/>
      <c r="D136" s="412"/>
      <c r="E136" s="412"/>
      <c r="F136" s="503"/>
      <c r="G136" s="503"/>
      <c r="H136" s="504"/>
      <c r="I136" s="505"/>
      <c r="J136" s="412"/>
      <c r="K136" s="412"/>
      <c r="L136" s="506"/>
      <c r="M136" s="413"/>
      <c r="N136" s="414"/>
      <c r="O136" s="40"/>
      <c r="P136" s="40"/>
      <c r="Q136" s="40"/>
    </row>
    <row r="137" spans="1:17" s="21" customFormat="1" ht="18.75">
      <c r="A137" s="412"/>
      <c r="B137" s="3539" t="s">
        <v>501</v>
      </c>
      <c r="C137" s="3539"/>
      <c r="D137" s="3539"/>
      <c r="E137" s="3539"/>
      <c r="F137" s="3539"/>
      <c r="G137" s="3539"/>
      <c r="H137" s="504"/>
      <c r="I137" s="415" t="s">
        <v>302</v>
      </c>
      <c r="J137" s="507" t="s">
        <v>502</v>
      </c>
      <c r="K137" s="412"/>
      <c r="L137" s="506"/>
      <c r="M137" s="505"/>
      <c r="N137" s="37"/>
      <c r="O137" s="40"/>
      <c r="P137" s="40"/>
      <c r="Q137" s="40"/>
    </row>
    <row r="138" spans="1:17" s="21" customFormat="1" ht="18.75">
      <c r="A138" s="412"/>
      <c r="B138" s="412"/>
      <c r="C138" s="412"/>
      <c r="D138" s="412"/>
      <c r="E138" s="412"/>
      <c r="F138" s="503"/>
      <c r="G138" s="503"/>
      <c r="H138" s="504"/>
      <c r="I138" s="505"/>
      <c r="J138" s="508" t="s">
        <v>503</v>
      </c>
      <c r="K138" s="412"/>
      <c r="L138" s="506"/>
      <c r="M138" s="505"/>
      <c r="N138" s="37"/>
      <c r="O138" s="40"/>
      <c r="P138" s="40"/>
      <c r="Q138" s="40"/>
    </row>
    <row r="139" spans="1:17" s="21" customFormat="1" ht="18.75">
      <c r="A139" s="411" t="s">
        <v>297</v>
      </c>
      <c r="B139" s="412" t="s">
        <v>504</v>
      </c>
      <c r="C139" s="412"/>
      <c r="D139" s="412"/>
      <c r="E139" s="412"/>
      <c r="F139" s="503"/>
      <c r="G139" s="503"/>
      <c r="H139" s="504"/>
      <c r="I139" s="505"/>
      <c r="J139" s="412"/>
      <c r="K139" s="412"/>
      <c r="L139" s="506"/>
      <c r="M139" s="505"/>
      <c r="N139" s="37"/>
      <c r="O139" s="40"/>
      <c r="P139" s="40"/>
      <c r="Q139" s="40"/>
    </row>
    <row r="140" spans="1:17" s="21" customFormat="1" ht="18.75">
      <c r="A140" s="412"/>
      <c r="B140" s="412" t="s">
        <v>505</v>
      </c>
      <c r="C140" s="412"/>
      <c r="D140" s="412"/>
      <c r="E140" s="412"/>
      <c r="F140" s="503"/>
      <c r="G140" s="503"/>
      <c r="H140" s="504"/>
      <c r="I140" s="415" t="s">
        <v>303</v>
      </c>
      <c r="J140" s="507" t="s">
        <v>506</v>
      </c>
      <c r="K140" s="412"/>
      <c r="L140" s="506"/>
      <c r="M140" s="505"/>
      <c r="N140" s="37"/>
      <c r="O140" s="40"/>
      <c r="P140" s="40"/>
      <c r="Q140" s="40"/>
    </row>
    <row r="141" spans="1:17" s="21" customFormat="1" ht="18.75">
      <c r="A141" s="412"/>
      <c r="B141" s="412" t="s">
        <v>507</v>
      </c>
      <c r="C141" s="412"/>
      <c r="D141" s="412"/>
      <c r="E141" s="412"/>
      <c r="F141" s="503"/>
      <c r="G141" s="503"/>
      <c r="H141" s="504"/>
      <c r="I141" s="505"/>
      <c r="J141" s="412" t="s">
        <v>508</v>
      </c>
      <c r="K141" s="412"/>
      <c r="L141" s="506"/>
      <c r="M141" s="505"/>
      <c r="N141" s="37"/>
      <c r="O141" s="40"/>
      <c r="P141" s="40"/>
      <c r="Q141" s="40"/>
    </row>
    <row r="142" spans="1:17" s="21" customFormat="1" ht="18.75">
      <c r="A142" s="412"/>
      <c r="B142" s="412" t="s">
        <v>509</v>
      </c>
      <c r="C142" s="412"/>
      <c r="D142" s="412"/>
      <c r="E142" s="412"/>
      <c r="F142" s="503"/>
      <c r="G142" s="503"/>
      <c r="H142" s="504"/>
      <c r="I142" s="505"/>
      <c r="J142" s="412" t="s">
        <v>510</v>
      </c>
      <c r="K142" s="412"/>
      <c r="L142" s="506"/>
      <c r="M142" s="505"/>
      <c r="N142" s="37"/>
      <c r="O142" s="40"/>
      <c r="P142" s="40"/>
      <c r="Q142" s="417"/>
    </row>
    <row r="143" spans="1:17" s="21" customFormat="1" ht="18.75">
      <c r="A143" s="412"/>
      <c r="B143" s="3539" t="s">
        <v>511</v>
      </c>
      <c r="C143" s="3539"/>
      <c r="D143" s="3539"/>
      <c r="E143" s="3539"/>
      <c r="F143" s="503"/>
      <c r="G143" s="503"/>
      <c r="H143" s="504"/>
      <c r="I143" s="505"/>
      <c r="J143" s="412" t="s">
        <v>512</v>
      </c>
      <c r="K143" s="412"/>
      <c r="L143" s="506"/>
      <c r="M143" s="505"/>
      <c r="N143" s="37"/>
      <c r="O143" s="40"/>
      <c r="P143" s="40"/>
      <c r="Q143" s="417"/>
    </row>
    <row r="144" spans="1:17" s="21" customFormat="1" ht="18.75">
      <c r="A144" s="412"/>
      <c r="B144" s="412"/>
      <c r="C144" s="412"/>
      <c r="D144" s="412"/>
      <c r="E144" s="412"/>
      <c r="F144" s="503"/>
      <c r="G144" s="503"/>
      <c r="H144" s="504"/>
      <c r="I144" s="505"/>
      <c r="J144" s="508" t="s">
        <v>513</v>
      </c>
      <c r="K144" s="412"/>
      <c r="L144" s="506"/>
      <c r="M144" s="505"/>
      <c r="N144" s="37"/>
      <c r="O144" s="40"/>
      <c r="P144" s="40"/>
      <c r="Q144" s="417"/>
    </row>
    <row r="145" spans="1:17" s="21" customFormat="1" ht="18.75">
      <c r="A145" s="411" t="s">
        <v>298</v>
      </c>
      <c r="B145" s="507" t="s">
        <v>514</v>
      </c>
      <c r="C145" s="412"/>
      <c r="D145" s="412"/>
      <c r="E145" s="412"/>
      <c r="F145" s="503"/>
      <c r="G145" s="503"/>
      <c r="H145" s="504"/>
      <c r="I145" s="505"/>
      <c r="J145" s="508" t="s">
        <v>515</v>
      </c>
      <c r="K145" s="412"/>
      <c r="L145" s="506"/>
      <c r="M145" s="505"/>
      <c r="N145" s="37"/>
      <c r="O145" s="40"/>
      <c r="P145" s="40"/>
      <c r="Q145" s="417"/>
    </row>
    <row r="146" spans="1:17" s="21" customFormat="1" ht="18.75">
      <c r="A146" s="412"/>
      <c r="B146" s="3539" t="s">
        <v>516</v>
      </c>
      <c r="C146" s="3539"/>
      <c r="D146" s="3539"/>
      <c r="E146" s="3539"/>
      <c r="F146" s="3539"/>
      <c r="G146" s="503"/>
      <c r="H146" s="504"/>
      <c r="I146" s="505"/>
      <c r="J146" s="412"/>
      <c r="K146" s="412"/>
      <c r="L146" s="506"/>
      <c r="M146" s="505"/>
      <c r="N146" s="37"/>
      <c r="O146" s="40"/>
      <c r="P146" s="40"/>
      <c r="Q146" s="417"/>
    </row>
    <row r="147" spans="1:17" s="21" customFormat="1" ht="18.75">
      <c r="A147" s="412"/>
      <c r="B147" s="412"/>
      <c r="C147" s="412"/>
      <c r="D147" s="412"/>
      <c r="E147" s="412"/>
      <c r="F147" s="503"/>
      <c r="G147" s="503"/>
      <c r="H147" s="504"/>
      <c r="I147" s="415" t="s">
        <v>304</v>
      </c>
      <c r="J147" s="507" t="s">
        <v>517</v>
      </c>
      <c r="K147" s="412"/>
      <c r="L147" s="506"/>
      <c r="M147" s="505"/>
      <c r="N147" s="37"/>
      <c r="O147" s="40"/>
      <c r="P147" s="40"/>
      <c r="Q147" s="417"/>
    </row>
    <row r="148" spans="1:17" s="21" customFormat="1" ht="18.75">
      <c r="A148" s="412"/>
      <c r="B148" s="412"/>
      <c r="C148" s="412"/>
      <c r="D148" s="412"/>
      <c r="E148" s="412"/>
      <c r="F148" s="503"/>
      <c r="G148" s="503"/>
      <c r="H148" s="504"/>
      <c r="I148" s="505"/>
      <c r="J148" s="508" t="s">
        <v>518</v>
      </c>
      <c r="K148" s="412"/>
      <c r="L148" s="506"/>
      <c r="M148" s="505"/>
      <c r="N148" s="37"/>
      <c r="O148" s="40"/>
      <c r="P148" s="40"/>
      <c r="Q148" s="417"/>
    </row>
    <row r="149" spans="1:17" s="21" customFormat="1" ht="18.75">
      <c r="A149" s="411" t="s">
        <v>299</v>
      </c>
      <c r="B149" s="507" t="s">
        <v>519</v>
      </c>
      <c r="C149" s="412"/>
      <c r="D149" s="412"/>
      <c r="E149" s="412"/>
      <c r="F149" s="503"/>
      <c r="G149" s="503"/>
      <c r="H149" s="504"/>
      <c r="I149" s="505"/>
      <c r="J149" s="412"/>
      <c r="K149" s="412"/>
      <c r="L149" s="506"/>
      <c r="M149" s="505"/>
      <c r="N149" s="37"/>
      <c r="O149" s="40"/>
      <c r="P149" s="40"/>
      <c r="Q149" s="417"/>
    </row>
    <row r="150" spans="1:17" s="21" customFormat="1" ht="18.75">
      <c r="A150" s="412"/>
      <c r="B150" s="3538" t="s">
        <v>520</v>
      </c>
      <c r="C150" s="3538"/>
      <c r="D150" s="3538"/>
      <c r="E150" s="3538"/>
      <c r="F150" s="3538"/>
      <c r="G150" s="3538"/>
      <c r="H150" s="504"/>
      <c r="I150" s="415" t="s">
        <v>305</v>
      </c>
      <c r="J150" s="507" t="s">
        <v>521</v>
      </c>
      <c r="K150" s="412"/>
      <c r="L150" s="506"/>
      <c r="M150" s="505"/>
      <c r="N150" s="37"/>
      <c r="O150" s="40"/>
      <c r="P150" s="40"/>
      <c r="Q150" s="417"/>
    </row>
    <row r="151" spans="1:17" s="21" customFormat="1" ht="18.75">
      <c r="A151" s="412"/>
      <c r="B151" s="3539" t="s">
        <v>522</v>
      </c>
      <c r="C151" s="3539"/>
      <c r="D151" s="3539"/>
      <c r="E151" s="3539"/>
      <c r="F151" s="3539"/>
      <c r="G151" s="3539"/>
      <c r="H151" s="504"/>
      <c r="I151" s="505"/>
      <c r="J151" t="s">
        <v>2107</v>
      </c>
      <c r="K151" s="412"/>
      <c r="L151" s="506"/>
      <c r="M151" s="505"/>
      <c r="N151" s="37"/>
      <c r="O151" s="40"/>
      <c r="P151" s="40"/>
      <c r="Q151" s="417"/>
    </row>
    <row r="152" spans="1:17" s="21" customFormat="1" ht="18.75">
      <c r="A152" s="412"/>
      <c r="B152" s="412"/>
      <c r="C152" s="412"/>
      <c r="D152" s="412"/>
      <c r="E152" s="412"/>
      <c r="F152" s="503"/>
      <c r="G152" s="503"/>
      <c r="H152" s="504"/>
      <c r="I152" s="505"/>
      <c r="J152" s="412"/>
      <c r="K152" s="412"/>
      <c r="L152" s="506"/>
      <c r="M152" s="505"/>
      <c r="N152" s="37"/>
      <c r="O152" s="40"/>
      <c r="P152" s="40"/>
      <c r="Q152" s="417"/>
    </row>
    <row r="153" spans="1:17" s="21" customFormat="1" ht="18.75">
      <c r="A153" s="411" t="s">
        <v>300</v>
      </c>
      <c r="B153" s="507" t="s">
        <v>523</v>
      </c>
      <c r="C153" s="412"/>
      <c r="D153" s="412"/>
      <c r="E153" s="412"/>
      <c r="F153" s="503"/>
      <c r="G153" s="503"/>
      <c r="H153" s="504"/>
      <c r="I153" s="415" t="s">
        <v>306</v>
      </c>
      <c r="J153" s="507" t="s">
        <v>524</v>
      </c>
      <c r="K153" s="412"/>
      <c r="L153" s="506"/>
      <c r="M153" s="505"/>
      <c r="N153" s="37"/>
      <c r="O153" s="40"/>
      <c r="P153" s="40"/>
      <c r="Q153" s="417"/>
    </row>
    <row r="154" spans="1:17" s="21" customFormat="1" ht="18.75">
      <c r="A154" s="412"/>
      <c r="B154" s="412" t="s">
        <v>525</v>
      </c>
      <c r="C154" s="412"/>
      <c r="D154" s="412"/>
      <c r="E154" s="412"/>
      <c r="F154" s="503"/>
      <c r="G154" s="503"/>
      <c r="H154" s="504"/>
      <c r="I154" s="505"/>
      <c r="J154" s="508" t="s">
        <v>526</v>
      </c>
      <c r="K154" s="412"/>
      <c r="L154" s="506"/>
      <c r="M154" s="505"/>
      <c r="N154" s="37"/>
      <c r="O154" s="40"/>
      <c r="P154" s="40"/>
      <c r="Q154" s="417"/>
    </row>
    <row r="155" spans="1:17" s="21" customFormat="1" ht="18.75">
      <c r="A155" s="412"/>
      <c r="B155" s="412" t="s">
        <v>527</v>
      </c>
      <c r="C155" s="412"/>
      <c r="D155" s="412"/>
      <c r="E155" s="412"/>
      <c r="F155" s="503"/>
      <c r="G155" s="503"/>
      <c r="H155" s="504"/>
      <c r="I155" s="505"/>
      <c r="J155" s="412"/>
      <c r="K155" s="412"/>
      <c r="L155" s="506"/>
      <c r="M155" s="505"/>
      <c r="N155" s="37"/>
      <c r="O155" s="40"/>
      <c r="P155" s="40"/>
      <c r="Q155" s="417"/>
    </row>
    <row r="156" spans="1:17" s="21" customFormat="1" ht="18.75">
      <c r="A156" s="412"/>
      <c r="B156" s="412" t="s">
        <v>528</v>
      </c>
      <c r="C156" s="412"/>
      <c r="D156" s="412"/>
      <c r="E156" s="412"/>
      <c r="F156" s="503"/>
      <c r="G156" s="503"/>
      <c r="H156" s="504"/>
      <c r="I156" s="415" t="s">
        <v>307</v>
      </c>
      <c r="J156" s="509" t="s">
        <v>529</v>
      </c>
      <c r="K156" s="412"/>
      <c r="L156" s="506"/>
      <c r="M156" s="505"/>
      <c r="N156" s="37"/>
      <c r="O156" s="40"/>
      <c r="P156" s="40"/>
      <c r="Q156" s="417"/>
    </row>
    <row r="157" spans="1:17" s="21" customFormat="1" ht="18.75">
      <c r="A157" s="412"/>
      <c r="B157" s="3539" t="s">
        <v>530</v>
      </c>
      <c r="C157" s="3539"/>
      <c r="D157" s="3539"/>
      <c r="E157" s="3539"/>
      <c r="F157" s="3539"/>
      <c r="G157" s="503"/>
      <c r="H157" s="504"/>
      <c r="I157" s="505"/>
      <c r="J157" s="508" t="s">
        <v>531</v>
      </c>
      <c r="K157" s="412"/>
      <c r="L157" s="506"/>
      <c r="M157" s="505"/>
      <c r="N157" s="37"/>
      <c r="O157" s="40"/>
      <c r="P157" s="40"/>
      <c r="Q157" s="417"/>
    </row>
    <row r="158" spans="1:17" s="21" customFormat="1" ht="18.75">
      <c r="A158" s="412"/>
      <c r="B158" s="412"/>
      <c r="C158" s="412"/>
      <c r="D158" s="412"/>
      <c r="E158" s="412"/>
      <c r="F158" s="503"/>
      <c r="G158" s="503"/>
      <c r="H158" s="504"/>
      <c r="I158" s="505"/>
      <c r="J158" s="508" t="s">
        <v>532</v>
      </c>
      <c r="K158" s="412"/>
      <c r="L158" s="506"/>
      <c r="M158" s="505"/>
      <c r="N158" s="37"/>
      <c r="O158" s="40"/>
      <c r="P158" s="40"/>
      <c r="Q158" s="417"/>
    </row>
    <row r="159" spans="1:17" s="21" customFormat="1" ht="18.75">
      <c r="A159" s="412"/>
      <c r="B159" s="412"/>
      <c r="C159" s="412"/>
      <c r="D159" s="412"/>
      <c r="E159" s="412"/>
      <c r="F159" s="503"/>
      <c r="G159" s="503"/>
      <c r="H159" s="504"/>
      <c r="I159" s="505"/>
      <c r="J159" s="508" t="s">
        <v>533</v>
      </c>
      <c r="K159" s="412"/>
      <c r="L159" s="506"/>
      <c r="M159" s="505"/>
      <c r="N159" s="37"/>
      <c r="O159" s="40"/>
      <c r="P159" s="40"/>
      <c r="Q159" s="417"/>
    </row>
    <row r="160" spans="1:17" s="21" customFormat="1" ht="18.75">
      <c r="A160" s="411" t="s">
        <v>301</v>
      </c>
      <c r="B160" s="507" t="s">
        <v>534</v>
      </c>
      <c r="C160" s="412"/>
      <c r="D160" s="412"/>
      <c r="E160" s="412"/>
      <c r="F160" s="503"/>
      <c r="G160" s="503"/>
      <c r="H160" s="504"/>
      <c r="I160" s="505"/>
      <c r="J160" s="412"/>
      <c r="K160" s="412"/>
      <c r="L160" s="506"/>
      <c r="M160" s="505"/>
      <c r="N160" s="37"/>
      <c r="O160" s="40"/>
      <c r="P160" s="40"/>
      <c r="Q160" s="417"/>
    </row>
    <row r="161" spans="1:17" s="21" customFormat="1" ht="18.75">
      <c r="A161" s="412"/>
      <c r="B161" s="3539" t="s">
        <v>535</v>
      </c>
      <c r="C161" s="3539"/>
      <c r="D161" s="3539"/>
      <c r="E161" s="3539"/>
      <c r="F161" s="503"/>
      <c r="G161" s="503"/>
      <c r="H161" s="504"/>
      <c r="I161" s="415" t="s">
        <v>308</v>
      </c>
      <c r="J161" s="507" t="s">
        <v>536</v>
      </c>
      <c r="K161" s="412"/>
      <c r="L161" s="506"/>
      <c r="M161" s="505"/>
      <c r="N161" s="37"/>
      <c r="O161" s="40"/>
      <c r="P161" s="40"/>
      <c r="Q161" s="417"/>
    </row>
    <row r="162" spans="1:17" s="21" customFormat="1" ht="18.75">
      <c r="A162" s="412"/>
      <c r="B162" s="412"/>
      <c r="C162" s="412"/>
      <c r="D162" s="412"/>
      <c r="E162" s="412"/>
      <c r="F162" s="503"/>
      <c r="G162" s="503"/>
      <c r="H162" s="504"/>
      <c r="I162" s="505"/>
      <c r="J162" s="543" t="s">
        <v>537</v>
      </c>
      <c r="K162" s="412"/>
      <c r="L162" s="506"/>
      <c r="M162" s="505"/>
      <c r="N162" s="37"/>
      <c r="O162" s="40"/>
      <c r="P162" s="40"/>
      <c r="Q162" s="417"/>
    </row>
  </sheetData>
  <mergeCells count="80">
    <mergeCell ref="B150:G150"/>
    <mergeCell ref="B151:G151"/>
    <mergeCell ref="B157:F157"/>
    <mergeCell ref="B161:E161"/>
    <mergeCell ref="J126:P126"/>
    <mergeCell ref="B127:F127"/>
    <mergeCell ref="B134:Q134"/>
    <mergeCell ref="B137:G137"/>
    <mergeCell ref="B143:E143"/>
    <mergeCell ref="B146:F146"/>
    <mergeCell ref="B122:B123"/>
    <mergeCell ref="C122:C123"/>
    <mergeCell ref="D122:D123"/>
    <mergeCell ref="E122:E123"/>
    <mergeCell ref="F122:F123"/>
    <mergeCell ref="F117:F119"/>
    <mergeCell ref="B120:B121"/>
    <mergeCell ref="C120:D121"/>
    <mergeCell ref="E120:E121"/>
    <mergeCell ref="F120:F121"/>
    <mergeCell ref="A109:A132"/>
    <mergeCell ref="I109:I128"/>
    <mergeCell ref="B110:B111"/>
    <mergeCell ref="C110:F111"/>
    <mergeCell ref="J110:J111"/>
    <mergeCell ref="B114:B116"/>
    <mergeCell ref="C114:D116"/>
    <mergeCell ref="E114:E116"/>
    <mergeCell ref="F114:F116"/>
    <mergeCell ref="B124:B125"/>
    <mergeCell ref="C124:D125"/>
    <mergeCell ref="E124:E125"/>
    <mergeCell ref="F124:F125"/>
    <mergeCell ref="B117:B119"/>
    <mergeCell ref="C117:D119"/>
    <mergeCell ref="E117:E119"/>
    <mergeCell ref="K110:P111"/>
    <mergeCell ref="B112:D113"/>
    <mergeCell ref="E112:E113"/>
    <mergeCell ref="F112:F113"/>
    <mergeCell ref="J112:J113"/>
    <mergeCell ref="K112:K113"/>
    <mergeCell ref="L112:O113"/>
    <mergeCell ref="P112:P113"/>
    <mergeCell ref="J108:P108"/>
    <mergeCell ref="B73:C73"/>
    <mergeCell ref="B76:Q76"/>
    <mergeCell ref="C95:L95"/>
    <mergeCell ref="B100:F100"/>
    <mergeCell ref="C101:H101"/>
    <mergeCell ref="C102:G102"/>
    <mergeCell ref="C103:H103"/>
    <mergeCell ref="C104:H104"/>
    <mergeCell ref="C105:H105"/>
    <mergeCell ref="C106:H106"/>
    <mergeCell ref="B108:F108"/>
    <mergeCell ref="B68:C68"/>
    <mergeCell ref="B49:C50"/>
    <mergeCell ref="K49:L50"/>
    <mergeCell ref="A50:A55"/>
    <mergeCell ref="J50:J55"/>
    <mergeCell ref="B57:C57"/>
    <mergeCell ref="K57:L58"/>
    <mergeCell ref="A58:A74"/>
    <mergeCell ref="B58:C58"/>
    <mergeCell ref="J58:J67"/>
    <mergeCell ref="K60:L60"/>
    <mergeCell ref="K61:L61"/>
    <mergeCell ref="B65:C65"/>
    <mergeCell ref="K65:L65"/>
    <mergeCell ref="B66:C66"/>
    <mergeCell ref="K66:L66"/>
    <mergeCell ref="B2:Q2"/>
    <mergeCell ref="B4:Q5"/>
    <mergeCell ref="A21:A31"/>
    <mergeCell ref="B31:J31"/>
    <mergeCell ref="A36:A45"/>
    <mergeCell ref="J36:J45"/>
    <mergeCell ref="B45:G45"/>
    <mergeCell ref="K45:P45"/>
  </mergeCells>
  <conditionalFormatting sqref="A4">
    <cfRule type="expression" dxfId="0" priority="1" stopIfTrue="1">
      <formula>OR(ROW()=CELL("ligne"),COLUMN()=CELL("colonne"))</formula>
    </cfRule>
  </conditionalFormatting>
  <hyperlinks>
    <hyperlink ref="B137" r:id="rId1" xr:uid="{FEABCEC9-725A-4E6F-8C50-6983AB5CB634}"/>
    <hyperlink ref="B143" r:id="rId2" xr:uid="{9B048F19-C817-477B-9DAA-80FA13D605A7}"/>
    <hyperlink ref="B151" r:id="rId3" xr:uid="{CFC8139E-F58B-48EC-8C9A-2DB7EA82FCB3}"/>
    <hyperlink ref="B157" r:id="rId4" xr:uid="{04DFCB24-DA3E-4CE1-B475-2E293CC9018E}"/>
    <hyperlink ref="B161" r:id="rId5" xr:uid="{87CF7946-D9EB-4D62-B392-1F38B2AC5487}"/>
    <hyperlink ref="B146" r:id="rId6" xr:uid="{A6857288-9C4A-46CB-94CB-49ED6A27F381}"/>
    <hyperlink ref="J144" r:id="rId7" xr:uid="{4E77B108-32A1-4633-9892-0907F1913E4D}"/>
    <hyperlink ref="J145" r:id="rId8" xr:uid="{D0CF64B9-08B8-45DC-833E-7559C0044CB7}"/>
    <hyperlink ref="J138" r:id="rId9" xr:uid="{A8DC4281-3CE7-4437-A47A-1402B72D2C17}"/>
    <hyperlink ref="J157" r:id="rId10" xr:uid="{0F04A10D-7721-41BE-B147-FA246003EFC8}"/>
    <hyperlink ref="J148" r:id="rId11" xr:uid="{AB4D5BB5-56A6-4A3E-A0CB-13979FAC2EBB}"/>
    <hyperlink ref="J162" r:id="rId12" xr:uid="{6C465247-D210-4194-BC0D-81775DBD36C6}"/>
    <hyperlink ref="J158" r:id="rId13" xr:uid="{1DBA4BB4-D903-4B7E-B5B9-0F2766A72C84}"/>
    <hyperlink ref="J159" r:id="rId14" xr:uid="{F1814EA1-9566-442C-A94F-B681F7AD0EED}"/>
    <hyperlink ref="J154" r:id="rId15" xr:uid="{C5A90906-AD23-44BA-99A9-88FC4008C4CC}"/>
    <hyperlink ref="B100" r:id="rId16" xr:uid="{2BC311B5-2E1D-4547-94C2-2AB94A8C42B2}"/>
    <hyperlink ref="C102" r:id="rId17" xr:uid="{556F9E79-43CA-4B25-BDBD-21764F54402B}"/>
    <hyperlink ref="C104" r:id="rId18" xr:uid="{2CFCC4C8-441D-45F6-9507-1F27F54CEF73}"/>
    <hyperlink ref="C105" r:id="rId19" xr:uid="{3198CD27-EFA8-4B7E-A519-F5AD43575A44}"/>
    <hyperlink ref="C101" r:id="rId20" xr:uid="{38645DA5-0BC4-4DD2-A3DF-C8E9B01B0291}"/>
    <hyperlink ref="C106" r:id="rId21" xr:uid="{94C8CD8D-0BF6-44F5-9B75-E7BFEA4985D3}"/>
    <hyperlink ref="C103" r:id="rId22" xr:uid="{DA98C66B-080A-4A48-AD7B-04A48A308AB5}"/>
    <hyperlink ref="B90" r:id="rId23" xr:uid="{5DCA3A7E-7182-4F05-AC8F-9FE357FCB9CB}"/>
    <hyperlink ref="B91" r:id="rId24" xr:uid="{9ABD94B1-9269-4A33-94FF-60E9DB39F8EA}"/>
    <hyperlink ref="B150:G150" r:id="rId25" display="http://calc.name/blog/comment-compter-le-pourcentage-de-tete-vite-et-facilement/" xr:uid="{A857C272-CAA0-4D55-B252-F904706366CD}"/>
    <hyperlink ref="C95" r:id="rId26" display="https://www.google.com/search?client=firefox-b-d&amp;sca_esv=564255901&amp;sxsrf=AB5stBihJ69cL1ng1vQDYXKmUFWjQYd6jQ:1694407722726&amp;q=dgccrf+Poids+brut+ou+poids+net+?+Ne+payer+pas+l%27emballage+!&amp;spell=1&amp;sa=X&amp;ved=2ahUKEwjRtKvT4KGBAxVJWqQEHb3mCrcQBSgAegQICBAB&amp;biw=1564&amp;bih=722&amp;dpr=1.2" xr:uid="{1C1CD61E-28A1-43AE-AC8B-1461EBFDCF66}"/>
  </hyperlinks>
  <pageMargins left="0.7" right="0.7" top="0.75" bottom="0.75" header="0.3" footer="0.3"/>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89AA-D82E-450B-B337-FF2DB99C9C1A}">
  <dimension ref="B1:AB235"/>
  <sheetViews>
    <sheetView zoomScale="130" zoomScaleNormal="130" workbookViewId="0">
      <selection activeCell="C75" sqref="C75"/>
    </sheetView>
  </sheetViews>
  <sheetFormatPr baseColWidth="10" defaultRowHeight="15"/>
  <cols>
    <col min="1" max="1" width="2.85546875" customWidth="1"/>
    <col min="13" max="13" width="56" customWidth="1"/>
  </cols>
  <sheetData>
    <row r="1" spans="2:28" ht="15.75" thickBot="1"/>
    <row r="2" spans="2:28" ht="21" customHeight="1">
      <c r="B2" s="3355" t="s">
        <v>0</v>
      </c>
      <c r="C2" s="3358" t="s">
        <v>545</v>
      </c>
      <c r="D2" s="3358"/>
      <c r="E2" s="3358"/>
      <c r="F2" s="3358"/>
      <c r="G2" s="3358"/>
      <c r="H2" s="3358"/>
      <c r="I2" s="3358"/>
      <c r="J2" s="3358"/>
      <c r="K2" s="3358"/>
      <c r="L2" s="3358"/>
      <c r="M2" s="3358"/>
      <c r="N2" s="3358"/>
      <c r="O2" s="3358"/>
      <c r="P2" s="3358"/>
      <c r="Q2" s="3358"/>
      <c r="R2" s="3358"/>
      <c r="S2" s="3358"/>
      <c r="T2" s="3358"/>
      <c r="U2" s="3358"/>
      <c r="V2" s="3358"/>
      <c r="W2" s="3358"/>
      <c r="X2" s="3358"/>
      <c r="Y2" s="3358"/>
      <c r="Z2" s="3358"/>
      <c r="AA2" s="3001" t="s">
        <v>1</v>
      </c>
      <c r="AB2" s="3354"/>
    </row>
    <row r="3" spans="2:28" ht="15" customHeight="1">
      <c r="B3" s="3356"/>
      <c r="C3" s="3359"/>
      <c r="D3" s="3359"/>
      <c r="E3" s="3359"/>
      <c r="F3" s="3359"/>
      <c r="G3" s="3359"/>
      <c r="H3" s="3359"/>
      <c r="I3" s="3359"/>
      <c r="J3" s="3359"/>
      <c r="K3" s="3359"/>
      <c r="L3" s="3359"/>
      <c r="M3" s="3359"/>
      <c r="N3" s="3359"/>
      <c r="O3" s="3359"/>
      <c r="P3" s="3359"/>
      <c r="Q3" s="3359"/>
      <c r="R3" s="3359"/>
      <c r="S3" s="3359"/>
      <c r="T3" s="3359"/>
      <c r="U3" s="3359"/>
      <c r="V3" s="3359"/>
      <c r="W3" s="3359"/>
      <c r="X3" s="3359"/>
      <c r="Y3" s="3359"/>
      <c r="Z3" s="3359"/>
      <c r="AA3" s="3360">
        <v>19</v>
      </c>
      <c r="AB3" s="3361"/>
    </row>
    <row r="4" spans="2:28" ht="15.75">
      <c r="B4" s="3356"/>
      <c r="C4" s="9"/>
      <c r="D4" s="9"/>
      <c r="E4" s="9"/>
      <c r="F4" s="1324" t="s">
        <v>2847</v>
      </c>
      <c r="G4" s="8"/>
      <c r="H4" s="8"/>
      <c r="I4" s="8"/>
      <c r="J4" s="8"/>
      <c r="K4" s="8"/>
      <c r="L4" s="8"/>
      <c r="M4" s="8"/>
      <c r="N4" s="8"/>
      <c r="O4" s="8"/>
      <c r="P4" s="8"/>
      <c r="Q4" s="8"/>
      <c r="R4" s="8"/>
      <c r="S4" s="539"/>
      <c r="T4" s="539"/>
      <c r="U4" s="539"/>
      <c r="V4" s="539"/>
      <c r="W4" s="539"/>
      <c r="X4" s="539"/>
      <c r="Y4" s="539"/>
      <c r="Z4" s="539"/>
      <c r="AA4" s="3360"/>
      <c r="AB4" s="3361"/>
    </row>
    <row r="5" spans="2:28" ht="18.75">
      <c r="B5" s="3356"/>
      <c r="C5" s="9"/>
      <c r="D5" s="9"/>
      <c r="E5" s="9"/>
      <c r="F5" s="8"/>
      <c r="G5" s="8"/>
      <c r="H5" s="8"/>
      <c r="I5" s="8"/>
      <c r="J5" s="8"/>
      <c r="K5" s="10" t="s">
        <v>4</v>
      </c>
      <c r="L5" s="3362">
        <f ca="1">NOW()</f>
        <v>45335.682018749998</v>
      </c>
      <c r="M5" s="3362"/>
      <c r="N5" s="3362"/>
      <c r="O5" s="3362"/>
      <c r="P5" s="3362"/>
      <c r="Q5" s="3362"/>
      <c r="R5" s="3362"/>
      <c r="S5" s="539"/>
      <c r="T5" s="539"/>
      <c r="U5" s="539"/>
      <c r="V5" s="539"/>
      <c r="W5" s="539"/>
      <c r="X5" s="539"/>
      <c r="Y5" s="539"/>
      <c r="Z5" s="539"/>
      <c r="AA5" s="3360"/>
      <c r="AB5" s="3361"/>
    </row>
    <row r="6" spans="2:28" ht="19.5" thickBot="1">
      <c r="B6" s="3357"/>
      <c r="C6" s="11" t="s">
        <v>5</v>
      </c>
      <c r="D6" s="11"/>
      <c r="E6" s="11"/>
      <c r="F6" s="12"/>
      <c r="G6" s="12"/>
      <c r="H6" s="12"/>
      <c r="I6" s="12"/>
      <c r="J6" s="12"/>
      <c r="K6" s="12"/>
      <c r="L6" s="12"/>
      <c r="M6" s="12"/>
      <c r="N6" s="12"/>
      <c r="O6" s="12"/>
      <c r="P6" s="12"/>
      <c r="Q6" s="12"/>
      <c r="R6" s="12"/>
      <c r="S6" s="12"/>
      <c r="T6" s="12"/>
      <c r="U6" s="12"/>
      <c r="V6" s="12"/>
      <c r="W6" s="12"/>
      <c r="X6" s="12"/>
      <c r="Y6" s="12"/>
      <c r="Z6" s="12"/>
      <c r="AA6" s="3363" t="s">
        <v>6</v>
      </c>
      <c r="AB6" s="3364"/>
    </row>
    <row r="7" spans="2:28">
      <c r="B7" s="29"/>
      <c r="C7" s="29"/>
      <c r="D7" s="29"/>
      <c r="E7" s="29"/>
      <c r="F7" s="29"/>
      <c r="G7" s="29"/>
      <c r="H7" s="29"/>
      <c r="I7" s="29"/>
      <c r="J7" s="29"/>
      <c r="K7" s="29"/>
      <c r="L7" s="29"/>
      <c r="M7" s="29"/>
      <c r="N7" s="29"/>
      <c r="O7" s="29"/>
      <c r="P7" s="29"/>
      <c r="Q7" s="29"/>
      <c r="R7" s="29"/>
      <c r="S7" s="29"/>
      <c r="T7" s="29"/>
      <c r="U7" s="29"/>
      <c r="V7" s="29"/>
      <c r="W7" s="29"/>
      <c r="X7" s="29"/>
      <c r="Y7" s="29"/>
      <c r="Z7" s="29"/>
      <c r="AA7" s="29"/>
      <c r="AB7" s="29"/>
    </row>
    <row r="8" spans="2:28">
      <c r="B8" s="29"/>
      <c r="C8" s="29"/>
      <c r="D8" s="29"/>
      <c r="E8" s="29"/>
      <c r="F8" s="29"/>
      <c r="G8" s="29"/>
      <c r="H8" s="29"/>
      <c r="I8" s="29"/>
      <c r="J8" s="29"/>
      <c r="K8" s="29"/>
      <c r="L8" s="29"/>
      <c r="M8" s="29"/>
      <c r="N8" s="29"/>
      <c r="O8" s="29"/>
      <c r="P8" s="29"/>
      <c r="Q8" s="29"/>
      <c r="R8" s="29"/>
      <c r="S8" s="29"/>
      <c r="T8" s="29"/>
      <c r="U8" s="29"/>
      <c r="V8" s="29"/>
      <c r="W8" s="29"/>
      <c r="X8" s="29"/>
      <c r="Y8" s="29"/>
      <c r="Z8" s="29"/>
      <c r="AA8" s="29"/>
      <c r="AB8" s="29"/>
    </row>
    <row r="9" spans="2:28">
      <c r="B9" s="540"/>
      <c r="C9" s="29"/>
      <c r="D9" s="29"/>
      <c r="E9" s="29"/>
      <c r="F9" s="29"/>
      <c r="G9" s="29"/>
      <c r="H9" s="29"/>
      <c r="I9" s="29"/>
      <c r="J9" s="29"/>
      <c r="K9" s="29"/>
      <c r="L9" s="29"/>
      <c r="M9" s="29"/>
      <c r="N9" s="29"/>
      <c r="O9" s="29"/>
      <c r="P9" s="29"/>
      <c r="Q9" s="29"/>
      <c r="R9" s="29"/>
      <c r="S9" s="29"/>
      <c r="T9" s="29"/>
      <c r="U9" s="29"/>
      <c r="V9" s="29"/>
      <c r="W9" s="29"/>
      <c r="X9" s="29"/>
      <c r="Y9" s="29"/>
      <c r="Z9" s="29"/>
      <c r="AA9" s="29"/>
      <c r="AB9" s="29"/>
    </row>
    <row r="10" spans="2:28" ht="15.75">
      <c r="B10" s="541" t="s">
        <v>546</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row>
    <row r="11" spans="2:28">
      <c r="B11" t="s">
        <v>547</v>
      </c>
      <c r="C11" s="29"/>
      <c r="D11" s="29"/>
      <c r="E11" s="29"/>
      <c r="F11" s="29"/>
      <c r="G11" s="29"/>
      <c r="H11" s="29"/>
      <c r="I11" s="29"/>
      <c r="J11" s="29"/>
      <c r="K11" s="29"/>
      <c r="L11" s="29"/>
      <c r="M11" s="29"/>
      <c r="N11" t="s">
        <v>548</v>
      </c>
      <c r="O11" s="29"/>
      <c r="P11" s="29"/>
      <c r="Q11" s="29"/>
      <c r="R11" s="29"/>
      <c r="S11" s="29"/>
      <c r="T11" s="29"/>
      <c r="U11" s="29"/>
      <c r="V11" s="29"/>
      <c r="W11" s="29"/>
      <c r="X11" s="29"/>
      <c r="Y11" s="29"/>
      <c r="Z11" s="29"/>
      <c r="AA11" s="29"/>
      <c r="AB11" s="29"/>
    </row>
    <row r="12" spans="2:28">
      <c r="B12" s="542" t="s">
        <v>57</v>
      </c>
      <c r="C12" s="543" t="s">
        <v>549</v>
      </c>
      <c r="D12" s="29"/>
      <c r="E12" s="29"/>
      <c r="F12" s="29"/>
      <c r="G12" s="29"/>
      <c r="H12" s="29"/>
      <c r="I12" s="29"/>
      <c r="J12" s="29"/>
      <c r="K12" s="29"/>
      <c r="L12" s="29"/>
      <c r="M12" s="29"/>
      <c r="N12" s="544"/>
      <c r="O12" s="543" t="s">
        <v>550</v>
      </c>
      <c r="P12" s="29"/>
      <c r="Q12" s="29"/>
      <c r="R12" s="29"/>
      <c r="S12" s="29"/>
      <c r="T12" s="29"/>
      <c r="U12" s="29"/>
      <c r="V12" s="29"/>
      <c r="W12" s="29"/>
      <c r="X12" s="29"/>
      <c r="Y12" s="29"/>
      <c r="Z12" s="29"/>
      <c r="AA12" s="29"/>
      <c r="AB12" s="29"/>
    </row>
    <row r="13" spans="2:28">
      <c r="B13" s="545"/>
      <c r="C13" s="543"/>
      <c r="D13" s="29"/>
      <c r="E13" s="29"/>
      <c r="F13" s="29"/>
      <c r="G13" s="29"/>
      <c r="H13" s="29"/>
      <c r="I13" s="29"/>
      <c r="J13" s="29"/>
      <c r="K13" s="29"/>
      <c r="L13" s="29"/>
      <c r="M13" s="29"/>
      <c r="N13" s="544"/>
      <c r="O13" s="543" t="s">
        <v>551</v>
      </c>
      <c r="P13" s="29"/>
      <c r="Q13" s="29"/>
      <c r="R13" s="29"/>
      <c r="S13" s="29"/>
      <c r="T13" s="29"/>
      <c r="U13" s="29"/>
      <c r="V13" s="29"/>
      <c r="W13" s="29"/>
      <c r="X13" s="29"/>
      <c r="Y13" s="29"/>
      <c r="Z13" s="29"/>
      <c r="AA13" s="29"/>
      <c r="AB13" s="29"/>
    </row>
    <row r="14" spans="2:28">
      <c r="B14" t="s">
        <v>552</v>
      </c>
      <c r="C14" s="29"/>
      <c r="D14" s="29"/>
      <c r="E14" s="29"/>
      <c r="F14" s="29"/>
      <c r="G14" s="29"/>
      <c r="H14" s="29"/>
      <c r="I14" s="29"/>
      <c r="J14" s="29"/>
      <c r="K14" s="29"/>
      <c r="L14" s="29"/>
      <c r="M14" s="29"/>
      <c r="O14" s="29"/>
      <c r="P14" s="29"/>
      <c r="Q14" s="29"/>
      <c r="R14" s="29"/>
      <c r="S14" s="29"/>
      <c r="T14" s="29"/>
      <c r="U14" s="29"/>
      <c r="V14" s="29"/>
      <c r="W14" s="29"/>
      <c r="X14" s="29"/>
      <c r="Y14" s="29"/>
      <c r="Z14" s="29"/>
      <c r="AA14" s="29"/>
      <c r="AB14" s="29"/>
    </row>
    <row r="15" spans="2:28">
      <c r="B15" s="542" t="s">
        <v>553</v>
      </c>
      <c r="C15" s="543" t="s">
        <v>2950</v>
      </c>
      <c r="D15" s="29"/>
      <c r="E15" s="29"/>
      <c r="F15" s="29"/>
      <c r="G15" s="29"/>
      <c r="H15" s="29"/>
      <c r="I15" s="29"/>
      <c r="J15" s="29"/>
      <c r="K15" s="29"/>
      <c r="L15" s="29"/>
      <c r="M15" s="29"/>
      <c r="N15" t="s">
        <v>555</v>
      </c>
      <c r="O15" s="29"/>
      <c r="P15" s="29"/>
      <c r="Q15" s="29"/>
      <c r="R15" s="29"/>
      <c r="S15" s="29"/>
      <c r="T15" s="29"/>
      <c r="U15" s="29"/>
      <c r="V15" s="29"/>
      <c r="W15" s="29"/>
      <c r="X15" s="29"/>
      <c r="Y15" s="29"/>
      <c r="Z15" s="29"/>
      <c r="AA15" s="29"/>
      <c r="AB15" s="29"/>
    </row>
    <row r="16" spans="2:28">
      <c r="C16" s="545" t="s">
        <v>2951</v>
      </c>
      <c r="D16" s="29"/>
      <c r="E16" s="29"/>
      <c r="F16" s="29"/>
      <c r="G16" s="29" t="s">
        <v>188</v>
      </c>
      <c r="H16" s="29"/>
      <c r="I16" s="29"/>
      <c r="J16" s="29"/>
      <c r="K16" s="29"/>
      <c r="L16" s="29"/>
      <c r="M16" s="29"/>
      <c r="N16" s="544"/>
      <c r="O16" s="543" t="s">
        <v>556</v>
      </c>
      <c r="P16" s="29"/>
      <c r="Q16" s="29"/>
      <c r="R16" s="29"/>
      <c r="S16" s="29"/>
      <c r="T16" s="29"/>
      <c r="U16" s="29"/>
      <c r="V16" s="29"/>
      <c r="W16" s="29"/>
      <c r="X16" s="29"/>
      <c r="Y16" s="29"/>
      <c r="Z16" s="29"/>
      <c r="AA16" s="29"/>
      <c r="AB16" s="29"/>
    </row>
    <row r="17" spans="2:28">
      <c r="B17" t="s">
        <v>557</v>
      </c>
      <c r="C17" s="29"/>
      <c r="D17" s="29"/>
      <c r="E17" s="29"/>
      <c r="F17" s="29"/>
      <c r="G17" s="29"/>
      <c r="H17" s="29"/>
      <c r="I17" s="29"/>
      <c r="J17" s="29"/>
      <c r="K17" s="29"/>
      <c r="L17" s="29"/>
      <c r="M17" s="29"/>
      <c r="O17" s="29"/>
      <c r="P17" s="29"/>
      <c r="Q17" s="29"/>
      <c r="R17" s="29"/>
      <c r="S17" s="29"/>
      <c r="T17" s="29"/>
      <c r="U17" s="29"/>
      <c r="V17" s="29"/>
      <c r="W17" s="29"/>
      <c r="X17" s="29"/>
      <c r="Y17" s="29"/>
      <c r="Z17" s="29"/>
      <c r="AA17" s="29"/>
      <c r="AB17" s="29"/>
    </row>
    <row r="18" spans="2:28">
      <c r="B18" s="546" t="s">
        <v>558</v>
      </c>
      <c r="C18" s="543" t="s">
        <v>559</v>
      </c>
      <c r="D18" s="29"/>
      <c r="E18" s="29"/>
      <c r="F18" s="29"/>
      <c r="G18" s="29"/>
      <c r="H18" s="29"/>
      <c r="I18" s="29"/>
      <c r="J18" s="29"/>
      <c r="K18" s="29"/>
      <c r="L18" s="29"/>
      <c r="M18" s="29"/>
      <c r="N18" t="s">
        <v>560</v>
      </c>
      <c r="O18" s="29"/>
      <c r="P18" s="29"/>
      <c r="Q18" s="29"/>
      <c r="R18" s="29"/>
      <c r="S18" s="29"/>
      <c r="T18" s="29"/>
      <c r="U18" s="29"/>
      <c r="V18" s="29"/>
      <c r="W18" s="29"/>
      <c r="X18" s="29"/>
      <c r="Y18" s="29"/>
      <c r="Z18" s="29"/>
      <c r="AA18" s="29"/>
      <c r="AB18" s="29"/>
    </row>
    <row r="19" spans="2:28">
      <c r="C19" s="29"/>
      <c r="D19" s="29"/>
      <c r="E19" s="29"/>
      <c r="F19" s="29"/>
      <c r="G19" s="29"/>
      <c r="H19" s="29"/>
      <c r="I19" s="29"/>
      <c r="J19" s="29"/>
      <c r="K19" s="29"/>
      <c r="L19" s="29"/>
      <c r="M19" s="29"/>
      <c r="N19" s="544"/>
      <c r="O19" s="543" t="s">
        <v>561</v>
      </c>
      <c r="P19" s="29"/>
      <c r="Q19" s="29"/>
      <c r="R19" s="29"/>
      <c r="S19" s="29"/>
      <c r="T19" s="29"/>
      <c r="U19" s="29"/>
      <c r="V19" s="29"/>
      <c r="W19" s="29"/>
      <c r="X19" s="29"/>
      <c r="Y19" s="29"/>
      <c r="Z19" s="29"/>
      <c r="AA19" s="29"/>
      <c r="AB19" s="29"/>
    </row>
    <row r="20" spans="2:28">
      <c r="B20" t="s">
        <v>562</v>
      </c>
      <c r="C20" s="29"/>
      <c r="D20" s="29"/>
      <c r="E20" s="29"/>
      <c r="F20" s="29"/>
      <c r="G20" s="29"/>
      <c r="H20" s="29"/>
      <c r="I20" s="29"/>
      <c r="J20" s="29"/>
      <c r="K20" s="29"/>
      <c r="L20" s="29"/>
      <c r="M20" s="29"/>
      <c r="O20" s="29"/>
      <c r="P20" s="29"/>
      <c r="Q20" s="29"/>
      <c r="R20" s="29"/>
      <c r="S20" s="29"/>
      <c r="T20" s="29"/>
      <c r="U20" s="29"/>
      <c r="V20" s="29"/>
      <c r="W20" s="29"/>
      <c r="X20" s="29"/>
      <c r="Y20" s="29"/>
      <c r="Z20" s="29"/>
      <c r="AA20" s="29"/>
      <c r="AB20" s="29"/>
    </row>
    <row r="21" spans="2:28">
      <c r="B21" s="546" t="s">
        <v>563</v>
      </c>
      <c r="C21" s="543" t="s">
        <v>564</v>
      </c>
      <c r="D21" s="29"/>
      <c r="E21" s="29"/>
      <c r="F21" s="29"/>
      <c r="G21" s="29"/>
      <c r="H21" s="29"/>
      <c r="I21" s="29"/>
      <c r="J21" s="29"/>
      <c r="K21" s="29"/>
      <c r="L21" s="29"/>
      <c r="M21" s="29"/>
      <c r="N21" t="s">
        <v>565</v>
      </c>
      <c r="O21" s="29"/>
      <c r="P21" s="29"/>
      <c r="Q21" s="29"/>
      <c r="R21" s="29"/>
      <c r="S21" s="29"/>
      <c r="T21" s="29"/>
      <c r="U21" s="29"/>
      <c r="V21" s="29"/>
      <c r="W21" s="29"/>
      <c r="X21" s="29"/>
      <c r="Y21" s="29"/>
      <c r="Z21" s="29"/>
      <c r="AA21" s="29"/>
      <c r="AB21" s="29"/>
    </row>
    <row r="22" spans="2:28">
      <c r="C22" s="29"/>
      <c r="D22" s="29"/>
      <c r="E22" s="29"/>
      <c r="F22" s="29"/>
      <c r="G22" s="29"/>
      <c r="H22" s="29"/>
      <c r="I22" s="29"/>
      <c r="J22" s="29"/>
      <c r="K22" s="29"/>
      <c r="L22" s="29"/>
      <c r="M22" s="29"/>
      <c r="N22" s="544"/>
      <c r="O22" s="543" t="s">
        <v>566</v>
      </c>
      <c r="P22" s="29"/>
      <c r="Q22" s="29"/>
      <c r="R22" s="29"/>
      <c r="S22" s="29"/>
      <c r="T22" s="29"/>
      <c r="U22" s="29"/>
      <c r="V22" s="29"/>
      <c r="W22" s="29"/>
      <c r="X22" s="29"/>
      <c r="Y22" s="29"/>
      <c r="Z22" s="29"/>
      <c r="AA22" s="29"/>
      <c r="AB22" s="29"/>
    </row>
    <row r="23" spans="2:28">
      <c r="B23" t="s">
        <v>567</v>
      </c>
      <c r="C23" s="543"/>
      <c r="D23" s="29"/>
      <c r="E23" s="29"/>
      <c r="F23" s="29"/>
      <c r="G23" s="29"/>
      <c r="H23" s="29"/>
      <c r="I23" s="29"/>
      <c r="J23" s="29"/>
      <c r="K23" s="29"/>
      <c r="L23" s="29"/>
      <c r="M23" s="29"/>
      <c r="O23" s="29"/>
      <c r="P23" s="29"/>
      <c r="Q23" s="29"/>
      <c r="R23" s="29"/>
      <c r="S23" s="29"/>
      <c r="T23" s="29"/>
      <c r="U23" s="29"/>
      <c r="V23" s="29"/>
      <c r="W23" s="29"/>
      <c r="X23" s="29"/>
      <c r="Y23" s="29"/>
      <c r="Z23" s="29"/>
      <c r="AA23" s="29"/>
      <c r="AB23" s="29"/>
    </row>
    <row r="24" spans="2:28">
      <c r="B24" s="547" t="s">
        <v>60</v>
      </c>
      <c r="C24" s="543" t="s">
        <v>568</v>
      </c>
      <c r="D24" s="29"/>
      <c r="E24" s="29"/>
      <c r="F24" s="29"/>
      <c r="G24" s="29"/>
      <c r="H24" s="29"/>
      <c r="I24" s="29"/>
      <c r="J24" s="29"/>
      <c r="K24" s="29"/>
      <c r="L24" s="29"/>
      <c r="M24" s="29"/>
      <c r="N24" t="s">
        <v>569</v>
      </c>
      <c r="O24" s="29"/>
      <c r="P24" s="29"/>
      <c r="Q24" s="29"/>
      <c r="R24" s="29"/>
      <c r="S24" s="29"/>
      <c r="T24" s="29"/>
      <c r="U24" s="29"/>
      <c r="V24" s="29"/>
      <c r="W24" s="29"/>
      <c r="X24" s="29"/>
      <c r="Y24" s="29"/>
      <c r="Z24" s="29"/>
      <c r="AA24" s="29"/>
      <c r="AB24" s="29"/>
    </row>
    <row r="25" spans="2:28">
      <c r="C25" s="29"/>
      <c r="D25" s="29"/>
      <c r="E25" s="29"/>
      <c r="F25" s="29"/>
      <c r="G25" s="29"/>
      <c r="H25" s="29"/>
      <c r="I25" s="29"/>
      <c r="J25" s="29"/>
      <c r="K25" s="29"/>
      <c r="L25" s="29"/>
      <c r="M25" s="29"/>
      <c r="N25" s="544"/>
      <c r="O25" s="543" t="s">
        <v>570</v>
      </c>
      <c r="P25" s="29"/>
      <c r="Q25" s="29"/>
      <c r="R25" s="29"/>
      <c r="S25" s="29"/>
      <c r="T25" s="29"/>
      <c r="U25" s="29"/>
      <c r="V25" s="29"/>
      <c r="W25" s="29"/>
      <c r="X25" s="29"/>
      <c r="Y25" s="29"/>
      <c r="Z25" s="29"/>
      <c r="AA25" s="29"/>
      <c r="AB25" s="29"/>
    </row>
    <row r="26" spans="2:28">
      <c r="B26" t="s">
        <v>571</v>
      </c>
      <c r="C26" s="29"/>
      <c r="D26" s="29"/>
      <c r="E26" s="29"/>
      <c r="F26" s="29"/>
      <c r="G26" s="29"/>
      <c r="H26" s="29"/>
      <c r="I26" s="29"/>
      <c r="J26" s="29"/>
      <c r="K26" s="29"/>
      <c r="L26" s="29"/>
      <c r="M26" s="29"/>
      <c r="O26" s="29"/>
      <c r="P26" s="29"/>
      <c r="Q26" s="29"/>
      <c r="R26" s="29"/>
      <c r="S26" s="29"/>
      <c r="T26" s="29"/>
      <c r="U26" s="29"/>
      <c r="V26" s="29"/>
      <c r="W26" s="29"/>
      <c r="X26" s="29"/>
      <c r="Y26" s="29"/>
      <c r="Z26" s="29"/>
      <c r="AA26" s="29"/>
      <c r="AB26" s="29"/>
    </row>
    <row r="27" spans="2:28">
      <c r="B27" s="547" t="s">
        <v>60</v>
      </c>
      <c r="C27" s="543" t="s">
        <v>572</v>
      </c>
      <c r="D27" s="29"/>
      <c r="E27" s="29"/>
      <c r="F27" s="29"/>
      <c r="G27" s="29"/>
      <c r="H27" s="29"/>
      <c r="I27" s="29"/>
      <c r="J27" s="29"/>
      <c r="K27" s="29"/>
      <c r="L27" s="29"/>
      <c r="M27" s="29"/>
      <c r="N27" t="s">
        <v>573</v>
      </c>
      <c r="O27" s="29"/>
      <c r="P27" s="29"/>
      <c r="Q27" s="29"/>
      <c r="R27" s="29"/>
      <c r="S27" s="29"/>
      <c r="T27" s="29"/>
      <c r="U27" s="29"/>
      <c r="V27" s="29"/>
      <c r="W27" s="29"/>
      <c r="X27" s="29"/>
      <c r="Y27" s="29"/>
      <c r="Z27" s="29"/>
      <c r="AA27" s="29"/>
      <c r="AB27" s="29"/>
    </row>
    <row r="28" spans="2:28">
      <c r="C28" s="29"/>
      <c r="D28" s="29"/>
      <c r="E28" s="29"/>
      <c r="F28" s="29"/>
      <c r="G28" s="29"/>
      <c r="H28" s="29"/>
      <c r="I28" s="29"/>
      <c r="J28" s="29"/>
      <c r="K28" s="29"/>
      <c r="L28" s="29"/>
      <c r="M28" s="29"/>
      <c r="N28" s="544"/>
      <c r="O28" s="543" t="s">
        <v>574</v>
      </c>
      <c r="P28" s="29"/>
      <c r="Q28" s="29"/>
      <c r="R28" s="29"/>
      <c r="S28" s="29"/>
      <c r="T28" s="29"/>
      <c r="U28" s="29"/>
      <c r="V28" s="29"/>
      <c r="W28" s="29"/>
      <c r="X28" s="29"/>
      <c r="Y28" s="29"/>
      <c r="Z28" s="29"/>
      <c r="AA28" s="29"/>
      <c r="AB28" s="29"/>
    </row>
    <row r="29" spans="2:28">
      <c r="B29" t="s">
        <v>575</v>
      </c>
      <c r="C29" s="543"/>
      <c r="D29" s="29"/>
      <c r="E29" s="29"/>
      <c r="F29" s="29"/>
      <c r="G29" s="29"/>
      <c r="H29" s="29"/>
      <c r="I29" s="29"/>
      <c r="J29" s="29"/>
      <c r="K29" s="29"/>
      <c r="L29" s="29"/>
      <c r="M29" s="29"/>
      <c r="N29" s="544"/>
      <c r="O29" s="543" t="s">
        <v>576</v>
      </c>
      <c r="P29" s="29"/>
      <c r="Q29" s="29"/>
      <c r="R29" s="29"/>
      <c r="S29" s="29"/>
      <c r="T29" s="29"/>
      <c r="U29" s="29"/>
      <c r="V29" s="29"/>
      <c r="W29" s="29"/>
      <c r="X29" s="29"/>
      <c r="Y29" s="29"/>
      <c r="Z29" s="29"/>
      <c r="AA29" s="29"/>
      <c r="AB29" s="29"/>
    </row>
    <row r="30" spans="2:28">
      <c r="B30" s="547" t="s">
        <v>60</v>
      </c>
      <c r="C30" s="543" t="s">
        <v>577</v>
      </c>
      <c r="D30" s="29"/>
      <c r="E30" s="29"/>
      <c r="F30" s="29"/>
      <c r="G30" s="29"/>
      <c r="H30" s="29"/>
      <c r="I30" s="29"/>
      <c r="J30" s="29"/>
      <c r="K30" s="29"/>
      <c r="L30" s="29"/>
      <c r="M30" s="29"/>
      <c r="O30" s="29"/>
      <c r="P30" s="29"/>
      <c r="Q30" s="29"/>
      <c r="R30" s="29"/>
      <c r="S30" s="29"/>
      <c r="T30" s="29"/>
      <c r="U30" s="29"/>
      <c r="V30" s="29"/>
      <c r="W30" s="29"/>
      <c r="X30" s="29"/>
      <c r="Y30" s="29"/>
      <c r="Z30" s="29"/>
      <c r="AA30" s="29"/>
      <c r="AB30" s="29"/>
    </row>
    <row r="31" spans="2:28">
      <c r="C31" s="29"/>
      <c r="D31" s="29"/>
      <c r="E31" s="29"/>
      <c r="F31" s="29"/>
      <c r="G31" s="29"/>
      <c r="H31" s="29"/>
      <c r="I31" s="29"/>
      <c r="J31" s="29"/>
      <c r="K31" s="29"/>
      <c r="L31" s="29"/>
      <c r="M31" s="29"/>
      <c r="N31" t="s">
        <v>578</v>
      </c>
      <c r="O31" s="29"/>
      <c r="P31" s="29"/>
      <c r="Q31" s="29"/>
      <c r="R31" s="29"/>
      <c r="S31" s="29"/>
      <c r="T31" s="29"/>
      <c r="U31" s="29"/>
      <c r="V31" s="29"/>
      <c r="W31" s="29"/>
      <c r="X31" s="29"/>
      <c r="Y31" s="29"/>
      <c r="Z31" s="29"/>
      <c r="AA31" s="29"/>
      <c r="AB31" s="29"/>
    </row>
    <row r="32" spans="2:28">
      <c r="B32" t="s">
        <v>579</v>
      </c>
      <c r="C32" s="29"/>
      <c r="D32" s="29"/>
      <c r="E32" s="29"/>
      <c r="F32" s="29"/>
      <c r="G32" s="29"/>
      <c r="H32" s="29"/>
      <c r="I32" s="29"/>
      <c r="J32" s="29"/>
      <c r="K32" s="29"/>
      <c r="L32" s="29"/>
      <c r="M32" s="29"/>
      <c r="N32" s="544"/>
      <c r="O32" s="543" t="s">
        <v>580</v>
      </c>
      <c r="P32" s="29"/>
      <c r="Q32" s="29"/>
      <c r="R32" s="29"/>
      <c r="S32" s="29"/>
      <c r="T32" s="29"/>
      <c r="U32" s="29"/>
      <c r="V32" s="29"/>
      <c r="W32" s="29"/>
      <c r="X32" s="29"/>
      <c r="Y32" s="29"/>
      <c r="Z32" s="29"/>
      <c r="AA32" s="29"/>
      <c r="AB32" s="29"/>
    </row>
    <row r="33" spans="2:28">
      <c r="B33" s="547" t="s">
        <v>581</v>
      </c>
      <c r="C33" s="543" t="s">
        <v>582</v>
      </c>
      <c r="D33" s="29"/>
      <c r="E33" s="29"/>
      <c r="F33" s="29"/>
      <c r="G33" s="29"/>
      <c r="H33" s="29"/>
      <c r="I33" s="29"/>
      <c r="J33" s="29"/>
      <c r="K33" s="29"/>
      <c r="L33" s="29"/>
      <c r="M33" s="29"/>
      <c r="O33" s="29"/>
      <c r="P33" s="29"/>
      <c r="Q33" s="29"/>
      <c r="R33" s="29"/>
      <c r="S33" s="29"/>
      <c r="T33" s="29"/>
      <c r="U33" s="29"/>
      <c r="V33" s="29"/>
      <c r="W33" s="29"/>
      <c r="X33" s="29"/>
      <c r="Y33" s="29"/>
      <c r="Z33" s="29"/>
      <c r="AA33" s="29"/>
      <c r="AB33" s="29"/>
    </row>
    <row r="34" spans="2:28">
      <c r="C34" s="29"/>
      <c r="D34" s="29"/>
      <c r="E34" s="29"/>
      <c r="F34" s="29"/>
      <c r="G34" s="29"/>
      <c r="H34" s="29"/>
      <c r="I34" s="29"/>
      <c r="J34" s="29"/>
      <c r="K34" s="29"/>
      <c r="L34" s="29"/>
      <c r="M34" s="29"/>
      <c r="N34" t="s">
        <v>583</v>
      </c>
      <c r="O34" s="29"/>
      <c r="P34" s="29"/>
      <c r="Q34" s="29"/>
      <c r="R34" s="29"/>
      <c r="S34" s="29"/>
      <c r="T34" s="29"/>
      <c r="U34" s="29"/>
      <c r="V34" s="29"/>
      <c r="W34" s="29"/>
      <c r="X34" s="29"/>
      <c r="Y34" s="29"/>
      <c r="Z34" s="29"/>
      <c r="AA34" s="29"/>
      <c r="AB34" s="29"/>
    </row>
    <row r="35" spans="2:28">
      <c r="B35" t="s">
        <v>584</v>
      </c>
      <c r="C35" s="29"/>
      <c r="D35" s="29"/>
      <c r="E35" s="29"/>
      <c r="F35" s="29"/>
      <c r="G35" s="29"/>
      <c r="H35" s="29"/>
      <c r="I35" s="29"/>
      <c r="J35" s="29"/>
      <c r="K35" s="29"/>
      <c r="L35" s="29"/>
      <c r="M35" s="29"/>
      <c r="N35" s="544"/>
      <c r="O35" s="543" t="s">
        <v>585</v>
      </c>
      <c r="P35" s="29"/>
      <c r="Q35" s="29"/>
      <c r="R35" s="29"/>
      <c r="S35" s="29"/>
      <c r="T35" s="29"/>
      <c r="U35" s="29"/>
      <c r="V35" s="29"/>
      <c r="W35" s="29"/>
      <c r="X35" s="29"/>
      <c r="Y35" s="29"/>
      <c r="Z35" s="29"/>
      <c r="AA35" s="29"/>
      <c r="AB35" s="29"/>
    </row>
    <row r="36" spans="2:28">
      <c r="B36" s="548" t="s">
        <v>60</v>
      </c>
      <c r="C36" s="543" t="s">
        <v>586</v>
      </c>
      <c r="D36" s="29"/>
      <c r="E36" s="29"/>
      <c r="F36" s="29"/>
      <c r="G36" s="29"/>
      <c r="H36" s="29"/>
      <c r="I36" s="29"/>
      <c r="J36" s="29"/>
      <c r="K36" s="29"/>
      <c r="L36" s="29"/>
      <c r="M36" s="29"/>
      <c r="O36" s="29"/>
      <c r="P36" s="29"/>
      <c r="Q36" s="29"/>
      <c r="R36" s="29"/>
      <c r="S36" s="29"/>
      <c r="T36" s="29"/>
      <c r="U36" s="29"/>
      <c r="V36" s="29"/>
      <c r="W36" s="29"/>
      <c r="X36" s="29"/>
      <c r="Y36" s="29"/>
      <c r="Z36" s="29"/>
      <c r="AA36" s="29"/>
      <c r="AB36" s="29"/>
    </row>
    <row r="37" spans="2:28">
      <c r="B37" s="547" t="s">
        <v>60</v>
      </c>
      <c r="C37" s="543" t="s">
        <v>587</v>
      </c>
      <c r="D37" s="29"/>
      <c r="E37" s="29"/>
      <c r="F37" s="29"/>
      <c r="G37" s="29"/>
      <c r="H37" s="29"/>
      <c r="I37" s="29"/>
      <c r="J37" s="29"/>
      <c r="K37" s="29"/>
      <c r="L37" s="29"/>
      <c r="M37" s="29"/>
      <c r="N37" t="s">
        <v>588</v>
      </c>
      <c r="O37" s="29"/>
      <c r="P37" s="29"/>
      <c r="Q37" s="29"/>
      <c r="R37" s="29"/>
      <c r="S37" s="29"/>
      <c r="T37" s="29"/>
      <c r="U37" s="29"/>
      <c r="V37" s="29"/>
      <c r="W37" s="29"/>
      <c r="X37" s="29"/>
      <c r="Y37" s="29"/>
      <c r="Z37" s="29"/>
      <c r="AA37" s="29"/>
      <c r="AB37" s="29"/>
    </row>
    <row r="38" spans="2:28">
      <c r="B38" s="544"/>
      <c r="C38" s="543" t="s">
        <v>589</v>
      </c>
      <c r="D38" s="29"/>
      <c r="E38" s="29"/>
      <c r="F38" s="29"/>
      <c r="G38" s="29"/>
      <c r="H38" s="29"/>
      <c r="I38" s="29"/>
      <c r="J38" s="29"/>
      <c r="K38" s="29"/>
      <c r="L38" s="29"/>
      <c r="M38" s="29"/>
      <c r="N38" s="544"/>
      <c r="O38" s="543" t="s">
        <v>590</v>
      </c>
      <c r="P38" s="29"/>
      <c r="Q38" s="29"/>
      <c r="R38" s="29"/>
      <c r="S38" s="29"/>
      <c r="T38" s="29"/>
      <c r="U38" s="29"/>
      <c r="V38" s="29"/>
      <c r="W38" s="29"/>
      <c r="X38" s="29"/>
      <c r="Y38" s="29"/>
      <c r="Z38" s="29"/>
      <c r="AA38" s="29"/>
      <c r="AB38" s="29"/>
    </row>
    <row r="39" spans="2:28">
      <c r="C39" s="29"/>
      <c r="D39" s="29"/>
      <c r="E39" s="29"/>
      <c r="F39" s="29"/>
      <c r="G39" s="29"/>
      <c r="H39" s="29"/>
      <c r="I39" s="29"/>
      <c r="J39" s="29"/>
      <c r="K39" s="29"/>
      <c r="L39" s="29"/>
      <c r="M39" s="29"/>
      <c r="O39" s="29"/>
      <c r="P39" s="29"/>
      <c r="Q39" s="29"/>
      <c r="R39" s="29"/>
      <c r="S39" s="29"/>
      <c r="T39" s="29"/>
      <c r="U39" s="29"/>
      <c r="V39" s="29"/>
      <c r="W39" s="29"/>
      <c r="X39" s="29"/>
      <c r="Y39" s="29"/>
      <c r="Z39" s="29"/>
      <c r="AA39" s="29"/>
      <c r="AB39" s="29"/>
    </row>
    <row r="40" spans="2:28">
      <c r="B40" t="s">
        <v>591</v>
      </c>
      <c r="C40" s="543"/>
      <c r="D40" s="29"/>
      <c r="E40" s="29"/>
      <c r="F40" s="29"/>
      <c r="G40" s="29"/>
      <c r="H40" s="29"/>
      <c r="I40" s="29"/>
      <c r="J40" s="29"/>
      <c r="K40" s="29"/>
      <c r="L40" s="29"/>
      <c r="M40" s="29"/>
      <c r="N40" t="s">
        <v>592</v>
      </c>
      <c r="O40" s="29"/>
      <c r="P40" s="29"/>
      <c r="Q40" s="29"/>
      <c r="R40" s="29"/>
      <c r="S40" s="29"/>
      <c r="T40" s="29"/>
      <c r="U40" s="29"/>
      <c r="V40" s="29"/>
      <c r="W40" s="29"/>
      <c r="X40" s="29"/>
      <c r="Y40" s="29"/>
      <c r="Z40" s="29"/>
      <c r="AA40" s="29"/>
      <c r="AB40" s="29"/>
    </row>
    <row r="41" spans="2:28">
      <c r="B41" s="547" t="s">
        <v>60</v>
      </c>
      <c r="C41" s="543" t="s">
        <v>593</v>
      </c>
      <c r="D41" s="29"/>
      <c r="E41" s="29"/>
      <c r="F41" s="29"/>
      <c r="G41" s="29"/>
      <c r="H41" s="29"/>
      <c r="I41" s="29"/>
      <c r="J41" s="29"/>
      <c r="K41" s="29"/>
      <c r="L41" s="29"/>
      <c r="M41" s="29"/>
      <c r="N41" t="s">
        <v>594</v>
      </c>
      <c r="O41" s="29"/>
      <c r="P41" s="29"/>
      <c r="Q41" s="29"/>
      <c r="R41" s="29"/>
      <c r="S41" s="29"/>
      <c r="T41" s="29"/>
      <c r="U41" s="29"/>
      <c r="V41" s="29"/>
      <c r="W41" s="29"/>
      <c r="X41" s="29"/>
      <c r="Y41" s="29"/>
      <c r="Z41" s="29"/>
      <c r="AA41" s="29"/>
      <c r="AB41" s="29"/>
    </row>
    <row r="42" spans="2:28">
      <c r="C42" s="29"/>
      <c r="D42" s="29"/>
      <c r="E42" s="29"/>
      <c r="F42" s="29"/>
      <c r="G42" s="29"/>
      <c r="H42" s="29"/>
      <c r="I42" s="29"/>
      <c r="J42" s="29"/>
      <c r="K42" s="29"/>
      <c r="L42" s="29"/>
      <c r="M42" s="29"/>
      <c r="N42" s="544"/>
      <c r="O42" s="543" t="s">
        <v>595</v>
      </c>
      <c r="P42" s="29"/>
      <c r="Q42" s="29"/>
      <c r="R42" s="29"/>
      <c r="S42" s="29"/>
      <c r="T42" s="29"/>
      <c r="U42" s="29"/>
      <c r="V42" s="29"/>
      <c r="W42" s="29"/>
      <c r="X42" s="29"/>
      <c r="Y42" s="29"/>
      <c r="Z42" s="29"/>
      <c r="AA42" s="29"/>
      <c r="AB42" s="29"/>
    </row>
    <row r="43" spans="2:28">
      <c r="B43" t="s">
        <v>596</v>
      </c>
      <c r="C43" s="29"/>
      <c r="D43" s="29"/>
      <c r="E43" s="29"/>
      <c r="F43" s="29"/>
      <c r="G43" s="29"/>
      <c r="H43" s="29"/>
      <c r="I43" s="29"/>
      <c r="J43" s="29"/>
      <c r="K43" s="29"/>
      <c r="L43" s="29"/>
      <c r="M43" s="29"/>
      <c r="N43" s="544"/>
      <c r="O43" s="543" t="s">
        <v>597</v>
      </c>
      <c r="P43" s="29"/>
      <c r="Q43" s="29"/>
      <c r="R43" s="29"/>
      <c r="S43" s="29"/>
      <c r="T43" s="29"/>
      <c r="U43" s="29"/>
      <c r="V43" s="29"/>
      <c r="W43" s="29"/>
      <c r="X43" s="29"/>
      <c r="Y43" s="29"/>
      <c r="Z43" s="29"/>
      <c r="AA43" s="29"/>
      <c r="AB43" s="29"/>
    </row>
    <row r="44" spans="2:28">
      <c r="B44" s="547" t="s">
        <v>581</v>
      </c>
      <c r="C44" s="543" t="s">
        <v>2952</v>
      </c>
      <c r="D44" s="29"/>
      <c r="E44" s="29"/>
      <c r="F44" s="29"/>
      <c r="G44" s="29"/>
      <c r="H44" s="29"/>
      <c r="I44" s="29" t="s">
        <v>188</v>
      </c>
      <c r="J44" s="29"/>
      <c r="K44" s="29"/>
      <c r="L44" s="29"/>
      <c r="M44" s="29"/>
      <c r="O44" s="543"/>
      <c r="P44" s="29"/>
      <c r="Q44" s="29"/>
      <c r="R44" s="29"/>
      <c r="S44" s="29"/>
      <c r="T44" s="29"/>
      <c r="U44" s="29"/>
      <c r="V44" s="29"/>
      <c r="W44" s="29"/>
      <c r="X44" s="29"/>
      <c r="Y44" s="29"/>
      <c r="Z44" s="29"/>
      <c r="AA44" s="29"/>
      <c r="AB44" s="29"/>
    </row>
    <row r="45" spans="2:28">
      <c r="C45" s="543" t="s">
        <v>598</v>
      </c>
      <c r="D45" s="29"/>
      <c r="E45" s="29"/>
      <c r="F45" s="29"/>
      <c r="G45" s="29"/>
      <c r="H45" s="29"/>
      <c r="I45" s="29"/>
      <c r="J45" s="29"/>
      <c r="K45" s="29"/>
      <c r="L45" s="29"/>
      <c r="M45" s="29"/>
      <c r="N45" t="s">
        <v>599</v>
      </c>
      <c r="O45" s="29"/>
      <c r="P45" s="29"/>
      <c r="Q45" s="29"/>
      <c r="R45" s="29"/>
      <c r="S45" s="29"/>
      <c r="T45" s="29"/>
      <c r="U45" s="29"/>
      <c r="V45" s="29"/>
      <c r="W45" s="29"/>
      <c r="X45" s="29"/>
      <c r="Y45" s="29"/>
      <c r="Z45" s="29"/>
      <c r="AA45" s="29"/>
      <c r="AB45" s="29"/>
    </row>
    <row r="46" spans="2:28">
      <c r="B46" t="s">
        <v>600</v>
      </c>
      <c r="C46" s="29"/>
      <c r="D46" s="29"/>
      <c r="E46" s="29"/>
      <c r="F46" s="29"/>
      <c r="G46" s="29"/>
      <c r="H46" s="29"/>
      <c r="I46" s="29"/>
      <c r="J46" s="29"/>
      <c r="K46" s="29"/>
      <c r="L46" s="29"/>
      <c r="M46" s="29"/>
      <c r="N46" s="544"/>
      <c r="O46" s="29" t="s">
        <v>601</v>
      </c>
      <c r="P46" s="29"/>
      <c r="Q46" s="29"/>
      <c r="R46" s="29"/>
      <c r="S46" s="29"/>
      <c r="T46" s="29"/>
      <c r="U46" s="29"/>
      <c r="V46" s="29"/>
      <c r="W46" s="29"/>
      <c r="X46" s="29"/>
      <c r="Y46" s="29"/>
      <c r="Z46" s="29"/>
      <c r="AA46" s="29"/>
      <c r="AB46" s="29"/>
    </row>
    <row r="47" spans="2:28">
      <c r="B47" s="549" t="s">
        <v>59</v>
      </c>
      <c r="C47" s="543" t="s">
        <v>602</v>
      </c>
      <c r="D47" s="29"/>
      <c r="E47" s="29"/>
      <c r="F47" s="29"/>
      <c r="G47" s="29"/>
      <c r="H47" s="29"/>
      <c r="I47" s="29"/>
      <c r="J47" s="29"/>
      <c r="K47" s="29"/>
      <c r="L47" s="29"/>
      <c r="M47" s="29"/>
      <c r="O47" s="29"/>
      <c r="P47" s="29"/>
      <c r="Q47" s="29"/>
      <c r="R47" s="29"/>
      <c r="S47" s="29"/>
      <c r="T47" s="29"/>
      <c r="U47" s="29"/>
      <c r="V47" s="29"/>
      <c r="W47" s="29"/>
      <c r="X47" s="29"/>
      <c r="Y47" s="29"/>
      <c r="Z47" s="29"/>
      <c r="AA47" s="29"/>
      <c r="AB47" s="29"/>
    </row>
    <row r="48" spans="2:28">
      <c r="B48" s="544"/>
      <c r="C48" s="543" t="s">
        <v>603</v>
      </c>
      <c r="D48" s="29"/>
      <c r="E48" s="29"/>
      <c r="F48" s="29"/>
      <c r="G48" s="29"/>
      <c r="H48" s="29"/>
      <c r="I48" s="29"/>
      <c r="J48" s="29"/>
      <c r="K48" s="29"/>
      <c r="L48" s="29"/>
      <c r="M48" s="29"/>
      <c r="N48" t="s">
        <v>604</v>
      </c>
      <c r="O48" s="29"/>
      <c r="P48" s="29"/>
      <c r="Q48" s="29"/>
      <c r="R48" s="29"/>
      <c r="S48" s="29"/>
      <c r="T48" s="29"/>
      <c r="U48" s="29"/>
      <c r="V48" s="29"/>
      <c r="W48" s="29"/>
      <c r="X48" s="29"/>
      <c r="Y48" s="29"/>
      <c r="Z48" s="29"/>
      <c r="AA48" s="29"/>
      <c r="AB48" s="29"/>
    </row>
    <row r="49" spans="2:28">
      <c r="C49" s="543"/>
      <c r="D49" s="29"/>
      <c r="E49" s="29"/>
      <c r="F49" s="29"/>
      <c r="G49" s="29"/>
      <c r="H49" s="29"/>
      <c r="I49" s="29"/>
      <c r="J49" s="29"/>
      <c r="K49" s="29"/>
      <c r="L49" s="29"/>
      <c r="M49" s="29"/>
      <c r="N49" s="544"/>
      <c r="O49" s="543" t="s">
        <v>605</v>
      </c>
      <c r="P49" s="29"/>
      <c r="Q49" s="29"/>
      <c r="R49" s="29"/>
      <c r="S49" s="29"/>
      <c r="T49" s="29"/>
      <c r="U49" s="29"/>
      <c r="V49" s="29"/>
      <c r="W49" s="29"/>
      <c r="X49" s="29"/>
      <c r="Y49" s="29"/>
      <c r="Z49" s="29"/>
      <c r="AA49" s="29"/>
      <c r="AB49" s="29"/>
    </row>
    <row r="50" spans="2:28">
      <c r="B50" t="s">
        <v>606</v>
      </c>
      <c r="C50" s="29"/>
      <c r="D50" s="29"/>
      <c r="E50" s="29"/>
      <c r="F50" s="29"/>
      <c r="G50" s="29"/>
      <c r="H50" s="29"/>
      <c r="I50" s="29"/>
      <c r="J50" s="29"/>
      <c r="K50" s="29"/>
      <c r="L50" s="29"/>
      <c r="M50" s="29"/>
      <c r="O50" s="29"/>
      <c r="P50" s="29"/>
      <c r="Q50" s="29"/>
      <c r="R50" s="29"/>
      <c r="S50" s="29"/>
      <c r="T50" s="29"/>
      <c r="U50" s="29"/>
      <c r="V50" s="29"/>
      <c r="W50" s="29"/>
      <c r="X50" s="29"/>
      <c r="Y50" s="29"/>
      <c r="Z50" s="29"/>
      <c r="AA50" s="29"/>
      <c r="AB50" s="29"/>
    </row>
    <row r="51" spans="2:28">
      <c r="B51" s="549" t="s">
        <v>59</v>
      </c>
      <c r="C51" s="543" t="s">
        <v>607</v>
      </c>
      <c r="D51" s="29"/>
      <c r="E51" s="29"/>
      <c r="F51" s="29"/>
      <c r="G51" s="29"/>
      <c r="H51" s="29"/>
      <c r="I51" s="29"/>
      <c r="J51" s="29"/>
      <c r="K51" s="29"/>
      <c r="L51" s="29"/>
      <c r="M51" s="29"/>
      <c r="N51" t="s">
        <v>608</v>
      </c>
      <c r="O51" s="29"/>
      <c r="P51" s="29"/>
      <c r="Q51" s="29"/>
      <c r="R51" s="29"/>
      <c r="S51" s="29"/>
      <c r="T51" s="29"/>
      <c r="U51" s="29"/>
      <c r="V51" s="29"/>
      <c r="W51" s="29"/>
      <c r="X51" s="29"/>
      <c r="Y51" s="29"/>
      <c r="Z51" s="29"/>
      <c r="AA51" s="29"/>
      <c r="AB51" s="29"/>
    </row>
    <row r="52" spans="2:28">
      <c r="C52" s="543"/>
      <c r="D52" s="29"/>
      <c r="E52" s="29"/>
      <c r="F52" s="29"/>
      <c r="G52" s="29"/>
      <c r="H52" s="29"/>
      <c r="I52" s="29"/>
      <c r="J52" s="29"/>
      <c r="K52" s="29"/>
      <c r="L52" s="29"/>
      <c r="M52" s="29"/>
      <c r="N52" s="544"/>
      <c r="O52" s="543" t="s">
        <v>609</v>
      </c>
      <c r="P52" s="29"/>
      <c r="Q52" s="29"/>
      <c r="R52" s="29"/>
      <c r="S52" s="29"/>
      <c r="T52" s="29"/>
      <c r="U52" s="29"/>
      <c r="V52" s="29"/>
      <c r="W52" s="29"/>
      <c r="X52" s="29"/>
      <c r="Y52" s="29"/>
      <c r="Z52" s="29"/>
      <c r="AA52" s="29"/>
      <c r="AB52" s="29"/>
    </row>
    <row r="53" spans="2:28">
      <c r="B53" t="s">
        <v>610</v>
      </c>
      <c r="C53" s="543"/>
      <c r="D53" s="29"/>
      <c r="E53" s="29"/>
      <c r="F53" s="29"/>
      <c r="G53" s="29"/>
      <c r="H53" s="29"/>
      <c r="I53" s="29"/>
      <c r="J53" s="29"/>
      <c r="K53" s="29"/>
      <c r="L53" s="29"/>
      <c r="M53" s="29"/>
      <c r="O53" s="29"/>
      <c r="P53" s="29"/>
      <c r="Q53" s="29"/>
      <c r="R53" s="29"/>
      <c r="S53" s="29"/>
      <c r="T53" s="29"/>
      <c r="U53" s="29"/>
      <c r="V53" s="29"/>
      <c r="W53" s="29"/>
      <c r="X53" s="29"/>
      <c r="Y53" s="29"/>
      <c r="Z53" s="29"/>
      <c r="AA53" s="29"/>
      <c r="AB53" s="29"/>
    </row>
    <row r="54" spans="2:28">
      <c r="B54" s="549" t="s">
        <v>59</v>
      </c>
      <c r="C54" s="543" t="s">
        <v>2953</v>
      </c>
      <c r="D54" s="29"/>
      <c r="E54" s="29"/>
      <c r="F54" s="29"/>
      <c r="G54" s="29"/>
      <c r="H54" s="29"/>
      <c r="I54" s="29" t="s">
        <v>188</v>
      </c>
      <c r="J54" s="29"/>
      <c r="K54" s="29"/>
      <c r="L54" s="29"/>
      <c r="M54" s="29"/>
      <c r="N54" t="s">
        <v>611</v>
      </c>
      <c r="O54" s="29"/>
      <c r="P54" s="29"/>
      <c r="Q54" s="29"/>
      <c r="R54" s="29"/>
      <c r="S54" s="29"/>
      <c r="T54" s="29"/>
      <c r="U54" s="29"/>
      <c r="V54" s="29"/>
      <c r="W54" s="29"/>
      <c r="X54" s="29"/>
      <c r="Y54" s="29"/>
      <c r="Z54" s="29"/>
      <c r="AA54" s="29"/>
      <c r="AB54" s="29"/>
    </row>
    <row r="55" spans="2:28">
      <c r="C55" s="543"/>
      <c r="D55" s="29"/>
      <c r="E55" s="29"/>
      <c r="F55" s="29"/>
      <c r="G55" s="29"/>
      <c r="H55" s="29"/>
      <c r="I55" s="29"/>
      <c r="J55" s="29"/>
      <c r="K55" s="29"/>
      <c r="L55" s="29"/>
      <c r="M55" s="29"/>
      <c r="N55" s="544"/>
      <c r="O55" s="543" t="s">
        <v>612</v>
      </c>
      <c r="P55" s="29"/>
      <c r="Q55" s="29"/>
      <c r="R55" s="29"/>
      <c r="S55" s="29"/>
      <c r="T55" s="29"/>
      <c r="U55" s="29"/>
      <c r="V55" s="29"/>
      <c r="W55" s="29"/>
      <c r="X55" s="29"/>
      <c r="Y55" s="29"/>
      <c r="Z55" s="29"/>
      <c r="AA55" s="29"/>
      <c r="AB55" s="29"/>
    </row>
    <row r="56" spans="2:28">
      <c r="B56" t="s">
        <v>613</v>
      </c>
      <c r="C56" s="29"/>
      <c r="D56" s="29"/>
      <c r="E56" s="29"/>
      <c r="F56" s="29"/>
      <c r="G56" s="29"/>
      <c r="H56" s="29"/>
      <c r="I56" s="29"/>
      <c r="J56" s="29"/>
      <c r="K56" s="29"/>
      <c r="L56" s="29"/>
      <c r="M56" s="29"/>
      <c r="O56" s="29"/>
      <c r="P56" s="29"/>
      <c r="Q56" s="29"/>
      <c r="R56" s="29"/>
      <c r="S56" s="29"/>
      <c r="T56" s="29"/>
      <c r="U56" s="29"/>
      <c r="V56" s="29"/>
      <c r="W56" s="29"/>
      <c r="X56" s="29"/>
      <c r="Y56" s="29"/>
      <c r="Z56" s="29"/>
      <c r="AA56" s="29"/>
      <c r="AB56" s="29"/>
    </row>
    <row r="57" spans="2:28">
      <c r="B57" s="549" t="s">
        <v>59</v>
      </c>
      <c r="C57" s="543" t="s">
        <v>614</v>
      </c>
      <c r="D57" s="29"/>
      <c r="E57" s="29"/>
      <c r="F57" s="29"/>
      <c r="G57" s="29"/>
      <c r="H57" s="29"/>
      <c r="I57" s="29"/>
      <c r="J57" s="29"/>
      <c r="K57" s="29"/>
      <c r="L57" s="29"/>
      <c r="M57" s="29"/>
      <c r="N57" t="s">
        <v>615</v>
      </c>
      <c r="O57" s="29"/>
      <c r="P57" s="29"/>
      <c r="Q57" s="29"/>
      <c r="R57" s="29"/>
      <c r="S57" s="29"/>
      <c r="T57" s="29"/>
      <c r="U57" s="29"/>
      <c r="V57" s="29"/>
      <c r="W57" s="29"/>
      <c r="X57" s="29"/>
      <c r="Y57" s="29"/>
      <c r="Z57" s="29"/>
      <c r="AA57" s="29"/>
      <c r="AB57" s="29"/>
    </row>
    <row r="58" spans="2:28">
      <c r="C58" s="543"/>
      <c r="D58" s="29"/>
      <c r="E58" s="29"/>
      <c r="F58" s="29"/>
      <c r="G58" s="29"/>
      <c r="H58" s="29"/>
      <c r="I58" s="29"/>
      <c r="J58" s="29"/>
      <c r="K58" s="29"/>
      <c r="L58" s="29"/>
      <c r="M58" s="29"/>
      <c r="N58" s="544"/>
      <c r="O58" s="543" t="s">
        <v>616</v>
      </c>
      <c r="P58" s="29"/>
      <c r="Q58" s="29"/>
      <c r="R58" s="29"/>
      <c r="S58" s="29"/>
      <c r="T58" s="29"/>
      <c r="U58" s="29"/>
      <c r="V58" s="29"/>
      <c r="W58" s="29"/>
      <c r="X58" s="29"/>
      <c r="Y58" s="29"/>
      <c r="Z58" s="29"/>
      <c r="AA58" s="29"/>
      <c r="AB58" s="29"/>
    </row>
    <row r="59" spans="2:28" ht="18.75">
      <c r="B59" s="429" t="s">
        <v>617</v>
      </c>
      <c r="C59" s="543"/>
      <c r="D59" s="29"/>
      <c r="E59" s="29"/>
      <c r="F59" s="29"/>
      <c r="G59" s="29"/>
      <c r="H59" s="29"/>
      <c r="I59" s="29"/>
      <c r="J59" s="29"/>
      <c r="K59" s="29"/>
      <c r="L59" s="29"/>
      <c r="M59" s="29"/>
      <c r="O59" s="29"/>
      <c r="P59" s="29"/>
      <c r="Q59" s="29"/>
      <c r="R59" s="29"/>
      <c r="S59" s="29"/>
      <c r="T59" s="29"/>
      <c r="U59" s="29"/>
      <c r="V59" s="29"/>
      <c r="W59" s="29"/>
      <c r="X59" s="29"/>
      <c r="Y59" s="29"/>
      <c r="Z59" s="29"/>
      <c r="AA59" s="29"/>
      <c r="AB59" s="29"/>
    </row>
    <row r="60" spans="2:28">
      <c r="B60" s="549" t="s">
        <v>59</v>
      </c>
      <c r="C60" s="543" t="s">
        <v>618</v>
      </c>
      <c r="D60" s="29"/>
      <c r="E60" s="29"/>
      <c r="F60" s="29"/>
      <c r="G60" s="29"/>
      <c r="H60" s="29"/>
      <c r="I60" s="29"/>
      <c r="J60" s="29"/>
      <c r="K60" s="29"/>
      <c r="L60" s="29"/>
      <c r="M60" s="29"/>
      <c r="N60" t="s">
        <v>619</v>
      </c>
      <c r="O60" s="29"/>
      <c r="P60" s="29"/>
      <c r="Q60" s="29"/>
      <c r="R60" s="29"/>
      <c r="S60" s="29"/>
      <c r="T60" s="29"/>
      <c r="U60" s="29"/>
      <c r="V60" s="29"/>
      <c r="W60" s="29"/>
      <c r="X60" s="29"/>
      <c r="Y60" s="29"/>
      <c r="Z60" s="29"/>
      <c r="AA60" s="29"/>
      <c r="AB60" s="29"/>
    </row>
    <row r="61" spans="2:28">
      <c r="C61" s="543"/>
      <c r="D61" s="29"/>
      <c r="E61" s="29"/>
      <c r="F61" s="29"/>
      <c r="G61" s="29"/>
      <c r="H61" s="29"/>
      <c r="I61" s="29"/>
      <c r="J61" s="29"/>
      <c r="K61" s="29"/>
      <c r="L61" s="29"/>
      <c r="M61" s="29"/>
      <c r="N61" s="544"/>
      <c r="O61" s="543" t="s">
        <v>620</v>
      </c>
      <c r="P61" s="29"/>
      <c r="Q61" s="29"/>
      <c r="R61" s="29"/>
      <c r="S61" s="29"/>
      <c r="T61" s="29"/>
      <c r="U61" s="29"/>
      <c r="V61" s="29"/>
      <c r="W61" s="29"/>
      <c r="X61" s="29"/>
      <c r="Y61" s="29"/>
      <c r="Z61" s="29"/>
      <c r="AA61" s="29"/>
      <c r="AB61" s="29"/>
    </row>
    <row r="62" spans="2:28">
      <c r="B62" t="s">
        <v>621</v>
      </c>
      <c r="C62" s="543"/>
      <c r="D62" s="29"/>
      <c r="E62" s="29"/>
      <c r="F62" s="29"/>
      <c r="G62" s="29"/>
      <c r="H62" s="29"/>
      <c r="I62" s="29"/>
      <c r="J62" s="29"/>
      <c r="K62" s="29"/>
      <c r="L62" s="29"/>
      <c r="M62" s="29"/>
      <c r="O62" s="29"/>
      <c r="P62" s="29"/>
      <c r="Q62" s="29"/>
      <c r="R62" s="29"/>
      <c r="S62" s="29"/>
      <c r="T62" s="29"/>
      <c r="U62" s="29"/>
      <c r="V62" s="29"/>
      <c r="W62" s="29"/>
      <c r="X62" s="29"/>
      <c r="Y62" s="29"/>
      <c r="Z62" s="29"/>
      <c r="AA62" s="29"/>
      <c r="AB62" s="29"/>
    </row>
    <row r="63" spans="2:28">
      <c r="B63" s="549" t="s">
        <v>59</v>
      </c>
      <c r="C63" s="543" t="s">
        <v>622</v>
      </c>
      <c r="D63" s="29"/>
      <c r="E63" s="29"/>
      <c r="F63" s="29"/>
      <c r="G63" s="29"/>
      <c r="H63" s="29"/>
      <c r="I63" s="29"/>
      <c r="J63" s="29"/>
      <c r="K63" s="29"/>
      <c r="L63" s="29"/>
      <c r="M63" s="29"/>
      <c r="N63" t="s">
        <v>623</v>
      </c>
      <c r="O63" s="29"/>
      <c r="P63" s="29"/>
      <c r="Q63" s="29"/>
      <c r="R63" s="29"/>
      <c r="S63" s="29"/>
      <c r="T63" s="29"/>
      <c r="U63" s="29"/>
      <c r="V63" s="29"/>
      <c r="W63" s="29"/>
      <c r="X63" s="29"/>
      <c r="Y63" s="29"/>
      <c r="Z63" s="29"/>
      <c r="AA63" s="29"/>
      <c r="AB63" s="29"/>
    </row>
    <row r="64" spans="2:28">
      <c r="C64" s="543"/>
      <c r="D64" s="29"/>
      <c r="E64" s="29"/>
      <c r="F64" s="29"/>
      <c r="G64" s="29"/>
      <c r="H64" s="29"/>
      <c r="I64" s="29"/>
      <c r="J64" s="29"/>
      <c r="K64" s="29"/>
      <c r="L64" s="29"/>
      <c r="M64" s="29"/>
      <c r="N64" s="544"/>
      <c r="O64" s="543" t="s">
        <v>624</v>
      </c>
      <c r="P64" s="29"/>
      <c r="Q64" s="29"/>
      <c r="R64" s="29"/>
      <c r="S64" s="29"/>
      <c r="T64" s="29"/>
      <c r="U64" s="29"/>
      <c r="V64" s="29"/>
      <c r="W64" s="29"/>
      <c r="X64" s="29"/>
      <c r="Y64" s="29"/>
      <c r="Z64" s="29"/>
      <c r="AA64" s="29"/>
      <c r="AB64" s="29"/>
    </row>
    <row r="65" spans="2:28">
      <c r="B65" t="s">
        <v>625</v>
      </c>
      <c r="C65" s="543"/>
      <c r="D65" s="29"/>
      <c r="E65" s="29"/>
      <c r="F65" s="29"/>
      <c r="G65" s="29"/>
      <c r="H65" s="29"/>
      <c r="I65" s="29"/>
      <c r="J65" s="29"/>
      <c r="K65" s="29"/>
      <c r="L65" s="29"/>
      <c r="M65" s="29"/>
      <c r="O65" s="29"/>
      <c r="P65" s="29"/>
      <c r="Q65" s="29"/>
      <c r="R65" s="29"/>
      <c r="S65" s="29"/>
      <c r="T65" s="29"/>
      <c r="U65" s="29"/>
      <c r="V65" s="29"/>
      <c r="W65" s="29"/>
      <c r="X65" s="29"/>
      <c r="Y65" s="29"/>
      <c r="Z65" s="29"/>
      <c r="AA65" s="29"/>
      <c r="AB65" s="29"/>
    </row>
    <row r="66" spans="2:28">
      <c r="B66" s="549" t="s">
        <v>59</v>
      </c>
      <c r="C66" s="543" t="s">
        <v>626</v>
      </c>
      <c r="D66" s="29"/>
      <c r="E66" s="29"/>
      <c r="F66" s="29"/>
      <c r="G66" s="29"/>
      <c r="H66" s="29"/>
      <c r="I66" s="29"/>
      <c r="J66" s="29"/>
      <c r="K66" s="29"/>
      <c r="L66" s="29"/>
      <c r="M66" s="29"/>
      <c r="N66" t="s">
        <v>627</v>
      </c>
      <c r="O66" s="29"/>
      <c r="P66" s="29"/>
      <c r="Q66" s="29"/>
      <c r="R66" s="29"/>
      <c r="S66" s="29"/>
      <c r="T66" s="29"/>
      <c r="U66" s="29"/>
      <c r="V66" s="29"/>
      <c r="W66" s="29"/>
      <c r="X66" s="29"/>
      <c r="Y66" s="29"/>
      <c r="Z66" s="29"/>
      <c r="AA66" s="29"/>
      <c r="AB66" s="29"/>
    </row>
    <row r="67" spans="2:28">
      <c r="C67" s="543"/>
      <c r="D67" s="29"/>
      <c r="E67" s="29"/>
      <c r="F67" s="29"/>
      <c r="G67" s="29"/>
      <c r="H67" s="29"/>
      <c r="I67" s="29"/>
      <c r="J67" s="29"/>
      <c r="K67" s="29"/>
      <c r="L67" s="29"/>
      <c r="M67" s="29"/>
      <c r="N67" s="544"/>
      <c r="O67" s="543" t="s">
        <v>628</v>
      </c>
      <c r="P67" s="29"/>
      <c r="Q67" s="29"/>
      <c r="R67" s="29"/>
      <c r="S67" s="29"/>
      <c r="T67" s="29"/>
      <c r="U67" s="29"/>
      <c r="V67" s="29"/>
      <c r="W67" s="29"/>
      <c r="X67" s="29"/>
      <c r="Y67" s="29"/>
      <c r="Z67" s="29"/>
      <c r="AA67" s="29"/>
      <c r="AB67" s="29"/>
    </row>
    <row r="68" spans="2:28">
      <c r="B68" t="s">
        <v>629</v>
      </c>
      <c r="C68" s="29"/>
      <c r="D68" s="29"/>
      <c r="E68" s="29"/>
      <c r="F68" s="29"/>
      <c r="G68" s="29"/>
      <c r="H68" s="29"/>
      <c r="I68" s="29"/>
      <c r="J68" s="29"/>
      <c r="K68" s="29"/>
      <c r="L68" s="29"/>
      <c r="M68" s="29"/>
      <c r="O68" s="29"/>
      <c r="P68" s="29"/>
      <c r="Q68" s="29"/>
      <c r="R68" s="29"/>
      <c r="S68" s="29"/>
      <c r="T68" s="29"/>
      <c r="U68" s="29"/>
      <c r="V68" s="29"/>
      <c r="W68" s="29"/>
      <c r="X68" s="29"/>
      <c r="Y68" s="29"/>
      <c r="Z68" s="29"/>
      <c r="AA68" s="29"/>
      <c r="AB68" s="29"/>
    </row>
    <row r="69" spans="2:28">
      <c r="B69" s="549" t="s">
        <v>59</v>
      </c>
      <c r="C69" s="543" t="s">
        <v>630</v>
      </c>
      <c r="D69" s="29"/>
      <c r="E69" s="29"/>
      <c r="F69" s="29"/>
      <c r="G69" s="29"/>
      <c r="H69" s="29"/>
      <c r="I69" s="29"/>
      <c r="J69" s="29"/>
      <c r="K69" s="29"/>
      <c r="L69" s="29"/>
      <c r="M69" s="29"/>
      <c r="N69" t="s">
        <v>631</v>
      </c>
      <c r="O69" s="29"/>
      <c r="P69" s="29"/>
      <c r="Q69" s="29"/>
      <c r="R69" s="29"/>
      <c r="S69" s="29"/>
      <c r="T69" s="29"/>
      <c r="U69" s="29"/>
      <c r="V69" s="29"/>
      <c r="W69" s="29"/>
      <c r="X69" s="29"/>
      <c r="Y69" s="29"/>
      <c r="Z69" s="29"/>
      <c r="AA69" s="29"/>
      <c r="AB69" s="29"/>
    </row>
    <row r="70" spans="2:28">
      <c r="C70" s="29"/>
      <c r="D70" s="29"/>
      <c r="E70" s="29"/>
      <c r="F70" s="29"/>
      <c r="G70" s="29"/>
      <c r="H70" s="29"/>
      <c r="I70" s="29"/>
      <c r="J70" s="29"/>
      <c r="K70" s="29"/>
      <c r="L70" s="29"/>
      <c r="M70" s="29"/>
      <c r="N70" s="544"/>
      <c r="O70" s="543" t="s">
        <v>632</v>
      </c>
      <c r="P70" s="29"/>
      <c r="Q70" s="29"/>
      <c r="R70" s="29"/>
      <c r="S70" s="29"/>
      <c r="T70" s="29"/>
      <c r="U70" s="29"/>
      <c r="V70" s="29"/>
      <c r="W70" s="29"/>
      <c r="X70" s="29"/>
      <c r="Y70" s="29"/>
      <c r="Z70" s="29"/>
      <c r="AA70" s="29"/>
      <c r="AB70" s="29"/>
    </row>
    <row r="71" spans="2:28">
      <c r="B71" t="s">
        <v>633</v>
      </c>
      <c r="C71" s="29"/>
      <c r="D71" s="29"/>
      <c r="E71" s="29"/>
      <c r="F71" s="29"/>
      <c r="G71" s="29"/>
      <c r="H71" s="29"/>
      <c r="I71" s="29"/>
      <c r="J71" s="29"/>
      <c r="K71" s="29"/>
      <c r="L71" s="29"/>
      <c r="M71" s="29"/>
      <c r="O71" s="29"/>
      <c r="P71" s="29"/>
      <c r="Q71" s="29"/>
      <c r="R71" s="29"/>
      <c r="S71" s="29"/>
      <c r="T71" s="29"/>
      <c r="U71" s="29"/>
      <c r="V71" s="29"/>
      <c r="W71" s="29"/>
      <c r="X71" s="29"/>
      <c r="Y71" s="29"/>
      <c r="Z71" s="29"/>
      <c r="AA71" s="29"/>
      <c r="AB71" s="29"/>
    </row>
    <row r="72" spans="2:28">
      <c r="B72" s="549" t="s">
        <v>59</v>
      </c>
      <c r="C72" s="543" t="s">
        <v>634</v>
      </c>
      <c r="D72" s="29"/>
      <c r="E72" s="29"/>
      <c r="F72" s="29"/>
      <c r="G72" s="29"/>
      <c r="H72" s="29"/>
      <c r="I72" s="29"/>
      <c r="J72" s="29"/>
      <c r="K72" s="29"/>
      <c r="L72" s="29"/>
      <c r="M72" s="29"/>
      <c r="N72" t="s">
        <v>635</v>
      </c>
      <c r="O72" s="29"/>
      <c r="P72" s="29"/>
      <c r="Q72" s="29"/>
      <c r="R72" s="29"/>
      <c r="S72" s="29"/>
      <c r="T72" s="29"/>
      <c r="U72" s="29"/>
      <c r="V72" s="29"/>
      <c r="W72" s="29"/>
      <c r="X72" s="29"/>
      <c r="Y72" s="29"/>
      <c r="Z72" s="29"/>
      <c r="AA72" s="29"/>
      <c r="AB72" s="29"/>
    </row>
    <row r="73" spans="2:28">
      <c r="C73" s="29"/>
      <c r="D73" s="29"/>
      <c r="E73" s="29"/>
      <c r="F73" s="29"/>
      <c r="G73" s="29"/>
      <c r="H73" s="29"/>
      <c r="I73" s="29"/>
      <c r="J73" s="29"/>
      <c r="K73" s="29"/>
      <c r="L73" s="29"/>
      <c r="M73" s="29"/>
      <c r="N73" s="544"/>
      <c r="O73" s="543" t="s">
        <v>636</v>
      </c>
      <c r="P73" s="29"/>
      <c r="Q73" s="29"/>
      <c r="R73" s="29"/>
      <c r="S73" s="29"/>
      <c r="T73" s="29"/>
      <c r="U73" s="29"/>
      <c r="V73" s="29"/>
      <c r="W73" s="29"/>
      <c r="X73" s="29"/>
      <c r="Y73" s="29"/>
      <c r="Z73" s="29"/>
      <c r="AA73" s="29"/>
      <c r="AB73" s="29"/>
    </row>
    <row r="74" spans="2:28">
      <c r="B74" t="s">
        <v>637</v>
      </c>
      <c r="C74" s="543"/>
      <c r="D74" s="29"/>
      <c r="E74" s="29"/>
      <c r="F74" s="29"/>
      <c r="G74" s="29"/>
      <c r="H74" s="29"/>
      <c r="I74" s="29"/>
      <c r="J74" s="29"/>
      <c r="K74" s="29"/>
      <c r="L74" s="29"/>
      <c r="M74" s="29"/>
      <c r="O74" s="29"/>
      <c r="P74" s="29"/>
      <c r="Q74" s="29"/>
      <c r="R74" s="29"/>
      <c r="S74" s="29"/>
      <c r="T74" s="29"/>
      <c r="U74" s="29"/>
      <c r="V74" s="29"/>
      <c r="W74" s="29"/>
      <c r="X74" s="29"/>
      <c r="Y74" s="29"/>
      <c r="Z74" s="29"/>
      <c r="AA74" s="29"/>
      <c r="AB74" s="29"/>
    </row>
    <row r="75" spans="2:28">
      <c r="B75" s="549" t="s">
        <v>59</v>
      </c>
      <c r="C75" s="543" t="s">
        <v>638</v>
      </c>
      <c r="D75" s="29"/>
      <c r="E75" s="29"/>
      <c r="F75" s="29"/>
      <c r="G75" s="29"/>
      <c r="H75" s="29"/>
      <c r="I75" s="29"/>
      <c r="J75" s="29"/>
      <c r="K75" s="29"/>
      <c r="L75" s="29"/>
      <c r="M75" s="29"/>
      <c r="N75" t="s">
        <v>639</v>
      </c>
      <c r="O75" s="29"/>
      <c r="P75" s="29"/>
      <c r="Q75" s="29"/>
      <c r="R75" s="29"/>
      <c r="S75" s="29"/>
      <c r="T75" s="29"/>
      <c r="U75" s="29"/>
      <c r="V75" s="29"/>
      <c r="W75" s="29"/>
      <c r="X75" s="29"/>
      <c r="Y75" s="29"/>
      <c r="Z75" s="29"/>
      <c r="AA75" s="29"/>
      <c r="AB75" s="29"/>
    </row>
    <row r="76" spans="2:28">
      <c r="C76" s="29"/>
      <c r="D76" s="29"/>
      <c r="E76" s="29"/>
      <c r="F76" s="29"/>
      <c r="G76" s="29"/>
      <c r="H76" s="29"/>
      <c r="I76" s="29"/>
      <c r="J76" s="29"/>
      <c r="K76" s="29"/>
      <c r="L76" s="29"/>
      <c r="M76" s="29"/>
      <c r="N76" s="544"/>
      <c r="O76" s="543" t="s">
        <v>640</v>
      </c>
      <c r="P76" s="29"/>
      <c r="Q76" s="29"/>
      <c r="R76" s="29"/>
      <c r="S76" s="29"/>
      <c r="T76" s="29"/>
      <c r="U76" s="29"/>
      <c r="V76" s="29"/>
      <c r="W76" s="29"/>
      <c r="X76" s="29"/>
      <c r="Y76" s="29"/>
      <c r="Z76" s="29"/>
      <c r="AA76" s="29"/>
      <c r="AB76" s="29"/>
    </row>
    <row r="77" spans="2:28">
      <c r="B77" t="s">
        <v>641</v>
      </c>
      <c r="C77" s="29"/>
      <c r="D77" s="29"/>
      <c r="E77" s="29"/>
      <c r="F77" s="29"/>
      <c r="G77" s="29"/>
      <c r="H77" s="29"/>
      <c r="I77" s="29"/>
      <c r="J77" s="29"/>
      <c r="K77" s="29"/>
      <c r="L77" s="29"/>
      <c r="M77" s="29"/>
      <c r="O77" s="29"/>
      <c r="P77" s="29"/>
      <c r="Q77" s="29"/>
      <c r="R77" s="29"/>
      <c r="S77" s="29"/>
      <c r="T77" s="29"/>
      <c r="U77" s="29"/>
      <c r="V77" s="29"/>
      <c r="W77" s="29"/>
      <c r="X77" s="29"/>
      <c r="Y77" s="29"/>
      <c r="Z77" s="29"/>
      <c r="AA77" s="29"/>
      <c r="AB77" s="29"/>
    </row>
    <row r="78" spans="2:28">
      <c r="B78" s="549" t="s">
        <v>59</v>
      </c>
      <c r="C78" s="543" t="s">
        <v>642</v>
      </c>
      <c r="D78" s="29"/>
      <c r="E78" s="29"/>
      <c r="F78" s="29"/>
      <c r="G78" s="29"/>
      <c r="H78" s="29"/>
      <c r="I78" s="29"/>
      <c r="J78" s="29"/>
      <c r="K78" s="29"/>
      <c r="L78" s="29"/>
      <c r="M78" s="29"/>
      <c r="N78" t="s">
        <v>643</v>
      </c>
      <c r="O78" s="29"/>
      <c r="P78" s="29"/>
      <c r="Q78" s="29"/>
      <c r="R78" s="29"/>
      <c r="S78" s="29"/>
      <c r="T78" s="29"/>
      <c r="U78" s="29"/>
      <c r="V78" s="29"/>
      <c r="W78" s="29"/>
      <c r="X78" s="29"/>
      <c r="Y78" s="29"/>
      <c r="Z78" s="29"/>
      <c r="AA78" s="29"/>
      <c r="AB78" s="29"/>
    </row>
    <row r="79" spans="2:28">
      <c r="C79" s="29"/>
      <c r="D79" s="29"/>
      <c r="E79" s="29"/>
      <c r="F79" s="29"/>
      <c r="G79" s="29"/>
      <c r="H79" s="29"/>
      <c r="I79" s="29"/>
      <c r="J79" s="29"/>
      <c r="K79" s="29"/>
      <c r="L79" s="29"/>
      <c r="M79" s="29"/>
      <c r="N79" s="544"/>
      <c r="O79" s="543" t="s">
        <v>644</v>
      </c>
      <c r="P79" s="29"/>
      <c r="Q79" s="29"/>
      <c r="R79" s="29"/>
      <c r="S79" s="29"/>
      <c r="T79" s="29"/>
      <c r="U79" s="29"/>
      <c r="V79" s="29"/>
      <c r="W79" s="29"/>
      <c r="X79" s="29"/>
      <c r="Y79" s="29"/>
      <c r="Z79" s="29"/>
      <c r="AA79" s="29"/>
      <c r="AB79" s="29"/>
    </row>
    <row r="80" spans="2:28">
      <c r="B80" t="s">
        <v>645</v>
      </c>
      <c r="C80" s="29"/>
      <c r="D80" s="29"/>
      <c r="E80" s="29"/>
      <c r="F80" s="29"/>
      <c r="G80" s="29"/>
      <c r="H80" s="29"/>
      <c r="I80" s="29"/>
      <c r="J80" s="29"/>
      <c r="K80" s="29"/>
      <c r="L80" s="29"/>
      <c r="M80" s="29"/>
      <c r="N80" s="544"/>
      <c r="O80" s="543" t="s">
        <v>646</v>
      </c>
      <c r="P80" s="29"/>
      <c r="Q80" s="29"/>
      <c r="R80" s="29"/>
      <c r="S80" s="29"/>
      <c r="T80" s="29"/>
      <c r="U80" s="29"/>
      <c r="V80" s="29"/>
      <c r="W80" s="29"/>
      <c r="X80" s="29"/>
      <c r="Y80" s="29"/>
      <c r="Z80" s="29"/>
      <c r="AA80" s="29"/>
      <c r="AB80" s="29"/>
    </row>
    <row r="81" spans="2:28">
      <c r="B81" s="549" t="s">
        <v>59</v>
      </c>
      <c r="C81" s="543" t="s">
        <v>647</v>
      </c>
      <c r="D81" s="29"/>
      <c r="E81" s="29"/>
      <c r="F81" s="29"/>
      <c r="G81" s="29"/>
      <c r="H81" s="29"/>
      <c r="I81" s="29"/>
      <c r="J81" s="29"/>
      <c r="K81" s="29"/>
      <c r="L81" s="29"/>
      <c r="M81" s="29"/>
      <c r="N81" s="544"/>
      <c r="O81" s="543" t="s">
        <v>648</v>
      </c>
      <c r="P81" s="29"/>
      <c r="Q81" s="29"/>
      <c r="R81" s="29"/>
      <c r="S81" s="29"/>
      <c r="T81" s="29"/>
      <c r="U81" s="29"/>
      <c r="V81" s="29"/>
      <c r="W81" s="29"/>
      <c r="X81" s="29"/>
      <c r="Y81" s="29"/>
      <c r="Z81" s="29"/>
      <c r="AA81" s="29"/>
      <c r="AB81" s="29"/>
    </row>
    <row r="82" spans="2:28">
      <c r="C82" s="543"/>
      <c r="D82" s="29"/>
      <c r="E82" s="29"/>
      <c r="F82" s="29"/>
      <c r="G82" s="29"/>
      <c r="H82" s="29"/>
      <c r="I82" s="29"/>
      <c r="J82" s="29"/>
      <c r="K82" s="29"/>
      <c r="L82" s="29"/>
      <c r="M82" s="29"/>
      <c r="N82" s="29"/>
      <c r="O82" s="29"/>
      <c r="P82" s="29"/>
      <c r="Q82" s="29"/>
      <c r="R82" s="29"/>
      <c r="S82" s="29"/>
      <c r="T82" s="29"/>
      <c r="U82" s="29"/>
      <c r="V82" s="29"/>
      <c r="W82" s="29"/>
      <c r="X82" s="29"/>
      <c r="Y82" s="29"/>
      <c r="Z82" s="29"/>
      <c r="AA82" s="29"/>
      <c r="AB82" s="29"/>
    </row>
    <row r="83" spans="2:28">
      <c r="B83" t="s">
        <v>649</v>
      </c>
      <c r="C83" s="543"/>
      <c r="D83" s="29"/>
      <c r="E83" s="29"/>
      <c r="F83" s="29"/>
      <c r="G83" s="29"/>
      <c r="H83" s="29"/>
      <c r="I83" s="29"/>
      <c r="J83" s="29"/>
      <c r="K83" s="29"/>
      <c r="L83" s="29"/>
      <c r="M83" s="29"/>
      <c r="N83" t="s">
        <v>650</v>
      </c>
      <c r="O83" s="543"/>
      <c r="P83" s="29"/>
      <c r="Q83" s="29"/>
      <c r="R83" s="29"/>
      <c r="S83" s="29"/>
      <c r="T83" s="29"/>
      <c r="U83" s="29"/>
      <c r="V83" s="29"/>
      <c r="W83" s="29"/>
      <c r="X83" s="29"/>
      <c r="Y83" s="29"/>
      <c r="Z83" s="29"/>
      <c r="AA83" s="29"/>
      <c r="AB83" s="29"/>
    </row>
    <row r="84" spans="2:28">
      <c r="B84" s="549" t="s">
        <v>59</v>
      </c>
      <c r="C84" s="543" t="s">
        <v>651</v>
      </c>
      <c r="D84" s="29"/>
      <c r="E84" s="29"/>
      <c r="F84" s="29"/>
      <c r="G84" s="29"/>
      <c r="H84" s="29"/>
      <c r="I84" s="29"/>
      <c r="J84" s="29"/>
      <c r="K84" s="29"/>
      <c r="L84" s="29"/>
      <c r="M84" s="29"/>
      <c r="N84" s="544"/>
      <c r="O84" s="543" t="s">
        <v>652</v>
      </c>
      <c r="P84" s="29"/>
      <c r="Q84" s="29"/>
      <c r="R84" s="29"/>
      <c r="S84" s="29"/>
      <c r="T84" s="29"/>
      <c r="U84" s="29"/>
      <c r="V84" s="29"/>
      <c r="W84" s="29"/>
      <c r="X84" s="29"/>
      <c r="Y84" s="29"/>
      <c r="Z84" s="29"/>
      <c r="AA84" s="29"/>
      <c r="AB84" s="29"/>
    </row>
    <row r="85" spans="2:28">
      <c r="C85" s="543"/>
      <c r="D85" s="29"/>
      <c r="E85" s="29"/>
      <c r="F85" s="29"/>
      <c r="G85" s="29"/>
      <c r="H85" s="29"/>
      <c r="I85" s="29"/>
      <c r="J85" s="29"/>
      <c r="K85" s="29"/>
      <c r="L85" s="29"/>
      <c r="M85" s="29"/>
      <c r="O85" s="29"/>
      <c r="P85" s="29"/>
      <c r="Q85" s="29"/>
      <c r="R85" s="29"/>
      <c r="S85" s="29"/>
      <c r="T85" s="29"/>
      <c r="U85" s="29"/>
      <c r="V85" s="29"/>
      <c r="W85" s="29"/>
      <c r="X85" s="29"/>
      <c r="Y85" s="29"/>
      <c r="Z85" s="29"/>
      <c r="AA85" s="29"/>
      <c r="AB85" s="29"/>
    </row>
    <row r="86" spans="2:28">
      <c r="B86" t="s">
        <v>653</v>
      </c>
      <c r="C86" s="543"/>
      <c r="D86" s="29"/>
      <c r="E86" s="29"/>
      <c r="F86" s="29"/>
      <c r="G86" s="29"/>
      <c r="H86" s="29"/>
      <c r="I86" s="29"/>
      <c r="J86" s="29"/>
      <c r="K86" s="29"/>
      <c r="L86" s="29"/>
      <c r="M86" s="29"/>
      <c r="N86" t="s">
        <v>654</v>
      </c>
      <c r="O86" s="543"/>
      <c r="P86" s="29"/>
      <c r="Q86" s="29"/>
      <c r="R86" s="29"/>
      <c r="S86" s="29"/>
      <c r="T86" s="29"/>
      <c r="U86" s="29"/>
      <c r="V86" s="29"/>
      <c r="W86" s="29"/>
      <c r="X86" s="29"/>
      <c r="Y86" s="29"/>
      <c r="Z86" s="29"/>
      <c r="AA86" s="29"/>
      <c r="AB86" s="29"/>
    </row>
    <row r="87" spans="2:28">
      <c r="B87" s="549" t="s">
        <v>59</v>
      </c>
      <c r="C87" s="543" t="s">
        <v>655</v>
      </c>
      <c r="D87" s="29"/>
      <c r="E87" s="29"/>
      <c r="F87" s="29"/>
      <c r="G87" s="29"/>
      <c r="H87" s="29"/>
      <c r="I87" s="29"/>
      <c r="J87" s="29"/>
      <c r="K87" s="29"/>
      <c r="L87" s="29"/>
      <c r="M87" s="29"/>
      <c r="N87" s="544"/>
      <c r="O87" s="543" t="s">
        <v>656</v>
      </c>
      <c r="P87" s="29"/>
      <c r="Q87" s="29"/>
      <c r="R87" s="29"/>
      <c r="S87" s="29"/>
      <c r="T87" s="29"/>
      <c r="U87" s="29"/>
      <c r="V87" s="29"/>
      <c r="W87" s="29"/>
      <c r="X87" s="29"/>
      <c r="Y87" s="29"/>
      <c r="Z87" s="29"/>
      <c r="AA87" s="29"/>
      <c r="AB87" s="29"/>
    </row>
    <row r="88" spans="2:28">
      <c r="C88" s="543"/>
      <c r="D88" s="29"/>
      <c r="E88" s="29"/>
      <c r="F88" s="29"/>
      <c r="G88" s="29"/>
      <c r="H88" s="29"/>
      <c r="I88" s="29"/>
      <c r="J88" s="29"/>
      <c r="K88" s="29"/>
      <c r="L88" s="29"/>
      <c r="M88" s="29"/>
      <c r="O88" s="29"/>
      <c r="P88" s="29"/>
      <c r="Q88" s="29"/>
      <c r="R88" s="29"/>
      <c r="S88" s="29"/>
      <c r="T88" s="29"/>
      <c r="U88" s="29"/>
      <c r="V88" s="29"/>
      <c r="W88" s="29"/>
      <c r="X88" s="29"/>
      <c r="Y88" s="29"/>
      <c r="Z88" s="29"/>
      <c r="AA88" s="29"/>
      <c r="AB88" s="29"/>
    </row>
    <row r="89" spans="2:28">
      <c r="B89" t="s">
        <v>657</v>
      </c>
      <c r="C89" s="543"/>
      <c r="D89" s="29"/>
      <c r="E89" s="29"/>
      <c r="F89" s="29"/>
      <c r="G89" s="29"/>
      <c r="H89" s="29"/>
      <c r="I89" s="29"/>
      <c r="J89" s="29"/>
      <c r="K89" s="29"/>
      <c r="L89" s="29"/>
      <c r="M89" s="29"/>
      <c r="N89" t="s">
        <v>658</v>
      </c>
      <c r="O89" s="29"/>
      <c r="P89" s="29"/>
      <c r="Q89" s="29"/>
      <c r="R89" s="29"/>
      <c r="S89" s="29"/>
      <c r="T89" s="29"/>
      <c r="U89" s="29"/>
      <c r="V89" s="29"/>
      <c r="W89" s="29"/>
      <c r="X89" s="29"/>
      <c r="Y89" s="29"/>
      <c r="Z89" s="29"/>
      <c r="AA89" s="29"/>
      <c r="AB89" s="29"/>
    </row>
    <row r="90" spans="2:28">
      <c r="B90" s="549" t="s">
        <v>59</v>
      </c>
      <c r="C90" s="543" t="s">
        <v>659</v>
      </c>
      <c r="D90" s="29"/>
      <c r="E90" s="29"/>
      <c r="F90" s="29"/>
      <c r="G90" s="29"/>
      <c r="H90" s="29"/>
      <c r="I90" s="29"/>
      <c r="J90" s="29"/>
      <c r="K90" s="29"/>
      <c r="L90" s="29"/>
      <c r="M90" s="29"/>
      <c r="N90" s="544"/>
      <c r="O90" s="543" t="s">
        <v>660</v>
      </c>
      <c r="P90" s="29"/>
      <c r="Q90" s="29"/>
      <c r="R90" s="29"/>
      <c r="S90" s="29"/>
      <c r="T90" s="29"/>
      <c r="U90" s="29"/>
      <c r="V90" s="29"/>
      <c r="W90" s="29"/>
      <c r="X90" s="29"/>
      <c r="Y90" s="29"/>
      <c r="Z90" s="29"/>
      <c r="AA90" s="29"/>
      <c r="AB90" s="29"/>
    </row>
    <row r="91" spans="2:28">
      <c r="C91" s="543"/>
      <c r="D91" s="29"/>
      <c r="E91" s="29"/>
      <c r="F91" s="29"/>
      <c r="G91" s="29"/>
      <c r="H91" s="29"/>
      <c r="I91" s="29"/>
      <c r="J91" s="29"/>
      <c r="K91" s="29"/>
      <c r="L91" s="29"/>
      <c r="M91" s="29"/>
      <c r="O91" s="29"/>
      <c r="P91" s="29"/>
      <c r="Q91" s="29"/>
      <c r="R91" s="29"/>
      <c r="S91" s="29"/>
      <c r="T91" s="29"/>
      <c r="U91" s="29"/>
      <c r="V91" s="29"/>
      <c r="W91" s="29"/>
      <c r="X91" s="29"/>
      <c r="Y91" s="29"/>
      <c r="Z91" s="29"/>
      <c r="AA91" s="29"/>
      <c r="AB91" s="29"/>
    </row>
    <row r="92" spans="2:28">
      <c r="B92" t="s">
        <v>661</v>
      </c>
      <c r="C92" s="543"/>
      <c r="D92" s="29"/>
      <c r="E92" s="29"/>
      <c r="F92" s="29"/>
      <c r="G92" s="29"/>
      <c r="H92" s="29"/>
      <c r="I92" s="29"/>
      <c r="J92" s="29"/>
      <c r="K92" s="29"/>
      <c r="L92" s="29"/>
      <c r="M92" s="29"/>
      <c r="N92" t="s">
        <v>662</v>
      </c>
      <c r="O92" s="29"/>
      <c r="P92" s="29"/>
      <c r="Q92" s="29"/>
      <c r="R92" s="29"/>
      <c r="S92" s="29"/>
      <c r="T92" s="29"/>
      <c r="U92" s="29"/>
      <c r="V92" s="29"/>
      <c r="W92" s="29"/>
      <c r="X92" s="29"/>
      <c r="Y92" s="29"/>
      <c r="Z92" s="29"/>
      <c r="AA92" s="29"/>
      <c r="AB92" s="29"/>
    </row>
    <row r="93" spans="2:28">
      <c r="B93" s="549" t="s">
        <v>59</v>
      </c>
      <c r="C93" s="543" t="s">
        <v>663</v>
      </c>
      <c r="D93" s="29"/>
      <c r="E93" s="29"/>
      <c r="F93" s="29"/>
      <c r="G93" s="29"/>
      <c r="H93" s="29"/>
      <c r="I93" s="29"/>
      <c r="J93" s="29"/>
      <c r="K93" s="29"/>
      <c r="L93" s="29"/>
      <c r="M93" s="29"/>
      <c r="N93" s="544"/>
      <c r="O93" s="543" t="s">
        <v>664</v>
      </c>
      <c r="P93" s="29"/>
      <c r="Q93" s="29"/>
      <c r="R93" s="29"/>
      <c r="S93" s="29"/>
      <c r="T93" s="29"/>
      <c r="U93" s="29"/>
      <c r="V93" s="29"/>
      <c r="W93" s="29"/>
      <c r="X93" s="29"/>
      <c r="Y93" s="29"/>
      <c r="Z93" s="29"/>
      <c r="AA93" s="29"/>
      <c r="AB93" s="29"/>
    </row>
    <row r="94" spans="2:28">
      <c r="C94" s="543"/>
      <c r="D94" s="29"/>
      <c r="E94" s="29"/>
      <c r="F94" s="29"/>
      <c r="G94" s="29"/>
      <c r="H94" s="29"/>
      <c r="I94" s="29"/>
      <c r="J94" s="29"/>
      <c r="K94" s="29"/>
      <c r="L94" s="29"/>
      <c r="M94" s="29"/>
      <c r="O94" s="29"/>
      <c r="P94" s="29"/>
      <c r="Q94" s="29"/>
      <c r="R94" s="29"/>
      <c r="S94" s="29"/>
      <c r="T94" s="29"/>
      <c r="U94" s="29"/>
      <c r="V94" s="29"/>
      <c r="W94" s="29"/>
      <c r="X94" s="29"/>
      <c r="Y94" s="29"/>
      <c r="Z94" s="29"/>
      <c r="AA94" s="29"/>
      <c r="AB94" s="29"/>
    </row>
    <row r="95" spans="2:28">
      <c r="B95" t="s">
        <v>665</v>
      </c>
      <c r="C95" s="29"/>
      <c r="D95" s="29"/>
      <c r="E95" s="29"/>
      <c r="F95" s="29"/>
      <c r="G95" s="29"/>
      <c r="H95" s="29"/>
      <c r="I95" s="29"/>
      <c r="J95" s="29"/>
      <c r="K95" s="29"/>
      <c r="L95" s="29"/>
      <c r="M95" s="29"/>
      <c r="N95" t="s">
        <v>666</v>
      </c>
      <c r="O95" s="29"/>
      <c r="P95" s="29"/>
      <c r="Q95" s="29"/>
      <c r="R95" s="29"/>
      <c r="S95" s="29"/>
      <c r="T95" s="29"/>
      <c r="U95" s="29"/>
      <c r="V95" s="29"/>
      <c r="W95" s="29"/>
      <c r="X95" s="29"/>
      <c r="Y95" s="29"/>
      <c r="Z95" s="29"/>
      <c r="AA95" s="29"/>
      <c r="AB95" s="29"/>
    </row>
    <row r="96" spans="2:28">
      <c r="B96" s="550" t="s">
        <v>59</v>
      </c>
      <c r="C96" s="543" t="s">
        <v>667</v>
      </c>
      <c r="D96" s="29"/>
      <c r="E96" s="29"/>
      <c r="F96" s="29"/>
      <c r="G96" s="29"/>
      <c r="H96" s="29"/>
      <c r="I96" s="29"/>
      <c r="J96" s="29"/>
      <c r="K96" s="29"/>
      <c r="L96" s="29"/>
      <c r="M96" s="29"/>
      <c r="N96" s="544"/>
      <c r="O96" s="543" t="s">
        <v>668</v>
      </c>
      <c r="P96" s="29"/>
      <c r="Q96" s="29"/>
      <c r="R96" s="29"/>
      <c r="S96" s="29"/>
      <c r="T96" s="29"/>
      <c r="U96" s="29"/>
      <c r="V96" s="29"/>
      <c r="W96" s="29"/>
      <c r="X96" s="29"/>
      <c r="Y96" s="29"/>
      <c r="Z96" s="29"/>
      <c r="AA96" s="29"/>
      <c r="AB96" s="29"/>
    </row>
    <row r="97" spans="2:28">
      <c r="B97" s="549" t="s">
        <v>59</v>
      </c>
      <c r="C97" s="543" t="s">
        <v>669</v>
      </c>
      <c r="D97" s="29"/>
      <c r="E97" s="29"/>
      <c r="F97" s="29"/>
      <c r="G97" s="29"/>
      <c r="H97" s="29"/>
      <c r="I97" s="29"/>
      <c r="J97" s="29"/>
      <c r="K97" s="29"/>
      <c r="L97" s="29"/>
      <c r="M97" s="29"/>
      <c r="O97" s="29"/>
      <c r="P97" s="29"/>
      <c r="Q97" s="29"/>
      <c r="R97" s="29"/>
      <c r="S97" s="29"/>
      <c r="T97" s="29"/>
      <c r="U97" s="29"/>
      <c r="V97" s="29"/>
      <c r="W97" s="29"/>
      <c r="X97" s="29"/>
      <c r="Y97" s="29"/>
      <c r="Z97" s="29"/>
      <c r="AA97" s="29"/>
      <c r="AB97" s="29"/>
    </row>
    <row r="98" spans="2:28">
      <c r="C98" s="29"/>
      <c r="D98" s="29"/>
      <c r="E98" s="29"/>
      <c r="F98" s="29"/>
      <c r="G98" s="29"/>
      <c r="H98" s="29"/>
      <c r="I98" s="29"/>
      <c r="J98" s="29"/>
      <c r="K98" s="29"/>
      <c r="L98" s="29"/>
      <c r="M98" s="29"/>
      <c r="N98" t="s">
        <v>670</v>
      </c>
      <c r="O98" s="29"/>
      <c r="P98" s="29"/>
      <c r="Q98" s="29"/>
      <c r="R98" s="29"/>
      <c r="S98" s="29"/>
      <c r="T98" s="29"/>
      <c r="U98" s="29"/>
      <c r="V98" s="29"/>
      <c r="W98" s="29"/>
      <c r="X98" s="29"/>
      <c r="Y98" s="29"/>
      <c r="Z98" s="29"/>
      <c r="AA98" s="29"/>
      <c r="AB98" s="29"/>
    </row>
    <row r="99" spans="2:28">
      <c r="B99" t="s">
        <v>671</v>
      </c>
      <c r="C99" s="29"/>
      <c r="D99" s="29"/>
      <c r="E99" s="29"/>
      <c r="F99" s="29"/>
      <c r="G99" s="29"/>
      <c r="H99" s="29"/>
      <c r="I99" s="29"/>
      <c r="J99" s="29"/>
      <c r="K99" s="29"/>
      <c r="L99" s="29"/>
      <c r="M99" s="29"/>
      <c r="N99" s="544"/>
      <c r="O99" s="543" t="s">
        <v>672</v>
      </c>
      <c r="P99" s="29"/>
      <c r="Q99" s="29"/>
      <c r="R99" s="29"/>
      <c r="S99" s="29"/>
      <c r="T99" s="29"/>
      <c r="U99" s="29"/>
      <c r="V99" s="29"/>
      <c r="W99" s="29"/>
      <c r="X99" s="29"/>
      <c r="Y99" s="29"/>
      <c r="Z99" s="29"/>
      <c r="AA99" s="29"/>
      <c r="AB99" s="29"/>
    </row>
    <row r="100" spans="2:28">
      <c r="B100" s="544"/>
      <c r="C100" s="543" t="s">
        <v>673</v>
      </c>
      <c r="D100" s="29"/>
      <c r="E100" s="29"/>
      <c r="F100" s="29"/>
      <c r="G100" s="29"/>
      <c r="H100" s="29"/>
      <c r="I100" s="29"/>
      <c r="J100" s="29"/>
      <c r="K100" s="29"/>
      <c r="L100" s="29"/>
      <c r="M100" s="29"/>
      <c r="O100" s="29"/>
      <c r="P100" s="29"/>
      <c r="Q100" s="29"/>
      <c r="R100" s="29"/>
      <c r="S100" s="29"/>
      <c r="T100" s="29"/>
      <c r="U100" s="29"/>
      <c r="V100" s="29"/>
      <c r="W100" s="29"/>
      <c r="X100" s="29"/>
      <c r="Y100" s="29"/>
      <c r="Z100" s="29"/>
      <c r="AA100" s="29"/>
      <c r="AB100" s="29"/>
    </row>
    <row r="101" spans="2:28">
      <c r="B101" s="549" t="s">
        <v>59</v>
      </c>
      <c r="C101" s="543" t="s">
        <v>674</v>
      </c>
      <c r="D101" s="29"/>
      <c r="E101" s="29"/>
      <c r="F101" s="29"/>
      <c r="G101" s="29"/>
      <c r="H101" s="29"/>
      <c r="I101" s="29"/>
      <c r="J101" s="29"/>
      <c r="K101" s="29"/>
      <c r="L101" s="29"/>
      <c r="M101" s="29"/>
      <c r="N101" t="s">
        <v>675</v>
      </c>
      <c r="O101" s="29"/>
      <c r="P101" s="29"/>
      <c r="Q101" s="29"/>
      <c r="R101" s="29"/>
      <c r="S101" s="29"/>
      <c r="T101" s="29"/>
      <c r="U101" s="29"/>
      <c r="V101" s="29"/>
      <c r="W101" s="29"/>
      <c r="X101" s="29"/>
      <c r="Y101" s="29"/>
      <c r="Z101" s="29"/>
      <c r="AA101" s="29"/>
      <c r="AB101" s="29"/>
    </row>
    <row r="102" spans="2:28">
      <c r="C102" s="543"/>
      <c r="D102" s="29"/>
      <c r="E102" s="29"/>
      <c r="F102" s="29"/>
      <c r="G102" s="29"/>
      <c r="H102" s="29"/>
      <c r="I102" s="29"/>
      <c r="J102" s="29"/>
      <c r="K102" s="29"/>
      <c r="L102" s="29"/>
      <c r="M102" s="29"/>
      <c r="N102" s="544"/>
      <c r="O102" s="543" t="s">
        <v>676</v>
      </c>
      <c r="P102" s="29"/>
      <c r="Q102" s="29"/>
      <c r="R102" s="29"/>
      <c r="S102" s="29"/>
      <c r="T102" s="29"/>
      <c r="U102" s="29"/>
      <c r="V102" s="29"/>
      <c r="W102" s="29"/>
      <c r="X102" s="29"/>
      <c r="Y102" s="29"/>
      <c r="Z102" s="29"/>
      <c r="AA102" s="29"/>
      <c r="AB102" s="29"/>
    </row>
    <row r="103" spans="2:28">
      <c r="B103" t="s">
        <v>677</v>
      </c>
      <c r="C103" s="543"/>
      <c r="D103" s="29"/>
      <c r="E103" s="29"/>
      <c r="F103" s="29"/>
      <c r="G103" s="29"/>
      <c r="H103" s="29"/>
      <c r="I103" s="29"/>
      <c r="J103" s="29"/>
      <c r="K103" s="29"/>
      <c r="L103" s="29"/>
      <c r="M103" s="29"/>
      <c r="O103" s="29"/>
      <c r="P103" s="29"/>
      <c r="Q103" s="29"/>
      <c r="R103" s="29"/>
      <c r="S103" s="29"/>
      <c r="T103" s="29"/>
      <c r="U103" s="29"/>
      <c r="V103" s="29"/>
      <c r="W103" s="29"/>
      <c r="X103" s="29"/>
      <c r="Y103" s="29"/>
      <c r="Z103" s="29"/>
      <c r="AA103" s="29"/>
      <c r="AB103" s="29"/>
    </row>
    <row r="104" spans="2:28">
      <c r="B104" s="550" t="s">
        <v>59</v>
      </c>
      <c r="C104" s="543" t="s">
        <v>678</v>
      </c>
      <c r="D104" s="29"/>
      <c r="E104" s="29"/>
      <c r="F104" s="29"/>
      <c r="G104" s="29"/>
      <c r="H104" s="29"/>
      <c r="I104" s="29"/>
      <c r="J104" s="29"/>
      <c r="K104" s="29"/>
      <c r="L104" s="29"/>
      <c r="M104" s="29"/>
      <c r="N104" t="s">
        <v>679</v>
      </c>
      <c r="O104" s="29"/>
      <c r="P104" s="29"/>
      <c r="Q104" s="29"/>
      <c r="R104" s="29"/>
      <c r="S104" s="29"/>
      <c r="T104" s="29"/>
      <c r="U104" s="29"/>
      <c r="V104" s="29"/>
      <c r="W104" s="29"/>
      <c r="X104" s="29"/>
      <c r="Y104" s="29"/>
      <c r="Z104" s="29"/>
      <c r="AA104" s="29"/>
      <c r="AB104" s="29"/>
    </row>
    <row r="105" spans="2:28">
      <c r="B105" s="549" t="s">
        <v>59</v>
      </c>
      <c r="C105" s="543" t="s">
        <v>680</v>
      </c>
      <c r="D105" s="29"/>
      <c r="E105" s="29"/>
      <c r="F105" s="29"/>
      <c r="G105" s="29"/>
      <c r="H105" s="29"/>
      <c r="I105" s="29"/>
      <c r="J105" s="29"/>
      <c r="K105" s="29"/>
      <c r="L105" s="29"/>
      <c r="M105" s="29"/>
      <c r="N105" s="544"/>
      <c r="O105" s="543" t="s">
        <v>681</v>
      </c>
      <c r="P105" s="29"/>
      <c r="Q105" s="29"/>
      <c r="R105" s="29"/>
      <c r="S105" s="29"/>
      <c r="T105" s="29"/>
      <c r="U105" s="29"/>
      <c r="V105" s="29"/>
      <c r="W105" s="29"/>
      <c r="X105" s="29"/>
      <c r="Y105" s="29"/>
      <c r="Z105" s="29"/>
      <c r="AA105" s="29"/>
      <c r="AB105" s="29"/>
    </row>
    <row r="106" spans="2:28">
      <c r="C106" s="543"/>
      <c r="D106" s="29"/>
      <c r="E106" s="29"/>
      <c r="F106" s="29"/>
      <c r="G106" s="29"/>
      <c r="H106" s="29"/>
      <c r="I106" s="29"/>
      <c r="J106" s="29"/>
      <c r="K106" s="29"/>
      <c r="L106" s="29"/>
      <c r="M106" s="29"/>
      <c r="O106" s="29"/>
      <c r="P106" s="29"/>
      <c r="Q106" s="29"/>
      <c r="R106" s="29"/>
      <c r="S106" s="29"/>
      <c r="T106" s="29"/>
      <c r="U106" s="29"/>
      <c r="V106" s="29"/>
      <c r="W106" s="29"/>
      <c r="X106" s="29"/>
      <c r="Y106" s="29"/>
      <c r="Z106" s="29"/>
      <c r="AA106" s="29"/>
      <c r="AB106" s="29"/>
    </row>
    <row r="107" spans="2:28">
      <c r="B107" t="s">
        <v>682</v>
      </c>
      <c r="C107" s="543"/>
      <c r="D107" s="29"/>
      <c r="E107" s="29"/>
      <c r="F107" s="29"/>
      <c r="G107" s="29"/>
      <c r="H107" s="29"/>
      <c r="I107" s="29"/>
      <c r="J107" s="29"/>
      <c r="K107" s="29"/>
      <c r="L107" s="29"/>
      <c r="M107" s="29"/>
      <c r="N107" t="s">
        <v>683</v>
      </c>
      <c r="O107" s="29"/>
      <c r="P107" s="29"/>
      <c r="Q107" s="29"/>
      <c r="R107" s="29"/>
      <c r="S107" s="29"/>
      <c r="T107" s="29"/>
      <c r="U107" s="29"/>
      <c r="V107" s="29"/>
      <c r="W107" s="29"/>
      <c r="X107" s="29"/>
      <c r="Y107" s="29"/>
      <c r="Z107" s="29"/>
      <c r="AA107" s="29"/>
      <c r="AB107" s="29"/>
    </row>
    <row r="108" spans="2:28">
      <c r="B108" s="549" t="s">
        <v>59</v>
      </c>
      <c r="C108" s="543" t="s">
        <v>684</v>
      </c>
      <c r="D108" s="29"/>
      <c r="E108" s="29"/>
      <c r="F108" s="29"/>
      <c r="G108" s="29"/>
      <c r="H108" s="29"/>
      <c r="I108" s="29"/>
      <c r="J108" s="29"/>
      <c r="K108" s="29"/>
      <c r="L108" s="29"/>
      <c r="M108" s="29"/>
      <c r="N108" s="544"/>
      <c r="O108" s="543" t="s">
        <v>685</v>
      </c>
      <c r="P108" s="29"/>
      <c r="Q108" s="29"/>
      <c r="R108" s="29"/>
      <c r="S108" s="29"/>
      <c r="T108" s="29"/>
      <c r="U108" s="29"/>
      <c r="V108" s="29"/>
      <c r="W108" s="29"/>
      <c r="X108" s="29"/>
      <c r="Y108" s="29"/>
      <c r="Z108" s="29"/>
      <c r="AA108" s="29"/>
      <c r="AB108" s="29"/>
    </row>
    <row r="109" spans="2:28">
      <c r="C109" s="543"/>
      <c r="D109" s="29"/>
      <c r="E109" s="29"/>
      <c r="F109" s="29"/>
      <c r="G109" s="29"/>
      <c r="H109" s="29"/>
      <c r="I109" s="29"/>
      <c r="J109" s="29"/>
      <c r="K109" s="29"/>
      <c r="L109" s="29"/>
      <c r="M109" s="29"/>
      <c r="O109" s="29"/>
      <c r="P109" s="29"/>
      <c r="Q109" s="29"/>
      <c r="R109" s="29"/>
      <c r="S109" s="29"/>
      <c r="T109" s="29"/>
      <c r="U109" s="29"/>
      <c r="V109" s="29"/>
      <c r="W109" s="29"/>
      <c r="X109" s="29"/>
      <c r="Y109" s="29"/>
      <c r="Z109" s="29"/>
      <c r="AA109" s="29"/>
      <c r="AB109" s="29"/>
    </row>
    <row r="110" spans="2:28">
      <c r="B110" t="s">
        <v>686</v>
      </c>
      <c r="C110" s="543"/>
      <c r="D110" s="29"/>
      <c r="E110" s="29"/>
      <c r="F110" s="29"/>
      <c r="G110" s="29"/>
      <c r="H110" s="29"/>
      <c r="I110" s="29"/>
      <c r="J110" s="29"/>
      <c r="K110" s="29"/>
      <c r="L110" s="29"/>
      <c r="M110" s="29"/>
      <c r="N110" t="s">
        <v>687</v>
      </c>
      <c r="O110" s="29"/>
      <c r="P110" s="29"/>
      <c r="Q110" s="29"/>
      <c r="R110" s="29"/>
      <c r="S110" s="29"/>
      <c r="T110" s="29"/>
      <c r="U110" s="29"/>
      <c r="V110" s="29"/>
      <c r="W110" s="29"/>
      <c r="X110" s="29"/>
      <c r="Y110" s="29"/>
      <c r="Z110" s="29"/>
      <c r="AA110" s="29"/>
      <c r="AB110" s="29"/>
    </row>
    <row r="111" spans="2:28">
      <c r="B111" s="549" t="s">
        <v>59</v>
      </c>
      <c r="C111" s="543" t="s">
        <v>688</v>
      </c>
      <c r="D111" s="29"/>
      <c r="E111" s="29"/>
      <c r="F111" s="29"/>
      <c r="G111" s="29"/>
      <c r="H111" s="29"/>
      <c r="I111" s="29"/>
      <c r="J111" s="29"/>
      <c r="K111" s="29"/>
      <c r="L111" s="29"/>
      <c r="M111" s="29"/>
      <c r="N111" s="544"/>
      <c r="O111" s="543" t="s">
        <v>689</v>
      </c>
      <c r="P111" s="29"/>
      <c r="Q111" s="29"/>
      <c r="R111" s="29"/>
      <c r="S111" s="29"/>
      <c r="T111" s="29"/>
      <c r="U111" s="29"/>
      <c r="V111" s="29"/>
      <c r="W111" s="29"/>
      <c r="X111" s="29"/>
      <c r="Y111" s="29"/>
      <c r="Z111" s="29"/>
      <c r="AA111" s="29"/>
      <c r="AB111" s="29"/>
    </row>
    <row r="112" spans="2:28">
      <c r="C112" s="543"/>
      <c r="D112" s="29"/>
      <c r="E112" s="29"/>
      <c r="F112" s="29"/>
      <c r="G112" s="29"/>
      <c r="H112" s="29"/>
      <c r="I112" s="29"/>
      <c r="J112" s="29"/>
      <c r="K112" s="29"/>
      <c r="L112" s="29"/>
      <c r="M112" s="29"/>
      <c r="O112" s="29"/>
      <c r="P112" s="29"/>
      <c r="Q112" s="29"/>
      <c r="R112" s="29"/>
      <c r="S112" s="29"/>
      <c r="T112" s="29"/>
      <c r="U112" s="29"/>
      <c r="V112" s="29"/>
      <c r="W112" s="29"/>
      <c r="X112" s="29"/>
      <c r="Y112" s="29"/>
      <c r="Z112" s="29"/>
      <c r="AA112" s="29"/>
      <c r="AB112" s="29"/>
    </row>
    <row r="113" spans="2:28">
      <c r="B113" t="s">
        <v>690</v>
      </c>
      <c r="C113" s="543"/>
      <c r="D113" s="29"/>
      <c r="E113" s="29"/>
      <c r="F113" s="29"/>
      <c r="G113" s="29"/>
      <c r="H113" s="29"/>
      <c r="I113" s="29"/>
      <c r="J113" s="29"/>
      <c r="K113" s="29"/>
      <c r="L113" s="29"/>
      <c r="M113" s="29"/>
      <c r="N113" t="s">
        <v>691</v>
      </c>
      <c r="O113" s="543"/>
      <c r="P113" s="29"/>
      <c r="Q113" s="29"/>
      <c r="R113" s="29"/>
      <c r="S113" s="29"/>
      <c r="T113" s="29"/>
      <c r="U113" s="29"/>
      <c r="V113" s="29"/>
      <c r="W113" s="29"/>
      <c r="X113" s="29"/>
      <c r="Y113" s="29"/>
      <c r="Z113" s="29"/>
      <c r="AA113" s="29"/>
      <c r="AB113" s="29"/>
    </row>
    <row r="114" spans="2:28">
      <c r="B114" s="549" t="s">
        <v>59</v>
      </c>
      <c r="C114" s="543" t="s">
        <v>692</v>
      </c>
      <c r="D114" s="29"/>
      <c r="E114" s="29"/>
      <c r="F114" s="29"/>
      <c r="G114" s="29"/>
      <c r="H114" s="29"/>
      <c r="I114" s="29"/>
      <c r="J114" s="29"/>
      <c r="K114" s="29"/>
      <c r="L114" s="29"/>
      <c r="M114" s="29"/>
      <c r="N114" s="544"/>
      <c r="O114" s="543" t="s">
        <v>693</v>
      </c>
      <c r="P114" s="29"/>
      <c r="Q114" s="29"/>
      <c r="R114" s="29"/>
      <c r="S114" s="29"/>
      <c r="T114" s="29"/>
      <c r="U114" s="29"/>
      <c r="V114" s="29"/>
      <c r="W114" s="29"/>
      <c r="X114" s="29"/>
      <c r="Y114" s="29"/>
      <c r="Z114" s="29"/>
      <c r="AA114" s="29"/>
      <c r="AB114" s="29"/>
    </row>
    <row r="115" spans="2:28">
      <c r="C115" s="543"/>
      <c r="D115" s="29"/>
      <c r="E115" s="29"/>
      <c r="F115" s="29"/>
      <c r="G115" s="29"/>
      <c r="H115" s="29"/>
      <c r="I115" s="29"/>
      <c r="J115" s="29"/>
      <c r="K115" s="29"/>
      <c r="L115" s="29"/>
      <c r="M115" s="29"/>
      <c r="O115" s="29"/>
      <c r="P115" s="29"/>
      <c r="Q115" s="29"/>
      <c r="R115" s="29"/>
      <c r="S115" s="29"/>
      <c r="T115" s="29"/>
      <c r="U115" s="29"/>
      <c r="V115" s="29"/>
      <c r="W115" s="29"/>
      <c r="X115" s="29"/>
      <c r="Y115" s="29"/>
      <c r="Z115" s="29"/>
      <c r="AA115" s="29"/>
      <c r="AB115" s="29"/>
    </row>
    <row r="116" spans="2:28">
      <c r="B116" t="s">
        <v>694</v>
      </c>
      <c r="C116" s="29"/>
      <c r="D116" s="29"/>
      <c r="E116" s="29"/>
      <c r="F116" s="29"/>
      <c r="G116" s="29"/>
      <c r="H116" s="29"/>
      <c r="I116" s="29"/>
      <c r="J116" s="29"/>
      <c r="K116" s="29"/>
      <c r="L116" s="29"/>
      <c r="M116" s="29"/>
      <c r="N116" t="s">
        <v>695</v>
      </c>
      <c r="O116" s="29"/>
      <c r="P116" s="29"/>
      <c r="Q116" s="29"/>
      <c r="R116" s="29"/>
      <c r="S116" s="29"/>
      <c r="T116" s="29"/>
      <c r="U116" s="29"/>
      <c r="V116" s="29"/>
      <c r="W116" s="29"/>
      <c r="X116" s="29"/>
      <c r="Y116" s="29"/>
      <c r="Z116" s="29"/>
      <c r="AA116" s="29"/>
      <c r="AB116" s="29"/>
    </row>
    <row r="117" spans="2:28">
      <c r="B117" s="549" t="s">
        <v>59</v>
      </c>
      <c r="C117" s="543" t="s">
        <v>696</v>
      </c>
      <c r="D117" s="29"/>
      <c r="E117" s="29"/>
      <c r="F117" s="29"/>
      <c r="G117" s="29"/>
      <c r="H117" s="29"/>
      <c r="I117" s="29"/>
      <c r="J117" s="29"/>
      <c r="K117" s="29"/>
      <c r="L117" s="29"/>
      <c r="M117" s="29"/>
      <c r="N117" s="544"/>
      <c r="O117" s="543" t="s">
        <v>697</v>
      </c>
      <c r="P117" s="29"/>
      <c r="Q117" s="29"/>
      <c r="R117" s="29"/>
      <c r="S117" s="29"/>
      <c r="T117" s="29"/>
      <c r="U117" s="29"/>
      <c r="V117" s="29"/>
      <c r="W117" s="29"/>
      <c r="X117" s="29"/>
      <c r="Y117" s="29"/>
      <c r="Z117" s="29"/>
      <c r="AA117" s="29"/>
      <c r="AB117" s="29"/>
    </row>
    <row r="118" spans="2:28">
      <c r="B118" s="544"/>
      <c r="C118" s="543" t="s">
        <v>698</v>
      </c>
      <c r="D118" s="29"/>
      <c r="E118" s="29"/>
      <c r="F118" s="29"/>
      <c r="G118" s="29"/>
      <c r="H118" s="29"/>
      <c r="I118" s="29"/>
      <c r="J118" s="29"/>
      <c r="K118" s="29"/>
      <c r="L118" s="29"/>
      <c r="M118" s="29"/>
      <c r="O118" s="29"/>
      <c r="P118" s="29"/>
      <c r="Q118" s="29"/>
      <c r="R118" s="29"/>
      <c r="S118" s="29"/>
      <c r="T118" s="29"/>
      <c r="U118" s="29"/>
      <c r="V118" s="29"/>
      <c r="W118" s="29"/>
      <c r="X118" s="29"/>
      <c r="Y118" s="29"/>
      <c r="Z118" s="29"/>
      <c r="AA118" s="29"/>
      <c r="AB118" s="29"/>
    </row>
    <row r="119" spans="2:28">
      <c r="C119" s="29"/>
      <c r="D119" s="29"/>
      <c r="E119" s="29"/>
      <c r="F119" s="29"/>
      <c r="G119" s="29"/>
      <c r="H119" s="29"/>
      <c r="I119" s="29"/>
      <c r="J119" s="29"/>
      <c r="K119" s="29"/>
      <c r="L119" s="29"/>
      <c r="M119" s="29"/>
      <c r="N119" t="s">
        <v>699</v>
      </c>
      <c r="O119" s="29"/>
      <c r="P119" s="29"/>
      <c r="Q119" s="29"/>
      <c r="R119" s="29"/>
      <c r="S119" s="29"/>
      <c r="T119" s="29"/>
      <c r="U119" s="29"/>
      <c r="V119" s="29"/>
      <c r="W119" s="29"/>
      <c r="X119" s="29"/>
      <c r="Y119" s="29"/>
      <c r="Z119" s="29"/>
      <c r="AA119" s="29"/>
      <c r="AB119" s="29"/>
    </row>
    <row r="120" spans="2:28">
      <c r="B120" t="s">
        <v>700</v>
      </c>
      <c r="C120" s="29"/>
      <c r="D120" s="29"/>
      <c r="E120" s="29"/>
      <c r="F120" s="29"/>
      <c r="G120" s="29"/>
      <c r="H120" s="29"/>
      <c r="I120" s="29"/>
      <c r="J120" s="29"/>
      <c r="K120" s="29"/>
      <c r="L120" s="29"/>
      <c r="M120" s="29"/>
      <c r="N120" s="544"/>
      <c r="O120" s="543" t="s">
        <v>701</v>
      </c>
      <c r="P120" s="29"/>
      <c r="Q120" s="29"/>
      <c r="R120" s="29"/>
      <c r="S120" s="29"/>
      <c r="T120" s="29"/>
      <c r="U120" s="29"/>
      <c r="V120" s="29"/>
      <c r="W120" s="29"/>
      <c r="X120" s="29"/>
      <c r="Y120" s="29"/>
      <c r="Z120" s="29"/>
      <c r="AA120" s="29"/>
      <c r="AB120" s="29"/>
    </row>
    <row r="121" spans="2:28">
      <c r="B121" s="549" t="s">
        <v>59</v>
      </c>
      <c r="C121" s="543" t="s">
        <v>702</v>
      </c>
      <c r="D121" s="29"/>
      <c r="E121" s="29"/>
      <c r="F121" s="29"/>
      <c r="G121" s="29"/>
      <c r="H121" s="29"/>
      <c r="I121" s="29"/>
      <c r="J121" s="29"/>
      <c r="K121" s="29"/>
      <c r="L121" s="29"/>
      <c r="M121" s="29"/>
      <c r="O121" s="29"/>
      <c r="P121" s="29"/>
      <c r="Q121" s="29"/>
      <c r="R121" s="29"/>
      <c r="S121" s="29"/>
      <c r="T121" s="29"/>
      <c r="U121" s="29"/>
      <c r="V121" s="29"/>
      <c r="W121" s="29"/>
      <c r="X121" s="29"/>
      <c r="Y121" s="29"/>
      <c r="Z121" s="29"/>
      <c r="AA121" s="29"/>
      <c r="AB121" s="29"/>
    </row>
    <row r="122" spans="2:28">
      <c r="C122" s="29"/>
      <c r="D122" s="29"/>
      <c r="E122" s="29"/>
      <c r="F122" s="29"/>
      <c r="G122" s="29"/>
      <c r="H122" s="29"/>
      <c r="I122" s="29"/>
      <c r="J122" s="29"/>
      <c r="K122" s="29"/>
      <c r="L122" s="29"/>
      <c r="M122" s="29"/>
      <c r="N122" t="s">
        <v>703</v>
      </c>
      <c r="O122" s="29"/>
      <c r="P122" s="29"/>
      <c r="Q122" s="29"/>
      <c r="R122" s="29"/>
      <c r="S122" s="29"/>
      <c r="T122" s="29"/>
      <c r="U122" s="29"/>
      <c r="V122" s="29"/>
      <c r="W122" s="29"/>
      <c r="X122" s="29"/>
      <c r="Y122" s="29"/>
      <c r="Z122" s="29"/>
      <c r="AA122" s="29"/>
      <c r="AB122" s="29"/>
    </row>
    <row r="123" spans="2:28">
      <c r="B123" t="s">
        <v>704</v>
      </c>
      <c r="C123" s="29"/>
      <c r="D123" s="29"/>
      <c r="E123" s="29"/>
      <c r="F123" s="29"/>
      <c r="G123" s="29"/>
      <c r="H123" s="29"/>
      <c r="I123" s="29"/>
      <c r="J123" s="29"/>
      <c r="K123" s="29"/>
      <c r="L123" s="29"/>
      <c r="M123" s="29"/>
      <c r="N123" s="544"/>
      <c r="O123" s="543" t="s">
        <v>705</v>
      </c>
      <c r="P123" s="29"/>
      <c r="Q123" s="29"/>
      <c r="R123" s="29"/>
      <c r="S123" s="29"/>
      <c r="T123" s="29"/>
      <c r="U123" s="29"/>
      <c r="V123" s="29"/>
      <c r="W123" s="29"/>
      <c r="X123" s="29"/>
      <c r="Y123" s="29"/>
      <c r="Z123" s="29"/>
      <c r="AA123" s="29"/>
      <c r="AB123" s="29"/>
    </row>
    <row r="124" spans="2:28">
      <c r="B124" s="549" t="s">
        <v>59</v>
      </c>
      <c r="C124" s="543" t="s">
        <v>706</v>
      </c>
      <c r="D124" s="29"/>
      <c r="E124" s="29"/>
      <c r="F124" s="29"/>
      <c r="G124" s="29"/>
      <c r="H124" s="29"/>
      <c r="I124" s="29"/>
      <c r="J124" s="29"/>
      <c r="K124" s="29"/>
      <c r="L124" s="29"/>
      <c r="M124" s="29"/>
      <c r="O124" s="543"/>
      <c r="P124" s="29"/>
      <c r="Q124" s="29"/>
      <c r="R124" s="29"/>
      <c r="S124" s="29"/>
      <c r="T124" s="29"/>
      <c r="U124" s="29"/>
      <c r="V124" s="29"/>
      <c r="W124" s="29"/>
      <c r="X124" s="29"/>
      <c r="Y124" s="29"/>
      <c r="Z124" s="29"/>
      <c r="AA124" s="29"/>
      <c r="AB124" s="29"/>
    </row>
    <row r="125" spans="2:28">
      <c r="C125" s="29"/>
      <c r="D125" s="29"/>
      <c r="E125" s="29"/>
      <c r="F125" s="29"/>
      <c r="G125" s="29"/>
      <c r="H125" s="29"/>
      <c r="I125" s="29"/>
      <c r="J125" s="29"/>
      <c r="K125" s="29"/>
      <c r="L125" s="29"/>
      <c r="M125" s="29"/>
      <c r="N125" t="s">
        <v>707</v>
      </c>
      <c r="O125" s="543"/>
      <c r="P125" s="29"/>
      <c r="Q125" s="29"/>
      <c r="R125" s="29"/>
      <c r="S125" s="29"/>
      <c r="T125" s="29"/>
      <c r="U125" s="29"/>
      <c r="V125" s="29"/>
      <c r="W125" s="29"/>
      <c r="X125" s="29"/>
      <c r="Y125" s="29"/>
      <c r="Z125" s="29"/>
      <c r="AA125" s="29"/>
      <c r="AB125" s="29"/>
    </row>
    <row r="126" spans="2:28">
      <c r="C126" s="29"/>
      <c r="D126" s="29"/>
      <c r="E126" s="29"/>
      <c r="F126" s="29"/>
      <c r="G126" s="29"/>
      <c r="H126" s="29"/>
      <c r="I126" s="29"/>
      <c r="J126" s="29"/>
      <c r="K126" s="29"/>
      <c r="L126" s="29"/>
      <c r="M126" s="29"/>
      <c r="N126" s="544"/>
      <c r="O126" s="543" t="s">
        <v>708</v>
      </c>
      <c r="P126" s="29"/>
      <c r="Q126" s="29"/>
      <c r="R126" s="29"/>
      <c r="S126" s="29"/>
      <c r="T126" s="29"/>
      <c r="U126" s="29"/>
      <c r="V126" s="29"/>
      <c r="W126" s="29"/>
      <c r="X126" s="29"/>
      <c r="Y126" s="29"/>
      <c r="Z126" s="29"/>
      <c r="AA126" s="29"/>
      <c r="AB126" s="29"/>
    </row>
    <row r="127" spans="2:28">
      <c r="B127" t="s">
        <v>709</v>
      </c>
      <c r="C127" s="29"/>
      <c r="D127" s="29"/>
      <c r="E127" s="29"/>
      <c r="F127" s="29"/>
      <c r="G127" s="29"/>
      <c r="H127" s="29"/>
      <c r="I127" s="29"/>
      <c r="J127" s="29"/>
      <c r="K127" s="29"/>
      <c r="L127" s="29"/>
      <c r="M127" s="29"/>
      <c r="O127" s="29"/>
      <c r="P127" s="29"/>
      <c r="Q127" s="29"/>
      <c r="R127" s="29"/>
      <c r="S127" s="29"/>
      <c r="T127" s="29"/>
      <c r="U127" s="29"/>
      <c r="V127" s="29"/>
      <c r="W127" s="29"/>
      <c r="X127" s="29"/>
      <c r="Y127" s="29"/>
      <c r="Z127" s="29"/>
      <c r="AA127" s="29"/>
      <c r="AB127" s="29"/>
    </row>
    <row r="128" spans="2:28">
      <c r="B128" t="s">
        <v>710</v>
      </c>
      <c r="C128" s="29"/>
      <c r="D128" s="29"/>
      <c r="E128" s="29"/>
      <c r="F128" s="29"/>
      <c r="G128" s="29"/>
      <c r="H128" s="29"/>
      <c r="I128" s="29"/>
      <c r="J128" s="29"/>
      <c r="K128" s="29"/>
      <c r="L128" s="29"/>
      <c r="M128" s="29"/>
      <c r="N128" t="s">
        <v>711</v>
      </c>
      <c r="O128" s="543"/>
      <c r="P128" s="29"/>
      <c r="Q128" s="29"/>
      <c r="R128" s="29"/>
      <c r="S128" s="29"/>
      <c r="T128" s="29"/>
      <c r="U128" s="29"/>
      <c r="V128" s="29"/>
      <c r="W128" s="29"/>
      <c r="X128" s="29"/>
      <c r="Y128" s="29"/>
      <c r="Z128" s="29"/>
      <c r="AA128" s="29"/>
      <c r="AB128" s="29"/>
    </row>
    <row r="129" spans="2:28">
      <c r="B129" s="549" t="s">
        <v>59</v>
      </c>
      <c r="C129" s="543" t="s">
        <v>598</v>
      </c>
      <c r="D129" s="29"/>
      <c r="E129" s="29"/>
      <c r="F129" s="29"/>
      <c r="G129" s="29"/>
      <c r="H129" s="29"/>
      <c r="I129" s="29"/>
      <c r="J129" s="29"/>
      <c r="K129" s="29"/>
      <c r="L129" s="29"/>
      <c r="M129" s="29"/>
      <c r="N129" s="544"/>
      <c r="O129" s="543" t="s">
        <v>712</v>
      </c>
      <c r="P129" s="29"/>
      <c r="Q129" s="29"/>
      <c r="R129" s="29"/>
      <c r="S129" s="29"/>
      <c r="T129" s="29"/>
      <c r="U129" s="29"/>
      <c r="V129" s="29"/>
      <c r="W129" s="29"/>
      <c r="X129" s="29"/>
      <c r="Y129" s="29"/>
      <c r="Z129" s="29"/>
      <c r="AA129" s="29"/>
      <c r="AB129" s="29"/>
    </row>
    <row r="130" spans="2:28">
      <c r="D130" s="29"/>
      <c r="E130" s="29"/>
      <c r="F130" s="29"/>
      <c r="G130" s="29"/>
      <c r="H130" s="29"/>
      <c r="I130" s="29"/>
      <c r="J130" s="29"/>
      <c r="K130" s="29"/>
      <c r="L130" s="29"/>
      <c r="M130" s="29"/>
      <c r="O130" s="29"/>
      <c r="P130" s="29"/>
      <c r="Q130" s="29"/>
      <c r="R130" s="29"/>
      <c r="S130" s="29"/>
      <c r="T130" s="29"/>
      <c r="U130" s="29"/>
      <c r="V130" s="29"/>
      <c r="W130" s="29"/>
      <c r="X130" s="29"/>
      <c r="Y130" s="29"/>
      <c r="Z130" s="29"/>
      <c r="AA130" s="29"/>
      <c r="AB130" s="29"/>
    </row>
    <row r="131" spans="2:28">
      <c r="C131" s="29"/>
      <c r="D131" s="29"/>
      <c r="E131" s="29"/>
      <c r="F131" s="29"/>
      <c r="G131" s="29"/>
      <c r="H131" s="29"/>
      <c r="I131" s="29"/>
      <c r="J131" s="29"/>
      <c r="K131" s="29"/>
      <c r="L131" s="29"/>
      <c r="M131" s="29"/>
      <c r="N131" t="s">
        <v>713</v>
      </c>
      <c r="O131" s="29"/>
      <c r="P131" s="29"/>
      <c r="Q131" s="29"/>
      <c r="R131" s="29"/>
      <c r="S131" s="29"/>
      <c r="T131" s="29"/>
      <c r="U131" s="29"/>
      <c r="V131" s="29"/>
      <c r="W131" s="29"/>
      <c r="X131" s="29"/>
      <c r="Y131" s="29"/>
      <c r="Z131" s="29"/>
      <c r="AA131" s="29"/>
      <c r="AB131" s="29"/>
    </row>
    <row r="132" spans="2:28">
      <c r="B132" t="s">
        <v>714</v>
      </c>
      <c r="C132" s="29"/>
      <c r="D132" s="29"/>
      <c r="E132" s="29"/>
      <c r="F132" s="29"/>
      <c r="G132" s="29"/>
      <c r="H132" s="29"/>
      <c r="I132" s="29"/>
      <c r="J132" s="29"/>
      <c r="K132" s="29"/>
      <c r="L132" s="29"/>
      <c r="M132" s="29"/>
      <c r="N132" s="544"/>
      <c r="O132" s="543" t="s">
        <v>715</v>
      </c>
      <c r="P132" s="29"/>
      <c r="Q132" s="29"/>
      <c r="R132" s="29"/>
      <c r="S132" s="29"/>
      <c r="T132" s="29"/>
      <c r="U132" s="29"/>
      <c r="V132" s="29"/>
      <c r="W132" s="29"/>
      <c r="X132" s="29"/>
      <c r="Y132" s="29"/>
      <c r="Z132" s="29"/>
      <c r="AA132" s="29"/>
      <c r="AB132" s="29"/>
    </row>
    <row r="133" spans="2:28">
      <c r="B133" s="544"/>
      <c r="C133" s="543" t="s">
        <v>716</v>
      </c>
      <c r="D133" s="29"/>
      <c r="E133" s="29"/>
      <c r="F133" s="29"/>
      <c r="G133" s="29"/>
      <c r="H133" s="29"/>
      <c r="I133" s="29"/>
      <c r="J133" s="29"/>
      <c r="K133" s="29"/>
      <c r="L133" s="29"/>
      <c r="M133" s="29"/>
      <c r="O133" s="29"/>
      <c r="P133" s="29"/>
      <c r="Q133" s="29"/>
      <c r="R133" s="29"/>
      <c r="S133" s="29"/>
      <c r="T133" s="29"/>
      <c r="U133" s="29"/>
      <c r="V133" s="29"/>
      <c r="W133" s="29"/>
      <c r="X133" s="29"/>
      <c r="Y133" s="29"/>
      <c r="Z133" s="29"/>
      <c r="AA133" s="29"/>
      <c r="AB133" s="29"/>
    </row>
    <row r="134" spans="2:28">
      <c r="B134" s="29"/>
      <c r="C134" s="29"/>
      <c r="D134" s="29"/>
      <c r="E134" s="29"/>
      <c r="F134" s="29"/>
      <c r="G134" s="29"/>
      <c r="H134" s="29"/>
      <c r="I134" s="29"/>
      <c r="J134" s="29"/>
      <c r="K134" s="29"/>
      <c r="L134" s="29"/>
      <c r="M134" s="29"/>
      <c r="N134" t="s">
        <v>717</v>
      </c>
      <c r="O134" s="29"/>
      <c r="P134" s="29"/>
      <c r="Q134" s="29"/>
      <c r="R134" s="29"/>
      <c r="S134" s="29"/>
      <c r="T134" s="29"/>
      <c r="U134" s="29"/>
      <c r="V134" s="29"/>
      <c r="W134" s="29"/>
      <c r="X134" s="29"/>
      <c r="Y134" s="29"/>
      <c r="Z134" s="29"/>
      <c r="AA134" s="29"/>
      <c r="AB134" s="29"/>
    </row>
    <row r="135" spans="2:28">
      <c r="B135" s="29"/>
      <c r="C135" s="551" t="s">
        <v>718</v>
      </c>
      <c r="D135" s="29"/>
      <c r="E135" s="29"/>
      <c r="F135" s="29"/>
      <c r="G135" s="29"/>
      <c r="H135" s="29"/>
      <c r="I135" s="29"/>
      <c r="J135" s="29"/>
      <c r="K135" s="29"/>
      <c r="L135" s="29"/>
      <c r="M135" s="29"/>
      <c r="N135" s="544"/>
      <c r="O135" s="543" t="s">
        <v>719</v>
      </c>
      <c r="P135" s="29"/>
      <c r="Q135" s="29"/>
      <c r="R135" s="29"/>
      <c r="S135" s="29"/>
      <c r="T135" s="29"/>
      <c r="U135" s="29"/>
      <c r="V135" s="29"/>
      <c r="W135" s="29"/>
      <c r="X135" s="29"/>
      <c r="Y135" s="29"/>
      <c r="Z135" s="29"/>
      <c r="AA135" s="29"/>
      <c r="AB135" s="29"/>
    </row>
    <row r="136" spans="2:28">
      <c r="B136" s="29"/>
      <c r="C136" s="29" t="s">
        <v>720</v>
      </c>
      <c r="D136" s="29"/>
      <c r="E136" s="29"/>
      <c r="F136" s="29"/>
      <c r="G136" s="29"/>
      <c r="H136" s="29"/>
      <c r="I136" s="29"/>
      <c r="J136" s="29"/>
      <c r="K136" s="29"/>
      <c r="L136" s="29"/>
      <c r="M136" s="29"/>
      <c r="O136" s="29"/>
      <c r="P136" s="29"/>
      <c r="Q136" s="29"/>
      <c r="R136" s="29"/>
      <c r="S136" s="29"/>
      <c r="T136" s="29"/>
      <c r="U136" s="29"/>
      <c r="V136" s="29"/>
      <c r="W136" s="29"/>
      <c r="X136" s="29"/>
      <c r="Y136" s="29"/>
      <c r="Z136" s="29"/>
      <c r="AA136" s="29"/>
      <c r="AB136" s="29"/>
    </row>
    <row r="137" spans="2:28">
      <c r="B137" s="29"/>
      <c r="C137" s="29" t="s">
        <v>721</v>
      </c>
      <c r="D137" s="29"/>
      <c r="E137" s="29"/>
      <c r="F137" s="29"/>
      <c r="G137" s="29"/>
      <c r="H137" s="29"/>
      <c r="I137" s="29"/>
      <c r="J137" s="29"/>
      <c r="K137" s="29"/>
      <c r="L137" s="29"/>
      <c r="M137" s="29"/>
      <c r="N137" t="s">
        <v>722</v>
      </c>
      <c r="O137" s="29"/>
      <c r="P137" s="29"/>
      <c r="Q137" s="29"/>
      <c r="R137" s="29"/>
      <c r="S137" s="29"/>
      <c r="T137" s="29"/>
      <c r="U137" s="29"/>
      <c r="V137" s="29"/>
      <c r="W137" s="29"/>
      <c r="X137" s="29"/>
      <c r="Y137" s="29"/>
      <c r="Z137" s="29"/>
      <c r="AA137" s="29"/>
      <c r="AB137" s="29"/>
    </row>
    <row r="138" spans="2:28">
      <c r="B138" s="29"/>
      <c r="C138" s="29" t="s">
        <v>723</v>
      </c>
      <c r="D138" s="29"/>
      <c r="E138" s="29"/>
      <c r="F138" s="29"/>
      <c r="G138" s="29"/>
      <c r="H138" s="29"/>
      <c r="I138" s="29"/>
      <c r="J138" s="29"/>
      <c r="K138" s="29"/>
      <c r="L138" s="29"/>
      <c r="M138" s="29"/>
      <c r="N138" s="544"/>
      <c r="O138" s="543" t="s">
        <v>724</v>
      </c>
      <c r="P138" s="29"/>
      <c r="Q138" s="29"/>
      <c r="R138" s="29"/>
      <c r="S138" s="29"/>
      <c r="T138" s="29"/>
      <c r="U138" s="29"/>
      <c r="V138" s="29"/>
      <c r="W138" s="29"/>
      <c r="X138" s="29"/>
      <c r="Y138" s="29"/>
      <c r="Z138" s="29"/>
      <c r="AA138" s="29"/>
      <c r="AB138" s="29"/>
    </row>
    <row r="139" spans="2:28">
      <c r="B139" s="29"/>
      <c r="C139" s="29" t="s">
        <v>725</v>
      </c>
      <c r="D139" s="29"/>
      <c r="E139" s="29"/>
      <c r="F139" s="29"/>
      <c r="G139" s="29"/>
      <c r="H139" s="29"/>
      <c r="I139" s="29"/>
      <c r="J139" s="29"/>
      <c r="K139" s="29"/>
      <c r="L139" s="29"/>
      <c r="M139" s="29"/>
      <c r="N139" s="544"/>
      <c r="O139" s="543" t="s">
        <v>726</v>
      </c>
      <c r="P139" s="29"/>
      <c r="Q139" s="29"/>
      <c r="R139" s="29"/>
      <c r="S139" s="29"/>
      <c r="T139" s="29"/>
      <c r="U139" s="29"/>
      <c r="V139" s="29"/>
      <c r="W139" s="29"/>
      <c r="X139" s="29"/>
      <c r="Y139" s="29"/>
      <c r="Z139" s="29"/>
      <c r="AA139" s="29"/>
      <c r="AB139" s="29"/>
    </row>
    <row r="140" spans="2:28">
      <c r="B140" s="29"/>
      <c r="C140" s="29"/>
      <c r="D140" s="29"/>
      <c r="E140" s="29"/>
      <c r="F140" s="29"/>
      <c r="G140" s="29"/>
      <c r="H140" s="29"/>
      <c r="I140" s="29"/>
      <c r="J140" s="29"/>
      <c r="K140" s="29"/>
      <c r="L140" s="29"/>
      <c r="M140" s="29"/>
      <c r="O140" s="29"/>
      <c r="P140" s="29"/>
      <c r="Q140" s="29"/>
      <c r="R140" s="29"/>
      <c r="S140" s="29"/>
      <c r="T140" s="29"/>
      <c r="U140" s="29"/>
      <c r="V140" s="29"/>
      <c r="W140" s="29"/>
      <c r="X140" s="29"/>
      <c r="Y140" s="29"/>
      <c r="Z140" s="29"/>
      <c r="AA140" s="29"/>
      <c r="AB140" s="29"/>
    </row>
    <row r="141" spans="2:28">
      <c r="B141" s="29"/>
      <c r="C141" s="551" t="s">
        <v>727</v>
      </c>
      <c r="D141" s="29"/>
      <c r="E141" s="29"/>
      <c r="F141" s="29"/>
      <c r="G141" s="29"/>
      <c r="H141" s="29"/>
      <c r="I141" s="29"/>
      <c r="J141" s="29"/>
      <c r="K141" s="29"/>
      <c r="L141" s="29"/>
      <c r="M141" s="29"/>
      <c r="N141" t="s">
        <v>728</v>
      </c>
      <c r="O141" s="29"/>
      <c r="P141" s="29"/>
      <c r="Q141" s="29"/>
      <c r="R141" s="29"/>
      <c r="S141" s="29"/>
      <c r="T141" s="29"/>
      <c r="U141" s="29"/>
      <c r="V141" s="29"/>
      <c r="W141" s="29"/>
      <c r="X141" s="29"/>
      <c r="Y141" s="29"/>
      <c r="Z141" s="29"/>
      <c r="AA141" s="29"/>
      <c r="AB141" s="29"/>
    </row>
    <row r="142" spans="2:28">
      <c r="B142" s="29"/>
      <c r="C142" s="29" t="s">
        <v>729</v>
      </c>
      <c r="D142" s="29"/>
      <c r="E142" s="29"/>
      <c r="F142" s="29"/>
      <c r="G142" s="29"/>
      <c r="H142" s="29"/>
      <c r="I142" s="29"/>
      <c r="J142" s="29"/>
      <c r="K142" s="29"/>
      <c r="L142" s="29"/>
      <c r="M142" s="29"/>
      <c r="N142" s="544"/>
      <c r="O142" s="543" t="s">
        <v>730</v>
      </c>
      <c r="P142" s="29"/>
      <c r="Q142" s="29"/>
      <c r="R142" s="29"/>
      <c r="S142" s="29"/>
      <c r="T142" s="29"/>
      <c r="U142" s="29"/>
      <c r="V142" s="29"/>
      <c r="W142" s="29"/>
      <c r="X142" s="29"/>
      <c r="Y142" s="29"/>
      <c r="Z142" s="29"/>
      <c r="AA142" s="29"/>
      <c r="AB142" s="29"/>
    </row>
    <row r="143" spans="2:28">
      <c r="B143" s="29"/>
      <c r="C143" s="29" t="s">
        <v>731</v>
      </c>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row>
    <row r="144" spans="2:28">
      <c r="B144" s="29"/>
      <c r="C144" s="29" t="s">
        <v>732</v>
      </c>
      <c r="D144" s="29"/>
      <c r="E144" s="29"/>
      <c r="F144" s="29"/>
      <c r="G144" s="29"/>
      <c r="H144" s="29"/>
      <c r="I144" s="29"/>
      <c r="J144" s="29"/>
      <c r="K144" s="29"/>
      <c r="L144" s="29"/>
      <c r="M144" s="29"/>
      <c r="N144" s="551" t="s">
        <v>733</v>
      </c>
      <c r="O144" s="29"/>
      <c r="P144" s="29"/>
      <c r="Q144" s="29"/>
      <c r="R144" s="29"/>
      <c r="S144" s="29"/>
      <c r="T144" s="29"/>
      <c r="U144" s="29"/>
      <c r="V144" s="29"/>
      <c r="W144" s="29"/>
      <c r="X144" s="29"/>
      <c r="Y144" s="29"/>
      <c r="Z144" s="29"/>
      <c r="AA144" s="29"/>
      <c r="AB144" s="29"/>
    </row>
    <row r="145" spans="2:28">
      <c r="B145" s="29"/>
      <c r="C145" s="29"/>
      <c r="D145" s="29"/>
      <c r="E145" s="29"/>
      <c r="F145" s="29"/>
      <c r="G145" s="29"/>
      <c r="H145" s="29"/>
      <c r="I145" s="29"/>
      <c r="J145" s="29"/>
      <c r="K145" s="29"/>
      <c r="L145" s="29"/>
      <c r="M145" s="29"/>
      <c r="N145" s="544"/>
      <c r="O145" s="543" t="s">
        <v>734</v>
      </c>
      <c r="P145" s="29"/>
      <c r="Q145" s="29"/>
      <c r="R145" s="29"/>
      <c r="S145" s="29"/>
      <c r="T145" s="29"/>
      <c r="U145" s="29"/>
      <c r="V145" s="29"/>
      <c r="W145" s="29"/>
      <c r="X145" s="29"/>
      <c r="Y145" s="29"/>
      <c r="Z145" s="29"/>
      <c r="AA145" s="29"/>
      <c r="AB145" s="29"/>
    </row>
    <row r="146" spans="2:28">
      <c r="B146" s="29"/>
      <c r="C146" s="551" t="s">
        <v>735</v>
      </c>
      <c r="D146" s="29"/>
      <c r="E146" s="29"/>
      <c r="F146" s="29"/>
      <c r="G146" s="29"/>
      <c r="H146" s="29"/>
      <c r="I146" s="29"/>
      <c r="J146" s="29"/>
      <c r="K146" s="29"/>
      <c r="L146" s="29"/>
      <c r="M146" s="29"/>
      <c r="N146" s="29" t="s">
        <v>19</v>
      </c>
      <c r="O146" s="29"/>
      <c r="P146" s="29"/>
      <c r="Q146" s="29"/>
      <c r="R146" s="29"/>
      <c r="S146" s="29"/>
      <c r="T146" s="29"/>
      <c r="U146" s="29"/>
      <c r="V146" s="29"/>
      <c r="W146" s="29"/>
      <c r="X146" s="29"/>
      <c r="Y146" s="29"/>
      <c r="Z146" s="29"/>
      <c r="AA146" s="29"/>
      <c r="AB146" s="29"/>
    </row>
    <row r="147" spans="2:28">
      <c r="B147" s="29"/>
      <c r="C147" s="29" t="s">
        <v>736</v>
      </c>
      <c r="D147" s="29"/>
      <c r="E147" s="29"/>
      <c r="F147" s="29"/>
      <c r="G147" s="29"/>
      <c r="H147" s="29"/>
      <c r="I147" s="29"/>
      <c r="J147" s="29"/>
      <c r="K147" s="29"/>
      <c r="L147" s="29"/>
      <c r="M147" s="29"/>
      <c r="N147" s="29"/>
      <c r="O147" s="29" t="s">
        <v>737</v>
      </c>
      <c r="P147" s="29"/>
      <c r="Q147" s="29"/>
      <c r="R147" s="29"/>
      <c r="S147" s="29"/>
      <c r="T147" s="29"/>
      <c r="U147" s="29"/>
      <c r="V147" s="29"/>
      <c r="W147" s="29"/>
      <c r="X147" s="29"/>
      <c r="Y147" s="29"/>
      <c r="Z147" s="29"/>
      <c r="AA147" s="29"/>
      <c r="AB147" s="29"/>
    </row>
    <row r="148" spans="2:28">
      <c r="B148" s="29"/>
      <c r="C148" s="29" t="s">
        <v>738</v>
      </c>
      <c r="D148" s="29"/>
      <c r="E148" s="29"/>
      <c r="F148" s="29"/>
      <c r="G148" s="29"/>
      <c r="H148" s="29"/>
      <c r="I148" s="29"/>
      <c r="J148" s="29"/>
      <c r="K148" s="29"/>
      <c r="L148" s="29"/>
      <c r="M148" s="29"/>
      <c r="N148" s="29" t="s">
        <v>25</v>
      </c>
      <c r="O148" s="29"/>
      <c r="P148" s="29"/>
      <c r="Q148" s="29"/>
      <c r="R148" s="29"/>
      <c r="S148" s="29"/>
      <c r="T148" s="29"/>
      <c r="U148" s="29"/>
      <c r="V148" s="29"/>
      <c r="W148" s="29"/>
      <c r="X148" s="29"/>
      <c r="Y148" s="29"/>
      <c r="Z148" s="29"/>
      <c r="AA148" s="29"/>
      <c r="AB148" s="29"/>
    </row>
    <row r="149" spans="2:28">
      <c r="B149" s="29"/>
      <c r="C149" s="29" t="s">
        <v>739</v>
      </c>
      <c r="D149" s="29"/>
      <c r="E149" s="29"/>
      <c r="F149" s="29"/>
      <c r="G149" s="29"/>
      <c r="H149" s="29"/>
      <c r="I149" s="29"/>
      <c r="J149" s="29"/>
      <c r="K149" s="29"/>
      <c r="L149" s="29"/>
      <c r="M149" s="29"/>
      <c r="N149" s="29" t="s">
        <v>30</v>
      </c>
      <c r="O149" s="29"/>
      <c r="P149" s="29"/>
      <c r="Q149" s="29"/>
      <c r="R149" s="29"/>
      <c r="S149" s="29"/>
      <c r="T149" s="29"/>
      <c r="U149" s="29"/>
      <c r="V149" s="29"/>
      <c r="W149" s="29"/>
      <c r="X149" s="29"/>
      <c r="Y149" s="29"/>
      <c r="Z149" s="29"/>
      <c r="AA149" s="29"/>
      <c r="AB149" s="29"/>
    </row>
    <row r="150" spans="2:28">
      <c r="B150" s="29"/>
      <c r="C150" s="29" t="s">
        <v>740</v>
      </c>
      <c r="D150" s="29"/>
      <c r="E150" s="29"/>
      <c r="F150" s="29"/>
      <c r="G150" s="29"/>
      <c r="H150" s="29"/>
      <c r="I150" s="29"/>
      <c r="J150" s="29"/>
      <c r="K150" s="29"/>
      <c r="L150" s="29"/>
      <c r="M150" s="29"/>
      <c r="N150" s="29" t="s">
        <v>35</v>
      </c>
      <c r="O150" s="29"/>
      <c r="P150" s="29"/>
      <c r="Q150" s="29"/>
      <c r="R150" s="29"/>
      <c r="S150" s="29"/>
      <c r="T150" s="29"/>
      <c r="U150" s="29"/>
      <c r="V150" s="29"/>
      <c r="W150" s="29"/>
      <c r="X150" s="29"/>
      <c r="Y150" s="29"/>
      <c r="Z150" s="29"/>
      <c r="AA150" s="29"/>
      <c r="AB150" s="29"/>
    </row>
    <row r="151" spans="2:28">
      <c r="B151" s="29"/>
      <c r="C151" s="29" t="s">
        <v>741</v>
      </c>
      <c r="D151" s="29"/>
      <c r="E151" s="29"/>
      <c r="F151" s="29"/>
      <c r="G151" s="29"/>
      <c r="H151" s="29"/>
      <c r="I151" s="29"/>
      <c r="J151" s="29"/>
      <c r="K151" s="29"/>
      <c r="L151" s="29"/>
      <c r="M151" s="29"/>
      <c r="N151" s="29" t="s">
        <v>38</v>
      </c>
      <c r="O151" s="29"/>
      <c r="P151" s="29"/>
      <c r="Q151" s="29"/>
      <c r="R151" s="29"/>
      <c r="S151" s="29"/>
      <c r="T151" s="29"/>
      <c r="U151" s="29"/>
      <c r="V151" s="29"/>
      <c r="W151" s="29"/>
      <c r="X151" s="29"/>
      <c r="Y151" s="29"/>
      <c r="Z151" s="29"/>
      <c r="AA151" s="29"/>
      <c r="AB151" s="29"/>
    </row>
    <row r="152" spans="2:28">
      <c r="B152" s="29"/>
      <c r="C152" s="29" t="s">
        <v>742</v>
      </c>
      <c r="D152" s="29"/>
      <c r="E152" s="29"/>
      <c r="F152" s="29"/>
      <c r="G152" s="29"/>
      <c r="H152" s="29"/>
      <c r="I152" s="29"/>
      <c r="J152" s="29"/>
      <c r="K152" s="29"/>
      <c r="L152" s="29"/>
      <c r="M152" s="29"/>
      <c r="N152" s="29" t="s">
        <v>44</v>
      </c>
      <c r="O152" s="29"/>
      <c r="P152" s="29"/>
      <c r="Q152" s="29"/>
      <c r="R152" s="29"/>
      <c r="S152" s="29"/>
      <c r="T152" s="29"/>
      <c r="U152" s="29"/>
      <c r="V152" s="29"/>
      <c r="W152" s="29"/>
      <c r="X152" s="29"/>
      <c r="Y152" s="29"/>
      <c r="Z152" s="29"/>
      <c r="AA152" s="29"/>
      <c r="AB152" s="29"/>
    </row>
    <row r="153" spans="2:28">
      <c r="B153" s="29"/>
      <c r="C153" s="29" t="s">
        <v>743</v>
      </c>
      <c r="D153" s="29"/>
      <c r="E153" s="29"/>
      <c r="F153" s="29"/>
      <c r="G153" s="29"/>
      <c r="H153" s="29"/>
      <c r="I153" s="29"/>
      <c r="J153" s="29"/>
      <c r="K153" s="29"/>
      <c r="L153" s="29"/>
      <c r="M153" s="29"/>
      <c r="N153" s="29" t="s">
        <v>49</v>
      </c>
      <c r="O153" s="29"/>
      <c r="P153" s="29"/>
      <c r="Q153" s="29"/>
      <c r="R153" s="29"/>
      <c r="S153" s="29"/>
      <c r="T153" s="29"/>
      <c r="U153" s="29"/>
      <c r="V153" s="29"/>
      <c r="W153" s="29"/>
      <c r="X153" s="29"/>
      <c r="Y153" s="29"/>
      <c r="Z153" s="29"/>
      <c r="AA153" s="29"/>
      <c r="AB153" s="29"/>
    </row>
    <row r="154" spans="2:28">
      <c r="B154" s="29"/>
      <c r="C154" s="29" t="s">
        <v>744</v>
      </c>
      <c r="D154" s="29"/>
      <c r="E154" s="29"/>
      <c r="F154" s="29"/>
      <c r="G154" s="29"/>
      <c r="H154" s="29"/>
      <c r="I154" s="29"/>
      <c r="J154" s="29"/>
      <c r="K154" s="29"/>
      <c r="L154" s="29"/>
      <c r="M154" s="29"/>
      <c r="N154" s="29"/>
      <c r="O154" s="29" t="s">
        <v>745</v>
      </c>
      <c r="P154" s="29"/>
      <c r="Q154" s="29"/>
      <c r="R154" s="29"/>
      <c r="S154" s="29"/>
      <c r="T154" s="29"/>
      <c r="U154" s="29"/>
      <c r="V154" s="29"/>
      <c r="W154" s="29"/>
      <c r="X154" s="29"/>
      <c r="Y154" s="29"/>
      <c r="Z154" s="29"/>
      <c r="AA154" s="29"/>
      <c r="AB154" s="29"/>
    </row>
    <row r="155" spans="2:28">
      <c r="B155" s="29"/>
      <c r="C155" s="29"/>
      <c r="D155" s="29"/>
      <c r="E155" s="29"/>
      <c r="F155" s="29"/>
      <c r="G155" s="29"/>
      <c r="H155" s="29"/>
      <c r="I155" s="29"/>
      <c r="J155" s="29"/>
      <c r="K155" s="29"/>
      <c r="L155" s="29"/>
      <c r="M155" s="29"/>
      <c r="N155" s="29" t="s">
        <v>68</v>
      </c>
      <c r="O155" s="29"/>
      <c r="P155" s="29"/>
      <c r="Q155" s="29"/>
      <c r="R155" s="29"/>
      <c r="S155" s="29"/>
      <c r="T155" s="29"/>
      <c r="U155" s="29"/>
      <c r="V155" s="29"/>
      <c r="W155" s="29"/>
      <c r="X155" s="29"/>
      <c r="Y155" s="29"/>
      <c r="Z155" s="29"/>
      <c r="AA155" s="29"/>
      <c r="AB155" s="29"/>
    </row>
    <row r="156" spans="2:28">
      <c r="B156" s="29"/>
      <c r="C156" s="551" t="s">
        <v>746</v>
      </c>
      <c r="D156" s="29"/>
      <c r="E156" s="29"/>
      <c r="F156" s="29"/>
      <c r="G156" s="29"/>
      <c r="H156" s="29"/>
      <c r="I156" s="29"/>
      <c r="J156" s="29"/>
      <c r="K156" s="29"/>
      <c r="L156" s="29"/>
      <c r="M156" s="29"/>
      <c r="N156" s="29" t="s">
        <v>71</v>
      </c>
      <c r="O156" s="29"/>
      <c r="P156" s="29"/>
      <c r="Q156" s="29"/>
      <c r="R156" s="29"/>
      <c r="S156" s="29"/>
      <c r="T156" s="29"/>
      <c r="U156" s="29"/>
      <c r="V156" s="29"/>
      <c r="W156" s="29"/>
      <c r="X156" s="29"/>
      <c r="Y156" s="29"/>
      <c r="Z156" s="29"/>
      <c r="AA156" s="29"/>
      <c r="AB156" s="29"/>
    </row>
    <row r="157" spans="2:28">
      <c r="B157" s="29"/>
      <c r="C157" s="29" t="s">
        <v>747</v>
      </c>
      <c r="D157" s="29"/>
      <c r="E157" s="29"/>
      <c r="F157" s="29"/>
      <c r="G157" s="29"/>
      <c r="H157" s="29"/>
      <c r="I157" s="29"/>
      <c r="J157" s="29"/>
      <c r="K157" s="29"/>
      <c r="L157" s="29"/>
      <c r="M157" s="29"/>
      <c r="N157" s="29" t="s">
        <v>74</v>
      </c>
      <c r="O157" s="29"/>
      <c r="P157" s="29"/>
      <c r="Q157" s="29"/>
      <c r="R157" s="29"/>
      <c r="S157" s="29"/>
      <c r="T157" s="29"/>
      <c r="U157" s="29"/>
      <c r="V157" s="29"/>
      <c r="W157" s="29"/>
      <c r="X157" s="29"/>
      <c r="Y157" s="29"/>
      <c r="Z157" s="29"/>
      <c r="AA157" s="29"/>
      <c r="AB157" s="29"/>
    </row>
    <row r="158" spans="2:28">
      <c r="B158" s="29"/>
      <c r="C158" s="29" t="s">
        <v>748</v>
      </c>
      <c r="D158" s="29"/>
      <c r="E158" s="29"/>
      <c r="F158" s="29"/>
      <c r="G158" s="29"/>
      <c r="H158" s="29"/>
      <c r="I158" s="29"/>
      <c r="J158" s="29"/>
      <c r="K158" s="29"/>
      <c r="L158" s="29"/>
      <c r="M158" s="29"/>
      <c r="N158" s="29" t="s">
        <v>77</v>
      </c>
      <c r="O158" s="29"/>
      <c r="P158" s="29"/>
      <c r="Q158" s="29"/>
      <c r="R158" s="29"/>
      <c r="S158" s="29"/>
      <c r="T158" s="29"/>
      <c r="U158" s="29"/>
      <c r="V158" s="29"/>
      <c r="W158" s="29"/>
      <c r="X158" s="29"/>
      <c r="Y158" s="29"/>
      <c r="Z158" s="29"/>
      <c r="AA158" s="29"/>
      <c r="AB158" s="29"/>
    </row>
    <row r="159" spans="2:28">
      <c r="B159" s="29"/>
      <c r="C159" s="29" t="s">
        <v>749</v>
      </c>
      <c r="D159" s="29"/>
      <c r="E159" s="29"/>
      <c r="F159" s="29"/>
      <c r="G159" s="29"/>
      <c r="H159" s="29"/>
      <c r="I159" s="29"/>
      <c r="J159" s="29"/>
      <c r="K159" s="29"/>
      <c r="L159" s="29"/>
      <c r="M159" s="29"/>
      <c r="N159" s="29"/>
      <c r="O159" s="29" t="s">
        <v>750</v>
      </c>
      <c r="P159" s="29"/>
      <c r="Q159" s="29"/>
      <c r="R159" s="29"/>
      <c r="S159" s="29"/>
      <c r="T159" s="29"/>
      <c r="U159" s="29"/>
      <c r="V159" s="29"/>
      <c r="W159" s="29"/>
      <c r="X159" s="29"/>
      <c r="Y159" s="29"/>
      <c r="Z159" s="29"/>
      <c r="AA159" s="29"/>
      <c r="AB159" s="29"/>
    </row>
    <row r="160" spans="2:28">
      <c r="B160" s="29"/>
      <c r="C160" s="29" t="s">
        <v>751</v>
      </c>
      <c r="D160" s="29"/>
      <c r="E160" s="29"/>
      <c r="F160" s="29"/>
      <c r="G160" s="29"/>
      <c r="H160" s="29"/>
      <c r="I160" s="29"/>
      <c r="J160" s="29"/>
      <c r="K160" s="29"/>
      <c r="L160" s="29"/>
      <c r="M160" s="29"/>
      <c r="N160" s="29" t="s">
        <v>85</v>
      </c>
      <c r="O160" s="29"/>
      <c r="P160" s="29"/>
      <c r="Q160" s="29"/>
      <c r="R160" s="29"/>
      <c r="S160" s="29"/>
      <c r="T160" s="29"/>
      <c r="U160" s="29"/>
      <c r="V160" s="29"/>
      <c r="W160" s="29"/>
      <c r="X160" s="29"/>
      <c r="Y160" s="29"/>
      <c r="Z160" s="29"/>
      <c r="AA160" s="29"/>
      <c r="AB160" s="29"/>
    </row>
    <row r="161" spans="2:28">
      <c r="B161" s="29"/>
      <c r="C161" s="29"/>
      <c r="D161" s="29"/>
      <c r="E161" s="29"/>
      <c r="F161" s="29"/>
      <c r="G161" s="29"/>
      <c r="H161" s="29"/>
      <c r="I161" s="29"/>
      <c r="J161" s="29"/>
      <c r="K161" s="29"/>
      <c r="L161" s="29"/>
      <c r="M161" s="29"/>
      <c r="N161" s="29" t="s">
        <v>86</v>
      </c>
      <c r="O161" s="29"/>
      <c r="P161" s="29"/>
      <c r="Q161" s="29"/>
      <c r="R161" s="29"/>
      <c r="S161" s="29"/>
      <c r="T161" s="29"/>
      <c r="U161" s="29"/>
      <c r="V161" s="29"/>
      <c r="W161" s="29"/>
      <c r="X161" s="29"/>
      <c r="Y161" s="29"/>
      <c r="Z161" s="29"/>
      <c r="AA161" s="29"/>
      <c r="AB161" s="29"/>
    </row>
    <row r="162" spans="2:28">
      <c r="B162" s="29"/>
      <c r="C162" s="551" t="s">
        <v>752</v>
      </c>
      <c r="D162" s="29"/>
      <c r="E162" s="29"/>
      <c r="F162" s="29"/>
      <c r="G162" s="29"/>
      <c r="H162" s="29"/>
      <c r="I162" s="29"/>
      <c r="J162" s="29"/>
      <c r="K162" s="29"/>
      <c r="L162" s="29"/>
      <c r="M162" s="29"/>
      <c r="N162" s="29" t="s">
        <v>89</v>
      </c>
      <c r="O162" s="29"/>
      <c r="P162" s="29"/>
      <c r="Q162" s="29"/>
      <c r="R162" s="29"/>
      <c r="S162" s="29"/>
      <c r="T162" s="29"/>
      <c r="U162" s="29"/>
      <c r="V162" s="29"/>
      <c r="W162" s="29"/>
      <c r="X162" s="29"/>
      <c r="Y162" s="29"/>
      <c r="Z162" s="29"/>
      <c r="AA162" s="29"/>
      <c r="AB162" s="29"/>
    </row>
    <row r="163" spans="2:28">
      <c r="B163" s="29"/>
      <c r="C163" s="29" t="s">
        <v>753</v>
      </c>
      <c r="D163" s="29"/>
      <c r="E163" s="29"/>
      <c r="F163" s="29"/>
      <c r="G163" s="29"/>
      <c r="H163" s="29"/>
      <c r="I163" s="29"/>
      <c r="J163" s="29"/>
      <c r="K163" s="29"/>
      <c r="L163" s="29"/>
      <c r="M163" s="29"/>
      <c r="N163" s="29" t="s">
        <v>90</v>
      </c>
      <c r="O163" s="29"/>
      <c r="P163" s="29"/>
      <c r="Q163" s="29"/>
      <c r="R163" s="29"/>
      <c r="S163" s="29"/>
      <c r="T163" s="29"/>
      <c r="U163" s="29"/>
      <c r="V163" s="29"/>
      <c r="W163" s="29"/>
      <c r="X163" s="29"/>
      <c r="Y163" s="29"/>
      <c r="Z163" s="29"/>
      <c r="AA163" s="29"/>
      <c r="AB163" s="29"/>
    </row>
    <row r="164" spans="2:28">
      <c r="B164" s="29"/>
      <c r="C164" s="29" t="s">
        <v>754</v>
      </c>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row>
    <row r="165" spans="2:28">
      <c r="B165" s="29"/>
      <c r="C165" s="29"/>
      <c r="D165" s="29"/>
      <c r="E165" s="29"/>
      <c r="F165" s="29"/>
      <c r="G165" s="29"/>
      <c r="H165" s="29"/>
      <c r="I165" s="29"/>
      <c r="J165" s="29"/>
      <c r="K165" s="29"/>
      <c r="L165" s="29"/>
      <c r="M165" s="29"/>
      <c r="N165" s="552" t="s">
        <v>755</v>
      </c>
      <c r="O165" s="29"/>
      <c r="P165" s="29"/>
      <c r="Q165" s="29"/>
      <c r="R165" s="29"/>
      <c r="S165" s="29"/>
      <c r="T165" s="29"/>
      <c r="U165" s="29"/>
      <c r="V165" s="29"/>
      <c r="W165" s="29"/>
      <c r="X165" s="29"/>
      <c r="Y165" s="29"/>
      <c r="Z165" s="29"/>
      <c r="AA165" s="29"/>
      <c r="AB165" s="29"/>
    </row>
    <row r="166" spans="2:28">
      <c r="B166" s="552" t="s">
        <v>756</v>
      </c>
      <c r="C166" s="29"/>
      <c r="D166" s="29"/>
      <c r="E166" s="29"/>
      <c r="F166" s="29"/>
      <c r="G166" s="29"/>
      <c r="H166" s="29"/>
      <c r="I166" s="29"/>
      <c r="J166" s="29"/>
      <c r="K166" s="29"/>
      <c r="L166" s="29"/>
      <c r="M166" s="29"/>
      <c r="N166" s="544"/>
      <c r="O166" s="543" t="s">
        <v>757</v>
      </c>
      <c r="P166" s="29"/>
      <c r="Q166" s="29"/>
      <c r="R166" s="29"/>
      <c r="S166" s="29"/>
      <c r="T166" s="29"/>
      <c r="U166" s="29"/>
      <c r="V166" s="29"/>
      <c r="W166" s="29"/>
      <c r="X166" s="29"/>
      <c r="Y166" s="29"/>
      <c r="Z166" s="29"/>
      <c r="AA166" s="29"/>
      <c r="AB166" s="29"/>
    </row>
    <row r="167" spans="2:28">
      <c r="B167" s="544"/>
      <c r="C167" s="543" t="s">
        <v>758</v>
      </c>
      <c r="D167" s="29"/>
      <c r="E167" s="29"/>
      <c r="F167" s="29"/>
      <c r="G167" s="29"/>
      <c r="H167" s="29"/>
      <c r="I167" s="29"/>
      <c r="J167" s="29"/>
      <c r="K167" s="29"/>
      <c r="L167" s="29"/>
      <c r="M167" s="29"/>
      <c r="N167" s="29" t="s">
        <v>759</v>
      </c>
      <c r="O167" s="29"/>
      <c r="P167" s="29"/>
      <c r="Q167" s="29"/>
      <c r="R167" s="29"/>
      <c r="S167" s="29"/>
      <c r="T167" s="29"/>
      <c r="U167" s="29"/>
      <c r="V167" s="29"/>
      <c r="W167" s="29"/>
      <c r="X167" s="29"/>
      <c r="Y167" s="29"/>
      <c r="Z167" s="29"/>
      <c r="AA167" s="29"/>
      <c r="AB167" s="29"/>
    </row>
    <row r="168" spans="2:28">
      <c r="B168" s="29"/>
      <c r="C168" s="29" t="s">
        <v>760</v>
      </c>
      <c r="D168" s="29" t="s">
        <v>761</v>
      </c>
      <c r="E168" s="29" t="s">
        <v>762</v>
      </c>
      <c r="F168" s="29" t="s">
        <v>763</v>
      </c>
      <c r="G168" s="29" t="s">
        <v>764</v>
      </c>
      <c r="H168" s="29" t="s">
        <v>765</v>
      </c>
      <c r="I168" s="29"/>
      <c r="J168" s="29"/>
      <c r="K168" s="29"/>
      <c r="L168" s="29"/>
      <c r="M168" s="29"/>
      <c r="N168" s="29"/>
      <c r="O168" s="29" t="s">
        <v>766</v>
      </c>
      <c r="P168" s="29"/>
      <c r="Q168" s="29"/>
      <c r="R168" s="29"/>
      <c r="S168" s="29"/>
      <c r="T168" s="29"/>
      <c r="U168" s="29"/>
      <c r="V168" s="29"/>
      <c r="W168" s="29"/>
      <c r="X168" s="29"/>
      <c r="Y168" s="29"/>
      <c r="Z168" s="29"/>
      <c r="AA168" s="29"/>
      <c r="AB168" s="29"/>
    </row>
    <row r="169" spans="2:28">
      <c r="B169" s="29"/>
      <c r="C169" s="29"/>
      <c r="D169" s="29"/>
      <c r="E169" s="29" t="s">
        <v>767</v>
      </c>
      <c r="F169" s="29" t="s">
        <v>768</v>
      </c>
      <c r="G169" s="29" t="s">
        <v>769</v>
      </c>
      <c r="H169" s="29" t="s">
        <v>770</v>
      </c>
      <c r="I169" s="29"/>
      <c r="J169" s="29"/>
      <c r="K169" s="29"/>
      <c r="L169" s="29"/>
      <c r="M169" s="29"/>
      <c r="N169" s="29" t="s">
        <v>771</v>
      </c>
      <c r="O169" s="29"/>
      <c r="P169" s="29"/>
      <c r="Q169" s="29"/>
      <c r="R169" s="29"/>
      <c r="S169" s="29"/>
      <c r="T169" s="29"/>
      <c r="U169" s="29"/>
      <c r="V169" s="29"/>
      <c r="W169" s="29"/>
      <c r="X169" s="29"/>
      <c r="Y169" s="29"/>
      <c r="Z169" s="29"/>
      <c r="AA169" s="29"/>
      <c r="AB169" s="29"/>
    </row>
    <row r="170" spans="2:28">
      <c r="B170" s="29"/>
      <c r="C170" s="553" t="s">
        <v>539</v>
      </c>
      <c r="D170" s="553" t="s">
        <v>772</v>
      </c>
      <c r="E170" s="554" t="s">
        <v>773</v>
      </c>
      <c r="F170" s="554" t="s">
        <v>773</v>
      </c>
      <c r="G170" s="554" t="s">
        <v>774</v>
      </c>
      <c r="H170" s="554" t="s">
        <v>774</v>
      </c>
      <c r="I170" s="29"/>
      <c r="J170" s="29"/>
      <c r="K170" s="29"/>
      <c r="L170" s="29"/>
      <c r="M170" s="29"/>
      <c r="N170" s="29"/>
      <c r="O170" s="29" t="s">
        <v>775</v>
      </c>
      <c r="P170" s="29"/>
      <c r="Q170" s="29"/>
      <c r="R170" s="29"/>
      <c r="S170" s="29"/>
      <c r="T170" s="29"/>
      <c r="U170" s="29"/>
      <c r="V170" s="29"/>
      <c r="W170" s="29"/>
      <c r="X170" s="29"/>
      <c r="Y170" s="29"/>
      <c r="Z170" s="29"/>
      <c r="AA170" s="29"/>
      <c r="AB170" s="29"/>
    </row>
    <row r="171" spans="2:28">
      <c r="B171" s="29"/>
      <c r="C171" s="553" t="s">
        <v>776</v>
      </c>
      <c r="D171" s="553" t="s">
        <v>777</v>
      </c>
      <c r="E171" s="554" t="s">
        <v>778</v>
      </c>
      <c r="F171" s="554" t="s">
        <v>773</v>
      </c>
      <c r="G171" s="554" t="s">
        <v>779</v>
      </c>
      <c r="H171" s="554" t="s">
        <v>779</v>
      </c>
      <c r="I171" s="29"/>
      <c r="J171" s="29"/>
      <c r="K171" s="29"/>
      <c r="L171" s="29"/>
      <c r="M171" s="29"/>
      <c r="N171" s="29" t="s">
        <v>780</v>
      </c>
      <c r="O171" s="29"/>
      <c r="P171" s="29"/>
      <c r="Q171" s="29"/>
      <c r="R171" s="29"/>
      <c r="S171" s="29"/>
      <c r="T171" s="29"/>
      <c r="U171" s="29"/>
      <c r="V171" s="29"/>
      <c r="W171" s="29"/>
      <c r="X171" s="29"/>
      <c r="Y171" s="29"/>
      <c r="Z171" s="29"/>
      <c r="AA171" s="29"/>
      <c r="AB171" s="29"/>
    </row>
    <row r="172" spans="2:28">
      <c r="B172" s="29"/>
      <c r="C172" s="553" t="s">
        <v>781</v>
      </c>
      <c r="D172" s="553" t="s">
        <v>782</v>
      </c>
      <c r="E172" s="554" t="s">
        <v>783</v>
      </c>
      <c r="F172" s="554" t="s">
        <v>784</v>
      </c>
      <c r="G172" s="554" t="s">
        <v>785</v>
      </c>
      <c r="H172" s="554" t="s">
        <v>785</v>
      </c>
      <c r="I172" s="29"/>
      <c r="J172" s="29"/>
      <c r="K172" s="29"/>
      <c r="L172" s="29"/>
      <c r="M172" s="29"/>
      <c r="N172" s="29"/>
      <c r="O172" s="29" t="s">
        <v>786</v>
      </c>
      <c r="P172" s="29"/>
      <c r="Q172" s="29"/>
      <c r="R172" s="29"/>
      <c r="S172" s="29"/>
      <c r="T172" s="29"/>
      <c r="U172" s="29"/>
      <c r="V172" s="29"/>
      <c r="W172" s="29"/>
      <c r="X172" s="29"/>
      <c r="Y172" s="29"/>
      <c r="Z172" s="29"/>
      <c r="AA172" s="29"/>
      <c r="AB172" s="29"/>
    </row>
    <row r="173" spans="2:28">
      <c r="B173" s="29"/>
      <c r="C173" s="553" t="s">
        <v>787</v>
      </c>
      <c r="D173" s="553" t="s">
        <v>788</v>
      </c>
      <c r="E173" s="554" t="s">
        <v>789</v>
      </c>
      <c r="F173" s="554" t="s">
        <v>784</v>
      </c>
      <c r="G173" s="554" t="s">
        <v>790</v>
      </c>
      <c r="H173" s="554" t="s">
        <v>791</v>
      </c>
      <c r="I173" s="29"/>
      <c r="J173" s="29"/>
      <c r="K173" s="29"/>
      <c r="L173" s="29"/>
      <c r="M173" s="29"/>
      <c r="N173" s="29" t="s">
        <v>792</v>
      </c>
      <c r="O173" s="29"/>
      <c r="P173" s="29"/>
      <c r="Q173" s="29"/>
      <c r="R173" s="29"/>
      <c r="S173" s="29"/>
      <c r="T173" s="29"/>
      <c r="U173" s="29"/>
      <c r="V173" s="29"/>
      <c r="W173" s="29"/>
      <c r="X173" s="29"/>
      <c r="Y173" s="29"/>
      <c r="Z173" s="29"/>
      <c r="AA173" s="29"/>
      <c r="AB173" s="29"/>
    </row>
    <row r="174" spans="2:28">
      <c r="B174" s="29"/>
      <c r="C174" s="553" t="s">
        <v>793</v>
      </c>
      <c r="D174" s="553" t="s">
        <v>794</v>
      </c>
      <c r="E174" s="554" t="s">
        <v>795</v>
      </c>
      <c r="F174" s="554" t="s">
        <v>778</v>
      </c>
      <c r="G174" s="554" t="s">
        <v>796</v>
      </c>
      <c r="H174" s="554" t="s">
        <v>796</v>
      </c>
      <c r="I174" s="29"/>
      <c r="J174" s="29"/>
      <c r="K174" s="29"/>
      <c r="L174" s="29"/>
      <c r="M174" s="29"/>
      <c r="N174" s="29"/>
      <c r="O174" s="29" t="s">
        <v>797</v>
      </c>
      <c r="P174" s="29"/>
      <c r="Q174" s="29"/>
      <c r="R174" s="29"/>
      <c r="S174" s="29"/>
      <c r="T174" s="29"/>
      <c r="U174" s="29"/>
      <c r="V174" s="29"/>
      <c r="W174" s="29"/>
      <c r="X174" s="29"/>
      <c r="Y174" s="29"/>
      <c r="Z174" s="29"/>
      <c r="AA174" s="29"/>
      <c r="AB174" s="29"/>
    </row>
    <row r="175" spans="2:28">
      <c r="B175" s="29"/>
      <c r="C175" s="553" t="s">
        <v>798</v>
      </c>
      <c r="D175" s="553" t="s">
        <v>799</v>
      </c>
      <c r="E175" s="554" t="s">
        <v>800</v>
      </c>
      <c r="F175" s="554" t="s">
        <v>778</v>
      </c>
      <c r="G175" s="554" t="s">
        <v>801</v>
      </c>
      <c r="H175" s="554" t="s">
        <v>801</v>
      </c>
      <c r="I175" s="29"/>
      <c r="J175" s="29"/>
      <c r="K175" s="29"/>
      <c r="L175" s="29"/>
      <c r="M175" s="29"/>
      <c r="N175" s="29" t="s">
        <v>802</v>
      </c>
      <c r="O175" s="29"/>
      <c r="P175" s="29"/>
      <c r="Q175" s="29"/>
      <c r="R175" s="29"/>
      <c r="S175" s="29"/>
      <c r="T175" s="29"/>
      <c r="U175" s="29"/>
      <c r="V175" s="29"/>
      <c r="W175" s="29"/>
      <c r="X175" s="29"/>
      <c r="Y175" s="29"/>
      <c r="Z175" s="29"/>
      <c r="AA175" s="29"/>
      <c r="AB175" s="29"/>
    </row>
    <row r="176" spans="2:28">
      <c r="B176" s="29"/>
      <c r="C176" s="553" t="s">
        <v>803</v>
      </c>
      <c r="D176" s="553" t="s">
        <v>804</v>
      </c>
      <c r="E176" s="554" t="s">
        <v>805</v>
      </c>
      <c r="F176" s="554" t="s">
        <v>783</v>
      </c>
      <c r="G176" s="554" t="s">
        <v>806</v>
      </c>
      <c r="H176" s="554" t="s">
        <v>807</v>
      </c>
      <c r="I176" s="29"/>
      <c r="J176" s="29"/>
      <c r="K176" s="29"/>
      <c r="L176" s="29"/>
      <c r="M176" s="29"/>
      <c r="N176" s="29"/>
      <c r="O176" s="29" t="s">
        <v>808</v>
      </c>
      <c r="P176" s="29"/>
      <c r="Q176" s="29"/>
      <c r="R176" s="29"/>
      <c r="S176" s="29"/>
      <c r="T176" s="29"/>
      <c r="U176" s="29"/>
      <c r="V176" s="29"/>
      <c r="W176" s="29"/>
      <c r="X176" s="29"/>
      <c r="Y176" s="29"/>
      <c r="Z176" s="29"/>
      <c r="AA176" s="29"/>
      <c r="AB176" s="29"/>
    </row>
    <row r="177" spans="2:28">
      <c r="B177" s="29"/>
      <c r="C177" s="553" t="s">
        <v>809</v>
      </c>
      <c r="D177" s="553" t="s">
        <v>810</v>
      </c>
      <c r="E177" s="553"/>
      <c r="F177" s="554" t="s">
        <v>783</v>
      </c>
      <c r="G177" s="554" t="s">
        <v>811</v>
      </c>
      <c r="H177" s="554" t="s">
        <v>811</v>
      </c>
      <c r="I177" s="29"/>
      <c r="J177" s="29"/>
      <c r="K177" s="29"/>
      <c r="L177" s="29"/>
      <c r="M177" s="29"/>
      <c r="N177" s="29" t="s">
        <v>812</v>
      </c>
      <c r="O177" s="29"/>
      <c r="P177" s="29"/>
      <c r="Q177" s="29"/>
      <c r="R177" s="29"/>
      <c r="S177" s="29"/>
      <c r="T177" s="29"/>
      <c r="U177" s="29"/>
      <c r="V177" s="29"/>
      <c r="W177" s="29"/>
      <c r="X177" s="29"/>
      <c r="Y177" s="29"/>
      <c r="Z177" s="29"/>
      <c r="AA177" s="29"/>
      <c r="AB177" s="29"/>
    </row>
    <row r="178" spans="2:28">
      <c r="B178" s="29"/>
      <c r="C178" s="553" t="s">
        <v>813</v>
      </c>
      <c r="D178" s="553" t="s">
        <v>814</v>
      </c>
      <c r="E178" s="553"/>
      <c r="F178" s="554" t="s">
        <v>815</v>
      </c>
      <c r="G178" s="554" t="s">
        <v>816</v>
      </c>
      <c r="H178" s="554" t="s">
        <v>817</v>
      </c>
      <c r="I178" s="29"/>
      <c r="J178" s="29"/>
      <c r="K178" s="29"/>
      <c r="L178" s="29"/>
      <c r="M178" s="29"/>
      <c r="N178" s="29"/>
      <c r="O178" s="29" t="s">
        <v>818</v>
      </c>
      <c r="P178" s="29"/>
      <c r="Q178" s="29"/>
      <c r="R178" s="29"/>
      <c r="S178" s="29"/>
      <c r="T178" s="29"/>
      <c r="U178" s="29"/>
      <c r="V178" s="29"/>
      <c r="W178" s="29"/>
      <c r="X178" s="29"/>
      <c r="Y178" s="29"/>
      <c r="Z178" s="29"/>
      <c r="AA178" s="29"/>
      <c r="AB178" s="29"/>
    </row>
    <row r="179" spans="2:28">
      <c r="B179" s="29"/>
      <c r="C179" s="553" t="s">
        <v>538</v>
      </c>
      <c r="D179" s="553" t="s">
        <v>819</v>
      </c>
      <c r="E179" s="553"/>
      <c r="F179" s="554" t="s">
        <v>789</v>
      </c>
      <c r="G179" s="554" t="s">
        <v>820</v>
      </c>
      <c r="H179" s="554" t="s">
        <v>820</v>
      </c>
      <c r="I179" s="29"/>
      <c r="J179" s="29"/>
      <c r="K179" s="29"/>
      <c r="L179" s="29"/>
      <c r="M179" s="29"/>
      <c r="N179" s="29" t="s">
        <v>821</v>
      </c>
      <c r="O179" s="29"/>
      <c r="P179" s="29"/>
      <c r="Q179" s="29"/>
      <c r="R179" s="29"/>
      <c r="S179" s="29"/>
      <c r="T179" s="29"/>
      <c r="U179" s="29"/>
      <c r="V179" s="29"/>
      <c r="W179" s="29"/>
      <c r="X179" s="29"/>
      <c r="Y179" s="29"/>
      <c r="Z179" s="29"/>
      <c r="AA179" s="29"/>
      <c r="AB179" s="29"/>
    </row>
    <row r="180" spans="2:28">
      <c r="B180" s="29"/>
      <c r="C180" s="553" t="s">
        <v>822</v>
      </c>
      <c r="D180" s="553" t="s">
        <v>823</v>
      </c>
      <c r="E180" s="553"/>
      <c r="F180" s="554" t="s">
        <v>789</v>
      </c>
      <c r="G180" s="554" t="s">
        <v>824</v>
      </c>
      <c r="H180" s="554" t="s">
        <v>824</v>
      </c>
      <c r="I180" s="29"/>
      <c r="J180" s="29"/>
      <c r="K180" s="29"/>
      <c r="L180" s="29"/>
      <c r="M180" s="29"/>
      <c r="N180" s="29"/>
      <c r="O180" s="29" t="s">
        <v>825</v>
      </c>
      <c r="P180" s="29"/>
      <c r="Q180" s="29"/>
      <c r="R180" s="29"/>
      <c r="S180" s="29"/>
      <c r="T180" s="29"/>
      <c r="U180" s="29"/>
      <c r="V180" s="29"/>
      <c r="W180" s="29"/>
      <c r="X180" s="29"/>
      <c r="Y180" s="29"/>
      <c r="Z180" s="29"/>
      <c r="AA180" s="29"/>
      <c r="AB180" s="29"/>
    </row>
    <row r="181" spans="2:28">
      <c r="B181" s="29"/>
      <c r="C181" s="553" t="s">
        <v>826</v>
      </c>
      <c r="D181" s="553" t="s">
        <v>827</v>
      </c>
      <c r="E181" s="553"/>
      <c r="F181" s="554" t="s">
        <v>795</v>
      </c>
      <c r="G181" s="554" t="s">
        <v>828</v>
      </c>
      <c r="H181" s="554" t="s">
        <v>829</v>
      </c>
      <c r="I181" s="29"/>
      <c r="J181" s="29"/>
      <c r="K181" s="29"/>
      <c r="L181" s="29"/>
      <c r="M181" s="29"/>
      <c r="N181" s="29" t="s">
        <v>830</v>
      </c>
      <c r="O181" s="29"/>
      <c r="P181" s="29"/>
      <c r="Q181" s="29"/>
      <c r="R181" s="29"/>
      <c r="S181" s="29"/>
      <c r="T181" s="29"/>
      <c r="U181" s="29"/>
      <c r="V181" s="29"/>
      <c r="W181" s="29"/>
      <c r="X181" s="29"/>
      <c r="Y181" s="29"/>
      <c r="Z181" s="29"/>
      <c r="AA181" s="29"/>
      <c r="AB181" s="29"/>
    </row>
    <row r="182" spans="2:28">
      <c r="B182" s="29"/>
      <c r="C182" s="553" t="s">
        <v>831</v>
      </c>
      <c r="D182" s="553" t="s">
        <v>832</v>
      </c>
      <c r="E182" s="553"/>
      <c r="F182" s="554" t="s">
        <v>795</v>
      </c>
      <c r="G182" s="554" t="s">
        <v>833</v>
      </c>
      <c r="H182" s="554" t="s">
        <v>833</v>
      </c>
      <c r="I182" s="29"/>
      <c r="J182" s="29"/>
      <c r="K182" s="29"/>
      <c r="L182" s="29"/>
      <c r="M182" s="29"/>
      <c r="N182" s="29"/>
      <c r="O182" s="29" t="s">
        <v>834</v>
      </c>
      <c r="P182" s="29"/>
      <c r="Q182" s="29"/>
      <c r="R182" s="29"/>
      <c r="S182" s="29"/>
      <c r="T182" s="29"/>
      <c r="U182" s="29"/>
      <c r="V182" s="29"/>
      <c r="W182" s="29"/>
      <c r="X182" s="29"/>
      <c r="Y182" s="29"/>
      <c r="Z182" s="29"/>
      <c r="AA182" s="29"/>
      <c r="AB182" s="29"/>
    </row>
    <row r="183" spans="2:28">
      <c r="B183" s="29"/>
      <c r="C183" s="553" t="s">
        <v>835</v>
      </c>
      <c r="D183" s="553" t="s">
        <v>836</v>
      </c>
      <c r="E183" s="553"/>
      <c r="F183" s="554" t="s">
        <v>837</v>
      </c>
      <c r="G183" s="554" t="s">
        <v>838</v>
      </c>
      <c r="H183" s="554" t="s">
        <v>839</v>
      </c>
      <c r="I183" s="29"/>
      <c r="J183" s="29"/>
      <c r="K183" s="29"/>
      <c r="L183" s="29"/>
      <c r="M183" s="29"/>
      <c r="N183" s="29"/>
      <c r="O183" s="29"/>
      <c r="P183" s="29"/>
      <c r="Q183" s="29"/>
      <c r="R183" s="29"/>
      <c r="S183" s="29"/>
      <c r="T183" s="29"/>
      <c r="U183" s="29"/>
      <c r="V183" s="29"/>
      <c r="W183" s="29"/>
      <c r="X183" s="29"/>
      <c r="Y183" s="29"/>
      <c r="Z183" s="29"/>
      <c r="AA183" s="29"/>
      <c r="AB183" s="29"/>
    </row>
    <row r="184" spans="2:28">
      <c r="B184" s="29"/>
      <c r="C184" s="553" t="s">
        <v>840</v>
      </c>
      <c r="D184" s="553" t="s">
        <v>841</v>
      </c>
      <c r="E184" s="553"/>
      <c r="F184" s="554" t="s">
        <v>837</v>
      </c>
      <c r="G184" s="554" t="s">
        <v>842</v>
      </c>
      <c r="H184" s="554" t="s">
        <v>838</v>
      </c>
      <c r="I184" s="29"/>
      <c r="J184" s="29"/>
      <c r="K184" s="29"/>
      <c r="L184" s="29"/>
      <c r="M184" s="29"/>
      <c r="N184" s="29"/>
      <c r="O184" s="29"/>
      <c r="P184" s="29"/>
      <c r="Q184" s="29"/>
      <c r="R184" s="29"/>
      <c r="S184" s="29"/>
      <c r="T184" s="29"/>
      <c r="U184" s="29"/>
      <c r="V184" s="29"/>
      <c r="W184" s="29"/>
      <c r="X184" s="29"/>
      <c r="Y184" s="29"/>
      <c r="Z184" s="29"/>
      <c r="AA184" s="29"/>
      <c r="AB184" s="29"/>
    </row>
    <row r="185" spans="2:28">
      <c r="B185" s="29"/>
      <c r="C185" s="553" t="s">
        <v>843</v>
      </c>
      <c r="D185" s="553" t="s">
        <v>844</v>
      </c>
      <c r="E185" s="553"/>
      <c r="F185" s="554" t="s">
        <v>800</v>
      </c>
      <c r="G185" s="554" t="s">
        <v>845</v>
      </c>
      <c r="H185" s="554" t="s">
        <v>846</v>
      </c>
      <c r="I185" s="29"/>
      <c r="J185" s="29"/>
      <c r="K185" s="29"/>
      <c r="L185" s="29"/>
      <c r="M185" s="29"/>
      <c r="N185" s="552" t="s">
        <v>847</v>
      </c>
      <c r="O185" s="29"/>
      <c r="P185" s="29"/>
      <c r="Q185" s="29"/>
      <c r="R185" s="29"/>
      <c r="S185" s="29"/>
      <c r="T185" s="29"/>
      <c r="U185" s="29"/>
      <c r="V185" s="29"/>
      <c r="W185" s="29"/>
      <c r="X185" s="29"/>
      <c r="Y185" s="29"/>
      <c r="Z185" s="29"/>
      <c r="AA185" s="29"/>
      <c r="AB185" s="29"/>
    </row>
    <row r="186" spans="2:28">
      <c r="B186" s="29"/>
      <c r="C186" s="553" t="s">
        <v>848</v>
      </c>
      <c r="D186" s="553" t="s">
        <v>849</v>
      </c>
      <c r="E186" s="553"/>
      <c r="F186" s="554" t="s">
        <v>800</v>
      </c>
      <c r="G186" s="554" t="s">
        <v>850</v>
      </c>
      <c r="H186" s="554" t="s">
        <v>845</v>
      </c>
      <c r="I186" s="29"/>
      <c r="J186" s="29"/>
      <c r="K186" s="29"/>
      <c r="L186" s="29"/>
      <c r="M186" s="29"/>
      <c r="N186" s="544"/>
      <c r="O186" s="545" t="s">
        <v>554</v>
      </c>
      <c r="P186" s="29"/>
      <c r="Q186" s="29"/>
      <c r="R186" s="29"/>
      <c r="S186" s="29"/>
      <c r="T186" s="29"/>
      <c r="U186" s="29"/>
      <c r="V186" s="29"/>
      <c r="W186" s="29"/>
      <c r="X186" s="29"/>
      <c r="Y186" s="29"/>
      <c r="Z186" s="29"/>
      <c r="AA186" s="29"/>
      <c r="AB186" s="29"/>
    </row>
    <row r="187" spans="2:28">
      <c r="B187" s="29"/>
      <c r="C187" s="553" t="s">
        <v>851</v>
      </c>
      <c r="D187" s="553" t="s">
        <v>852</v>
      </c>
      <c r="E187" s="553"/>
      <c r="F187" s="554" t="s">
        <v>805</v>
      </c>
      <c r="G187" s="554" t="s">
        <v>853</v>
      </c>
      <c r="H187" s="554" t="s">
        <v>850</v>
      </c>
      <c r="I187" s="29"/>
      <c r="J187" s="29"/>
      <c r="K187" s="29"/>
      <c r="L187" s="29"/>
      <c r="M187" s="29"/>
      <c r="N187" s="29" t="s">
        <v>854</v>
      </c>
      <c r="O187" s="29"/>
      <c r="P187" s="29"/>
      <c r="Q187" s="29"/>
      <c r="R187" s="29"/>
      <c r="S187" s="29"/>
      <c r="T187" s="29"/>
      <c r="U187" s="29"/>
      <c r="V187" s="29"/>
      <c r="W187" s="29"/>
      <c r="X187" s="29"/>
      <c r="Y187" s="29"/>
      <c r="Z187" s="29"/>
      <c r="AA187" s="29"/>
      <c r="AB187" s="29"/>
    </row>
    <row r="188" spans="2:28">
      <c r="B188" s="29"/>
      <c r="C188" s="555"/>
      <c r="D188" s="555"/>
      <c r="E188" s="555"/>
      <c r="F188" s="555"/>
      <c r="G188" s="555"/>
      <c r="H188" s="555"/>
      <c r="I188" s="29"/>
      <c r="J188" s="29"/>
      <c r="K188" s="29"/>
      <c r="L188" s="29"/>
      <c r="M188" s="29"/>
      <c r="N188" s="29" t="s">
        <v>855</v>
      </c>
      <c r="O188" s="29"/>
      <c r="P188" s="29"/>
      <c r="Q188" s="29"/>
      <c r="R188" s="29"/>
      <c r="S188" s="29"/>
      <c r="T188" s="29"/>
      <c r="U188" s="29"/>
      <c r="V188" s="29"/>
      <c r="W188" s="29"/>
      <c r="X188" s="29"/>
      <c r="Y188" s="29"/>
      <c r="Z188" s="29"/>
      <c r="AA188" s="29"/>
      <c r="AB188" s="29"/>
    </row>
    <row r="189" spans="2:28">
      <c r="B189" s="551" t="s">
        <v>856</v>
      </c>
      <c r="C189" s="29"/>
      <c r="D189" s="29"/>
      <c r="E189" s="29"/>
      <c r="F189" s="29"/>
      <c r="G189" s="29"/>
      <c r="H189" s="29"/>
      <c r="I189" s="29"/>
      <c r="J189" s="29"/>
      <c r="K189" s="29"/>
      <c r="L189" s="29"/>
      <c r="M189" s="29"/>
      <c r="N189" s="29" t="s">
        <v>857</v>
      </c>
      <c r="O189" s="29"/>
      <c r="P189" s="29"/>
      <c r="Q189" s="29"/>
      <c r="R189" s="29"/>
      <c r="S189" s="29"/>
      <c r="T189" s="29"/>
      <c r="U189" s="29"/>
      <c r="V189" s="29"/>
      <c r="W189" s="29"/>
      <c r="X189" s="29"/>
      <c r="Y189" s="29"/>
      <c r="Z189" s="29"/>
      <c r="AA189" s="29"/>
      <c r="AB189" s="29"/>
    </row>
    <row r="190" spans="2:28">
      <c r="B190" s="544"/>
      <c r="C190" s="543" t="s">
        <v>858</v>
      </c>
      <c r="D190" s="29"/>
      <c r="N190" s="29" t="s">
        <v>859</v>
      </c>
      <c r="O190" s="29"/>
      <c r="P190" s="29"/>
      <c r="Q190" s="29"/>
      <c r="R190" s="29"/>
      <c r="S190" s="29"/>
      <c r="T190" s="29"/>
      <c r="U190" s="29"/>
      <c r="V190" s="29"/>
      <c r="W190" s="29"/>
      <c r="X190" s="29"/>
      <c r="Y190" s="29"/>
      <c r="Z190" s="29"/>
      <c r="AA190" s="29"/>
      <c r="AB190" s="29"/>
    </row>
    <row r="191" spans="2:28">
      <c r="B191" s="29"/>
      <c r="C191" s="29" t="s">
        <v>860</v>
      </c>
      <c r="D191" s="29"/>
      <c r="E191" s="29"/>
      <c r="F191" s="29"/>
      <c r="G191" s="29"/>
      <c r="H191" s="29"/>
      <c r="I191" s="29"/>
      <c r="J191" s="29"/>
      <c r="K191" s="29"/>
      <c r="L191" s="29"/>
      <c r="M191" s="29"/>
      <c r="N191" s="29" t="s">
        <v>861</v>
      </c>
      <c r="O191" s="29"/>
      <c r="P191" s="29"/>
      <c r="Q191" s="29"/>
      <c r="R191" s="29"/>
      <c r="S191" s="29"/>
      <c r="T191" s="29"/>
      <c r="U191" s="29"/>
      <c r="V191" s="29"/>
      <c r="W191" s="29"/>
      <c r="X191" s="29"/>
      <c r="Y191" s="29"/>
      <c r="Z191" s="29"/>
      <c r="AA191" s="29"/>
      <c r="AB191" s="29"/>
    </row>
    <row r="192" spans="2:28">
      <c r="B192" s="29"/>
      <c r="C192" s="29" t="s">
        <v>862</v>
      </c>
      <c r="D192" s="29"/>
      <c r="E192" s="29"/>
      <c r="F192" s="29"/>
      <c r="G192" s="29"/>
      <c r="H192" s="29"/>
      <c r="I192" s="29"/>
      <c r="J192" s="29"/>
      <c r="K192" s="29"/>
      <c r="L192" s="29"/>
      <c r="M192" s="29"/>
      <c r="N192" s="29" t="s">
        <v>863</v>
      </c>
      <c r="O192" s="29"/>
      <c r="P192" s="29"/>
      <c r="Q192" s="29"/>
      <c r="R192" s="29"/>
      <c r="S192" s="29"/>
      <c r="T192" s="29"/>
      <c r="U192" s="29"/>
      <c r="V192" s="29"/>
      <c r="W192" s="29"/>
      <c r="X192" s="29"/>
      <c r="Y192" s="29"/>
      <c r="Z192" s="29"/>
      <c r="AA192" s="29"/>
      <c r="AB192" s="29"/>
    </row>
    <row r="193" spans="2:28">
      <c r="B193" s="29"/>
      <c r="C193" s="29" t="s">
        <v>864</v>
      </c>
      <c r="D193" s="29"/>
      <c r="E193" s="29"/>
      <c r="F193" s="29"/>
      <c r="G193" s="29"/>
      <c r="H193" s="29"/>
      <c r="I193" s="29"/>
      <c r="J193" s="29"/>
      <c r="K193" s="29"/>
      <c r="L193" s="29"/>
      <c r="M193" s="29"/>
      <c r="N193" s="29" t="s">
        <v>865</v>
      </c>
      <c r="O193" s="29"/>
      <c r="P193" s="29"/>
      <c r="Q193" s="29"/>
      <c r="R193" s="29"/>
      <c r="S193" s="29"/>
      <c r="T193" s="29"/>
      <c r="U193" s="29"/>
      <c r="V193" s="29"/>
      <c r="W193" s="29"/>
      <c r="X193" s="29"/>
      <c r="Y193" s="29"/>
      <c r="Z193" s="29"/>
      <c r="AA193" s="29"/>
      <c r="AB193" s="29"/>
    </row>
    <row r="194" spans="2:28">
      <c r="B194" s="29"/>
      <c r="C194" s="29" t="s">
        <v>866</v>
      </c>
      <c r="D194" s="29"/>
      <c r="E194" s="29"/>
      <c r="F194" s="29"/>
      <c r="G194" s="29"/>
      <c r="H194" s="29"/>
      <c r="I194" s="29"/>
      <c r="J194" s="29"/>
      <c r="K194" s="29"/>
      <c r="L194" s="29"/>
      <c r="M194" s="29"/>
      <c r="N194" s="29" t="s">
        <v>867</v>
      </c>
      <c r="O194" s="29"/>
      <c r="P194" s="29"/>
      <c r="Q194" s="29"/>
      <c r="R194" s="29"/>
      <c r="S194" s="29"/>
      <c r="T194" s="29"/>
      <c r="U194" s="29"/>
      <c r="V194" s="29"/>
      <c r="W194" s="29"/>
      <c r="X194" s="29"/>
      <c r="Y194" s="29"/>
      <c r="Z194" s="29"/>
      <c r="AA194" s="29"/>
      <c r="AB194" s="29"/>
    </row>
    <row r="195" spans="2:28">
      <c r="B195" s="29"/>
      <c r="C195" s="29" t="s">
        <v>868</v>
      </c>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row>
    <row r="196" spans="2:28">
      <c r="B196" s="29"/>
      <c r="C196" s="29" t="s">
        <v>869</v>
      </c>
      <c r="D196" s="29"/>
      <c r="E196" s="29"/>
      <c r="F196" s="29"/>
      <c r="G196" s="29"/>
      <c r="H196" s="29"/>
      <c r="I196" s="29"/>
      <c r="J196" s="29"/>
      <c r="K196" s="29"/>
      <c r="L196" s="29"/>
      <c r="M196" s="29"/>
      <c r="N196" s="29" t="s">
        <v>870</v>
      </c>
      <c r="O196" s="29"/>
      <c r="P196" s="29"/>
      <c r="Q196" s="29"/>
      <c r="R196" s="29"/>
      <c r="S196" s="29"/>
      <c r="T196" s="29"/>
      <c r="U196" s="29"/>
      <c r="V196" s="29"/>
      <c r="W196" s="29"/>
      <c r="X196" s="29"/>
      <c r="Y196" s="29"/>
      <c r="Z196" s="29"/>
      <c r="AA196" s="29"/>
      <c r="AB196" s="29"/>
    </row>
    <row r="197" spans="2:28">
      <c r="B197" s="29"/>
      <c r="C197" s="29" t="s">
        <v>871</v>
      </c>
      <c r="D197" s="29"/>
      <c r="E197" s="29"/>
      <c r="F197" s="29"/>
      <c r="G197" s="29"/>
      <c r="H197" s="29"/>
      <c r="I197" s="29"/>
      <c r="J197" s="29"/>
      <c r="K197" s="29"/>
      <c r="L197" s="29"/>
      <c r="M197" s="29"/>
      <c r="N197" s="29" t="s">
        <v>872</v>
      </c>
      <c r="O197" s="29"/>
      <c r="P197" s="29"/>
      <c r="Q197" s="29"/>
      <c r="R197" s="29"/>
      <c r="S197" s="29"/>
      <c r="T197" s="29"/>
      <c r="U197" s="29"/>
      <c r="V197" s="29"/>
      <c r="W197" s="29"/>
      <c r="X197" s="29"/>
      <c r="Y197" s="29"/>
      <c r="Z197" s="29"/>
      <c r="AA197" s="29"/>
      <c r="AB197" s="29"/>
    </row>
    <row r="198" spans="2:28">
      <c r="B198" s="29"/>
      <c r="C198" s="29" t="s">
        <v>873</v>
      </c>
      <c r="D198" s="29"/>
      <c r="E198" s="29"/>
      <c r="F198" s="29"/>
      <c r="G198" s="29"/>
      <c r="H198" s="29"/>
      <c r="I198" s="29"/>
      <c r="J198" s="29"/>
      <c r="K198" s="29"/>
      <c r="L198" s="29"/>
      <c r="M198" s="29"/>
      <c r="N198" s="29" t="s">
        <v>874</v>
      </c>
      <c r="O198" s="29"/>
      <c r="P198" s="29"/>
      <c r="Q198" s="29"/>
      <c r="R198" s="29"/>
      <c r="S198" s="29"/>
      <c r="T198" s="29"/>
      <c r="U198" s="29"/>
      <c r="V198" s="29"/>
      <c r="W198" s="29"/>
      <c r="X198" s="29"/>
      <c r="Y198" s="29"/>
      <c r="Z198" s="29"/>
      <c r="AA198" s="29"/>
      <c r="AB198" s="29"/>
    </row>
    <row r="199" spans="2:28">
      <c r="B199" s="29"/>
      <c r="C199" s="29" t="s">
        <v>875</v>
      </c>
      <c r="D199" s="29"/>
      <c r="E199" s="29"/>
      <c r="F199" s="29"/>
      <c r="G199" s="29"/>
      <c r="H199" s="29"/>
      <c r="I199" s="29"/>
      <c r="J199" s="29"/>
      <c r="K199" s="29"/>
      <c r="L199" s="29"/>
      <c r="M199" s="29"/>
      <c r="N199" s="29" t="s">
        <v>876</v>
      </c>
      <c r="O199" s="29"/>
      <c r="P199" s="29"/>
      <c r="Q199" s="29"/>
      <c r="R199" s="29"/>
      <c r="S199" s="29"/>
      <c r="T199" s="29"/>
      <c r="U199" s="29"/>
      <c r="V199" s="29"/>
      <c r="W199" s="29"/>
      <c r="X199" s="29"/>
      <c r="Y199" s="29"/>
      <c r="Z199" s="29"/>
      <c r="AA199" s="29"/>
      <c r="AB199" s="29"/>
    </row>
    <row r="200" spans="2:28">
      <c r="B200" s="29"/>
      <c r="C200" s="29" t="s">
        <v>877</v>
      </c>
      <c r="D200" s="29"/>
      <c r="E200" s="29"/>
      <c r="F200" s="29"/>
      <c r="G200" s="29"/>
      <c r="H200" s="29"/>
      <c r="I200" s="29"/>
      <c r="J200" s="29"/>
      <c r="K200" s="29"/>
      <c r="L200" s="29"/>
      <c r="M200" s="29"/>
      <c r="N200" s="29" t="s">
        <v>878</v>
      </c>
      <c r="O200" s="29"/>
      <c r="P200" s="29"/>
      <c r="Q200" s="29"/>
      <c r="R200" s="29"/>
      <c r="S200" s="29"/>
      <c r="T200" s="29"/>
      <c r="U200" s="29"/>
      <c r="V200" s="29"/>
      <c r="W200" s="29"/>
      <c r="X200" s="29"/>
      <c r="Y200" s="29"/>
      <c r="Z200" s="29"/>
      <c r="AA200" s="29"/>
      <c r="AB200" s="29"/>
    </row>
    <row r="201" spans="2:28">
      <c r="B201" s="29"/>
      <c r="C201" s="29" t="s">
        <v>879</v>
      </c>
      <c r="D201" s="29"/>
      <c r="E201" s="29"/>
      <c r="F201" s="29"/>
      <c r="G201" s="29"/>
      <c r="H201" s="29"/>
      <c r="I201" s="29"/>
      <c r="J201" s="29"/>
      <c r="K201" s="29"/>
      <c r="L201" s="29"/>
      <c r="M201" s="29"/>
      <c r="N201" s="29" t="s">
        <v>880</v>
      </c>
      <c r="O201" s="29"/>
      <c r="P201" s="29"/>
      <c r="Q201" s="29"/>
      <c r="R201" s="29"/>
      <c r="S201" s="29"/>
      <c r="T201" s="29"/>
      <c r="U201" s="29"/>
      <c r="V201" s="29"/>
      <c r="W201" s="29"/>
      <c r="X201" s="29"/>
      <c r="Y201" s="29"/>
      <c r="Z201" s="29"/>
      <c r="AA201" s="29"/>
      <c r="AB201" s="29"/>
    </row>
    <row r="202" spans="2:28">
      <c r="B202" s="29"/>
      <c r="C202" s="29" t="s">
        <v>881</v>
      </c>
      <c r="D202" s="29"/>
      <c r="E202" s="29"/>
      <c r="F202" s="29"/>
      <c r="G202" s="29"/>
      <c r="H202" s="29"/>
      <c r="I202" s="29"/>
      <c r="J202" s="29"/>
      <c r="K202" s="29"/>
      <c r="L202" s="29"/>
      <c r="M202" s="29"/>
      <c r="N202" s="29" t="s">
        <v>882</v>
      </c>
      <c r="O202" s="29"/>
      <c r="P202" s="29"/>
      <c r="Q202" s="29"/>
      <c r="R202" s="29"/>
      <c r="S202" s="29"/>
      <c r="T202" s="29"/>
      <c r="U202" s="29"/>
      <c r="V202" s="29"/>
      <c r="W202" s="29"/>
      <c r="X202" s="29"/>
      <c r="Y202" s="29"/>
      <c r="Z202" s="29"/>
      <c r="AA202" s="29"/>
      <c r="AB202" s="29"/>
    </row>
    <row r="203" spans="2:28">
      <c r="B203" s="29"/>
      <c r="C203" s="29" t="s">
        <v>883</v>
      </c>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row>
    <row r="204" spans="2:28">
      <c r="B204" s="29"/>
      <c r="C204" s="29" t="s">
        <v>884</v>
      </c>
      <c r="D204" s="29"/>
      <c r="E204" s="29"/>
      <c r="F204" s="29"/>
      <c r="G204" s="29"/>
      <c r="H204" s="29"/>
      <c r="I204" s="29"/>
      <c r="J204" s="29"/>
      <c r="K204" s="29"/>
      <c r="L204" s="29"/>
      <c r="M204" s="29"/>
      <c r="N204" s="29" t="s">
        <v>885</v>
      </c>
      <c r="O204" s="29"/>
      <c r="P204" s="29"/>
      <c r="Q204" s="29"/>
      <c r="R204" s="29"/>
      <c r="S204" s="29"/>
      <c r="T204" s="29"/>
      <c r="U204" s="29"/>
      <c r="V204" s="29"/>
      <c r="W204" s="29"/>
      <c r="X204" s="29"/>
      <c r="Y204" s="29"/>
      <c r="Z204" s="29"/>
      <c r="AA204" s="29"/>
      <c r="AB204" s="29"/>
    </row>
    <row r="205" spans="2:28">
      <c r="B205" s="29"/>
      <c r="C205" s="29" t="s">
        <v>886</v>
      </c>
      <c r="D205" s="29"/>
      <c r="E205" s="29"/>
      <c r="F205" s="29"/>
      <c r="G205" s="29"/>
      <c r="H205" s="29"/>
      <c r="I205" s="29"/>
      <c r="J205" s="29"/>
      <c r="K205" s="29"/>
      <c r="L205" s="29"/>
      <c r="M205" s="29"/>
      <c r="N205" s="29" t="s">
        <v>887</v>
      </c>
      <c r="O205" s="29"/>
      <c r="P205" s="29"/>
      <c r="Q205" s="29"/>
      <c r="R205" s="29"/>
      <c r="S205" s="29"/>
      <c r="T205" s="29"/>
      <c r="U205" s="29"/>
      <c r="V205" s="29"/>
      <c r="W205" s="29"/>
      <c r="X205" s="29"/>
      <c r="Y205" s="29"/>
      <c r="Z205" s="29"/>
      <c r="AA205" s="29"/>
      <c r="AB205" s="29"/>
    </row>
    <row r="206" spans="2:28">
      <c r="B206" s="29"/>
      <c r="C206" s="29" t="s">
        <v>888</v>
      </c>
      <c r="D206" s="29"/>
      <c r="E206" s="29"/>
      <c r="F206" s="29"/>
      <c r="G206" s="29"/>
      <c r="H206" s="29"/>
      <c r="I206" s="29"/>
      <c r="J206" s="29"/>
      <c r="K206" s="29"/>
      <c r="L206" s="29"/>
      <c r="M206" s="29"/>
      <c r="N206" s="29" t="s">
        <v>889</v>
      </c>
      <c r="O206" s="29"/>
      <c r="P206" s="29"/>
      <c r="Q206" s="29"/>
      <c r="R206" s="29"/>
      <c r="S206" s="29"/>
      <c r="T206" s="29"/>
      <c r="U206" s="29"/>
      <c r="V206" s="29"/>
      <c r="W206" s="29"/>
      <c r="X206" s="29"/>
      <c r="Y206" s="29"/>
      <c r="Z206" s="29"/>
      <c r="AA206" s="29"/>
      <c r="AB206" s="29"/>
    </row>
    <row r="207" spans="2:28">
      <c r="B207" s="29"/>
      <c r="C207" s="29"/>
      <c r="D207" s="29"/>
      <c r="E207" s="29"/>
      <c r="F207" s="29"/>
      <c r="G207" s="29"/>
      <c r="H207" s="29"/>
      <c r="I207" s="29"/>
      <c r="J207" s="29"/>
      <c r="K207" s="29"/>
      <c r="L207" s="29"/>
      <c r="M207" s="29"/>
      <c r="N207" s="29" t="s">
        <v>890</v>
      </c>
      <c r="O207" s="29"/>
      <c r="P207" s="29"/>
      <c r="Q207" s="29"/>
      <c r="R207" s="29"/>
      <c r="S207" s="29"/>
      <c r="T207" s="29"/>
      <c r="U207" s="29"/>
      <c r="V207" s="29"/>
      <c r="W207" s="29"/>
      <c r="X207" s="29"/>
      <c r="Y207" s="29"/>
      <c r="Z207" s="29"/>
      <c r="AA207" s="29"/>
      <c r="AB207" s="29"/>
    </row>
    <row r="208" spans="2:28">
      <c r="B208" s="29"/>
      <c r="C208" s="29" t="s">
        <v>891</v>
      </c>
      <c r="D208" s="29"/>
      <c r="E208" s="29"/>
      <c r="F208" s="29"/>
      <c r="G208" s="29"/>
      <c r="H208" s="29"/>
      <c r="I208" s="29"/>
      <c r="J208" s="29"/>
      <c r="K208" s="29"/>
      <c r="L208" s="29"/>
      <c r="M208" s="29"/>
      <c r="N208" s="29" t="s">
        <v>892</v>
      </c>
      <c r="O208" s="29"/>
      <c r="P208" s="29"/>
      <c r="Q208" s="29"/>
      <c r="R208" s="29"/>
      <c r="S208" s="29"/>
      <c r="T208" s="29"/>
      <c r="U208" s="29"/>
      <c r="V208" s="29"/>
      <c r="W208" s="29"/>
      <c r="X208" s="29"/>
      <c r="Y208" s="29"/>
      <c r="Z208" s="29"/>
      <c r="AA208" s="29"/>
      <c r="AB208" s="29"/>
    </row>
    <row r="209" spans="2:28">
      <c r="B209" s="29"/>
      <c r="C209" s="29"/>
      <c r="D209" s="29"/>
      <c r="E209" s="29"/>
      <c r="F209" s="29"/>
      <c r="G209" s="29"/>
      <c r="H209" s="29"/>
      <c r="I209" s="29"/>
      <c r="J209" s="29"/>
      <c r="K209" s="29"/>
      <c r="L209" s="29"/>
      <c r="M209" s="29"/>
      <c r="N209" s="29" t="s">
        <v>893</v>
      </c>
      <c r="O209" s="29"/>
      <c r="P209" s="29"/>
      <c r="Q209" s="29"/>
      <c r="R209" s="29"/>
      <c r="S209" s="29"/>
      <c r="T209" s="29"/>
      <c r="U209" s="29"/>
      <c r="V209" s="29"/>
      <c r="W209" s="29"/>
      <c r="X209" s="29"/>
      <c r="Y209" s="29"/>
      <c r="Z209" s="29"/>
      <c r="AA209" s="29"/>
      <c r="AB209" s="29"/>
    </row>
    <row r="210" spans="2:28">
      <c r="B210" s="29"/>
      <c r="C210" s="29" t="s">
        <v>894</v>
      </c>
      <c r="D210" s="29"/>
      <c r="E210" s="29"/>
      <c r="F210" s="29"/>
      <c r="G210" s="29"/>
      <c r="H210" s="29"/>
      <c r="I210" s="29"/>
      <c r="J210" s="29"/>
      <c r="K210" s="29"/>
      <c r="L210" s="29"/>
      <c r="M210" s="29"/>
      <c r="N210" s="29" t="s">
        <v>895</v>
      </c>
      <c r="O210" s="29"/>
      <c r="P210" s="29"/>
      <c r="Q210" s="29"/>
      <c r="R210" s="29"/>
      <c r="S210" s="29"/>
      <c r="T210" s="29"/>
      <c r="U210" s="29"/>
      <c r="V210" s="29"/>
      <c r="W210" s="29"/>
      <c r="X210" s="29"/>
      <c r="Y210" s="29"/>
      <c r="Z210" s="29"/>
      <c r="AA210" s="29"/>
      <c r="AB210" s="29"/>
    </row>
    <row r="211" spans="2:28">
      <c r="B211" s="29"/>
      <c r="C211" s="29" t="s">
        <v>896</v>
      </c>
      <c r="D211" s="29"/>
      <c r="E211" s="29"/>
      <c r="F211" s="29"/>
      <c r="G211" s="29"/>
      <c r="H211" s="29"/>
      <c r="I211" s="29"/>
      <c r="J211" s="29"/>
      <c r="K211" s="29"/>
      <c r="L211" s="29"/>
      <c r="M211" s="29"/>
      <c r="N211" s="29" t="s">
        <v>897</v>
      </c>
      <c r="O211" s="29"/>
      <c r="P211" s="29"/>
      <c r="Q211" s="29"/>
      <c r="R211" s="29"/>
      <c r="S211" s="29"/>
      <c r="T211" s="29"/>
      <c r="U211" s="29"/>
      <c r="V211" s="29"/>
      <c r="W211" s="29"/>
      <c r="X211" s="29"/>
      <c r="Y211" s="29"/>
      <c r="Z211" s="29"/>
      <c r="AA211" s="29"/>
      <c r="AB211" s="29"/>
    </row>
    <row r="212" spans="2:28">
      <c r="B212" s="29"/>
      <c r="C212" s="29" t="s">
        <v>898</v>
      </c>
      <c r="D212" s="29"/>
      <c r="E212" s="29"/>
      <c r="F212" s="29"/>
      <c r="G212" s="29"/>
      <c r="H212" s="29"/>
      <c r="I212" s="29"/>
      <c r="J212" s="29"/>
      <c r="K212" s="29"/>
      <c r="L212" s="29"/>
      <c r="M212" s="29"/>
      <c r="N212" s="29" t="s">
        <v>899</v>
      </c>
      <c r="O212" s="29"/>
      <c r="P212" s="29"/>
      <c r="Q212" s="29"/>
      <c r="R212" s="29"/>
      <c r="S212" s="29"/>
      <c r="T212" s="29"/>
      <c r="U212" s="29"/>
      <c r="V212" s="29"/>
      <c r="W212" s="29"/>
      <c r="X212" s="29"/>
      <c r="Y212" s="29"/>
      <c r="Z212" s="29"/>
      <c r="AA212" s="29"/>
      <c r="AB212" s="29"/>
    </row>
    <row r="213" spans="2:28">
      <c r="B213" s="29"/>
      <c r="C213" s="29" t="s">
        <v>900</v>
      </c>
      <c r="D213" s="29"/>
      <c r="E213" s="29"/>
      <c r="F213" s="29"/>
      <c r="G213" s="29"/>
      <c r="H213" s="29"/>
      <c r="I213" s="29"/>
      <c r="J213" s="29"/>
      <c r="K213" s="29"/>
      <c r="L213" s="29"/>
      <c r="M213" s="29"/>
      <c r="N213" s="29" t="s">
        <v>901</v>
      </c>
      <c r="O213" s="29"/>
      <c r="P213" s="29"/>
      <c r="Q213" s="29"/>
      <c r="R213" s="29"/>
      <c r="S213" s="29"/>
      <c r="T213" s="29"/>
      <c r="U213" s="29"/>
      <c r="V213" s="29"/>
      <c r="W213" s="29"/>
      <c r="X213" s="29"/>
      <c r="Y213" s="29"/>
      <c r="Z213" s="29"/>
      <c r="AA213" s="29"/>
      <c r="AB213" s="29"/>
    </row>
    <row r="214" spans="2:28">
      <c r="B214" s="29"/>
      <c r="C214" s="29" t="s">
        <v>902</v>
      </c>
      <c r="D214" s="29"/>
      <c r="E214" s="29"/>
      <c r="F214" s="29"/>
      <c r="G214" s="29"/>
      <c r="H214" s="29"/>
      <c r="I214" s="29"/>
      <c r="J214" s="29"/>
      <c r="K214" s="29"/>
      <c r="L214" s="29"/>
      <c r="M214" s="29"/>
      <c r="N214" s="29" t="s">
        <v>903</v>
      </c>
      <c r="O214" s="29"/>
      <c r="P214" s="29"/>
      <c r="Q214" s="29"/>
      <c r="R214" s="29"/>
      <c r="S214" s="29"/>
      <c r="T214" s="29"/>
      <c r="U214" s="29"/>
      <c r="V214" s="29"/>
      <c r="W214" s="29"/>
      <c r="X214" s="29"/>
      <c r="Y214" s="29"/>
      <c r="Z214" s="29"/>
      <c r="AA214" s="29"/>
      <c r="AB214" s="29"/>
    </row>
    <row r="215" spans="2:28">
      <c r="B215" s="29"/>
      <c r="C215" s="29" t="s">
        <v>904</v>
      </c>
      <c r="D215" s="29"/>
      <c r="E215" s="29"/>
      <c r="F215" s="29"/>
      <c r="G215" s="29"/>
      <c r="H215" s="29"/>
      <c r="I215" s="29"/>
      <c r="J215" s="29"/>
      <c r="K215" s="29"/>
      <c r="L215" s="29"/>
      <c r="M215" s="29"/>
      <c r="N215" s="29" t="s">
        <v>905</v>
      </c>
      <c r="O215" s="29"/>
      <c r="P215" s="29"/>
      <c r="Q215" s="29"/>
      <c r="R215" s="29"/>
      <c r="S215" s="29"/>
      <c r="T215" s="29"/>
      <c r="U215" s="29"/>
      <c r="V215" s="29"/>
      <c r="W215" s="29"/>
      <c r="X215" s="29"/>
      <c r="Y215" s="29"/>
      <c r="Z215" s="29"/>
      <c r="AA215" s="29"/>
      <c r="AB215" s="29"/>
    </row>
    <row r="216" spans="2:28">
      <c r="B216" s="29"/>
      <c r="C216" s="29" t="s">
        <v>906</v>
      </c>
      <c r="D216" s="29"/>
      <c r="E216" s="29"/>
      <c r="F216" s="29"/>
      <c r="G216" s="29"/>
      <c r="H216" s="29"/>
      <c r="I216" s="29"/>
      <c r="J216" s="29"/>
      <c r="K216" s="29"/>
      <c r="L216" s="29"/>
      <c r="M216" s="29"/>
      <c r="N216" s="29" t="s">
        <v>907</v>
      </c>
      <c r="O216" s="29"/>
      <c r="P216" s="29"/>
      <c r="Q216" s="29"/>
      <c r="R216" s="29"/>
      <c r="S216" s="29"/>
      <c r="T216" s="29"/>
      <c r="U216" s="29"/>
      <c r="V216" s="29"/>
      <c r="W216" s="29"/>
      <c r="X216" s="29"/>
      <c r="Y216" s="29"/>
      <c r="Z216" s="29"/>
      <c r="AA216" s="29"/>
      <c r="AB216" s="29"/>
    </row>
    <row r="217" spans="2:28">
      <c r="B217" s="29"/>
      <c r="C217" s="29" t="s">
        <v>908</v>
      </c>
      <c r="D217" s="29"/>
      <c r="E217" s="29"/>
      <c r="F217" s="29"/>
      <c r="G217" s="29"/>
      <c r="H217" s="29"/>
      <c r="I217" s="29"/>
      <c r="J217" s="29"/>
      <c r="K217" s="29"/>
      <c r="L217" s="29"/>
      <c r="M217" s="29"/>
      <c r="N217" s="29" t="s">
        <v>909</v>
      </c>
      <c r="O217" s="29"/>
      <c r="P217" s="29"/>
      <c r="Q217" s="29"/>
      <c r="R217" s="29"/>
      <c r="S217" s="29"/>
      <c r="T217" s="29"/>
      <c r="U217" s="29"/>
      <c r="V217" s="29"/>
      <c r="W217" s="29"/>
      <c r="X217" s="29"/>
      <c r="Y217" s="29"/>
      <c r="Z217" s="29"/>
      <c r="AA217" s="29"/>
      <c r="AB217" s="29"/>
    </row>
    <row r="218" spans="2:28">
      <c r="B218" s="29"/>
      <c r="C218" s="29"/>
      <c r="D218" s="29"/>
      <c r="E218" s="29"/>
      <c r="F218" s="29"/>
      <c r="G218" s="29"/>
      <c r="H218" s="29"/>
      <c r="I218" s="29"/>
      <c r="J218" s="29"/>
      <c r="K218" s="29"/>
      <c r="L218" s="29"/>
      <c r="M218" s="29"/>
      <c r="N218" s="29" t="s">
        <v>910</v>
      </c>
      <c r="O218" s="29"/>
      <c r="P218" s="29"/>
      <c r="Q218" s="29"/>
      <c r="R218" s="29"/>
      <c r="S218" s="29"/>
      <c r="T218" s="29"/>
      <c r="U218" s="29"/>
      <c r="V218" s="29"/>
      <c r="W218" s="29"/>
      <c r="X218" s="29"/>
      <c r="Y218" s="29"/>
      <c r="Z218" s="29"/>
      <c r="AA218" s="29"/>
      <c r="AB218" s="29"/>
    </row>
    <row r="219" spans="2:28">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row>
    <row r="220" spans="2:28">
      <c r="B220" s="29"/>
      <c r="C220" s="29"/>
      <c r="D220" s="29"/>
      <c r="E220" s="29"/>
      <c r="F220" s="29"/>
      <c r="G220" s="29"/>
      <c r="H220" s="29"/>
      <c r="I220" s="29"/>
      <c r="J220" s="29"/>
      <c r="K220" s="29"/>
      <c r="L220" s="29"/>
      <c r="M220" s="29"/>
      <c r="N220" s="29" t="s">
        <v>911</v>
      </c>
      <c r="O220" s="29"/>
      <c r="P220" s="29"/>
      <c r="Q220" s="29"/>
      <c r="R220" s="29"/>
      <c r="S220" s="29"/>
      <c r="T220" s="29"/>
      <c r="U220" s="29"/>
      <c r="V220" s="29"/>
      <c r="W220" s="29"/>
      <c r="X220" s="29"/>
      <c r="Y220" s="29"/>
      <c r="Z220" s="29"/>
      <c r="AA220" s="29"/>
      <c r="AB220" s="29"/>
    </row>
    <row r="221" spans="2:28">
      <c r="B221" s="29"/>
      <c r="C221" s="29"/>
      <c r="D221" s="29"/>
      <c r="E221" s="29"/>
      <c r="F221" s="29"/>
      <c r="G221" s="29"/>
      <c r="H221" s="29"/>
      <c r="I221" s="29"/>
      <c r="J221" s="29"/>
      <c r="K221" s="29"/>
      <c r="L221" s="29"/>
      <c r="M221" s="29"/>
      <c r="N221" s="29" t="s">
        <v>912</v>
      </c>
      <c r="O221" s="29"/>
      <c r="P221" s="29"/>
      <c r="Q221" s="29"/>
      <c r="R221" s="29"/>
      <c r="S221" s="29"/>
      <c r="T221" s="29"/>
      <c r="U221" s="29"/>
      <c r="V221" s="29"/>
      <c r="W221" s="29"/>
      <c r="X221" s="29"/>
      <c r="Y221" s="29"/>
      <c r="Z221" s="29"/>
      <c r="AA221" s="29"/>
      <c r="AB221" s="29"/>
    </row>
    <row r="222" spans="2:28">
      <c r="B222" s="29"/>
      <c r="C222" s="29"/>
      <c r="D222" s="29"/>
      <c r="E222" s="29"/>
      <c r="F222" s="29"/>
      <c r="G222" s="29"/>
      <c r="H222" s="29"/>
      <c r="I222" s="29"/>
      <c r="J222" s="29"/>
      <c r="K222" s="29"/>
      <c r="L222" s="29"/>
      <c r="M222" s="29"/>
      <c r="N222" s="29" t="s">
        <v>913</v>
      </c>
      <c r="O222" s="29"/>
      <c r="P222" s="29"/>
      <c r="Q222" s="29"/>
      <c r="R222" s="29"/>
      <c r="S222" s="29"/>
      <c r="T222" s="29"/>
      <c r="U222" s="29"/>
      <c r="V222" s="29"/>
      <c r="W222" s="29"/>
      <c r="X222" s="29"/>
      <c r="Y222" s="29"/>
      <c r="Z222" s="29"/>
      <c r="AA222" s="29"/>
      <c r="AB222" s="29"/>
    </row>
    <row r="223" spans="2:28">
      <c r="B223" s="29"/>
      <c r="C223" s="29"/>
      <c r="D223" s="29"/>
      <c r="E223" s="29"/>
      <c r="F223" s="29"/>
      <c r="G223" s="29"/>
      <c r="H223" s="29"/>
      <c r="I223" s="29"/>
      <c r="J223" s="29"/>
      <c r="K223" s="29"/>
      <c r="L223" s="29"/>
      <c r="M223" s="29"/>
      <c r="N223" s="29" t="s">
        <v>914</v>
      </c>
      <c r="O223" s="29"/>
      <c r="P223" s="29"/>
      <c r="Q223" s="29"/>
      <c r="R223" s="29"/>
      <c r="S223" s="29"/>
      <c r="T223" s="29"/>
      <c r="U223" s="29"/>
      <c r="V223" s="29"/>
      <c r="W223" s="29"/>
      <c r="X223" s="29"/>
      <c r="Y223" s="29"/>
      <c r="Z223" s="29"/>
      <c r="AA223" s="29"/>
      <c r="AB223" s="29"/>
    </row>
    <row r="224" spans="2:28">
      <c r="B224" s="29"/>
      <c r="C224" s="29"/>
      <c r="D224" s="29"/>
      <c r="E224" s="29"/>
      <c r="F224" s="29"/>
      <c r="G224" s="29"/>
      <c r="H224" s="29"/>
      <c r="I224" s="29"/>
      <c r="J224" s="29"/>
      <c r="K224" s="29"/>
      <c r="L224" s="29"/>
      <c r="M224" s="29"/>
      <c r="N224" s="29" t="s">
        <v>915</v>
      </c>
      <c r="O224" s="29"/>
      <c r="P224" s="29"/>
      <c r="Q224" s="29"/>
      <c r="R224" s="29"/>
      <c r="S224" s="29"/>
      <c r="T224" s="29"/>
      <c r="U224" s="29"/>
      <c r="V224" s="29"/>
      <c r="W224" s="29"/>
      <c r="X224" s="29"/>
      <c r="Y224" s="29"/>
      <c r="Z224" s="29"/>
      <c r="AA224" s="29"/>
      <c r="AB224" s="29"/>
    </row>
    <row r="225" spans="2:28">
      <c r="B225" s="29"/>
      <c r="C225" s="29"/>
      <c r="D225" s="29"/>
      <c r="E225" s="29"/>
      <c r="F225" s="29"/>
      <c r="G225" s="29"/>
      <c r="H225" s="29"/>
      <c r="I225" s="29"/>
      <c r="J225" s="29"/>
      <c r="K225" s="29"/>
      <c r="L225" s="29"/>
      <c r="M225" s="29"/>
      <c r="N225" s="29" t="s">
        <v>916</v>
      </c>
      <c r="O225" s="29"/>
      <c r="P225" s="29"/>
      <c r="Q225" s="29"/>
      <c r="R225" s="29"/>
      <c r="S225" s="29"/>
      <c r="T225" s="29"/>
      <c r="U225" s="29"/>
      <c r="V225" s="29"/>
      <c r="W225" s="29"/>
      <c r="X225" s="29"/>
      <c r="Y225" s="29"/>
      <c r="Z225" s="29"/>
      <c r="AA225" s="29"/>
      <c r="AB225" s="29"/>
    </row>
    <row r="226" spans="2:28">
      <c r="B226" s="29"/>
      <c r="C226" s="29"/>
      <c r="D226" s="29"/>
      <c r="E226" s="29"/>
      <c r="F226" s="29"/>
      <c r="G226" s="29"/>
      <c r="H226" s="29"/>
      <c r="I226" s="29"/>
      <c r="J226" s="29"/>
      <c r="K226" s="29"/>
      <c r="L226" s="29"/>
      <c r="M226" s="29"/>
      <c r="N226" s="29" t="s">
        <v>917</v>
      </c>
      <c r="O226" s="29"/>
      <c r="P226" s="29"/>
      <c r="Q226" s="29"/>
      <c r="R226" s="29"/>
      <c r="S226" s="29"/>
      <c r="T226" s="29"/>
      <c r="U226" s="29"/>
      <c r="V226" s="29"/>
      <c r="W226" s="29"/>
      <c r="X226" s="29"/>
      <c r="Y226" s="29"/>
      <c r="Z226" s="29"/>
      <c r="AA226" s="29"/>
      <c r="AB226" s="29"/>
    </row>
    <row r="227" spans="2:28">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row>
    <row r="228" spans="2:28">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row>
    <row r="229" spans="2:28">
      <c r="B229" s="29"/>
      <c r="C229" s="29"/>
      <c r="D229" s="29"/>
      <c r="E229" s="29"/>
      <c r="F229" s="29"/>
      <c r="G229" s="29"/>
      <c r="H229" s="29"/>
      <c r="I229" s="29"/>
      <c r="J229" s="29"/>
      <c r="K229" s="29"/>
      <c r="L229" s="29"/>
      <c r="M229" s="29"/>
      <c r="N229" s="544"/>
      <c r="O229" s="545" t="s">
        <v>918</v>
      </c>
      <c r="Q229" s="29"/>
      <c r="R229" s="29"/>
      <c r="S229" s="29"/>
      <c r="T229" s="29"/>
      <c r="U229" s="29"/>
      <c r="V229" s="29"/>
      <c r="W229" s="29"/>
      <c r="X229" s="29"/>
      <c r="Y229" s="29"/>
      <c r="Z229" s="29"/>
      <c r="AA229" s="29"/>
      <c r="AB229" s="29"/>
    </row>
    <row r="230" spans="2:28">
      <c r="B230" s="29"/>
      <c r="C230" s="29"/>
      <c r="D230" s="29"/>
      <c r="E230" s="29"/>
      <c r="F230" s="29"/>
      <c r="G230" s="29"/>
      <c r="H230" s="29"/>
      <c r="I230" s="29"/>
      <c r="J230" s="29"/>
      <c r="K230" s="29"/>
      <c r="L230" s="29"/>
      <c r="M230" s="29"/>
      <c r="N230" s="544"/>
      <c r="O230" s="545" t="s">
        <v>919</v>
      </c>
      <c r="P230" s="29"/>
      <c r="Q230" s="29"/>
      <c r="R230" s="29"/>
      <c r="S230" s="29"/>
      <c r="T230" s="29"/>
      <c r="U230" s="29"/>
      <c r="V230" s="29"/>
      <c r="W230" s="29"/>
      <c r="X230" s="29"/>
      <c r="Y230" s="29"/>
      <c r="Z230" s="29"/>
      <c r="AA230" s="29"/>
      <c r="AB230" s="29"/>
    </row>
    <row r="231" spans="2:28">
      <c r="B231" s="29"/>
      <c r="C231" s="29"/>
      <c r="D231" s="29"/>
      <c r="E231" s="29"/>
      <c r="F231" s="29"/>
      <c r="G231" s="29"/>
      <c r="H231" s="29"/>
      <c r="I231" s="29"/>
      <c r="J231" s="29"/>
      <c r="K231" s="29"/>
      <c r="L231" s="29"/>
      <c r="M231" s="29"/>
      <c r="N231" s="544"/>
      <c r="O231" s="545" t="s">
        <v>920</v>
      </c>
      <c r="P231" s="29"/>
      <c r="Q231" s="29"/>
      <c r="R231" s="29"/>
      <c r="S231" s="29"/>
      <c r="T231" s="29"/>
      <c r="U231" s="29"/>
      <c r="V231" s="29"/>
      <c r="W231" s="29"/>
      <c r="X231" s="29"/>
      <c r="Y231" s="29"/>
      <c r="Z231" s="29"/>
      <c r="AA231" s="29"/>
      <c r="AB231" s="29"/>
    </row>
    <row r="232" spans="2:28">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row>
    <row r="233" spans="2:28">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row>
    <row r="234" spans="2:28">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row>
    <row r="235" spans="2:28">
      <c r="N235" s="29"/>
      <c r="O235" s="29"/>
      <c r="P235" s="29"/>
      <c r="Q235" s="29"/>
      <c r="R235" s="29"/>
      <c r="S235" s="29"/>
      <c r="T235" s="29"/>
      <c r="U235" s="29"/>
      <c r="V235" s="29"/>
      <c r="W235" s="29"/>
      <c r="X235" s="29"/>
      <c r="Y235" s="29"/>
      <c r="Z235" s="29"/>
      <c r="AA235" s="29"/>
      <c r="AB235" s="29"/>
    </row>
  </sheetData>
  <mergeCells count="6">
    <mergeCell ref="B2:B6"/>
    <mergeCell ref="C2:Z3"/>
    <mergeCell ref="AA2:AB2"/>
    <mergeCell ref="AA3:AB5"/>
    <mergeCell ref="L5:R5"/>
    <mergeCell ref="AA6:AB6"/>
  </mergeCells>
  <hyperlinks>
    <hyperlink ref="C72" r:id="rId1" xr:uid="{6368B46E-34E9-4849-8163-8C7298515D43}"/>
    <hyperlink ref="C27" r:id="rId2" xr:uid="{01272D8C-9999-4F76-BE97-AC62BE12AD5E}"/>
    <hyperlink ref="C117" r:id="rId3" xr:uid="{BF9FC632-8F2B-40A2-9941-72BDADCC9BFC}"/>
    <hyperlink ref="C118" r:id="rId4" xr:uid="{18C4D8BA-6926-457B-BD37-E5C602474D33}"/>
    <hyperlink ref="C18" r:id="rId5" xr:uid="{77D9E523-22F9-4636-B46B-C615D2C4C3C5}"/>
    <hyperlink ref="C21" r:id="rId6" xr:uid="{B4229E7B-0473-4B33-B5C7-C15402A31D34}"/>
    <hyperlink ref="C121" r:id="rId7" xr:uid="{E3C7A8A1-0E14-4D5C-A35A-0A9076F38569}"/>
    <hyperlink ref="C30" r:id="rId8" xr:uid="{74A26211-860C-4A31-9E22-E1F09082E751}"/>
    <hyperlink ref="C47" r:id="rId9" xr:uid="{6D76C6D6-15CA-46FD-BEA7-13FACDDDA75C}"/>
    <hyperlink ref="C124" r:id="rId10" xr:uid="{85A739B0-D252-45BA-BDAF-C160A0B204A7}"/>
    <hyperlink ref="C12" r:id="rId11" xr:uid="{95B52FDD-73C4-4334-B25B-590F89F5F22A}"/>
    <hyperlink ref="C48" r:id="rId12" xr:uid="{247C4E3C-98F5-4B4E-93FF-234FEAD39D92}"/>
    <hyperlink ref="C51" r:id="rId13" xr:uid="{82EA4DDA-8C75-48F1-BAF1-6B54D4A4046E}"/>
    <hyperlink ref="C69" r:id="rId14" xr:uid="{9DA04C58-0246-4D83-BBD2-62F10479745D}"/>
    <hyperlink ref="C75" r:id="rId15" xr:uid="{79E862ED-D9EF-4374-A8D5-1AA3F3BFE3EA}"/>
    <hyperlink ref="C78" r:id="rId16" xr:uid="{C58E24D5-303F-46BF-8390-2D8026D81EC5}"/>
    <hyperlink ref="C81" r:id="rId17" xr:uid="{DF715757-E8DF-4615-BC55-08F1EDF951A6}"/>
    <hyperlink ref="C84" r:id="rId18" xr:uid="{9E6BA73E-4783-4DF8-AEB6-D96342E239DE}"/>
    <hyperlink ref="C87" r:id="rId19" xr:uid="{0757DB32-309C-479A-9FEF-D61E9D7B9CD1}"/>
    <hyperlink ref="C90" r:id="rId20" xr:uid="{B6348C26-0DA4-4693-A6D4-FFE2C037D370}"/>
    <hyperlink ref="C93" r:id="rId21" xr:uid="{DC1D491A-1F02-4B4D-9FCF-5D21E58B4A17}"/>
    <hyperlink ref="C41" r:id="rId22" xr:uid="{E256CA54-96C2-48F2-AD79-12A5B6A3C134}"/>
    <hyperlink ref="C104" r:id="rId23" xr:uid="{B24935FB-5356-4105-9DE8-51AF2F0632F3}"/>
    <hyperlink ref="C105" r:id="rId24" xr:uid="{B230A3B4-EA21-4263-A71E-B37D0DB35CDE}"/>
    <hyperlink ref="C108" r:id="rId25" xr:uid="{1E9DEFB8-4405-4A56-8D70-908E88393483}"/>
    <hyperlink ref="C111" r:id="rId26" xr:uid="{A9D0D0F2-7236-45CB-9397-9EFF333786B0}"/>
    <hyperlink ref="C114" r:id="rId27" xr:uid="{FB79F862-9830-4F1C-81C7-BA12774CFB65}"/>
    <hyperlink ref="O84" r:id="rId28" xr:uid="{94DCADBA-4652-486C-9F7C-36DCA2AC2183}"/>
    <hyperlink ref="C57" r:id="rId29" xr:uid="{969AE8EF-E419-48E2-BCC5-4867F976CE9E}"/>
    <hyperlink ref="C24" r:id="rId30" xr:uid="{B45E2233-F0ED-4F44-8775-EE88C61531F8}"/>
    <hyperlink ref="C66" r:id="rId31" xr:uid="{1F1A08BE-B5CF-4887-8839-5E222860E2A6}"/>
    <hyperlink ref="C60" r:id="rId32" xr:uid="{4A4903ED-AE53-4D55-B9C7-AA892958DFEA}"/>
    <hyperlink ref="C63" r:id="rId33" xr:uid="{03720924-D177-489E-BC64-CC84994DB7AD}"/>
    <hyperlink ref="C129" r:id="rId34" xr:uid="{6173993F-54DB-430E-B391-92993FB2C0B6}"/>
    <hyperlink ref="C133" r:id="rId35" xr:uid="{DE2B95D6-B35B-498E-B90C-CB82DDAFD336}"/>
    <hyperlink ref="C33" r:id="rId36" xr:uid="{4EAEEA7F-2CBD-4B35-8BE0-A113D937D57D}"/>
    <hyperlink ref="C36" r:id="rId37" xr:uid="{7147CF86-CF86-4BF8-A48D-6ADE99173CA8}"/>
    <hyperlink ref="C37" r:id="rId38" xr:uid="{6643C9AC-9D60-4FC1-819D-04A9F33FF8A9}"/>
    <hyperlink ref="C38" r:id="rId39" xr:uid="{E0ED3B8B-35BF-4567-9BD9-D09E285F1327}"/>
    <hyperlink ref="C96" r:id="rId40" xr:uid="{FA86B00E-2BEB-4E36-9CD6-FF193BD60355}"/>
    <hyperlink ref="C97" r:id="rId41" xr:uid="{3DBE0914-C42B-4B98-BD55-684502C47C4E}"/>
    <hyperlink ref="C100" r:id="rId42" xr:uid="{DB81C03F-17CF-4D15-B0EF-548875B7401D}"/>
    <hyperlink ref="C101" r:id="rId43" xr:uid="{44E58AC8-2A6C-4EFA-A672-546C85093A74}"/>
    <hyperlink ref="C167" r:id="rId44" xr:uid="{07E39F6C-3B85-4D3C-9AD0-B205588B5EBB}"/>
    <hyperlink ref="C190" r:id="rId45" xr:uid="{856710A0-786D-45C3-8552-29DE0A8E7037}"/>
    <hyperlink ref="O12" r:id="rId46" xr:uid="{5DCCAE59-9EA9-478D-9F56-9CD0FE191B1B}"/>
    <hyperlink ref="O76" r:id="rId47" xr:uid="{C1BF1030-59A6-4D20-BA46-E5370735A543}"/>
    <hyperlink ref="O61" r:id="rId48" xr:uid="{FB09A8EA-A577-4F20-A241-78C30053109A}"/>
    <hyperlink ref="O64" r:id="rId49" xr:uid="{19CC5DCC-FBE5-4B09-A668-C2A76300FA66}"/>
    <hyperlink ref="O117" r:id="rId50" xr:uid="{14FA1533-A227-4957-BB93-BC6A842FF55D}"/>
    <hyperlink ref="O132" r:id="rId51" xr:uid="{82D40008-13BC-4003-947C-F9B442D238E4}"/>
    <hyperlink ref="O90" r:id="rId52" xr:uid="{DF2928C2-1C6B-43F5-91CF-B9F3CA6EF44F}"/>
    <hyperlink ref="O67" r:id="rId53" xr:uid="{BC4C2257-7935-4338-8EB9-52E8348E62E6}"/>
    <hyperlink ref="O93" r:id="rId54" xr:uid="{8D5E50A4-DA4E-4B00-9811-C52D96465C1F}"/>
    <hyperlink ref="O70" r:id="rId55" xr:uid="{48422619-E258-4495-AD50-E56F34EDC301}"/>
    <hyperlink ref="O73" r:id="rId56" xr:uid="{A3F4E4B8-F2E1-492D-A26A-7EBADFBB5ACF}"/>
    <hyperlink ref="O120" r:id="rId57" xr:uid="{00A0BB4E-3609-41B6-A9B1-91971FE4474D}"/>
    <hyperlink ref="O123" r:id="rId58" xr:uid="{7359665B-651A-483E-9E35-3E9FF60EC1E2}"/>
    <hyperlink ref="O79" r:id="rId59" xr:uid="{2B29DBF1-39B6-471B-AA43-176104CD9017}"/>
    <hyperlink ref="O80" r:id="rId60" xr:uid="{004D5550-CEAE-4034-8386-490BEA8826EC}"/>
    <hyperlink ref="O81" r:id="rId61" xr:uid="{5D71F15C-5A3C-444F-BA21-70A3915AAED9}"/>
    <hyperlink ref="O126" r:id="rId62" xr:uid="{502B2007-4953-4435-8A75-FDB16B182692}"/>
    <hyperlink ref="O96" r:id="rId63" xr:uid="{97195754-CD34-4A50-8585-7E82237F8D3E}"/>
    <hyperlink ref="O99" r:id="rId64" xr:uid="{A0214A7F-7A1A-4E20-B8A9-9D50EF7822CA}"/>
    <hyperlink ref="O102" r:id="rId65" xr:uid="{763540B9-DC39-4C68-87C2-B32CF2AF3172}"/>
    <hyperlink ref="O13" r:id="rId66" xr:uid="{4E147033-89E7-4231-BCCE-322CC4DA7000}"/>
    <hyperlink ref="O129" r:id="rId67" xr:uid="{26402DDB-4FD2-42BC-AD10-96A4F8C930EB}"/>
    <hyperlink ref="O142" r:id="rId68" xr:uid="{FB7F572E-5E22-467A-9132-4DD57D0DD7E0}"/>
    <hyperlink ref="O114" r:id="rId69" xr:uid="{9DA3EA61-90AE-4B48-AAEF-DC6C826529B8}"/>
    <hyperlink ref="O87" r:id="rId70" xr:uid="{D93317C9-FDEA-4F0F-AD33-84B593AACBF1}"/>
    <hyperlink ref="O105" r:id="rId71" xr:uid="{0D77AA5B-22F7-4256-9590-465F5C5EF9EB}"/>
    <hyperlink ref="O108" r:id="rId72" xr:uid="{29C64B10-304E-4EC2-A220-FF530EF6DF90}"/>
    <hyperlink ref="O138" r:id="rId73" xr:uid="{3D1FE207-4035-4F91-A77B-9F3F90D656A2}"/>
    <hyperlink ref="O139" r:id="rId74" xr:uid="{85B46730-3DFB-4314-8333-79DF7BEB93CE}"/>
    <hyperlink ref="O111" r:id="rId75" xr:uid="{D51315C6-0693-4366-800F-F12322F31469}"/>
    <hyperlink ref="O135" r:id="rId76" xr:uid="{7B767B27-AD01-4E5D-9C22-A0804F6B1445}"/>
    <hyperlink ref="O19" r:id="rId77" xr:uid="{B9967550-F95D-4E6D-A73A-741F7D041E12}"/>
    <hyperlink ref="O38" r:id="rId78" xr:uid="{AA6BA5D3-A689-40FC-B2C3-D3734E46025E}"/>
    <hyperlink ref="O42" r:id="rId79" xr:uid="{00997BD2-CFD0-44E5-9F83-A50E44B742A2}"/>
    <hyperlink ref="O43" r:id="rId80" xr:uid="{7157A34E-2193-4709-8FFF-88CBEB617049}"/>
    <hyperlink ref="O49" r:id="rId81" xr:uid="{1B550A44-2629-43DC-8692-93DE4BED0DD2}"/>
    <hyperlink ref="O52" r:id="rId82" xr:uid="{EE7F76BD-DACA-457A-9340-0A79CF2DFD04}"/>
    <hyperlink ref="O55" r:id="rId83" xr:uid="{8BC69A08-6AA3-4C3B-B198-56CEB4AF15E1}"/>
    <hyperlink ref="O58" r:id="rId84" xr:uid="{F112D7B3-B707-4AED-A3A8-91011B4D84C0}"/>
    <hyperlink ref="O28" r:id="rId85" xr:uid="{BA238C66-55A2-4154-AE97-8C37D34DF4E5}"/>
    <hyperlink ref="O22" r:id="rId86" xr:uid="{7A9028B4-FADD-4A72-9732-22E667A70FD6}"/>
    <hyperlink ref="O29" r:id="rId87" xr:uid="{4BD48946-F194-47B8-BE74-82C484C5CCEE}"/>
    <hyperlink ref="O25" r:id="rId88" xr:uid="{6F957916-3A94-4182-8B60-134DBB0C029F}"/>
    <hyperlink ref="O16" r:id="rId89" xr:uid="{96168F39-427B-4314-AD28-96133C007FB8}"/>
    <hyperlink ref="O32" r:id="rId90" xr:uid="{6879A379-CF44-4352-B082-C86467B36FC2}"/>
    <hyperlink ref="O35" r:id="rId91" xr:uid="{6644B31C-6857-460D-A13D-50E5F69BDCBE}"/>
    <hyperlink ref="O145" r:id="rId92" xr:uid="{4C477863-87E4-427F-8281-6D92A64FCF69}"/>
    <hyperlink ref="O166" r:id="rId93" xr:uid="{56C0894E-DB71-4381-AD70-85C974BF293D}"/>
    <hyperlink ref="O186" r:id="rId94" xr:uid="{486FABA9-527A-4CF4-AB17-773497CAFEB5}"/>
    <hyperlink ref="O229" r:id="rId95" xr:uid="{B41AB4DB-2F8C-4BEF-8690-17DCBDA652E8}"/>
    <hyperlink ref="O230" r:id="rId96" xr:uid="{753BA065-3C63-4FAF-99C5-DADD0771D93C}"/>
    <hyperlink ref="O231" r:id="rId97" xr:uid="{5A682A2C-8165-4C44-8DF5-6BBF6CB83AC3}"/>
    <hyperlink ref="C15" r:id="rId98" xr:uid="{4676FF89-1722-4945-83DA-5008A96FF0F2}"/>
    <hyperlink ref="C16" r:id="rId99" xr:uid="{E1E7513D-4D9A-46D8-8BAE-5BD5D8B66154}"/>
    <hyperlink ref="C44" r:id="rId100" xr:uid="{26A796BF-4CF8-423A-9C03-EE59B0FE5B8B}"/>
    <hyperlink ref="C45" r:id="rId101" xr:uid="{E57714EB-1367-4EEC-BC09-9C363F3C3E38}"/>
    <hyperlink ref="C54" r:id="rId102" xr:uid="{E5348D45-3BDD-4556-A63C-060E59484FD0}"/>
  </hyperlinks>
  <pageMargins left="0.7" right="0.7" top="0.75" bottom="0.75" header="0.3" footer="0.3"/>
  <pageSetup paperSize="9" orientation="portrait" r:id="rId103"/>
  <drawing r:id="rId10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63A60-78DB-4FB1-B1E3-9BD721BA5417}">
  <dimension ref="A1:AM72"/>
  <sheetViews>
    <sheetView zoomScale="75" zoomScaleNormal="75" workbookViewId="0">
      <selection activeCell="D17" sqref="D17:K17"/>
    </sheetView>
  </sheetViews>
  <sheetFormatPr baseColWidth="10" defaultRowHeight="15"/>
  <cols>
    <col min="1" max="2" width="5.28515625" customWidth="1"/>
    <col min="3" max="3" width="5.5703125" customWidth="1"/>
    <col min="4" max="4" width="74" customWidth="1"/>
    <col min="20" max="20" width="20.85546875" customWidth="1"/>
  </cols>
  <sheetData>
    <row r="1" spans="1:39" s="281" customFormat="1" ht="30" customHeight="1">
      <c r="A1" s="277"/>
      <c r="B1" s="277"/>
      <c r="C1" s="277"/>
      <c r="D1" s="277"/>
      <c r="E1" s="277"/>
      <c r="F1" s="277"/>
      <c r="G1" s="277"/>
      <c r="H1" s="277"/>
      <c r="I1" s="277"/>
      <c r="J1" s="277"/>
      <c r="K1" s="277"/>
      <c r="L1" s="1157"/>
      <c r="M1" s="1157"/>
      <c r="N1" s="1157"/>
      <c r="O1" s="1157"/>
      <c r="P1" s="1157"/>
      <c r="Q1" s="279"/>
      <c r="R1" s="279"/>
      <c r="S1" s="279"/>
      <c r="T1" s="279"/>
      <c r="U1" s="279"/>
      <c r="V1" s="279"/>
      <c r="W1" s="279"/>
      <c r="X1" s="279"/>
      <c r="Y1" s="279"/>
    </row>
    <row r="2" spans="1:39" s="281" customFormat="1" ht="30" customHeight="1">
      <c r="A2" s="277"/>
      <c r="B2" s="282"/>
      <c r="C2" s="277"/>
      <c r="D2" s="277"/>
      <c r="E2" s="277"/>
      <c r="F2" s="277"/>
      <c r="G2" s="277"/>
      <c r="H2" s="277"/>
      <c r="I2" s="1157"/>
      <c r="J2" s="277"/>
      <c r="K2" s="277"/>
      <c r="L2" s="1157"/>
      <c r="M2" s="1157"/>
      <c r="N2" s="1157"/>
      <c r="O2" s="1157"/>
      <c r="P2" s="1157"/>
      <c r="Q2" s="279"/>
      <c r="R2" s="279"/>
      <c r="S2" s="279"/>
      <c r="T2" s="3547" t="s">
        <v>2531</v>
      </c>
      <c r="U2" s="3547"/>
      <c r="V2" s="3547"/>
      <c r="W2" s="3547"/>
      <c r="X2" s="279"/>
      <c r="Y2" s="279"/>
    </row>
    <row r="3" spans="1:39" s="281" customFormat="1" ht="30" customHeight="1">
      <c r="A3" s="277"/>
      <c r="B3" s="282"/>
      <c r="C3" s="284"/>
      <c r="D3" s="277"/>
      <c r="E3" s="277"/>
      <c r="F3" s="277"/>
      <c r="G3" s="277"/>
      <c r="H3" s="277"/>
      <c r="I3" s="1157"/>
      <c r="J3" s="277"/>
      <c r="K3" s="277"/>
      <c r="L3" s="1157"/>
      <c r="M3" s="1157"/>
      <c r="N3" s="1157"/>
      <c r="O3" s="1157"/>
      <c r="P3" s="1157"/>
      <c r="Q3" s="279"/>
      <c r="R3" s="279"/>
      <c r="S3" s="285"/>
      <c r="T3" s="3547"/>
      <c r="U3" s="3547"/>
      <c r="V3" s="3547"/>
      <c r="W3" s="3547"/>
      <c r="X3" s="279"/>
      <c r="Y3" s="279"/>
    </row>
    <row r="4" spans="1:39" s="281" customFormat="1" ht="30" customHeight="1">
      <c r="A4" s="277"/>
      <c r="B4" s="282" t="s">
        <v>2532</v>
      </c>
      <c r="C4" s="284"/>
      <c r="D4" s="277"/>
      <c r="E4" s="277"/>
      <c r="F4" s="277"/>
      <c r="G4" s="277"/>
      <c r="H4" s="277"/>
      <c r="I4" s="1157"/>
      <c r="J4" s="277"/>
      <c r="K4" s="277"/>
      <c r="L4" s="1157"/>
      <c r="M4" s="1157"/>
      <c r="N4" s="1157"/>
      <c r="O4" s="1157"/>
      <c r="P4" s="1157"/>
      <c r="Q4" s="279"/>
      <c r="R4" s="279"/>
      <c r="S4" s="286"/>
      <c r="T4" s="287" t="s">
        <v>2533</v>
      </c>
      <c r="U4" s="279"/>
      <c r="V4" s="279"/>
      <c r="W4" s="279"/>
      <c r="X4" s="279"/>
      <c r="Y4" s="279"/>
    </row>
    <row r="5" spans="1:39" s="281" customFormat="1" ht="30" hidden="1" customHeight="1">
      <c r="A5" s="277"/>
      <c r="B5" s="283"/>
      <c r="C5" s="284"/>
      <c r="D5" s="277"/>
      <c r="E5" s="277"/>
      <c r="F5" s="277"/>
      <c r="G5" s="277"/>
      <c r="H5" s="277"/>
      <c r="I5" s="1157"/>
      <c r="J5" s="277"/>
      <c r="K5" s="277"/>
      <c r="L5" s="1157"/>
      <c r="M5" s="1157"/>
      <c r="N5" s="1157"/>
      <c r="O5" s="1157"/>
      <c r="P5" s="1157"/>
      <c r="Q5" s="279"/>
      <c r="R5" s="279"/>
      <c r="S5" s="286"/>
      <c r="T5" s="286" t="str">
        <f ca="1">"Page "&amp;_xlfn.SHEET()&amp;" sur "&amp;_xlfn.SHEETS()</f>
        <v>Page 16 sur 18</v>
      </c>
      <c r="U5" s="279"/>
      <c r="V5" s="279"/>
      <c r="W5" s="279"/>
      <c r="X5" s="279"/>
      <c r="Y5" s="279"/>
    </row>
    <row r="6" spans="1:39" s="281" customFormat="1" ht="30" customHeight="1">
      <c r="A6" s="277"/>
      <c r="B6" s="1158" t="s">
        <v>2534</v>
      </c>
      <c r="C6" s="284"/>
      <c r="D6" s="277"/>
      <c r="E6" s="277"/>
      <c r="F6" s="277"/>
      <c r="G6" s="277"/>
      <c r="H6" s="277"/>
      <c r="I6" s="1157"/>
      <c r="J6" s="277"/>
      <c r="K6" s="277"/>
      <c r="L6" s="1157"/>
      <c r="M6" s="1157"/>
      <c r="N6" s="1157"/>
      <c r="O6" s="1157"/>
      <c r="P6" s="1157"/>
      <c r="Q6" s="279"/>
      <c r="R6" s="279"/>
      <c r="S6" s="286"/>
      <c r="T6" s="279"/>
      <c r="U6" s="279"/>
      <c r="V6" s="279"/>
      <c r="W6" s="279"/>
      <c r="X6" s="279"/>
      <c r="Y6" s="279"/>
    </row>
    <row r="7" spans="1:39" s="281" customFormat="1" ht="30" customHeight="1">
      <c r="A7" s="277"/>
      <c r="B7" s="2855" t="s">
        <v>9</v>
      </c>
      <c r="C7" s="2855"/>
      <c r="D7" s="288" t="str">
        <f ca="1">CELL("nomfichier")</f>
        <v>D:\Données\1.UPRT\0-UPRT.fait\1-UPRT.FR-SITE-WEB\ff-fiches-fabrications\ff.fiches.fabrication.2023\ffr.restaurant.2023\[ffr.50.col.fiche.Bar.xlsx]Excel.liens</v>
      </c>
      <c r="E7" s="289"/>
      <c r="F7" s="289"/>
      <c r="G7" s="289"/>
      <c r="H7" s="289"/>
      <c r="I7" s="1159"/>
      <c r="J7" s="289"/>
      <c r="K7" s="289"/>
      <c r="L7" s="289"/>
      <c r="M7" s="289"/>
      <c r="N7" s="289"/>
      <c r="O7" s="289"/>
      <c r="P7" s="289"/>
      <c r="Q7" s="289"/>
      <c r="R7" s="289"/>
      <c r="S7" s="289"/>
      <c r="T7" s="291" t="s">
        <v>188</v>
      </c>
      <c r="U7" s="291"/>
      <c r="V7" s="279"/>
      <c r="W7" s="279"/>
      <c r="X7" s="279"/>
      <c r="Y7" s="279"/>
    </row>
    <row r="8" spans="1:39" s="281" customFormat="1" ht="30" customHeight="1">
      <c r="A8" s="277"/>
      <c r="B8" s="283"/>
      <c r="C8" s="277"/>
      <c r="D8" s="277"/>
      <c r="E8" s="277"/>
      <c r="F8" s="277"/>
      <c r="G8" s="277"/>
      <c r="H8" s="277"/>
      <c r="I8" s="1157"/>
      <c r="J8" s="277"/>
      <c r="K8" s="277"/>
      <c r="L8" s="1157"/>
      <c r="M8" s="1157"/>
      <c r="N8" s="1157"/>
      <c r="O8" s="1157"/>
      <c r="P8" s="1157"/>
      <c r="Q8" s="279"/>
      <c r="R8" s="279"/>
      <c r="S8" s="279"/>
      <c r="T8" s="279"/>
      <c r="U8" s="279"/>
      <c r="V8" s="279"/>
      <c r="W8" s="279"/>
      <c r="X8" s="279"/>
      <c r="Y8" s="279"/>
    </row>
    <row r="9" spans="1:39" s="281" customFormat="1" ht="30" customHeight="1">
      <c r="A9" s="277"/>
      <c r="B9" s="294"/>
      <c r="C9" s="294"/>
      <c r="D9" s="294"/>
      <c r="E9" s="294"/>
      <c r="F9" s="294"/>
      <c r="G9" s="294"/>
      <c r="H9" s="294"/>
      <c r="I9" s="294"/>
      <c r="J9" s="294"/>
      <c r="K9" s="294"/>
      <c r="L9" s="294"/>
      <c r="M9" s="294"/>
      <c r="N9" s="294"/>
      <c r="O9" s="293"/>
      <c r="P9" s="293"/>
      <c r="Q9" s="293"/>
      <c r="R9" s="293"/>
      <c r="S9" s="292"/>
      <c r="T9" s="292"/>
      <c r="U9" s="292"/>
      <c r="V9" s="292"/>
      <c r="W9" s="292"/>
      <c r="X9" s="279"/>
      <c r="Y9" s="279"/>
    </row>
    <row r="10" spans="1:39" s="281" customFormat="1" ht="30" customHeight="1">
      <c r="A10" s="277"/>
      <c r="B10" s="294"/>
      <c r="C10" s="294" t="s">
        <v>2535</v>
      </c>
      <c r="D10" s="294"/>
      <c r="E10" s="294"/>
      <c r="F10" s="294"/>
      <c r="G10" s="294"/>
      <c r="H10" s="294"/>
      <c r="I10" s="294"/>
      <c r="J10" s="294"/>
      <c r="K10" s="294"/>
      <c r="L10" s="294"/>
      <c r="M10" s="294"/>
      <c r="N10" s="294"/>
      <c r="O10" s="293"/>
      <c r="P10" s="293"/>
      <c r="Q10" s="293"/>
      <c r="R10" s="293"/>
      <c r="S10" s="292"/>
      <c r="T10" s="292"/>
      <c r="U10" s="292"/>
      <c r="V10" s="292"/>
      <c r="W10" s="292"/>
      <c r="X10" s="279"/>
      <c r="Y10" s="279"/>
    </row>
    <row r="11" spans="1:39" s="281" customFormat="1" ht="30" customHeight="1">
      <c r="A11" s="277"/>
      <c r="B11" s="294"/>
      <c r="C11" s="294"/>
      <c r="D11" s="294"/>
      <c r="E11" s="294"/>
      <c r="F11" s="294"/>
      <c r="G11" s="294"/>
      <c r="H11" s="294"/>
      <c r="I11" s="294"/>
      <c r="J11" s="294"/>
      <c r="K11" s="294"/>
      <c r="L11" s="294"/>
      <c r="M11" s="294"/>
      <c r="N11" s="294"/>
      <c r="O11" s="293"/>
      <c r="P11" s="293"/>
      <c r="Q11" s="293"/>
      <c r="R11" s="293"/>
      <c r="S11" s="292"/>
      <c r="T11" s="292"/>
      <c r="U11" s="292"/>
      <c r="V11" s="292"/>
      <c r="W11" s="292"/>
      <c r="X11" s="279"/>
      <c r="Y11" s="279"/>
    </row>
    <row r="12" spans="1:39">
      <c r="A12" s="1228">
        <v>1</v>
      </c>
      <c r="B12" s="1228">
        <v>1</v>
      </c>
      <c r="C12" s="1228">
        <v>1</v>
      </c>
      <c r="D12" s="1228">
        <v>1</v>
      </c>
      <c r="E12" s="1228">
        <v>1</v>
      </c>
      <c r="F12" s="1228">
        <v>1</v>
      </c>
      <c r="G12" s="1228">
        <v>1</v>
      </c>
      <c r="H12" s="1228">
        <v>1</v>
      </c>
      <c r="I12" s="1228">
        <v>1</v>
      </c>
      <c r="J12" s="1228">
        <v>1</v>
      </c>
      <c r="K12" s="1228">
        <v>1</v>
      </c>
      <c r="L12" s="1228">
        <v>1</v>
      </c>
      <c r="M12" s="1228">
        <v>1</v>
      </c>
      <c r="N12" s="1228">
        <v>1</v>
      </c>
      <c r="O12" s="1228">
        <v>1</v>
      </c>
      <c r="P12" s="1228">
        <v>1</v>
      </c>
      <c r="Q12" s="1228">
        <v>1</v>
      </c>
      <c r="R12" s="1228">
        <v>1</v>
      </c>
      <c r="S12" s="1228">
        <v>1</v>
      </c>
      <c r="T12" s="1228">
        <v>1</v>
      </c>
      <c r="U12" s="1228">
        <v>1</v>
      </c>
      <c r="V12" s="1228">
        <v>1</v>
      </c>
      <c r="W12" s="1228">
        <v>1</v>
      </c>
      <c r="X12" s="1228">
        <v>1</v>
      </c>
      <c r="Y12" s="1228">
        <v>1</v>
      </c>
      <c r="Z12" s="281"/>
      <c r="AA12" s="281"/>
      <c r="AB12" s="281"/>
      <c r="AC12" s="281"/>
    </row>
    <row r="13" spans="1:39" s="298" customFormat="1" ht="40.5" customHeight="1">
      <c r="A13" s="277"/>
      <c r="B13" s="1160"/>
      <c r="C13" s="294" t="s">
        <v>2367</v>
      </c>
      <c r="D13" s="1164"/>
      <c r="E13" s="1165"/>
      <c r="F13" s="294"/>
      <c r="G13" s="294"/>
      <c r="H13" s="1166"/>
      <c r="I13" s="294"/>
      <c r="J13" s="294"/>
      <c r="K13" s="294"/>
      <c r="L13" s="294"/>
      <c r="M13" s="294"/>
      <c r="N13" s="294"/>
      <c r="O13" s="294"/>
      <c r="P13" s="293"/>
      <c r="Q13" s="294"/>
      <c r="R13" s="294"/>
      <c r="S13" s="294"/>
      <c r="T13" s="292"/>
      <c r="U13" s="292"/>
      <c r="V13" s="292"/>
      <c r="W13" s="292"/>
      <c r="X13" s="277"/>
      <c r="Y13" s="279"/>
      <c r="Z13" s="281"/>
      <c r="AA13" s="281"/>
      <c r="AB13" s="281"/>
      <c r="AC13" s="281"/>
      <c r="AD13" s="281"/>
      <c r="AE13" s="281"/>
      <c r="AF13" s="281"/>
      <c r="AG13" s="281"/>
      <c r="AH13" s="281"/>
      <c r="AI13" s="281"/>
      <c r="AJ13" s="281"/>
      <c r="AK13" s="281"/>
      <c r="AL13" s="281"/>
      <c r="AM13" s="281"/>
    </row>
    <row r="14" spans="1:39" s="298" customFormat="1" ht="40.5" customHeight="1">
      <c r="A14" s="277"/>
      <c r="B14" s="294"/>
      <c r="C14" s="1167"/>
      <c r="D14" s="3546" t="s">
        <v>2368</v>
      </c>
      <c r="E14" s="3546"/>
      <c r="F14" s="3546"/>
      <c r="G14" s="3546"/>
      <c r="H14" s="3546"/>
      <c r="I14" s="3546"/>
      <c r="J14" s="3546"/>
      <c r="K14" s="3546"/>
      <c r="L14" s="294"/>
      <c r="M14" s="294"/>
      <c r="N14" s="294"/>
      <c r="O14" s="293"/>
      <c r="P14" s="294"/>
      <c r="Q14" s="294"/>
      <c r="R14" s="294"/>
      <c r="S14" s="292"/>
      <c r="T14" s="292"/>
      <c r="U14" s="292"/>
      <c r="V14" s="292"/>
      <c r="W14" s="292"/>
      <c r="X14" s="277"/>
      <c r="Y14" s="279"/>
      <c r="Z14" s="281"/>
      <c r="AA14" s="281"/>
      <c r="AB14" s="281"/>
      <c r="AC14" s="281"/>
      <c r="AD14" s="281"/>
      <c r="AE14" s="281"/>
      <c r="AF14" s="281"/>
      <c r="AG14" s="281"/>
      <c r="AH14" s="281"/>
      <c r="AI14" s="281"/>
      <c r="AJ14" s="281"/>
      <c r="AK14" s="281"/>
      <c r="AL14" s="281"/>
    </row>
    <row r="15" spans="1:39">
      <c r="A15" s="1228">
        <v>1</v>
      </c>
      <c r="B15" s="1228">
        <v>1</v>
      </c>
      <c r="C15" s="1228">
        <v>1</v>
      </c>
      <c r="D15" s="1228">
        <v>1</v>
      </c>
      <c r="E15" s="1228">
        <v>1</v>
      </c>
      <c r="F15" s="1228">
        <v>1</v>
      </c>
      <c r="G15" s="1228">
        <v>1</v>
      </c>
      <c r="H15" s="1228">
        <v>1</v>
      </c>
      <c r="I15" s="1228">
        <v>1</v>
      </c>
      <c r="J15" s="1228">
        <v>1</v>
      </c>
      <c r="K15" s="1228">
        <v>1</v>
      </c>
      <c r="L15" s="1228">
        <v>1</v>
      </c>
      <c r="M15" s="1228">
        <v>1</v>
      </c>
      <c r="N15" s="1228">
        <v>1</v>
      </c>
      <c r="O15" s="1228">
        <v>1</v>
      </c>
      <c r="P15" s="1228">
        <v>1</v>
      </c>
      <c r="Q15" s="1228">
        <v>1</v>
      </c>
      <c r="R15" s="1228">
        <v>1</v>
      </c>
      <c r="S15" s="1228">
        <v>1</v>
      </c>
      <c r="T15" s="1228">
        <v>1</v>
      </c>
      <c r="U15" s="1228">
        <v>1</v>
      </c>
      <c r="V15" s="1228">
        <v>1</v>
      </c>
      <c r="W15" s="1228">
        <v>1</v>
      </c>
      <c r="X15" s="1228">
        <v>1</v>
      </c>
      <c r="Y15" s="1228">
        <v>1</v>
      </c>
      <c r="Z15" s="281"/>
      <c r="AA15" s="281"/>
      <c r="AB15" s="281"/>
      <c r="AC15" s="281"/>
    </row>
    <row r="16" spans="1:39" s="298" customFormat="1" ht="40.5" customHeight="1">
      <c r="A16" s="277"/>
      <c r="B16" s="1160"/>
      <c r="C16" s="294" t="s">
        <v>2369</v>
      </c>
      <c r="D16" s="1164"/>
      <c r="E16" s="1165"/>
      <c r="F16" s="294"/>
      <c r="G16" s="294"/>
      <c r="H16" s="1166"/>
      <c r="I16" s="294"/>
      <c r="J16" s="294"/>
      <c r="K16" s="294"/>
      <c r="L16" s="294"/>
      <c r="M16" s="294"/>
      <c r="N16" s="294"/>
      <c r="O16" s="294"/>
      <c r="P16" s="293"/>
      <c r="Q16" s="294"/>
      <c r="R16" s="294"/>
      <c r="S16" s="294"/>
      <c r="T16" s="292"/>
      <c r="U16" s="292"/>
      <c r="V16" s="292"/>
      <c r="W16" s="292"/>
      <c r="X16" s="277"/>
      <c r="Y16" s="279"/>
      <c r="Z16" s="281"/>
      <c r="AA16" s="281"/>
      <c r="AB16" s="281"/>
      <c r="AC16" s="281"/>
      <c r="AD16" s="281"/>
      <c r="AE16" s="281"/>
      <c r="AF16" s="281"/>
      <c r="AG16" s="281"/>
      <c r="AH16" s="281"/>
      <c r="AI16" s="281"/>
      <c r="AJ16" s="281"/>
      <c r="AK16" s="281"/>
      <c r="AL16" s="281"/>
      <c r="AM16" s="281"/>
    </row>
    <row r="17" spans="1:39" s="298" customFormat="1" ht="40.5" customHeight="1">
      <c r="A17" s="277"/>
      <c r="B17" s="294"/>
      <c r="C17" s="1167"/>
      <c r="D17" s="3546" t="s">
        <v>2370</v>
      </c>
      <c r="E17" s="3546"/>
      <c r="F17" s="3546"/>
      <c r="G17" s="3546"/>
      <c r="H17" s="3546"/>
      <c r="I17" s="3546"/>
      <c r="J17" s="3546"/>
      <c r="K17" s="3546"/>
      <c r="L17" s="294"/>
      <c r="M17" s="294"/>
      <c r="N17" s="294"/>
      <c r="O17" s="293"/>
      <c r="P17" s="294"/>
      <c r="Q17" s="294"/>
      <c r="R17" s="294"/>
      <c r="S17" s="292"/>
      <c r="T17" s="292"/>
      <c r="U17" s="292"/>
      <c r="V17" s="292"/>
      <c r="W17" s="292"/>
      <c r="X17" s="277"/>
      <c r="Y17" s="279"/>
      <c r="Z17" s="281"/>
      <c r="AA17" s="281"/>
      <c r="AB17" s="281"/>
      <c r="AC17" s="281"/>
      <c r="AD17" s="281"/>
      <c r="AE17" s="281"/>
      <c r="AF17" s="281"/>
      <c r="AG17" s="281"/>
      <c r="AH17" s="281"/>
      <c r="AI17" s="281"/>
      <c r="AJ17" s="281"/>
      <c r="AK17" s="281"/>
      <c r="AL17" s="281"/>
    </row>
    <row r="18" spans="1:39">
      <c r="A18" s="1228">
        <v>1</v>
      </c>
      <c r="B18" s="1228">
        <v>1</v>
      </c>
      <c r="C18" s="1228">
        <v>1</v>
      </c>
      <c r="D18" s="1228">
        <v>1</v>
      </c>
      <c r="E18" s="1228">
        <v>1</v>
      </c>
      <c r="F18" s="1228">
        <v>1</v>
      </c>
      <c r="G18" s="1228">
        <v>1</v>
      </c>
      <c r="H18" s="1228">
        <v>1</v>
      </c>
      <c r="I18" s="1228">
        <v>1</v>
      </c>
      <c r="J18" s="1228">
        <v>1</v>
      </c>
      <c r="K18" s="1228">
        <v>1</v>
      </c>
      <c r="L18" s="1228">
        <v>1</v>
      </c>
      <c r="M18" s="1228">
        <v>1</v>
      </c>
      <c r="N18" s="1228">
        <v>1</v>
      </c>
      <c r="O18" s="1228">
        <v>1</v>
      </c>
      <c r="P18" s="1228">
        <v>1</v>
      </c>
      <c r="Q18" s="1228">
        <v>1</v>
      </c>
      <c r="R18" s="1228">
        <v>1</v>
      </c>
      <c r="S18" s="1228">
        <v>1</v>
      </c>
      <c r="T18" s="1228">
        <v>1</v>
      </c>
      <c r="U18" s="1228">
        <v>1</v>
      </c>
      <c r="V18" s="1228">
        <v>1</v>
      </c>
      <c r="W18" s="1228">
        <v>1</v>
      </c>
      <c r="X18" s="1228">
        <v>1</v>
      </c>
      <c r="Y18" s="1228">
        <v>1</v>
      </c>
      <c r="Z18" s="281"/>
      <c r="AA18" s="281"/>
      <c r="AB18" s="281"/>
      <c r="AC18" s="281"/>
    </row>
    <row r="19" spans="1:39" s="298" customFormat="1" ht="40.5" customHeight="1">
      <c r="A19" s="277"/>
      <c r="B19" s="1160"/>
      <c r="C19" s="294" t="s">
        <v>2371</v>
      </c>
      <c r="D19" s="1164"/>
      <c r="E19" s="1165"/>
      <c r="F19" s="294"/>
      <c r="G19" s="294"/>
      <c r="H19" s="1166"/>
      <c r="I19" s="294"/>
      <c r="J19" s="294"/>
      <c r="K19" s="294"/>
      <c r="L19" s="294"/>
      <c r="M19" s="294"/>
      <c r="N19" s="294"/>
      <c r="O19" s="294"/>
      <c r="P19" s="293"/>
      <c r="Q19" s="294"/>
      <c r="R19" s="294"/>
      <c r="S19" s="294"/>
      <c r="T19" s="292"/>
      <c r="U19" s="292"/>
      <c r="V19" s="292"/>
      <c r="W19" s="292"/>
      <c r="X19" s="277"/>
      <c r="Y19" s="279"/>
      <c r="Z19" s="281"/>
      <c r="AA19" s="281"/>
      <c r="AB19" s="281"/>
      <c r="AC19" s="281"/>
      <c r="AD19" s="281"/>
      <c r="AE19" s="281"/>
      <c r="AF19" s="281"/>
      <c r="AG19" s="281"/>
      <c r="AH19" s="281"/>
      <c r="AI19" s="281"/>
      <c r="AJ19" s="281"/>
      <c r="AK19" s="281"/>
      <c r="AL19" s="281"/>
      <c r="AM19" s="281"/>
    </row>
    <row r="20" spans="1:39" s="298" customFormat="1" ht="40.5" customHeight="1">
      <c r="A20" s="277"/>
      <c r="B20" s="294"/>
      <c r="C20" s="1167"/>
      <c r="D20" s="3546" t="s">
        <v>2372</v>
      </c>
      <c r="E20" s="3546"/>
      <c r="F20" s="3546"/>
      <c r="G20" s="3546"/>
      <c r="H20" s="3546"/>
      <c r="I20" s="3546"/>
      <c r="J20" s="3546"/>
      <c r="K20" s="3546"/>
      <c r="L20" s="294"/>
      <c r="M20" s="294"/>
      <c r="N20" s="294"/>
      <c r="O20" s="293"/>
      <c r="P20" s="294"/>
      <c r="Q20" s="294"/>
      <c r="R20" s="294"/>
      <c r="S20" s="292"/>
      <c r="T20" s="292"/>
      <c r="U20" s="292"/>
      <c r="V20" s="292"/>
      <c r="W20" s="292"/>
      <c r="X20" s="277"/>
      <c r="Y20" s="279"/>
      <c r="Z20" s="281"/>
      <c r="AA20" s="281"/>
      <c r="AB20" s="281"/>
      <c r="AC20" s="281"/>
      <c r="AD20" s="281"/>
      <c r="AE20" s="281"/>
      <c r="AF20" s="281"/>
      <c r="AG20" s="281"/>
      <c r="AH20" s="281"/>
      <c r="AI20" s="281"/>
      <c r="AJ20" s="281"/>
      <c r="AK20" s="281"/>
      <c r="AL20" s="281"/>
    </row>
    <row r="21" spans="1:39">
      <c r="A21" s="1228">
        <v>1</v>
      </c>
      <c r="B21" s="1228">
        <v>1</v>
      </c>
      <c r="C21" s="1228">
        <v>1</v>
      </c>
      <c r="D21" s="1228">
        <v>1</v>
      </c>
      <c r="E21" s="1228">
        <v>1</v>
      </c>
      <c r="F21" s="1228">
        <v>1</v>
      </c>
      <c r="G21" s="1228">
        <v>1</v>
      </c>
      <c r="H21" s="1228">
        <v>1</v>
      </c>
      <c r="I21" s="1228">
        <v>1</v>
      </c>
      <c r="J21" s="1228">
        <v>1</v>
      </c>
      <c r="K21" s="1228">
        <v>1</v>
      </c>
      <c r="L21" s="1228">
        <v>1</v>
      </c>
      <c r="M21" s="1228">
        <v>1</v>
      </c>
      <c r="N21" s="1228">
        <v>1</v>
      </c>
      <c r="O21" s="1228">
        <v>1</v>
      </c>
      <c r="P21" s="1228">
        <v>1</v>
      </c>
      <c r="Q21" s="1228">
        <v>1</v>
      </c>
      <c r="R21" s="1228">
        <v>1</v>
      </c>
      <c r="S21" s="1228">
        <v>1</v>
      </c>
      <c r="T21" s="1228">
        <v>1</v>
      </c>
      <c r="U21" s="1228">
        <v>1</v>
      </c>
      <c r="V21" s="1228">
        <v>1</v>
      </c>
      <c r="W21" s="1228">
        <v>1</v>
      </c>
      <c r="X21" s="1228">
        <v>1</v>
      </c>
      <c r="Y21" s="1228">
        <v>1</v>
      </c>
      <c r="Z21" s="281"/>
      <c r="AA21" s="281"/>
      <c r="AB21" s="281"/>
      <c r="AC21" s="281"/>
    </row>
    <row r="22" spans="1:39" s="298" customFormat="1" ht="40.5" customHeight="1">
      <c r="A22" s="277"/>
      <c r="B22" s="1160"/>
      <c r="C22" s="294" t="s">
        <v>2373</v>
      </c>
      <c r="D22" s="1164"/>
      <c r="E22" s="1165"/>
      <c r="F22" s="294"/>
      <c r="G22" s="294"/>
      <c r="H22" s="1166"/>
      <c r="I22" s="294"/>
      <c r="J22" s="294"/>
      <c r="K22" s="294"/>
      <c r="L22" s="294"/>
      <c r="M22" s="294"/>
      <c r="N22" s="294"/>
      <c r="O22" s="294"/>
      <c r="P22" s="293"/>
      <c r="Q22" s="294"/>
      <c r="R22" s="294"/>
      <c r="S22" s="294"/>
      <c r="T22" s="292"/>
      <c r="U22" s="292"/>
      <c r="V22" s="292"/>
      <c r="W22" s="292"/>
      <c r="X22" s="277"/>
      <c r="Y22" s="279"/>
      <c r="Z22" s="281"/>
      <c r="AA22" s="281"/>
      <c r="AB22" s="281"/>
      <c r="AC22" s="281"/>
      <c r="AD22" s="281"/>
      <c r="AE22" s="281"/>
      <c r="AF22" s="281"/>
      <c r="AG22" s="281"/>
      <c r="AH22" s="281"/>
      <c r="AI22" s="281"/>
      <c r="AJ22" s="281"/>
      <c r="AK22" s="281"/>
      <c r="AL22" s="281"/>
      <c r="AM22" s="281"/>
    </row>
    <row r="23" spans="1:39" s="298" customFormat="1" ht="40.5" customHeight="1">
      <c r="A23" s="277"/>
      <c r="B23" s="294"/>
      <c r="C23" s="1167"/>
      <c r="D23" s="3546" t="s">
        <v>2374</v>
      </c>
      <c r="E23" s="3546"/>
      <c r="F23" s="3546"/>
      <c r="G23" s="3546"/>
      <c r="H23" s="3546"/>
      <c r="I23" s="3546"/>
      <c r="J23" s="3546"/>
      <c r="K23" s="3546"/>
      <c r="L23" s="294"/>
      <c r="M23" s="294"/>
      <c r="N23" s="294"/>
      <c r="O23" s="293"/>
      <c r="P23" s="294"/>
      <c r="Q23" s="294"/>
      <c r="R23" s="294"/>
      <c r="S23" s="292"/>
      <c r="T23" s="292"/>
      <c r="U23" s="292"/>
      <c r="V23" s="292"/>
      <c r="W23" s="292"/>
      <c r="X23" s="277"/>
      <c r="Y23" s="279"/>
      <c r="Z23" s="281"/>
      <c r="AA23" s="281"/>
      <c r="AB23" s="281"/>
      <c r="AC23" s="281"/>
      <c r="AD23" s="281"/>
      <c r="AE23" s="281"/>
      <c r="AF23" s="281"/>
      <c r="AG23" s="281"/>
      <c r="AH23" s="281"/>
      <c r="AI23" s="281"/>
      <c r="AJ23" s="281"/>
      <c r="AK23" s="281"/>
      <c r="AL23" s="281"/>
    </row>
    <row r="24" spans="1:39">
      <c r="A24" s="1228">
        <v>1</v>
      </c>
      <c r="B24" s="1228">
        <v>1</v>
      </c>
      <c r="C24" s="1228">
        <v>1</v>
      </c>
      <c r="D24" s="1228">
        <v>1</v>
      </c>
      <c r="E24" s="1228">
        <v>1</v>
      </c>
      <c r="F24" s="1228">
        <v>1</v>
      </c>
      <c r="G24" s="1228">
        <v>1</v>
      </c>
      <c r="H24" s="1228">
        <v>1</v>
      </c>
      <c r="I24" s="1228">
        <v>1</v>
      </c>
      <c r="J24" s="1228">
        <v>1</v>
      </c>
      <c r="K24" s="1228">
        <v>1</v>
      </c>
      <c r="L24" s="1228">
        <v>1</v>
      </c>
      <c r="M24" s="1228">
        <v>1</v>
      </c>
      <c r="N24" s="1228">
        <v>1</v>
      </c>
      <c r="O24" s="1228">
        <v>1</v>
      </c>
      <c r="P24" s="1228">
        <v>1</v>
      </c>
      <c r="Q24" s="1228">
        <v>1</v>
      </c>
      <c r="R24" s="1228">
        <v>1</v>
      </c>
      <c r="S24" s="1228">
        <v>1</v>
      </c>
      <c r="T24" s="1228">
        <v>1</v>
      </c>
      <c r="U24" s="1228">
        <v>1</v>
      </c>
      <c r="V24" s="1228">
        <v>1</v>
      </c>
      <c r="W24" s="1228">
        <v>1</v>
      </c>
      <c r="X24" s="1228">
        <v>1</v>
      </c>
      <c r="Y24" s="1228">
        <v>1</v>
      </c>
      <c r="Z24" s="281"/>
      <c r="AA24" s="281"/>
      <c r="AB24" s="281"/>
      <c r="AC24" s="281"/>
    </row>
    <row r="25" spans="1:39" s="298" customFormat="1" ht="40.5" customHeight="1">
      <c r="A25" s="277"/>
      <c r="B25" s="1160"/>
      <c r="C25" s="294" t="s">
        <v>2375</v>
      </c>
      <c r="D25" s="1164"/>
      <c r="E25" s="1165"/>
      <c r="F25" s="294"/>
      <c r="G25" s="294"/>
      <c r="H25" s="1166"/>
      <c r="I25" s="294"/>
      <c r="J25" s="294"/>
      <c r="K25" s="294"/>
      <c r="L25" s="294"/>
      <c r="M25" s="294"/>
      <c r="N25" s="294"/>
      <c r="O25" s="294"/>
      <c r="P25" s="293"/>
      <c r="Q25" s="294"/>
      <c r="R25" s="294"/>
      <c r="S25" s="294"/>
      <c r="T25" s="292"/>
      <c r="U25" s="292"/>
      <c r="V25" s="292"/>
      <c r="W25" s="292"/>
      <c r="X25" s="277"/>
      <c r="Y25" s="279"/>
      <c r="Z25" s="281"/>
      <c r="AA25" s="281"/>
      <c r="AB25" s="281"/>
      <c r="AC25" s="281"/>
      <c r="AD25" s="281"/>
      <c r="AE25" s="281"/>
      <c r="AF25" s="281"/>
      <c r="AG25" s="281"/>
      <c r="AH25" s="281"/>
      <c r="AI25" s="281"/>
      <c r="AJ25" s="281"/>
      <c r="AK25" s="281"/>
      <c r="AL25" s="281"/>
      <c r="AM25" s="281"/>
    </row>
    <row r="26" spans="1:39" s="298" customFormat="1" ht="40.5" customHeight="1">
      <c r="A26" s="277"/>
      <c r="B26" s="294"/>
      <c r="C26" s="1167"/>
      <c r="D26" s="3546" t="s">
        <v>2376</v>
      </c>
      <c r="E26" s="3546"/>
      <c r="F26" s="3546"/>
      <c r="G26" s="3546"/>
      <c r="H26" s="3546"/>
      <c r="I26" s="3546"/>
      <c r="J26" s="3546"/>
      <c r="K26" s="3546"/>
      <c r="L26" s="294"/>
      <c r="M26" s="294"/>
      <c r="N26" s="294"/>
      <c r="O26" s="293"/>
      <c r="P26" s="294"/>
      <c r="Q26" s="294"/>
      <c r="R26" s="294"/>
      <c r="S26" s="292"/>
      <c r="T26" s="292"/>
      <c r="U26" s="292"/>
      <c r="V26" s="292"/>
      <c r="W26" s="292"/>
      <c r="X26" s="277"/>
      <c r="Y26" s="279"/>
      <c r="Z26" s="281"/>
      <c r="AA26" s="281"/>
      <c r="AB26" s="281"/>
      <c r="AC26" s="281"/>
      <c r="AD26" s="281"/>
      <c r="AE26" s="281"/>
      <c r="AF26" s="281"/>
      <c r="AG26" s="281"/>
      <c r="AH26" s="281"/>
      <c r="AI26" s="281"/>
      <c r="AJ26" s="281"/>
      <c r="AK26" s="281"/>
      <c r="AL26" s="281"/>
    </row>
    <row r="27" spans="1:39">
      <c r="A27" s="1228">
        <v>1</v>
      </c>
      <c r="B27" s="1228">
        <v>1</v>
      </c>
      <c r="C27" s="1228">
        <v>1</v>
      </c>
      <c r="D27" s="1228">
        <v>1</v>
      </c>
      <c r="E27" s="1228">
        <v>1</v>
      </c>
      <c r="F27" s="1228">
        <v>1</v>
      </c>
      <c r="G27" s="1228">
        <v>1</v>
      </c>
      <c r="H27" s="1228">
        <v>1</v>
      </c>
      <c r="I27" s="1228">
        <v>1</v>
      </c>
      <c r="J27" s="1228">
        <v>1</v>
      </c>
      <c r="K27" s="1228">
        <v>1</v>
      </c>
      <c r="L27" s="1228">
        <v>1</v>
      </c>
      <c r="M27" s="1228">
        <v>1</v>
      </c>
      <c r="N27" s="1228">
        <v>1</v>
      </c>
      <c r="O27" s="1228">
        <v>1</v>
      </c>
      <c r="P27" s="1228">
        <v>1</v>
      </c>
      <c r="Q27" s="1228">
        <v>1</v>
      </c>
      <c r="R27" s="1228">
        <v>1</v>
      </c>
      <c r="S27" s="1228">
        <v>1</v>
      </c>
      <c r="T27" s="1228">
        <v>1</v>
      </c>
      <c r="U27" s="1228">
        <v>1</v>
      </c>
      <c r="V27" s="1228">
        <v>1</v>
      </c>
      <c r="W27" s="1228">
        <v>1</v>
      </c>
      <c r="X27" s="1228">
        <v>1</v>
      </c>
      <c r="Y27" s="1228">
        <v>1</v>
      </c>
      <c r="Z27" s="281"/>
      <c r="AA27" s="281"/>
      <c r="AB27" s="281"/>
      <c r="AC27" s="281"/>
    </row>
    <row r="28" spans="1:39" s="298" customFormat="1" ht="40.5" customHeight="1">
      <c r="A28" s="277"/>
      <c r="B28" s="1160"/>
      <c r="C28" s="294" t="s">
        <v>2377</v>
      </c>
      <c r="D28" s="1164"/>
      <c r="E28" s="1165"/>
      <c r="F28" s="294"/>
      <c r="G28" s="294"/>
      <c r="H28" s="1166"/>
      <c r="I28" s="294"/>
      <c r="J28" s="294"/>
      <c r="K28" s="294"/>
      <c r="L28" s="294"/>
      <c r="M28" s="294"/>
      <c r="N28" s="294"/>
      <c r="O28" s="294"/>
      <c r="P28" s="293"/>
      <c r="Q28" s="294"/>
      <c r="R28" s="294"/>
      <c r="S28" s="294"/>
      <c r="T28" s="292"/>
      <c r="U28" s="292"/>
      <c r="V28" s="292"/>
      <c r="W28" s="292"/>
      <c r="X28" s="277"/>
      <c r="Y28" s="279"/>
      <c r="Z28" s="281"/>
      <c r="AA28" s="281"/>
      <c r="AB28" s="281"/>
      <c r="AC28" s="281"/>
      <c r="AD28" s="281"/>
      <c r="AE28" s="281"/>
      <c r="AF28" s="281"/>
      <c r="AG28" s="281"/>
      <c r="AH28" s="281"/>
      <c r="AI28" s="281"/>
      <c r="AJ28" s="281"/>
      <c r="AK28" s="281"/>
      <c r="AL28" s="281"/>
      <c r="AM28" s="281"/>
    </row>
    <row r="29" spans="1:39" s="298" customFormat="1" ht="40.5" customHeight="1">
      <c r="A29" s="277"/>
      <c r="B29" s="294"/>
      <c r="C29" s="1167"/>
      <c r="D29" s="3546" t="s">
        <v>2378</v>
      </c>
      <c r="E29" s="3546"/>
      <c r="F29" s="3546"/>
      <c r="G29" s="3546"/>
      <c r="H29" s="3546"/>
      <c r="I29" s="3546"/>
      <c r="J29" s="3546"/>
      <c r="K29" s="3546"/>
      <c r="L29" s="294"/>
      <c r="M29" s="294"/>
      <c r="N29" s="294"/>
      <c r="O29" s="293"/>
      <c r="P29" s="294"/>
      <c r="Q29" s="294"/>
      <c r="R29" s="294"/>
      <c r="S29" s="292"/>
      <c r="T29" s="292"/>
      <c r="U29" s="292"/>
      <c r="V29" s="292"/>
      <c r="W29" s="292"/>
      <c r="X29" s="277"/>
      <c r="Y29" s="279"/>
      <c r="Z29" s="281"/>
      <c r="AA29" s="281"/>
      <c r="AB29" s="281"/>
      <c r="AC29" s="281"/>
      <c r="AD29" s="281"/>
      <c r="AE29" s="281"/>
      <c r="AF29" s="281"/>
      <c r="AG29" s="281"/>
      <c r="AH29" s="281"/>
      <c r="AI29" s="281"/>
      <c r="AJ29" s="281"/>
      <c r="AK29" s="281"/>
      <c r="AL29" s="281"/>
    </row>
    <row r="30" spans="1:39">
      <c r="A30" s="1228">
        <v>1</v>
      </c>
      <c r="B30" s="1228">
        <v>1</v>
      </c>
      <c r="C30" s="1228">
        <v>1</v>
      </c>
      <c r="D30" s="1228">
        <v>1</v>
      </c>
      <c r="E30" s="1228">
        <v>1</v>
      </c>
      <c r="F30" s="1228">
        <v>1</v>
      </c>
      <c r="G30" s="1228">
        <v>1</v>
      </c>
      <c r="H30" s="1228">
        <v>1</v>
      </c>
      <c r="I30" s="1228">
        <v>1</v>
      </c>
      <c r="J30" s="1228">
        <v>1</v>
      </c>
      <c r="K30" s="1228">
        <v>1</v>
      </c>
      <c r="L30" s="1228">
        <v>1</v>
      </c>
      <c r="M30" s="1228">
        <v>1</v>
      </c>
      <c r="N30" s="1228">
        <v>1</v>
      </c>
      <c r="O30" s="1228">
        <v>1</v>
      </c>
      <c r="P30" s="1228">
        <v>1</v>
      </c>
      <c r="Q30" s="1228">
        <v>1</v>
      </c>
      <c r="R30" s="1228">
        <v>1</v>
      </c>
      <c r="S30" s="1228">
        <v>1</v>
      </c>
      <c r="T30" s="1228">
        <v>1</v>
      </c>
      <c r="U30" s="1228">
        <v>1</v>
      </c>
      <c r="V30" s="1228">
        <v>1</v>
      </c>
      <c r="W30" s="1228">
        <v>1</v>
      </c>
      <c r="X30" s="1228">
        <v>1</v>
      </c>
      <c r="Y30" s="1228">
        <v>1</v>
      </c>
      <c r="Z30" s="281"/>
      <c r="AA30" s="281"/>
      <c r="AB30" s="281"/>
      <c r="AC30" s="281"/>
    </row>
    <row r="31" spans="1:39" s="298" customFormat="1" ht="40.5" customHeight="1">
      <c r="A31" s="277"/>
      <c r="B31" s="1160"/>
      <c r="C31" s="294" t="s">
        <v>2379</v>
      </c>
      <c r="D31" s="1164"/>
      <c r="E31" s="1165"/>
      <c r="F31" s="294"/>
      <c r="G31" s="294"/>
      <c r="H31" s="1166"/>
      <c r="I31" s="294"/>
      <c r="J31" s="294"/>
      <c r="K31" s="294"/>
      <c r="L31" s="294"/>
      <c r="M31" s="294"/>
      <c r="N31" s="294"/>
      <c r="O31" s="294"/>
      <c r="P31" s="293"/>
      <c r="Q31" s="294"/>
      <c r="R31" s="294"/>
      <c r="S31" s="294"/>
      <c r="T31" s="292"/>
      <c r="U31" s="292"/>
      <c r="V31" s="292"/>
      <c r="W31" s="292"/>
      <c r="X31" s="277"/>
      <c r="Y31" s="279"/>
      <c r="Z31" s="281"/>
      <c r="AA31" s="281"/>
      <c r="AB31" s="281"/>
      <c r="AC31" s="281"/>
      <c r="AD31" s="281"/>
      <c r="AE31" s="281"/>
      <c r="AF31" s="281"/>
      <c r="AG31" s="281"/>
      <c r="AH31" s="281"/>
      <c r="AI31" s="281"/>
      <c r="AJ31" s="281"/>
      <c r="AK31" s="281"/>
      <c r="AL31" s="281"/>
      <c r="AM31" s="281"/>
    </row>
    <row r="32" spans="1:39" s="298" customFormat="1" ht="40.5" customHeight="1">
      <c r="A32" s="277"/>
      <c r="B32" s="294"/>
      <c r="C32" s="1167"/>
      <c r="D32" s="3546" t="s">
        <v>2380</v>
      </c>
      <c r="E32" s="3546"/>
      <c r="F32" s="3546"/>
      <c r="G32" s="3546"/>
      <c r="H32" s="3546"/>
      <c r="I32" s="3546"/>
      <c r="J32" s="3546"/>
      <c r="K32" s="3546"/>
      <c r="L32" s="294"/>
      <c r="M32" s="294"/>
      <c r="N32" s="294"/>
      <c r="O32" s="293"/>
      <c r="P32" s="294"/>
      <c r="Q32" s="294"/>
      <c r="R32" s="294"/>
      <c r="S32" s="292"/>
      <c r="T32" s="292"/>
      <c r="U32" s="292"/>
      <c r="V32" s="292"/>
      <c r="W32" s="292"/>
      <c r="X32" s="277"/>
      <c r="Y32" s="279"/>
      <c r="Z32" s="281"/>
      <c r="AA32" s="281"/>
      <c r="AB32" s="281"/>
      <c r="AC32" s="281"/>
      <c r="AD32" s="281"/>
      <c r="AE32" s="281"/>
      <c r="AF32" s="281"/>
      <c r="AG32" s="281"/>
      <c r="AH32" s="281"/>
      <c r="AI32" s="281"/>
      <c r="AJ32" s="281"/>
      <c r="AK32" s="281"/>
      <c r="AL32" s="281"/>
    </row>
    <row r="33" spans="1:39">
      <c r="A33" s="1228">
        <v>1</v>
      </c>
      <c r="B33" s="1228">
        <v>1</v>
      </c>
      <c r="C33" s="1228">
        <v>1</v>
      </c>
      <c r="D33" s="1228">
        <v>1</v>
      </c>
      <c r="E33" s="1228">
        <v>1</v>
      </c>
      <c r="F33" s="1228">
        <v>1</v>
      </c>
      <c r="G33" s="1228">
        <v>1</v>
      </c>
      <c r="H33" s="1228">
        <v>1</v>
      </c>
      <c r="I33" s="1228">
        <v>1</v>
      </c>
      <c r="J33" s="1228">
        <v>1</v>
      </c>
      <c r="K33" s="1228">
        <v>1</v>
      </c>
      <c r="L33" s="1228">
        <v>1</v>
      </c>
      <c r="M33" s="1228">
        <v>1</v>
      </c>
      <c r="N33" s="1228">
        <v>1</v>
      </c>
      <c r="O33" s="1228">
        <v>1</v>
      </c>
      <c r="P33" s="1228">
        <v>1</v>
      </c>
      <c r="Q33" s="1228">
        <v>1</v>
      </c>
      <c r="R33" s="1228">
        <v>1</v>
      </c>
      <c r="S33" s="1228">
        <v>1</v>
      </c>
      <c r="T33" s="1228">
        <v>1</v>
      </c>
      <c r="U33" s="1228">
        <v>1</v>
      </c>
      <c r="V33" s="1228">
        <v>1</v>
      </c>
      <c r="W33" s="1228">
        <v>1</v>
      </c>
      <c r="X33" s="1228">
        <v>1</v>
      </c>
      <c r="Y33" s="1228">
        <v>1</v>
      </c>
      <c r="Z33" s="281"/>
      <c r="AA33" s="281"/>
      <c r="AB33" s="281"/>
      <c r="AC33" s="281"/>
    </row>
    <row r="34" spans="1:39" s="298" customFormat="1" ht="40.5" customHeight="1">
      <c r="A34" s="277"/>
      <c r="B34" s="1160"/>
      <c r="C34" s="294" t="s">
        <v>2381</v>
      </c>
      <c r="D34" s="1164"/>
      <c r="E34" s="1165"/>
      <c r="F34" s="294"/>
      <c r="G34" s="294"/>
      <c r="H34" s="1166"/>
      <c r="I34" s="294"/>
      <c r="J34" s="294"/>
      <c r="K34" s="294"/>
      <c r="L34" s="294"/>
      <c r="M34" s="294"/>
      <c r="N34" s="294"/>
      <c r="O34" s="294"/>
      <c r="P34" s="293"/>
      <c r="Q34" s="294"/>
      <c r="R34" s="294"/>
      <c r="S34" s="294"/>
      <c r="T34" s="292"/>
      <c r="U34" s="292"/>
      <c r="V34" s="292"/>
      <c r="W34" s="292"/>
      <c r="X34" s="277"/>
      <c r="Y34" s="279"/>
      <c r="Z34" s="281"/>
      <c r="AA34" s="281"/>
      <c r="AB34" s="281"/>
      <c r="AC34" s="281"/>
      <c r="AD34" s="281"/>
      <c r="AE34" s="281"/>
      <c r="AF34" s="281"/>
      <c r="AG34" s="281"/>
      <c r="AH34" s="281"/>
      <c r="AI34" s="281"/>
      <c r="AJ34" s="281"/>
      <c r="AK34" s="281"/>
      <c r="AL34" s="281"/>
      <c r="AM34" s="281"/>
    </row>
    <row r="35" spans="1:39" s="298" customFormat="1" ht="40.5" customHeight="1">
      <c r="A35" s="277"/>
      <c r="B35" s="294"/>
      <c r="C35" s="1167"/>
      <c r="D35" s="3546" t="s">
        <v>2382</v>
      </c>
      <c r="E35" s="3546"/>
      <c r="F35" s="3546"/>
      <c r="G35" s="3546"/>
      <c r="H35" s="3546"/>
      <c r="I35" s="3546"/>
      <c r="J35" s="3546"/>
      <c r="K35" s="3546"/>
      <c r="L35" s="294"/>
      <c r="M35" s="294"/>
      <c r="N35" s="294"/>
      <c r="O35" s="293"/>
      <c r="P35" s="294"/>
      <c r="Q35" s="294"/>
      <c r="R35" s="294"/>
      <c r="S35" s="292"/>
      <c r="T35" s="292"/>
      <c r="U35" s="292"/>
      <c r="V35" s="292"/>
      <c r="W35" s="292"/>
      <c r="X35" s="277"/>
      <c r="Y35" s="279"/>
      <c r="Z35" s="281"/>
      <c r="AA35" s="281"/>
      <c r="AB35" s="281"/>
      <c r="AC35" s="281"/>
      <c r="AD35" s="281"/>
      <c r="AE35" s="281"/>
      <c r="AF35" s="281"/>
      <c r="AG35" s="281"/>
      <c r="AH35" s="281"/>
      <c r="AI35" s="281"/>
      <c r="AJ35" s="281"/>
      <c r="AK35" s="281"/>
      <c r="AL35" s="281"/>
    </row>
    <row r="36" spans="1:39">
      <c r="A36" s="1228">
        <v>1</v>
      </c>
      <c r="B36" s="1228">
        <v>1</v>
      </c>
      <c r="C36" s="1228">
        <v>1</v>
      </c>
      <c r="D36" s="1228">
        <v>1</v>
      </c>
      <c r="E36" s="1228">
        <v>1</v>
      </c>
      <c r="F36" s="1228">
        <v>1</v>
      </c>
      <c r="G36" s="1228">
        <v>1</v>
      </c>
      <c r="H36" s="1228">
        <v>1</v>
      </c>
      <c r="I36" s="1228">
        <v>1</v>
      </c>
      <c r="J36" s="1228">
        <v>1</v>
      </c>
      <c r="K36" s="1228">
        <v>1</v>
      </c>
      <c r="L36" s="1228">
        <v>1</v>
      </c>
      <c r="M36" s="1228">
        <v>1</v>
      </c>
      <c r="N36" s="1228">
        <v>1</v>
      </c>
      <c r="O36" s="1228">
        <v>1</v>
      </c>
      <c r="P36" s="1228">
        <v>1</v>
      </c>
      <c r="Q36" s="1228">
        <v>1</v>
      </c>
      <c r="R36" s="1228">
        <v>1</v>
      </c>
      <c r="S36" s="1228">
        <v>1</v>
      </c>
      <c r="T36" s="1228">
        <v>1</v>
      </c>
      <c r="U36" s="1228">
        <v>1</v>
      </c>
      <c r="V36" s="1228">
        <v>1</v>
      </c>
      <c r="W36" s="1228">
        <v>1</v>
      </c>
      <c r="X36" s="1228">
        <v>1</v>
      </c>
      <c r="Y36" s="1228">
        <v>1</v>
      </c>
      <c r="Z36" s="281"/>
      <c r="AA36" s="281"/>
      <c r="AB36" s="281"/>
      <c r="AC36" s="281"/>
    </row>
    <row r="37" spans="1:39" s="298" customFormat="1" ht="40.5" customHeight="1">
      <c r="A37" s="277"/>
      <c r="B37" s="1160"/>
      <c r="C37" s="294" t="s">
        <v>2383</v>
      </c>
      <c r="D37" s="1164"/>
      <c r="E37" s="1165"/>
      <c r="F37" s="294"/>
      <c r="G37" s="294"/>
      <c r="H37" s="1166"/>
      <c r="I37" s="294"/>
      <c r="J37" s="294"/>
      <c r="K37" s="294"/>
      <c r="L37" s="294"/>
      <c r="M37" s="294"/>
      <c r="N37" s="294"/>
      <c r="O37" s="294"/>
      <c r="P37" s="293"/>
      <c r="Q37" s="294"/>
      <c r="R37" s="294"/>
      <c r="S37" s="294"/>
      <c r="T37" s="292"/>
      <c r="U37" s="292"/>
      <c r="V37" s="292"/>
      <c r="W37" s="292"/>
      <c r="X37" s="277"/>
      <c r="Y37" s="279"/>
      <c r="Z37" s="281"/>
      <c r="AA37" s="281"/>
      <c r="AB37" s="281"/>
      <c r="AC37" s="281"/>
      <c r="AD37" s="281"/>
      <c r="AE37" s="281"/>
      <c r="AF37" s="281"/>
      <c r="AG37" s="281"/>
      <c r="AH37" s="281"/>
      <c r="AI37" s="281"/>
      <c r="AJ37" s="281"/>
      <c r="AK37" s="281"/>
      <c r="AL37" s="281"/>
      <c r="AM37" s="281"/>
    </row>
    <row r="38" spans="1:39" s="298" customFormat="1" ht="40.5" customHeight="1">
      <c r="A38" s="277"/>
      <c r="B38" s="294"/>
      <c r="C38" s="1167"/>
      <c r="D38" s="3546" t="s">
        <v>2384</v>
      </c>
      <c r="E38" s="3546"/>
      <c r="F38" s="3546"/>
      <c r="G38" s="3546"/>
      <c r="H38" s="3546"/>
      <c r="I38" s="3546"/>
      <c r="J38" s="3546"/>
      <c r="K38" s="3546"/>
      <c r="L38" s="294"/>
      <c r="M38" s="294"/>
      <c r="N38" s="294"/>
      <c r="O38" s="293"/>
      <c r="P38" s="294"/>
      <c r="Q38" s="294"/>
      <c r="R38" s="294"/>
      <c r="S38" s="292"/>
      <c r="T38" s="292"/>
      <c r="U38" s="292"/>
      <c r="V38" s="292"/>
      <c r="W38" s="292"/>
      <c r="X38" s="277"/>
      <c r="Y38" s="279"/>
      <c r="Z38" s="281"/>
      <c r="AA38" s="281"/>
      <c r="AB38" s="281"/>
      <c r="AC38" s="281"/>
      <c r="AD38" s="281"/>
      <c r="AE38" s="281"/>
      <c r="AF38" s="281"/>
      <c r="AG38" s="281"/>
      <c r="AH38" s="281"/>
      <c r="AI38" s="281"/>
      <c r="AJ38" s="281"/>
      <c r="AK38" s="281"/>
      <c r="AL38" s="281"/>
    </row>
    <row r="39" spans="1:39">
      <c r="A39" s="1228">
        <v>1</v>
      </c>
      <c r="B39" s="1228">
        <v>1</v>
      </c>
      <c r="C39" s="1228">
        <v>1</v>
      </c>
      <c r="D39" s="1228">
        <v>1</v>
      </c>
      <c r="E39" s="1228">
        <v>1</v>
      </c>
      <c r="F39" s="1228">
        <v>1</v>
      </c>
      <c r="G39" s="1228">
        <v>1</v>
      </c>
      <c r="H39" s="1228">
        <v>1</v>
      </c>
      <c r="I39" s="1228">
        <v>1</v>
      </c>
      <c r="J39" s="1228">
        <v>1</v>
      </c>
      <c r="K39" s="1228">
        <v>1</v>
      </c>
      <c r="L39" s="1228">
        <v>1</v>
      </c>
      <c r="M39" s="1228">
        <v>1</v>
      </c>
      <c r="N39" s="1228">
        <v>1</v>
      </c>
      <c r="O39" s="1228">
        <v>1</v>
      </c>
      <c r="P39" s="1228">
        <v>1</v>
      </c>
      <c r="Q39" s="1228">
        <v>1</v>
      </c>
      <c r="R39" s="1228">
        <v>1</v>
      </c>
      <c r="S39" s="1228">
        <v>1</v>
      </c>
      <c r="T39" s="1228">
        <v>1</v>
      </c>
      <c r="U39" s="1228">
        <v>1</v>
      </c>
      <c r="V39" s="1228">
        <v>1</v>
      </c>
      <c r="W39" s="1228">
        <v>1</v>
      </c>
      <c r="X39" s="1228">
        <v>1</v>
      </c>
      <c r="Y39" s="1228">
        <v>1</v>
      </c>
      <c r="Z39" s="281"/>
      <c r="AA39" s="281"/>
      <c r="AB39" s="281"/>
      <c r="AC39" s="281"/>
    </row>
    <row r="40" spans="1:39" s="298" customFormat="1" ht="40.5" customHeight="1">
      <c r="A40" s="277"/>
      <c r="B40" s="1160"/>
      <c r="C40" s="294" t="s">
        <v>2845</v>
      </c>
      <c r="D40" s="1164"/>
      <c r="E40" s="1165"/>
      <c r="F40" s="294"/>
      <c r="G40" s="294"/>
      <c r="H40" s="1166"/>
      <c r="I40" s="294"/>
      <c r="J40" s="294"/>
      <c r="K40" s="294"/>
      <c r="L40" s="294"/>
      <c r="M40" s="294"/>
      <c r="N40" s="294"/>
      <c r="O40" s="294"/>
      <c r="P40" s="293"/>
      <c r="Q40" s="294"/>
      <c r="R40" s="294"/>
      <c r="S40" s="294"/>
      <c r="T40" s="292"/>
      <c r="U40" s="292"/>
      <c r="V40" s="292"/>
      <c r="W40" s="292"/>
      <c r="X40" s="277"/>
      <c r="Y40" s="279"/>
      <c r="Z40" s="281"/>
      <c r="AA40" s="281"/>
      <c r="AB40" s="281"/>
      <c r="AC40" s="281"/>
      <c r="AD40" s="281"/>
      <c r="AE40" s="281"/>
      <c r="AF40" s="281"/>
      <c r="AG40" s="281"/>
      <c r="AH40" s="281"/>
      <c r="AI40" s="281"/>
      <c r="AJ40" s="281"/>
      <c r="AK40" s="281"/>
      <c r="AL40" s="281"/>
      <c r="AM40" s="281"/>
    </row>
    <row r="41" spans="1:39" s="298" customFormat="1" ht="40.5" customHeight="1">
      <c r="A41" s="277"/>
      <c r="B41" s="294"/>
      <c r="C41" s="1167"/>
      <c r="D41" s="3546" t="s">
        <v>2385</v>
      </c>
      <c r="E41" s="3546"/>
      <c r="F41" s="3546"/>
      <c r="G41" s="3546"/>
      <c r="H41" s="3546"/>
      <c r="I41" s="3546"/>
      <c r="J41" s="3546"/>
      <c r="K41" s="3546"/>
      <c r="L41" s="294"/>
      <c r="M41" s="294"/>
      <c r="N41" s="294"/>
      <c r="O41" s="293"/>
      <c r="P41" s="294"/>
      <c r="Q41" s="294"/>
      <c r="R41" s="294"/>
      <c r="S41" s="292"/>
      <c r="T41" s="292"/>
      <c r="U41" s="292"/>
      <c r="V41" s="292"/>
      <c r="W41" s="292"/>
      <c r="X41" s="277"/>
      <c r="Y41" s="279"/>
      <c r="Z41" s="281"/>
      <c r="AA41" s="281"/>
      <c r="AB41" s="281"/>
      <c r="AC41" s="281"/>
      <c r="AD41" s="281"/>
      <c r="AE41" s="281"/>
      <c r="AF41" s="281"/>
      <c r="AG41" s="281"/>
      <c r="AH41" s="281"/>
      <c r="AI41" s="281"/>
      <c r="AJ41" s="281"/>
      <c r="AK41" s="281"/>
      <c r="AL41" s="281"/>
    </row>
    <row r="42" spans="1:39">
      <c r="A42" s="1228">
        <v>1</v>
      </c>
      <c r="B42" s="1228">
        <v>1</v>
      </c>
      <c r="C42" s="1228">
        <v>1</v>
      </c>
      <c r="D42" s="1228">
        <v>1</v>
      </c>
      <c r="E42" s="1228">
        <v>1</v>
      </c>
      <c r="F42" s="1228">
        <v>1</v>
      </c>
      <c r="G42" s="1228">
        <v>1</v>
      </c>
      <c r="H42" s="1228">
        <v>1</v>
      </c>
      <c r="I42" s="1228">
        <v>1</v>
      </c>
      <c r="J42" s="1228">
        <v>1</v>
      </c>
      <c r="K42" s="1228">
        <v>1</v>
      </c>
      <c r="L42" s="1228">
        <v>1</v>
      </c>
      <c r="M42" s="1228">
        <v>1</v>
      </c>
      <c r="N42" s="1228">
        <v>1</v>
      </c>
      <c r="O42" s="1228">
        <v>1</v>
      </c>
      <c r="P42" s="1228">
        <v>1</v>
      </c>
      <c r="Q42" s="1228">
        <v>1</v>
      </c>
      <c r="R42" s="1228">
        <v>1</v>
      </c>
      <c r="S42" s="1228">
        <v>1</v>
      </c>
      <c r="T42" s="1228">
        <v>1</v>
      </c>
      <c r="U42" s="1228">
        <v>1</v>
      </c>
      <c r="V42" s="1228">
        <v>1</v>
      </c>
      <c r="W42" s="1228">
        <v>1</v>
      </c>
      <c r="X42" s="1228">
        <v>1</v>
      </c>
      <c r="Y42" s="1228">
        <v>1</v>
      </c>
      <c r="Z42" s="281"/>
      <c r="AA42" s="281"/>
      <c r="AB42" s="281"/>
      <c r="AC42" s="281"/>
    </row>
    <row r="43" spans="1:39" s="298" customFormat="1" ht="40.5" customHeight="1">
      <c r="A43" s="277"/>
      <c r="B43" s="1160"/>
      <c r="C43" s="294" t="s">
        <v>2846</v>
      </c>
      <c r="D43" s="1164"/>
      <c r="E43" s="1165"/>
      <c r="F43" s="294"/>
      <c r="G43" s="294"/>
      <c r="H43" s="1166"/>
      <c r="I43" s="294"/>
      <c r="J43" s="294"/>
      <c r="K43" s="294"/>
      <c r="L43" s="294"/>
      <c r="M43" s="294"/>
      <c r="N43" s="294"/>
      <c r="O43" s="294"/>
      <c r="P43" s="293"/>
      <c r="Q43" s="294"/>
      <c r="R43" s="294"/>
      <c r="S43" s="294"/>
      <c r="T43" s="292"/>
      <c r="U43" s="292"/>
      <c r="V43" s="292"/>
      <c r="W43" s="292"/>
      <c r="X43" s="277"/>
      <c r="Y43" s="279"/>
      <c r="Z43" s="281"/>
      <c r="AA43" s="281"/>
      <c r="AB43" s="281"/>
      <c r="AC43" s="281"/>
      <c r="AD43" s="281"/>
      <c r="AE43" s="281"/>
      <c r="AF43" s="281"/>
      <c r="AG43" s="281"/>
      <c r="AH43" s="281"/>
      <c r="AI43" s="281"/>
      <c r="AJ43" s="281"/>
      <c r="AK43" s="281"/>
      <c r="AL43" s="281"/>
      <c r="AM43" s="281"/>
    </row>
    <row r="44" spans="1:39" s="298" customFormat="1" ht="40.5" customHeight="1">
      <c r="A44" s="277"/>
      <c r="B44" s="294"/>
      <c r="C44" s="1167"/>
      <c r="D44" s="3546" t="s">
        <v>2386</v>
      </c>
      <c r="E44" s="3546"/>
      <c r="F44" s="3546"/>
      <c r="G44" s="3546"/>
      <c r="H44" s="3546"/>
      <c r="I44" s="3546"/>
      <c r="J44" s="3546"/>
      <c r="K44" s="3546"/>
      <c r="L44" s="294"/>
      <c r="M44" s="294"/>
      <c r="N44" s="294"/>
      <c r="O44" s="293"/>
      <c r="P44" s="294"/>
      <c r="Q44" s="294"/>
      <c r="R44" s="294"/>
      <c r="S44" s="292"/>
      <c r="T44" s="292"/>
      <c r="U44" s="292"/>
      <c r="V44" s="292"/>
      <c r="W44" s="292"/>
      <c r="X44" s="277"/>
      <c r="Y44" s="279"/>
      <c r="Z44" s="281"/>
      <c r="AA44" s="281"/>
      <c r="AB44" s="281"/>
      <c r="AC44" s="281"/>
      <c r="AD44" s="281"/>
      <c r="AE44" s="281"/>
      <c r="AF44" s="281"/>
      <c r="AG44" s="281"/>
      <c r="AH44" s="281"/>
      <c r="AI44" s="281"/>
      <c r="AJ44" s="281"/>
      <c r="AK44" s="281"/>
      <c r="AL44" s="281"/>
    </row>
    <row r="45" spans="1:39">
      <c r="A45" s="1228">
        <v>1</v>
      </c>
      <c r="B45" s="1228">
        <v>1</v>
      </c>
      <c r="C45" s="1228">
        <v>1</v>
      </c>
      <c r="D45" s="1228">
        <v>1</v>
      </c>
      <c r="E45" s="1228">
        <v>1</v>
      </c>
      <c r="F45" s="1228">
        <v>1</v>
      </c>
      <c r="G45" s="1228">
        <v>1</v>
      </c>
      <c r="H45" s="1228">
        <v>1</v>
      </c>
      <c r="I45" s="1228">
        <v>1</v>
      </c>
      <c r="J45" s="1228">
        <v>1</v>
      </c>
      <c r="K45" s="1228">
        <v>1</v>
      </c>
      <c r="L45" s="1228">
        <v>1</v>
      </c>
      <c r="M45" s="1228">
        <v>1</v>
      </c>
      <c r="N45" s="1228">
        <v>1</v>
      </c>
      <c r="O45" s="1228">
        <v>1</v>
      </c>
      <c r="P45" s="1228">
        <v>1</v>
      </c>
      <c r="Q45" s="1228">
        <v>1</v>
      </c>
      <c r="R45" s="1228">
        <v>1</v>
      </c>
      <c r="S45" s="1228">
        <v>1</v>
      </c>
      <c r="T45" s="1228">
        <v>1</v>
      </c>
      <c r="U45" s="1228">
        <v>1</v>
      </c>
      <c r="V45" s="1228">
        <v>1</v>
      </c>
      <c r="W45" s="1228">
        <v>1</v>
      </c>
      <c r="X45" s="1228">
        <v>1</v>
      </c>
      <c r="Y45" s="1228">
        <v>1</v>
      </c>
      <c r="Z45" s="281"/>
      <c r="AA45" s="281"/>
      <c r="AB45" s="281"/>
      <c r="AC45" s="281"/>
    </row>
    <row r="46" spans="1:39" s="298" customFormat="1" ht="40.5" customHeight="1">
      <c r="A46" s="277"/>
      <c r="B46" s="1160"/>
      <c r="C46" s="294" t="s">
        <v>2387</v>
      </c>
      <c r="D46" s="1164"/>
      <c r="E46" s="1165"/>
      <c r="F46" s="294"/>
      <c r="G46" s="294"/>
      <c r="H46" s="1166"/>
      <c r="I46" s="294"/>
      <c r="J46" s="294"/>
      <c r="K46" s="294"/>
      <c r="L46" s="294"/>
      <c r="M46" s="294"/>
      <c r="N46" s="294"/>
      <c r="O46" s="294"/>
      <c r="P46" s="293"/>
      <c r="Q46" s="294"/>
      <c r="R46" s="294"/>
      <c r="S46" s="294"/>
      <c r="T46" s="292"/>
      <c r="U46" s="292"/>
      <c r="V46" s="292"/>
      <c r="W46" s="292"/>
      <c r="X46" s="277"/>
      <c r="Y46" s="279"/>
      <c r="Z46" s="281"/>
      <c r="AA46" s="281"/>
      <c r="AB46" s="281"/>
      <c r="AC46" s="281"/>
      <c r="AD46" s="281"/>
      <c r="AE46" s="281"/>
      <c r="AF46" s="281"/>
      <c r="AG46" s="281"/>
      <c r="AH46" s="281"/>
      <c r="AI46" s="281"/>
      <c r="AJ46" s="281"/>
      <c r="AK46" s="281"/>
      <c r="AL46" s="281"/>
      <c r="AM46" s="281"/>
    </row>
    <row r="47" spans="1:39" s="298" customFormat="1" ht="40.5" customHeight="1">
      <c r="A47" s="277"/>
      <c r="B47" s="294"/>
      <c r="C47" s="1167"/>
      <c r="D47" s="3546" t="s">
        <v>2388</v>
      </c>
      <c r="E47" s="3546"/>
      <c r="F47" s="3546"/>
      <c r="G47" s="3546"/>
      <c r="H47" s="3546"/>
      <c r="I47" s="3546"/>
      <c r="J47" s="3546"/>
      <c r="K47" s="3546"/>
      <c r="L47" s="294"/>
      <c r="M47" s="294"/>
      <c r="N47" s="294"/>
      <c r="O47" s="293"/>
      <c r="P47" s="294"/>
      <c r="Q47" s="294"/>
      <c r="R47" s="294"/>
      <c r="S47" s="292"/>
      <c r="T47" s="292"/>
      <c r="U47" s="292"/>
      <c r="V47" s="292"/>
      <c r="W47" s="292"/>
      <c r="X47" s="277"/>
      <c r="Y47" s="279"/>
      <c r="Z47" s="281"/>
      <c r="AA47" s="281"/>
      <c r="AB47" s="281"/>
      <c r="AC47" s="281"/>
      <c r="AD47" s="281"/>
      <c r="AE47" s="281"/>
      <c r="AF47" s="281"/>
      <c r="AG47" s="281"/>
      <c r="AH47" s="281"/>
      <c r="AI47" s="281"/>
      <c r="AJ47" s="281"/>
      <c r="AK47" s="281"/>
      <c r="AL47" s="281"/>
    </row>
    <row r="48" spans="1:39">
      <c r="A48" s="1228">
        <v>1</v>
      </c>
      <c r="B48" s="1228">
        <v>1</v>
      </c>
      <c r="C48" s="1228">
        <v>1</v>
      </c>
      <c r="D48" s="1228">
        <v>1</v>
      </c>
      <c r="E48" s="1228">
        <v>1</v>
      </c>
      <c r="F48" s="1228">
        <v>1</v>
      </c>
      <c r="G48" s="1228">
        <v>1</v>
      </c>
      <c r="H48" s="1228">
        <v>1</v>
      </c>
      <c r="I48" s="1228">
        <v>1</v>
      </c>
      <c r="J48" s="1228">
        <v>1</v>
      </c>
      <c r="K48" s="1228">
        <v>1</v>
      </c>
      <c r="L48" s="1228">
        <v>1</v>
      </c>
      <c r="M48" s="1228">
        <v>1</v>
      </c>
      <c r="N48" s="1228">
        <v>1</v>
      </c>
      <c r="O48" s="1228">
        <v>1</v>
      </c>
      <c r="P48" s="1228">
        <v>1</v>
      </c>
      <c r="Q48" s="1228">
        <v>1</v>
      </c>
      <c r="R48" s="1228">
        <v>1</v>
      </c>
      <c r="S48" s="1228">
        <v>1</v>
      </c>
      <c r="T48" s="1228">
        <v>1</v>
      </c>
      <c r="U48" s="1228">
        <v>1</v>
      </c>
      <c r="V48" s="1228">
        <v>1</v>
      </c>
      <c r="W48" s="1228">
        <v>1</v>
      </c>
      <c r="X48" s="1228">
        <v>1</v>
      </c>
      <c r="Y48" s="1228">
        <v>1</v>
      </c>
      <c r="Z48" s="281"/>
      <c r="AA48" s="281"/>
      <c r="AB48" s="281"/>
      <c r="AC48" s="281"/>
    </row>
    <row r="49" spans="1:39" s="298" customFormat="1" ht="40.5" customHeight="1">
      <c r="A49" s="277"/>
      <c r="B49" s="1160"/>
      <c r="C49" s="294" t="s">
        <v>2389</v>
      </c>
      <c r="D49" s="1164"/>
      <c r="E49" s="1165"/>
      <c r="F49" s="294"/>
      <c r="G49" s="294"/>
      <c r="H49" s="1166"/>
      <c r="I49" s="294"/>
      <c r="J49" s="294"/>
      <c r="K49" s="294"/>
      <c r="L49" s="294"/>
      <c r="M49" s="294"/>
      <c r="N49" s="294"/>
      <c r="O49" s="294"/>
      <c r="P49" s="293"/>
      <c r="Q49" s="294"/>
      <c r="R49" s="294"/>
      <c r="S49" s="294"/>
      <c r="T49" s="292"/>
      <c r="U49" s="292"/>
      <c r="V49" s="292"/>
      <c r="W49" s="292"/>
      <c r="X49" s="277"/>
      <c r="Y49" s="279"/>
      <c r="Z49" s="281"/>
      <c r="AA49" s="281"/>
      <c r="AB49" s="281"/>
      <c r="AC49" s="281"/>
      <c r="AD49" s="281"/>
      <c r="AE49" s="281"/>
      <c r="AF49" s="281"/>
      <c r="AG49" s="281"/>
      <c r="AH49" s="281"/>
      <c r="AI49" s="281"/>
      <c r="AJ49" s="281"/>
      <c r="AK49" s="281"/>
      <c r="AL49" s="281"/>
      <c r="AM49" s="281"/>
    </row>
    <row r="50" spans="1:39" s="298" customFormat="1" ht="40.5" customHeight="1">
      <c r="A50" s="277"/>
      <c r="B50" s="294"/>
      <c r="C50" s="1167"/>
      <c r="D50" s="3546" t="s">
        <v>2390</v>
      </c>
      <c r="E50" s="3546"/>
      <c r="F50" s="3546"/>
      <c r="G50" s="3546"/>
      <c r="H50" s="3546"/>
      <c r="I50" s="3546"/>
      <c r="J50" s="3546"/>
      <c r="K50" s="3546"/>
      <c r="L50" s="294"/>
      <c r="M50" s="294"/>
      <c r="N50" s="294"/>
      <c r="O50" s="293"/>
      <c r="P50" s="294"/>
      <c r="Q50" s="294"/>
      <c r="R50" s="294"/>
      <c r="S50" s="292"/>
      <c r="T50" s="292"/>
      <c r="U50" s="292"/>
      <c r="V50" s="292"/>
      <c r="W50" s="292"/>
      <c r="X50" s="277"/>
      <c r="Y50" s="279"/>
      <c r="Z50" s="281"/>
      <c r="AA50" s="281"/>
      <c r="AB50" s="281"/>
      <c r="AC50" s="281"/>
      <c r="AD50" s="281"/>
      <c r="AE50" s="281"/>
      <c r="AF50" s="281"/>
      <c r="AG50" s="281"/>
      <c r="AH50" s="281"/>
      <c r="AI50" s="281"/>
      <c r="AJ50" s="281"/>
      <c r="AK50" s="281"/>
      <c r="AL50" s="281"/>
    </row>
    <row r="51" spans="1:39">
      <c r="A51" s="1228">
        <v>1</v>
      </c>
      <c r="B51" s="1228">
        <v>1</v>
      </c>
      <c r="C51" s="1228">
        <v>1</v>
      </c>
      <c r="D51" s="1228">
        <v>1</v>
      </c>
      <c r="E51" s="1228">
        <v>1</v>
      </c>
      <c r="F51" s="1228">
        <v>1</v>
      </c>
      <c r="G51" s="1228">
        <v>1</v>
      </c>
      <c r="H51" s="1228">
        <v>1</v>
      </c>
      <c r="I51" s="1228">
        <v>1</v>
      </c>
      <c r="J51" s="1228">
        <v>1</v>
      </c>
      <c r="K51" s="1228">
        <v>1</v>
      </c>
      <c r="L51" s="1228">
        <v>1</v>
      </c>
      <c r="M51" s="1228">
        <v>1</v>
      </c>
      <c r="N51" s="1228">
        <v>1</v>
      </c>
      <c r="O51" s="1228">
        <v>1</v>
      </c>
      <c r="P51" s="1228">
        <v>1</v>
      </c>
      <c r="Q51" s="1228">
        <v>1</v>
      </c>
      <c r="R51" s="1228">
        <v>1</v>
      </c>
      <c r="S51" s="1228">
        <v>1</v>
      </c>
      <c r="T51" s="1228">
        <v>1</v>
      </c>
      <c r="U51" s="1228">
        <v>1</v>
      </c>
      <c r="V51" s="1228">
        <v>1</v>
      </c>
      <c r="W51" s="1228">
        <v>1</v>
      </c>
      <c r="X51" s="1228">
        <v>1</v>
      </c>
      <c r="Y51" s="1228">
        <v>1</v>
      </c>
      <c r="Z51" s="281"/>
      <c r="AA51" s="281"/>
      <c r="AB51" s="281"/>
      <c r="AC51" s="281"/>
    </row>
    <row r="52" spans="1:39" s="298" customFormat="1" ht="40.5" customHeight="1">
      <c r="A52" s="277"/>
      <c r="B52" s="1160"/>
      <c r="C52" s="294" t="s">
        <v>2391</v>
      </c>
      <c r="D52" s="1164"/>
      <c r="E52" s="1165"/>
      <c r="F52" s="294"/>
      <c r="G52" s="294"/>
      <c r="H52" s="1166"/>
      <c r="I52" s="294"/>
      <c r="J52" s="294"/>
      <c r="K52" s="294"/>
      <c r="L52" s="294"/>
      <c r="M52" s="294"/>
      <c r="N52" s="294"/>
      <c r="O52" s="294"/>
      <c r="P52" s="293"/>
      <c r="Q52" s="294"/>
      <c r="R52" s="294"/>
      <c r="S52" s="294"/>
      <c r="T52" s="292"/>
      <c r="U52" s="292"/>
      <c r="V52" s="292"/>
      <c r="W52" s="292"/>
      <c r="X52" s="277"/>
      <c r="Y52" s="279"/>
      <c r="Z52" s="281"/>
      <c r="AA52" s="281"/>
      <c r="AB52" s="281"/>
      <c r="AC52" s="281"/>
      <c r="AD52" s="281"/>
      <c r="AE52" s="281"/>
      <c r="AF52" s="281"/>
      <c r="AG52" s="281"/>
      <c r="AH52" s="281"/>
      <c r="AI52" s="281"/>
      <c r="AJ52" s="281"/>
      <c r="AK52" s="281"/>
      <c r="AL52" s="281"/>
      <c r="AM52" s="281"/>
    </row>
    <row r="53" spans="1:39" s="298" customFormat="1" ht="40.5" customHeight="1">
      <c r="A53" s="277"/>
      <c r="B53" s="294"/>
      <c r="C53" s="1167"/>
      <c r="D53" s="3546" t="s">
        <v>2392</v>
      </c>
      <c r="E53" s="3546"/>
      <c r="F53" s="3546"/>
      <c r="G53" s="3546"/>
      <c r="H53" s="3546"/>
      <c r="I53" s="3546"/>
      <c r="J53" s="3546"/>
      <c r="K53" s="3546"/>
      <c r="L53" s="294"/>
      <c r="M53" s="294"/>
      <c r="N53" s="294"/>
      <c r="O53" s="293"/>
      <c r="P53" s="294"/>
      <c r="Q53" s="294"/>
      <c r="R53" s="294"/>
      <c r="S53" s="292"/>
      <c r="T53" s="292"/>
      <c r="U53" s="292"/>
      <c r="V53" s="292"/>
      <c r="W53" s="292"/>
      <c r="X53" s="277"/>
      <c r="Y53" s="279"/>
      <c r="Z53" s="281"/>
      <c r="AA53" s="281"/>
      <c r="AB53" s="281"/>
      <c r="AC53" s="281"/>
      <c r="AD53" s="281"/>
      <c r="AE53" s="281"/>
      <c r="AF53" s="281"/>
      <c r="AG53" s="281"/>
      <c r="AH53" s="281"/>
      <c r="AI53" s="281"/>
      <c r="AJ53" s="281"/>
      <c r="AK53" s="281"/>
      <c r="AL53" s="281"/>
    </row>
    <row r="54" spans="1:39">
      <c r="A54" s="1228">
        <v>1</v>
      </c>
      <c r="B54" s="1228">
        <v>1</v>
      </c>
      <c r="C54" s="1228">
        <v>1</v>
      </c>
      <c r="D54" s="1228">
        <v>1</v>
      </c>
      <c r="E54" s="1228">
        <v>1</v>
      </c>
      <c r="F54" s="1228">
        <v>1</v>
      </c>
      <c r="G54" s="1228">
        <v>1</v>
      </c>
      <c r="H54" s="1228">
        <v>1</v>
      </c>
      <c r="I54" s="1228">
        <v>1</v>
      </c>
      <c r="J54" s="1228">
        <v>1</v>
      </c>
      <c r="K54" s="1228">
        <v>1</v>
      </c>
      <c r="L54" s="1228">
        <v>1</v>
      </c>
      <c r="M54" s="1228">
        <v>1</v>
      </c>
      <c r="N54" s="1228">
        <v>1</v>
      </c>
      <c r="O54" s="1228">
        <v>1</v>
      </c>
      <c r="P54" s="1228">
        <v>1</v>
      </c>
      <c r="Q54" s="1228">
        <v>1</v>
      </c>
      <c r="R54" s="1228">
        <v>1</v>
      </c>
      <c r="S54" s="1228">
        <v>1</v>
      </c>
      <c r="T54" s="1228">
        <v>1</v>
      </c>
      <c r="U54" s="1228">
        <v>1</v>
      </c>
      <c r="V54" s="1228">
        <v>1</v>
      </c>
      <c r="W54" s="1228">
        <v>1</v>
      </c>
      <c r="X54" s="1228">
        <v>1</v>
      </c>
      <c r="Y54" s="1228">
        <v>1</v>
      </c>
      <c r="Z54" s="281"/>
      <c r="AA54" s="281"/>
      <c r="AB54" s="281"/>
      <c r="AC54" s="281"/>
    </row>
    <row r="55" spans="1:39" s="298" customFormat="1" ht="40.5" customHeight="1">
      <c r="A55" s="277"/>
      <c r="B55" s="1160"/>
      <c r="C55" s="294" t="s">
        <v>2393</v>
      </c>
      <c r="D55" s="1164"/>
      <c r="E55" s="1165"/>
      <c r="F55" s="294"/>
      <c r="G55" s="294"/>
      <c r="H55" s="1166"/>
      <c r="I55" s="294"/>
      <c r="J55" s="294"/>
      <c r="K55" s="294"/>
      <c r="L55" s="294"/>
      <c r="M55" s="294"/>
      <c r="N55" s="294"/>
      <c r="O55" s="294"/>
      <c r="P55" s="293"/>
      <c r="Q55" s="294"/>
      <c r="R55" s="294"/>
      <c r="S55" s="294"/>
      <c r="T55" s="292"/>
      <c r="U55" s="292"/>
      <c r="V55" s="292"/>
      <c r="W55" s="292"/>
      <c r="X55" s="277"/>
      <c r="Y55" s="279"/>
      <c r="Z55" s="281"/>
      <c r="AA55" s="281"/>
      <c r="AB55" s="281"/>
      <c r="AC55" s="281"/>
      <c r="AD55" s="281"/>
      <c r="AE55" s="281"/>
      <c r="AF55" s="281"/>
      <c r="AG55" s="281"/>
      <c r="AH55" s="281"/>
      <c r="AI55" s="281"/>
      <c r="AJ55" s="281"/>
      <c r="AK55" s="281"/>
      <c r="AL55" s="281"/>
      <c r="AM55" s="281"/>
    </row>
    <row r="56" spans="1:39" s="298" customFormat="1" ht="40.5" customHeight="1">
      <c r="A56" s="277"/>
      <c r="B56" s="294"/>
      <c r="C56" s="1167"/>
      <c r="D56" s="3546" t="s">
        <v>2394</v>
      </c>
      <c r="E56" s="3546"/>
      <c r="F56" s="3546"/>
      <c r="G56" s="3546"/>
      <c r="H56" s="3546"/>
      <c r="I56" s="3546"/>
      <c r="J56" s="3546"/>
      <c r="K56" s="3546"/>
      <c r="L56" s="294"/>
      <c r="M56" s="294"/>
      <c r="N56" s="294"/>
      <c r="O56" s="293"/>
      <c r="P56" s="294"/>
      <c r="Q56" s="294"/>
      <c r="R56" s="294"/>
      <c r="S56" s="292"/>
      <c r="T56" s="292"/>
      <c r="U56" s="292"/>
      <c r="V56" s="292"/>
      <c r="W56" s="292"/>
      <c r="X56" s="277"/>
      <c r="Y56" s="279"/>
      <c r="Z56" s="281"/>
      <c r="AA56" s="281"/>
      <c r="AB56" s="281"/>
      <c r="AC56" s="281"/>
      <c r="AD56" s="281"/>
      <c r="AE56" s="281"/>
      <c r="AF56" s="281"/>
      <c r="AG56" s="281"/>
      <c r="AH56" s="281"/>
      <c r="AI56" s="281"/>
      <c r="AJ56" s="281"/>
      <c r="AK56" s="281"/>
      <c r="AL56" s="281"/>
    </row>
    <row r="57" spans="1:39">
      <c r="A57" s="1228">
        <v>1</v>
      </c>
      <c r="B57" s="1228">
        <v>1</v>
      </c>
      <c r="C57" s="1228">
        <v>1</v>
      </c>
      <c r="D57" s="1228">
        <v>1</v>
      </c>
      <c r="E57" s="1228">
        <v>1</v>
      </c>
      <c r="F57" s="1228">
        <v>1</v>
      </c>
      <c r="G57" s="1228">
        <v>1</v>
      </c>
      <c r="H57" s="1228">
        <v>1</v>
      </c>
      <c r="I57" s="1228">
        <v>1</v>
      </c>
      <c r="J57" s="1228">
        <v>1</v>
      </c>
      <c r="K57" s="1228">
        <v>1</v>
      </c>
      <c r="L57" s="1228">
        <v>1</v>
      </c>
      <c r="M57" s="1228">
        <v>1</v>
      </c>
      <c r="N57" s="1228">
        <v>1</v>
      </c>
      <c r="O57" s="1228">
        <v>1</v>
      </c>
      <c r="P57" s="1228">
        <v>1</v>
      </c>
      <c r="Q57" s="1228">
        <v>1</v>
      </c>
      <c r="R57" s="1228">
        <v>1</v>
      </c>
      <c r="S57" s="1228">
        <v>1</v>
      </c>
      <c r="T57" s="1228">
        <v>1</v>
      </c>
      <c r="U57" s="1228">
        <v>1</v>
      </c>
      <c r="V57" s="1228">
        <v>1</v>
      </c>
      <c r="W57" s="1228">
        <v>1</v>
      </c>
      <c r="X57" s="1228">
        <v>1</v>
      </c>
      <c r="Y57" s="1228">
        <v>1</v>
      </c>
      <c r="Z57" s="281"/>
      <c r="AA57" s="281"/>
      <c r="AB57" s="281"/>
      <c r="AC57" s="281"/>
    </row>
    <row r="58" spans="1:39" s="298" customFormat="1" ht="40.5" customHeight="1">
      <c r="A58" s="277"/>
      <c r="B58" s="1160"/>
      <c r="C58" s="294" t="s">
        <v>2395</v>
      </c>
      <c r="D58" s="1164"/>
      <c r="E58" s="1165"/>
      <c r="F58" s="294"/>
      <c r="G58" s="294"/>
      <c r="H58" s="1166"/>
      <c r="I58" s="294"/>
      <c r="J58" s="294"/>
      <c r="K58" s="294"/>
      <c r="L58" s="294"/>
      <c r="M58" s="294"/>
      <c r="N58" s="294"/>
      <c r="O58" s="294"/>
      <c r="P58" s="293"/>
      <c r="Q58" s="294"/>
      <c r="R58" s="294"/>
      <c r="S58" s="294"/>
      <c r="T58" s="292"/>
      <c r="U58" s="292"/>
      <c r="V58" s="292"/>
      <c r="W58" s="292"/>
      <c r="X58" s="277"/>
      <c r="Y58" s="279"/>
      <c r="Z58" s="281"/>
      <c r="AA58" s="281"/>
      <c r="AB58" s="281"/>
      <c r="AC58" s="281"/>
      <c r="AD58" s="281"/>
      <c r="AE58" s="281"/>
      <c r="AF58" s="281"/>
      <c r="AG58" s="281"/>
      <c r="AH58" s="281"/>
      <c r="AI58" s="281"/>
      <c r="AJ58" s="281"/>
      <c r="AK58" s="281"/>
      <c r="AL58" s="281"/>
      <c r="AM58" s="281"/>
    </row>
    <row r="59" spans="1:39" s="298" customFormat="1" ht="40.5" customHeight="1">
      <c r="A59" s="277"/>
      <c r="B59" s="294"/>
      <c r="C59" s="1167"/>
      <c r="D59" s="3546" t="s">
        <v>2396</v>
      </c>
      <c r="E59" s="3546"/>
      <c r="F59" s="3546"/>
      <c r="G59" s="3546"/>
      <c r="H59" s="3546"/>
      <c r="I59" s="3546"/>
      <c r="J59" s="3546"/>
      <c r="K59" s="3546"/>
      <c r="L59" s="294"/>
      <c r="M59" s="294"/>
      <c r="N59" s="294"/>
      <c r="O59" s="293"/>
      <c r="P59" s="294"/>
      <c r="Q59" s="294"/>
      <c r="R59" s="294"/>
      <c r="S59" s="292"/>
      <c r="T59" s="292"/>
      <c r="U59" s="292"/>
      <c r="V59" s="292"/>
      <c r="W59" s="292"/>
      <c r="X59" s="277"/>
      <c r="Y59" s="279"/>
      <c r="Z59" s="281"/>
      <c r="AA59" s="281"/>
      <c r="AB59" s="281"/>
      <c r="AC59" s="281"/>
      <c r="AD59" s="281"/>
      <c r="AE59" s="281"/>
      <c r="AF59" s="281"/>
      <c r="AG59" s="281"/>
      <c r="AH59" s="281"/>
      <c r="AI59" s="281"/>
      <c r="AJ59" s="281"/>
      <c r="AK59" s="281"/>
      <c r="AL59" s="281"/>
    </row>
    <row r="60" spans="1:39">
      <c r="A60" s="1228">
        <v>1</v>
      </c>
      <c r="B60" s="1228">
        <v>1</v>
      </c>
      <c r="C60" s="1228">
        <v>1</v>
      </c>
      <c r="D60" s="1228">
        <v>1</v>
      </c>
      <c r="E60" s="1228">
        <v>1</v>
      </c>
      <c r="F60" s="1228">
        <v>1</v>
      </c>
      <c r="G60" s="1228">
        <v>1</v>
      </c>
      <c r="H60" s="1228">
        <v>1</v>
      </c>
      <c r="I60" s="1228">
        <v>1</v>
      </c>
      <c r="J60" s="1228">
        <v>1</v>
      </c>
      <c r="K60" s="1228">
        <v>1</v>
      </c>
      <c r="L60" s="1228">
        <v>1</v>
      </c>
      <c r="M60" s="1228">
        <v>1</v>
      </c>
      <c r="N60" s="1228">
        <v>1</v>
      </c>
      <c r="O60" s="1228">
        <v>1</v>
      </c>
      <c r="P60" s="1228">
        <v>1</v>
      </c>
      <c r="Q60" s="1228">
        <v>1</v>
      </c>
      <c r="R60" s="1228">
        <v>1</v>
      </c>
      <c r="S60" s="1228">
        <v>1</v>
      </c>
      <c r="T60" s="1228">
        <v>1</v>
      </c>
      <c r="U60" s="1228">
        <v>1</v>
      </c>
      <c r="V60" s="1228">
        <v>1</v>
      </c>
      <c r="W60" s="1228">
        <v>1</v>
      </c>
      <c r="X60" s="1228">
        <v>1</v>
      </c>
      <c r="Y60" s="1228">
        <v>1</v>
      </c>
      <c r="Z60" s="281"/>
      <c r="AA60" s="281"/>
      <c r="AB60" s="281"/>
      <c r="AC60" s="281"/>
    </row>
    <row r="61" spans="1:39" s="298" customFormat="1" ht="40.5" customHeight="1">
      <c r="A61" s="277"/>
      <c r="B61" s="1160"/>
      <c r="C61" s="294" t="s">
        <v>2397</v>
      </c>
      <c r="D61" s="1164"/>
      <c r="E61" s="1165"/>
      <c r="F61" s="294"/>
      <c r="G61" s="294"/>
      <c r="H61" s="1166"/>
      <c r="I61" s="294"/>
      <c r="J61" s="294"/>
      <c r="K61" s="294"/>
      <c r="L61" s="294"/>
      <c r="M61" s="294"/>
      <c r="N61" s="294"/>
      <c r="O61" s="294"/>
      <c r="P61" s="293"/>
      <c r="Q61" s="294"/>
      <c r="R61" s="294"/>
      <c r="S61" s="294"/>
      <c r="T61" s="292"/>
      <c r="U61" s="292"/>
      <c r="V61" s="292"/>
      <c r="W61" s="292"/>
      <c r="X61" s="277"/>
      <c r="Y61" s="279"/>
      <c r="Z61" s="281"/>
      <c r="AA61" s="281"/>
      <c r="AB61" s="281"/>
      <c r="AC61" s="281"/>
      <c r="AD61" s="281"/>
      <c r="AE61" s="281"/>
      <c r="AF61" s="281"/>
      <c r="AG61" s="281"/>
      <c r="AH61" s="281"/>
      <c r="AI61" s="281"/>
      <c r="AJ61" s="281"/>
      <c r="AK61" s="281"/>
      <c r="AL61" s="281"/>
      <c r="AM61" s="281"/>
    </row>
    <row r="62" spans="1:39" s="298" customFormat="1" ht="40.5" customHeight="1">
      <c r="A62" s="277"/>
      <c r="B62" s="294"/>
      <c r="C62" s="1167"/>
      <c r="D62" s="3546" t="s">
        <v>2398</v>
      </c>
      <c r="E62" s="3546"/>
      <c r="F62" s="3546"/>
      <c r="G62" s="3546"/>
      <c r="H62" s="3546"/>
      <c r="I62" s="3546"/>
      <c r="J62" s="3546"/>
      <c r="K62" s="3546"/>
      <c r="L62" s="294"/>
      <c r="M62" s="294"/>
      <c r="N62" s="294"/>
      <c r="O62" s="293"/>
      <c r="P62" s="294"/>
      <c r="Q62" s="294"/>
      <c r="R62" s="294"/>
      <c r="S62" s="292"/>
      <c r="T62" s="292"/>
      <c r="U62" s="292"/>
      <c r="V62" s="292"/>
      <c r="W62" s="292"/>
      <c r="X62" s="277"/>
      <c r="Y62" s="279"/>
      <c r="Z62" s="281"/>
      <c r="AA62" s="281"/>
      <c r="AB62" s="281"/>
      <c r="AC62" s="281"/>
      <c r="AD62" s="281"/>
      <c r="AE62" s="281"/>
      <c r="AF62" s="281"/>
      <c r="AG62" s="281"/>
      <c r="AH62" s="281"/>
      <c r="AI62" s="281"/>
      <c r="AJ62" s="281"/>
      <c r="AK62" s="281"/>
      <c r="AL62" s="281"/>
    </row>
    <row r="63" spans="1:39">
      <c r="A63" s="1228">
        <v>1</v>
      </c>
      <c r="B63" s="1228">
        <v>1</v>
      </c>
      <c r="C63" s="1228">
        <v>1</v>
      </c>
      <c r="D63" s="1228">
        <v>1</v>
      </c>
      <c r="E63" s="1228">
        <v>1</v>
      </c>
      <c r="F63" s="1228">
        <v>1</v>
      </c>
      <c r="G63" s="1228">
        <v>1</v>
      </c>
      <c r="H63" s="1228">
        <v>1</v>
      </c>
      <c r="I63" s="1228">
        <v>1</v>
      </c>
      <c r="J63" s="1228">
        <v>1</v>
      </c>
      <c r="K63" s="1228">
        <v>1</v>
      </c>
      <c r="L63" s="1228">
        <v>1</v>
      </c>
      <c r="M63" s="1228">
        <v>1</v>
      </c>
      <c r="N63" s="1228">
        <v>1</v>
      </c>
      <c r="O63" s="1228">
        <v>1</v>
      </c>
      <c r="P63" s="1228">
        <v>1</v>
      </c>
      <c r="Q63" s="1228">
        <v>1</v>
      </c>
      <c r="R63" s="1228">
        <v>1</v>
      </c>
      <c r="S63" s="1228">
        <v>1</v>
      </c>
      <c r="T63" s="1228">
        <v>1</v>
      </c>
      <c r="U63" s="1228">
        <v>1</v>
      </c>
      <c r="V63" s="1228">
        <v>1</v>
      </c>
      <c r="W63" s="1228">
        <v>1</v>
      </c>
      <c r="X63" s="1228">
        <v>1</v>
      </c>
      <c r="Y63" s="1228">
        <v>1</v>
      </c>
      <c r="Z63" s="281"/>
      <c r="AA63" s="281"/>
      <c r="AB63" s="281"/>
      <c r="AC63" s="281"/>
    </row>
    <row r="64" spans="1:39" s="298" customFormat="1" ht="40.5" customHeight="1">
      <c r="A64" s="277"/>
      <c r="B64" s="1160"/>
      <c r="C64" s="294" t="s">
        <v>2393</v>
      </c>
      <c r="D64" s="1164"/>
      <c r="E64" s="1165"/>
      <c r="F64" s="294"/>
      <c r="G64" s="294"/>
      <c r="H64" s="1166"/>
      <c r="I64" s="294"/>
      <c r="J64" s="294"/>
      <c r="K64" s="294"/>
      <c r="L64" s="294"/>
      <c r="M64" s="294"/>
      <c r="N64" s="294"/>
      <c r="O64" s="294"/>
      <c r="P64" s="293"/>
      <c r="Q64" s="294"/>
      <c r="R64" s="294"/>
      <c r="S64" s="294"/>
      <c r="T64" s="292"/>
      <c r="U64" s="292"/>
      <c r="V64" s="292"/>
      <c r="W64" s="292"/>
      <c r="X64" s="277"/>
      <c r="Y64" s="279"/>
      <c r="Z64" s="281"/>
      <c r="AA64" s="281"/>
      <c r="AB64" s="281"/>
      <c r="AC64" s="281"/>
      <c r="AD64" s="281"/>
      <c r="AE64" s="281"/>
      <c r="AF64" s="281"/>
      <c r="AG64" s="281"/>
      <c r="AH64" s="281"/>
      <c r="AI64" s="281"/>
      <c r="AJ64" s="281"/>
      <c r="AK64" s="281"/>
      <c r="AL64" s="281"/>
      <c r="AM64" s="281"/>
    </row>
    <row r="65" spans="1:39" s="298" customFormat="1" ht="40.5" customHeight="1">
      <c r="A65" s="277"/>
      <c r="B65" s="294"/>
      <c r="C65" s="1167"/>
      <c r="D65" s="3546" t="s">
        <v>2399</v>
      </c>
      <c r="E65" s="3546"/>
      <c r="F65" s="3546"/>
      <c r="G65" s="3546"/>
      <c r="H65" s="3546"/>
      <c r="I65" s="3546"/>
      <c r="J65" s="3546"/>
      <c r="K65" s="3546"/>
      <c r="L65" s="294"/>
      <c r="M65" s="294"/>
      <c r="N65" s="294"/>
      <c r="O65" s="293"/>
      <c r="P65" s="294"/>
      <c r="Q65" s="294"/>
      <c r="R65" s="294"/>
      <c r="S65" s="292"/>
      <c r="T65" s="292"/>
      <c r="U65" s="292"/>
      <c r="V65" s="292"/>
      <c r="W65" s="292"/>
      <c r="X65" s="277"/>
      <c r="Y65" s="279"/>
      <c r="Z65" s="281"/>
      <c r="AA65" s="281"/>
      <c r="AB65" s="281"/>
      <c r="AC65" s="281"/>
      <c r="AD65" s="281"/>
      <c r="AE65" s="281"/>
      <c r="AF65" s="281"/>
      <c r="AG65" s="281"/>
      <c r="AH65" s="281"/>
      <c r="AI65" s="281"/>
      <c r="AJ65" s="281"/>
      <c r="AK65" s="281"/>
      <c r="AL65" s="281"/>
    </row>
    <row r="66" spans="1:39">
      <c r="A66" s="1228">
        <v>1</v>
      </c>
      <c r="B66" s="1228">
        <v>1</v>
      </c>
      <c r="C66" s="1228">
        <v>1</v>
      </c>
      <c r="D66" s="1228">
        <v>1</v>
      </c>
      <c r="E66" s="1228">
        <v>1</v>
      </c>
      <c r="F66" s="1228">
        <v>1</v>
      </c>
      <c r="G66" s="1228">
        <v>1</v>
      </c>
      <c r="H66" s="1228">
        <v>1</v>
      </c>
      <c r="I66" s="1228">
        <v>1</v>
      </c>
      <c r="J66" s="1228">
        <v>1</v>
      </c>
      <c r="K66" s="1228">
        <v>1</v>
      </c>
      <c r="L66" s="1228">
        <v>1</v>
      </c>
      <c r="M66" s="1228">
        <v>1</v>
      </c>
      <c r="N66" s="1228">
        <v>1</v>
      </c>
      <c r="O66" s="1228">
        <v>1</v>
      </c>
      <c r="P66" s="1228">
        <v>1</v>
      </c>
      <c r="Q66" s="1228">
        <v>1</v>
      </c>
      <c r="R66" s="1228">
        <v>1</v>
      </c>
      <c r="S66" s="1228">
        <v>1</v>
      </c>
      <c r="T66" s="1228">
        <v>1</v>
      </c>
      <c r="U66" s="1228">
        <v>1</v>
      </c>
      <c r="V66" s="1228">
        <v>1</v>
      </c>
      <c r="W66" s="1228">
        <v>1</v>
      </c>
      <c r="X66" s="1228">
        <v>1</v>
      </c>
      <c r="Y66" s="1228">
        <v>1</v>
      </c>
      <c r="Z66" s="281"/>
      <c r="AA66" s="281"/>
      <c r="AB66" s="281"/>
      <c r="AC66" s="281"/>
    </row>
    <row r="67" spans="1:39" s="298" customFormat="1" ht="40.5" customHeight="1">
      <c r="A67" s="277"/>
      <c r="B67" s="1160"/>
      <c r="C67" s="294" t="s">
        <v>2400</v>
      </c>
      <c r="D67" s="1164"/>
      <c r="E67" s="1165"/>
      <c r="F67" s="294"/>
      <c r="G67" s="294"/>
      <c r="H67" s="1166"/>
      <c r="I67" s="294"/>
      <c r="J67" s="294"/>
      <c r="K67" s="294"/>
      <c r="L67" s="294"/>
      <c r="M67" s="294"/>
      <c r="N67" s="294"/>
      <c r="O67" s="294"/>
      <c r="P67" s="293"/>
      <c r="Q67" s="294"/>
      <c r="R67" s="294"/>
      <c r="S67" s="294"/>
      <c r="T67" s="292"/>
      <c r="U67" s="292"/>
      <c r="V67" s="292"/>
      <c r="W67" s="292"/>
      <c r="X67" s="277"/>
      <c r="Y67" s="279"/>
      <c r="Z67" s="281"/>
      <c r="AA67" s="281"/>
      <c r="AB67" s="281"/>
      <c r="AC67" s="281"/>
      <c r="AD67" s="281"/>
      <c r="AE67" s="281"/>
      <c r="AF67" s="281"/>
      <c r="AG67" s="281"/>
      <c r="AH67" s="281"/>
      <c r="AI67" s="281"/>
      <c r="AJ67" s="281"/>
      <c r="AK67" s="281"/>
      <c r="AL67" s="281"/>
      <c r="AM67" s="281"/>
    </row>
    <row r="68" spans="1:39" s="298" customFormat="1" ht="40.5" customHeight="1">
      <c r="A68" s="277"/>
      <c r="B68" s="294"/>
      <c r="C68" s="1167"/>
      <c r="D68" s="3546" t="s">
        <v>2401</v>
      </c>
      <c r="E68" s="3546"/>
      <c r="F68" s="3546"/>
      <c r="G68" s="3546"/>
      <c r="H68" s="3546"/>
      <c r="I68" s="3546"/>
      <c r="J68" s="3546"/>
      <c r="K68" s="3546"/>
      <c r="L68" s="294"/>
      <c r="M68" s="294"/>
      <c r="N68" s="294"/>
      <c r="O68" s="293"/>
      <c r="P68" s="294"/>
      <c r="Q68" s="294"/>
      <c r="R68" s="294"/>
      <c r="S68" s="292"/>
      <c r="T68" s="292"/>
      <c r="U68" s="292"/>
      <c r="V68" s="292"/>
      <c r="W68" s="292"/>
      <c r="X68" s="277"/>
      <c r="Y68" s="279"/>
      <c r="Z68" s="281"/>
      <c r="AA68" s="281"/>
      <c r="AB68" s="281"/>
      <c r="AC68" s="281"/>
      <c r="AD68" s="281"/>
      <c r="AE68" s="281"/>
      <c r="AF68" s="281"/>
      <c r="AG68" s="281"/>
      <c r="AH68" s="281"/>
      <c r="AI68" s="281"/>
      <c r="AJ68" s="281"/>
      <c r="AK68" s="281"/>
      <c r="AL68" s="281"/>
    </row>
    <row r="69" spans="1:39">
      <c r="A69" s="1228">
        <v>1</v>
      </c>
      <c r="B69" s="1228">
        <v>1</v>
      </c>
      <c r="C69" s="1228">
        <v>1</v>
      </c>
      <c r="D69" s="1228">
        <v>1</v>
      </c>
      <c r="E69" s="1228">
        <v>1</v>
      </c>
      <c r="F69" s="1228">
        <v>1</v>
      </c>
      <c r="G69" s="1228">
        <v>1</v>
      </c>
      <c r="H69" s="1228">
        <v>1</v>
      </c>
      <c r="I69" s="1228">
        <v>1</v>
      </c>
      <c r="J69" s="1228">
        <v>1</v>
      </c>
      <c r="K69" s="1228">
        <v>1</v>
      </c>
      <c r="L69" s="1228">
        <v>1</v>
      </c>
      <c r="M69" s="1228">
        <v>1</v>
      </c>
      <c r="N69" s="1228">
        <v>1</v>
      </c>
      <c r="O69" s="1228">
        <v>1</v>
      </c>
      <c r="P69" s="1228">
        <v>1</v>
      </c>
      <c r="Q69" s="1228">
        <v>1</v>
      </c>
      <c r="R69" s="1228">
        <v>1</v>
      </c>
      <c r="S69" s="1228">
        <v>1</v>
      </c>
      <c r="T69" s="1228">
        <v>1</v>
      </c>
      <c r="U69" s="1228">
        <v>1</v>
      </c>
      <c r="V69" s="1228">
        <v>1</v>
      </c>
      <c r="W69" s="1228">
        <v>1</v>
      </c>
      <c r="X69" s="1228">
        <v>1</v>
      </c>
      <c r="Y69" s="1228">
        <v>1</v>
      </c>
      <c r="Z69" s="281"/>
      <c r="AA69" s="281"/>
      <c r="AB69" s="281"/>
      <c r="AC69" s="281"/>
    </row>
    <row r="70" spans="1:39" s="298" customFormat="1" ht="40.5" customHeight="1">
      <c r="A70" s="277"/>
      <c r="B70" s="1160"/>
      <c r="C70" s="294" t="s">
        <v>2402</v>
      </c>
      <c r="D70" s="1164"/>
      <c r="E70" s="1165"/>
      <c r="F70" s="294"/>
      <c r="G70" s="294"/>
      <c r="H70" s="1166"/>
      <c r="I70" s="294"/>
      <c r="J70" s="294"/>
      <c r="K70" s="294"/>
      <c r="L70" s="294"/>
      <c r="M70" s="294"/>
      <c r="N70" s="294"/>
      <c r="O70" s="294"/>
      <c r="P70" s="293"/>
      <c r="Q70" s="294"/>
      <c r="R70" s="294"/>
      <c r="S70" s="294"/>
      <c r="T70" s="292"/>
      <c r="U70" s="292"/>
      <c r="V70" s="292"/>
      <c r="W70" s="292"/>
      <c r="X70" s="277"/>
      <c r="Y70" s="279"/>
      <c r="Z70" s="281"/>
      <c r="AA70" s="281"/>
      <c r="AB70" s="281"/>
      <c r="AC70" s="281"/>
      <c r="AD70" s="281"/>
      <c r="AE70" s="281"/>
      <c r="AF70" s="281"/>
      <c r="AG70" s="281"/>
      <c r="AH70" s="281"/>
      <c r="AI70" s="281"/>
      <c r="AJ70" s="281"/>
      <c r="AK70" s="281"/>
      <c r="AL70" s="281"/>
      <c r="AM70" s="281"/>
    </row>
    <row r="71" spans="1:39" s="298" customFormat="1" ht="40.5" customHeight="1">
      <c r="A71" s="277"/>
      <c r="B71" s="294"/>
      <c r="C71" s="1167"/>
      <c r="D71" s="3546" t="s">
        <v>2403</v>
      </c>
      <c r="E71" s="3546"/>
      <c r="F71" s="3546"/>
      <c r="G71" s="3546"/>
      <c r="H71" s="3546"/>
      <c r="I71" s="3546"/>
      <c r="J71" s="3546"/>
      <c r="K71" s="3546"/>
      <c r="L71" s="294"/>
      <c r="M71" s="294"/>
      <c r="N71" s="294"/>
      <c r="O71" s="293"/>
      <c r="P71" s="294"/>
      <c r="Q71" s="294"/>
      <c r="R71" s="294"/>
      <c r="S71" s="292"/>
      <c r="T71" s="292"/>
      <c r="U71" s="292"/>
      <c r="V71" s="292"/>
      <c r="W71" s="292"/>
      <c r="X71" s="277"/>
      <c r="Y71" s="279"/>
      <c r="Z71" s="281"/>
      <c r="AA71" s="281"/>
      <c r="AB71" s="281"/>
      <c r="AC71" s="281"/>
      <c r="AD71" s="281"/>
      <c r="AE71" s="281"/>
      <c r="AF71" s="281"/>
      <c r="AG71" s="281"/>
      <c r="AH71" s="281"/>
      <c r="AI71" s="281"/>
      <c r="AJ71" s="281"/>
      <c r="AK71" s="281"/>
      <c r="AL71" s="281"/>
    </row>
    <row r="72" spans="1:39">
      <c r="A72" s="1228">
        <v>1</v>
      </c>
      <c r="B72" s="1228">
        <v>1</v>
      </c>
      <c r="C72" s="1228">
        <v>1</v>
      </c>
      <c r="D72" s="1228">
        <v>1</v>
      </c>
      <c r="E72" s="1228">
        <v>1</v>
      </c>
      <c r="F72" s="1228">
        <v>1</v>
      </c>
      <c r="G72" s="1228">
        <v>1</v>
      </c>
      <c r="H72" s="1228">
        <v>1</v>
      </c>
      <c r="I72" s="1228">
        <v>1</v>
      </c>
      <c r="J72" s="1228">
        <v>1</v>
      </c>
      <c r="K72" s="1228">
        <v>1</v>
      </c>
      <c r="L72" s="1228">
        <v>1</v>
      </c>
      <c r="M72" s="1228">
        <v>1</v>
      </c>
      <c r="N72" s="1228">
        <v>1</v>
      </c>
      <c r="O72" s="1228">
        <v>1</v>
      </c>
      <c r="P72" s="1228">
        <v>1</v>
      </c>
      <c r="Q72" s="1228">
        <v>1</v>
      </c>
      <c r="R72" s="1228">
        <v>1</v>
      </c>
      <c r="S72" s="1228">
        <v>1</v>
      </c>
      <c r="T72" s="1228">
        <v>1</v>
      </c>
      <c r="U72" s="1228">
        <v>1</v>
      </c>
      <c r="V72" s="1228">
        <v>1</v>
      </c>
      <c r="W72" s="1228">
        <v>1</v>
      </c>
      <c r="X72" s="1228">
        <v>1</v>
      </c>
      <c r="Y72" s="1228">
        <v>1</v>
      </c>
      <c r="Z72" s="281"/>
      <c r="AA72" s="281"/>
      <c r="AB72" s="281"/>
      <c r="AC72" s="281"/>
    </row>
  </sheetData>
  <mergeCells count="22">
    <mergeCell ref="D35:K35"/>
    <mergeCell ref="T2:W3"/>
    <mergeCell ref="B7:C7"/>
    <mergeCell ref="D32:K32"/>
    <mergeCell ref="D29:K29"/>
    <mergeCell ref="D26:K26"/>
    <mergeCell ref="D20:K20"/>
    <mergeCell ref="D17:K17"/>
    <mergeCell ref="D23:K23"/>
    <mergeCell ref="D14:K14"/>
    <mergeCell ref="D71:K71"/>
    <mergeCell ref="D68:K68"/>
    <mergeCell ref="D65:K65"/>
    <mergeCell ref="D62:K62"/>
    <mergeCell ref="D59:K59"/>
    <mergeCell ref="D41:K41"/>
    <mergeCell ref="D38:K38"/>
    <mergeCell ref="D56:K56"/>
    <mergeCell ref="D53:K53"/>
    <mergeCell ref="D50:K50"/>
    <mergeCell ref="D47:K47"/>
    <mergeCell ref="D44:K44"/>
  </mergeCells>
  <phoneticPr fontId="68" type="noConversion"/>
  <hyperlinks>
    <hyperlink ref="D14" r:id="rId1" xr:uid="{7C876044-3C2E-4DDC-88C8-3871DFA60035}"/>
    <hyperlink ref="D17" r:id="rId2" xr:uid="{CED8CF22-2FE1-4E7E-B03C-69D44A02B179}"/>
    <hyperlink ref="D20" r:id="rId3" xr:uid="{997E0780-C0C1-4F3A-83FA-B6E4DD0BF16B}"/>
    <hyperlink ref="D23" r:id="rId4" xr:uid="{26240BB4-5E02-4563-9568-2145D6039A4F}"/>
    <hyperlink ref="D26" r:id="rId5" xr:uid="{2F9A5AB0-6789-475C-880E-AB26AEB93B5D}"/>
    <hyperlink ref="D29" r:id="rId6" xr:uid="{9C85D2A8-D96F-461E-B173-19C108AE8AC4}"/>
    <hyperlink ref="D32" r:id="rId7" xr:uid="{5C709E55-4882-430A-9629-CFD5CDD08361}"/>
    <hyperlink ref="D35" r:id="rId8" display="https://www.google.com/search?q=barman+dans+une+discotheque&amp;client=firefox-b-d&amp;sca_esv=595044018&amp;biw=1920&amp;bih=947&amp;tbm=vid&amp;sxsrf=AM9HkKl28i5qPkap_kvSI68isEdc6rjBXQ%3A1704189798712&amp;ei=Zt-TZZz9KtSfkdUP6-i7-AQ&amp;oq=barman+dans+une+discotheque&amp;gs_lp=Eg1nd3Mtd2l6LXZpZGVvIhtiYXJtYW4gZGFucyB1bmUgZGlzY290aGVxdWUqAggAMgUQIRifBUi1dlCOLViWZHABeACQAQCYAUqgAYMHqgECMTS4AQHIAQD4AQHCAgQQIxgnwgIGEAAYFhgewgIIEAAYFhgeGAqIBgE&amp;sclient=gws-wiz-video" xr:uid="{7283D8A1-4746-4BD7-BAA2-C64698F48199}"/>
    <hyperlink ref="D38" r:id="rId9" xr:uid="{1F4A5D4E-6153-465E-AF49-D876EB6FB212}"/>
    <hyperlink ref="D41" r:id="rId10" xr:uid="{001C0BE6-5AE3-4FD1-94DB-2DF54145A377}"/>
    <hyperlink ref="D44" r:id="rId11" xr:uid="{2F9ABD5B-3BFC-44B4-BF50-1BC79AF5E830}"/>
    <hyperlink ref="D47" r:id="rId12" xr:uid="{E0675207-23F4-4F15-9698-7BCCFD26F695}"/>
    <hyperlink ref="D50" r:id="rId13" xr:uid="{B45961C5-08BD-4D33-AC03-F3D90C447B47}"/>
    <hyperlink ref="D53" r:id="rId14" xr:uid="{C597D126-5AD2-4FD2-B6A5-F2D72E4EDF7B}"/>
    <hyperlink ref="D56" r:id="rId15" xr:uid="{A4A84673-0D35-440A-BAFA-D2ACEDEE8D6B}"/>
    <hyperlink ref="D59" r:id="rId16" xr:uid="{21C3CF48-7679-4F93-A1A4-D8C0DEBF19E7}"/>
    <hyperlink ref="D62" r:id="rId17" xr:uid="{53AB6254-B33E-4A19-8A02-19D29A2ED352}"/>
    <hyperlink ref="D65" r:id="rId18" xr:uid="{B5C39489-B3BF-4159-A364-A59B6898176B}"/>
    <hyperlink ref="D68" r:id="rId19" xr:uid="{FA3CA6D5-460F-4AD0-92A2-AB188E25A132}"/>
    <hyperlink ref="D71" r:id="rId20" xr:uid="{5B5363ED-0031-4065-BB10-FE2D74297180}"/>
    <hyperlink ref="D75" r:id="rId21" display="https://www.youtube.com/watch?v=LLjAZwX4Xk8&amp;list=PL7FTGXf2TlC3TRy5_iEROu9bw9FaLg3f6&amp;index=8" xr:uid="{823DC1B5-0679-4A25-A53F-86FAEDD32BF1}"/>
    <hyperlink ref="D77" r:id="rId22" display="https://www.youtube.com/watch?v=-vZEZ900R3s&amp;list=PL7FTGXf2TlC3TRy5_iEROu9bw9FaLg3f6&amp;index=14" xr:uid="{8010E51F-087B-4ACE-97D5-72EA41B2815A}"/>
    <hyperlink ref="D79" r:id="rId23" display="https://www.youtube.com/watch?v=14zIvSLubKI&amp;list=PL7FTGXf2TlC3TRy5_iEROu9bw9FaLg3f6&amp;index=9" xr:uid="{6BB5DB18-0392-4FB2-862B-3E9C8B3980BB}"/>
    <hyperlink ref="D81" r:id="rId24" display="https://www.youtube.com/watch?v=hsgRq9c9Hpg" xr:uid="{108BE577-7356-46B4-BC9B-E2E332676BFC}"/>
    <hyperlink ref="D83" r:id="rId25" display="https://www.youtube.com/watch?v=KB-prKJdLJ0&amp;list=PL7FTGXf2TlC3TRy5_iEROu9bw9FaLg3f6&amp;index=10" xr:uid="{8B0CB923-A9CD-4A5F-9CBD-53F3C98970D7}"/>
    <hyperlink ref="D85" r:id="rId26" display="https://www.youtube.com/watch?v=uimsmTQibXY" xr:uid="{F284AF7D-CAB0-495F-932C-11FD6E162F0F}"/>
    <hyperlink ref="D96" r:id="rId27" display="https://www.youtube.com/watch?v=NZ5goJVWzN8&amp;list=PL7FTGXf2TlC0YUCee4T4sIX7ycBNIXnF2&amp;index=19" xr:uid="{50ACB626-2B1A-4F71-92F1-C96D9BC60BA3}"/>
    <hyperlink ref="D102" r:id="rId28" display="https://www.youtube.com/watch?v=6wmopvGkrJ8" xr:uid="{E49FFA23-0920-4CD7-A854-5ABD8FDE293D}"/>
    <hyperlink ref="D120" r:id="rId29" display="https://www.youtube.com/watch?v=WcOVZVavihs" xr:uid="{4C5547A6-A2B6-4AEC-A497-B5E0D112C17C}"/>
    <hyperlink ref="D123" r:id="rId30" display="https://www.youtube.com/watch?v=cGqXnP8R1mA&amp;t=12s" xr:uid="{7BCA93BF-8EBE-40EB-AD54-4D1FA9E1B2F5}"/>
    <hyperlink ref="D126" r:id="rId31" display="https://www.youtube.com/watch?v=BgevNxeaZF8&amp;t=9s" xr:uid="{06F3F201-62F4-42E6-B95E-D67FF1E18B5F}"/>
    <hyperlink ref="D130" r:id="rId32" display="https://www.youtube.com/watch?v=5JuigxvNxMo" xr:uid="{5B19FDFE-8341-46CC-A366-65836AB9F22E}"/>
    <hyperlink ref="D132" r:id="rId33" display="https://www.youtube.com/watch?v=lIDWqrVfXK0&amp;t=43s" xr:uid="{63E66FFE-3246-4478-AB5B-8E121B7B73CF}"/>
    <hyperlink ref="D134" r:id="rId34" display="https://www.youtube.com/watch?v=sHhE9m_L3ag" xr:uid="{614493EC-5F5A-4A1A-B568-DE0B82D4AC62}"/>
    <hyperlink ref="D127" r:id="rId35" display="https://www.youtube.com/watch?v=rTJjpif_nZ4" xr:uid="{E0B2BD73-2170-48F7-A030-B4B5A942E06E}"/>
    <hyperlink ref="D124" r:id="rId36" display="https://www.youtube.com/watch?v=xwTfpLb-jlA" xr:uid="{1FC99156-2604-49C3-A7B5-8E19B9203FEA}"/>
    <hyperlink ref="D121" r:id="rId37" display="https://www.youtube.com/watch?v=r_xC58OmirY" xr:uid="{61EE3A34-B368-4940-BD81-F8F11303B528}"/>
    <hyperlink ref="D137" r:id="rId38" display="https://www.youtube.com/watch?v=DgO2bq9c57Q" xr:uid="{E4F47097-BE16-4940-9FAC-DF836D64136A}"/>
    <hyperlink ref="D142" r:id="rId39" display="https://www.youtube.com/watch?v=awxiEoxE0BI" xr:uid="{E73E0A85-88C7-4BFC-931F-535EDBF556E9}"/>
    <hyperlink ref="D107" r:id="rId40" display="https://www.youtube.com/watch?v=D3HZ4yFykbU" xr:uid="{617E7211-CB4D-4D9E-A5F3-F0C35CA95225}"/>
    <hyperlink ref="D109" r:id="rId41" display="https://www.youtube.com/watch?v=ieZLt6Xqz00" xr:uid="{0BDA317C-4072-495D-9BAA-0319BCCC865E}"/>
    <hyperlink ref="D103" r:id="rId42" display="https://www.youtube.com/watch?v=FghlyCQFEnM&amp;list=PLozmtcO5OqdqcgtdTKMXMxh5jGkcMkqdW" xr:uid="{9080AD38-5C05-4D16-B3DF-11C73EFBD32C}"/>
    <hyperlink ref="D97" r:id="rId43" display="https://www.youtube.com/watch?v=NZ5goJVWzN8" xr:uid="{370D785E-F7E2-41AE-8A13-86978E638031}"/>
    <hyperlink ref="D112" r:id="rId44" display="https://www.youtube.com/watch?v=x-iEvCTbWqw" xr:uid="{D5B11F15-BA4A-4487-81BF-193E3B1CD4DD}"/>
    <hyperlink ref="D145" r:id="rId45" display="https://www.youtube.com/@Revizaide512/playlists" xr:uid="{D4C9974C-3A07-44C3-AAAC-E64603241185}"/>
    <hyperlink ref="D139" r:id="rId46" display="https://www.youtube.com/watch?v=coGOZmw0x0U" xr:uid="{01C3F3DE-7B21-4C42-95E9-AC965C05FFC4}"/>
    <hyperlink ref="D114" r:id="rId47" display="https://www.youtube.com/watch?v=jvhgNLoeDxc" xr:uid="{4C0E9A6F-E5D7-45FC-918A-264BA8C0A910}"/>
    <hyperlink ref="D104" r:id="rId48" display="https://www.youtube.com/watch?v=ohhfQMX6UiM" xr:uid="{14FBA373-96F1-4F2B-8AF6-3D01B40DC9D7}"/>
    <hyperlink ref="D191" r:id="rId49" display="https://www.youtube.com/watch?v=odM3NzJUef0" xr:uid="{44DBE906-D0E0-464D-A543-45A1B1B90C0D}"/>
    <hyperlink ref="D189" r:id="rId50" display="https://www.youtube.com/watch?v=Ao-DmleiexA" xr:uid="{3D46C3CA-4584-4B6B-ABCB-9AA259FAD83E}"/>
    <hyperlink ref="D190" r:id="rId51" display="https://www.youtube.com/watch?v=3hJP9SRlM9s" xr:uid="{798C12DC-2DD8-4118-A216-D71A8AA5F16E}"/>
    <hyperlink ref="D184" r:id="rId52" display="https://www.tomsguide.fr/chatgpt-comment-lutiliser-avec-exel-pour-devenir-un-pro-des-formules/" xr:uid="{E3544455-FC6C-4959-8CD3-10324A1EF243}"/>
    <hyperlink ref="D185" r:id="rId53" display="https://www.blogdumoderateur.com/comment-utiliser-chatgpt-pour-excel/" xr:uid="{70EA35EC-D363-4817-8132-CCC5F9642F65}"/>
    <hyperlink ref="D192" r:id="rId54" display="https://www.youtube.com/watch?v=PHx2Xc4V2dc&amp;list=PLhUJgyAV6lT4E_IQXpFV74WJ7fS_YZd_M" xr:uid="{186C0F7E-9E90-4B0B-88B8-EAA6A5BF88B3}"/>
    <hyperlink ref="D193" r:id="rId55" display="https://www.youtube.com/@Astuces_Excel/videos" xr:uid="{E28D4456-37D0-4E91-9494-70D01A5A4A19}"/>
    <hyperlink ref="D117" r:id="rId56" display="https://www.bonbache.fr/ajuster-dynamiquement-la-plage-du-calcul-avec-excel-578.html" xr:uid="{FCCFFBE2-FC63-4A05-BFE0-E46CF8EC9804}"/>
    <hyperlink ref="D148" r:id="rId57" display="https://www.youtube.com/watch?v=mjYoxIK0g-Q" xr:uid="{543D318C-5311-4174-8DD4-A5E89606A563}"/>
    <hyperlink ref="D150" r:id="rId58" display="https://www.youtube.com/watch?v=NDUf-k8WLgU" xr:uid="{DEF2374E-ED19-42FF-B6E0-BB0AC0898CDF}"/>
    <hyperlink ref="D152" r:id="rId59" display="https://www.youtube.com/watch?v=Sa-v34NonsU" xr:uid="{94E7CC8C-2FFE-43F4-A366-58962B49E724}"/>
    <hyperlink ref="D155" r:id="rId60" display="https://commentouvrir.com/sujet/955/qu-est-ce-que-kutool" xr:uid="{25D0CAB1-4B81-40FF-AA60-78E77AA4868E}"/>
    <hyperlink ref="D156" r:id="rId61" display="https://excel-dashboards.com/fr/blogs/blog/excel-tutorial-get-kutools-in-excel" xr:uid="{69D6FC72-B2BA-4787-B6AC-79484EE31AC0}"/>
    <hyperlink ref="D157" r:id="rId62" display="https://www.trucnet.com/kutools-for-excel/" xr:uid="{53EC28AF-D5C9-4076-B599-EA990AB7ECD8}"/>
    <hyperlink ref="D158" r:id="rId63" display="https://www.youtube.com/watch?v=MmCaPJJjcDs" xr:uid="{E6B5D570-2073-4F5B-A5AA-1F9E8F3B5EF1}"/>
    <hyperlink ref="D159" r:id="rId64" display="https://www.youtube.com/watch?v=voikUgYO8sk&amp;list=PLhu6q4KF55fjY_ocNmLCs4_MTCGfJ9gcf" xr:uid="{ED3E010B-30E9-46B7-A60C-E933B9C85E1A}"/>
    <hyperlink ref="D160" r:id="rId65" display="https://www.youtube.com/watch?v=aYYAjW0ARI0&amp;list=PLhu6q4KF55fiF9mjpE1cmxcszjmH6IhE2&amp;index=4" xr:uid="{B57E18DC-E3CD-4A87-90CA-F872F98BEB7F}"/>
    <hyperlink ref="D162" r:id="rId66" display="https://www.youtube.com/watch?v=aUPGk_TLM-Q" xr:uid="{89A17213-58FA-4857-83F1-01D4699946C5}"/>
    <hyperlink ref="D166" r:id="rId67" display="https://www.youtube.com/@Astuces_Excel/videos" xr:uid="{63E8A65D-E787-4EBC-9D6F-8955E068ED68}"/>
    <hyperlink ref="D167" r:id="rId68" display="https://www.youtube.com/watch?v=HYGsegjX8bc" xr:uid="{1116F92B-9D12-4A37-AF38-8987569E931E}"/>
    <hyperlink ref="D168" r:id="rId69" display="https://www.youtube.com/watch?v=S9LDhtfSpu0&amp;list=PLEpuWBntwS_E9jdWCl4jMILLsNQKuTGAi&amp;index=4" xr:uid="{B17BBEA1-E5D9-4173-B749-8D5AFAE6487B}"/>
    <hyperlink ref="D169" r:id="rId70" display="https://www.youtube.com/watch?v=qmtz5QxYIek&amp;list=PLEpuWBntwS_E9jdWCl4jMILLsNQKuTGAi&amp;index=13" xr:uid="{443D5530-90E6-4A5B-B44A-9270747590CF}"/>
    <hyperlink ref="D170" r:id="rId71" display="https://www.youtube.com/watch?v=kY_vb_a4-fo&amp;list=PLEpuWBntwS_E9jdWCl4jMILLsNQKuTGAi&amp;index=25" xr:uid="{84B851B0-90B5-4ED6-B296-39CCF1BC41D6}"/>
    <hyperlink ref="D171" r:id="rId72" display="https://www.youtube.com/watch?v=HdrU9Bc960A&amp;list=PLEpuWBntwS_E9jdWCl4jMILLsNQKuTGAi&amp;index=26" xr:uid="{55C63D26-AE3B-4A91-B0FD-7DDB35A63084}"/>
    <hyperlink ref="D176" r:id="rId73" display="https://www.youtube.com/@Learnaccess/videos" xr:uid="{A761DAA8-A91E-45E0-9017-1CDE89FD8EF7}"/>
    <hyperlink ref="D196" r:id="rId74" display="https://www.youtube.com/watch?v=hdbpnnr_tQA" xr:uid="{E99C6045-067E-4421-BF55-20A0ED7370D6}"/>
    <hyperlink ref="D197" r:id="rId75" display="https://www.youtube.com/watch?v=1EH0B-vDh1E" xr:uid="{DF71EDD6-7164-485E-B317-1EB1CDF56691}"/>
    <hyperlink ref="D198" r:id="rId76" display="https://www.youtube.com/watch?v=-IrBU45jl8Y" xr:uid="{806A3BB6-FB8E-4E8F-9463-0B23773C4670}"/>
    <hyperlink ref="D199" r:id="rId77" display="https://excel.quebec/excel-formules-et-fonctions/excel-fonction-base-de-donnees/fonction-bdlire/" xr:uid="{BED4BA24-B4A1-4A03-96DF-28ED552D7C09}"/>
    <hyperlink ref="D200" r:id="rId78" display="https://excel-en-ligne.fr/formule-bdlire/" xr:uid="{5CA228D1-40CA-4E51-997E-EE9F9E22343F}"/>
    <hyperlink ref="D203" r:id="rId79" display="https://www.youtube.com/watch?v=ImvnUR_jAzY" xr:uid="{4E4F9E8A-BA4F-45CB-AE55-18D7A5488528}"/>
    <hyperlink ref="D205" r:id="rId80" display="https://www.youtube.com/watch?v=UjUXEP_2-4k" xr:uid="{8C91D5A5-33BE-4015-B60A-9800B5F475FA}"/>
    <hyperlink ref="D207" r:id="rId81" display="https://www.youtube.com/@tutortube/playlists" xr:uid="{A04AB00E-AC49-4399-BC46-16BA7D26CC5B}"/>
    <hyperlink ref="D172" r:id="rId82" display="https://www.youtube.com/watch?v=uqnvYZz3R-U" xr:uid="{CCA18B41-23B5-465A-85BA-D7F07E2ED660}"/>
    <hyperlink ref="D173" r:id="rId83" display="https://www.youtube.com/watch?v=Nm5w7kwoKUg" xr:uid="{11E8E7DB-F18C-4D51-BEF8-5B29D5FD0570}"/>
    <hyperlink ref="D163" r:id="rId84" display="https://excel-dashboards.com/fr/blogs/blog/excel-tutorial-get-kutools-in-excel" xr:uid="{377E5F44-BABF-4AFB-BFE8-E8D21CC24FD7}"/>
    <hyperlink ref="D174" r:id="rId85" display="https://excel-dashboards.com/fr/collections/all" xr:uid="{2B2AF439-1D58-4341-8B12-075EE52BFC82}"/>
    <hyperlink ref="D161" r:id="rId86" display="https://www.youtube.com/watch?v=kNDZq31xamg" xr:uid="{6DD2E12D-835B-4C1E-84AF-B5257EDCAD93}"/>
    <hyperlink ref="D88" r:id="rId87" display="https://excel-exercice.com/tableau-dynamique/" xr:uid="{A8E3782B-41AF-4A74-9EF1-87535173E4F7}"/>
    <hyperlink ref="D210" r:id="rId88" display="https://excel-exercice.com/traducteur-de-formules-excel/" xr:uid="{6630D3CC-3823-43BA-97AA-6583B76A51A4}"/>
    <hyperlink ref="D186" r:id="rId89" display="https://excel-exercice.com/lintelligence-artificielle-dans-excel/" xr:uid="{E0F8E1A3-A691-4BAD-A726-3BA5FB382D6F}"/>
    <hyperlink ref="D89" r:id="rId90" display="https://excel-exercice.com/tcd/" xr:uid="{4E8F331D-00E2-40B5-B722-AEE14AFD1AA3}"/>
    <hyperlink ref="D93" r:id="rId91" display="https://excel-exercice.com/decouper-un-tcd-en-plusieurs-sous-rapport/" xr:uid="{70433F7E-C2E7-4894-BDCB-6CE8E404A598}"/>
    <hyperlink ref="D90" r:id="rId92" display="https://excel-exercice.com/presentation-dun-tableau-croise-dynamique/" xr:uid="{16E47C63-49CE-464E-B53A-8DE6335BDAD9}"/>
    <hyperlink ref="D92" r:id="rId93" display="https://excel-exercice.com/hierarchie-dans-un-tableau-croise-dynamique/" xr:uid="{77615909-72A9-4DEA-9FBF-F56FE243AB95}"/>
    <hyperlink ref="D91" r:id="rId94" display="https://excel-exercice.com/regles-de-construction-dun-tableau-croise-dynamique/" xr:uid="{B4F970B2-E68A-419C-A1A1-80DE7CF5FCF9}"/>
    <hyperlink ref="D216" r:id="rId95" display="https://excel-exercice.com/qui-sommes-nous/" xr:uid="{B565935C-B0BF-4260-BEB6-89B9DCB59CCC}"/>
    <hyperlink ref="D217" r:id="rId96" display="https://www.facebook.com/excelexercice" xr:uid="{257C5EB7-3F16-4B52-822C-0D42004BA8EA}"/>
    <hyperlink ref="D218" r:id="rId97" display="https://www.youtube.com/user/ExcelExercice" xr:uid="{D5E4C40B-A89F-43A6-81B3-FB7A0F83984F}"/>
    <hyperlink ref="D226" r:id="rId98" location="livre-excel-ex" display="https://www.bonbache.fr/livres-excel-pdf.php#livre-excel-ex" xr:uid="{5D4E5EDA-CC2F-4573-B428-6F1E7DD149BF}"/>
    <hyperlink ref="D233" r:id="rId99" display="https://www.bonbache.fr/sauvegardes-automatisees-et-periodiques-avec-windows-289.html" xr:uid="{942F0BAA-93D9-4F04-9BF4-444D877EFF8A}"/>
    <hyperlink ref="D235" r:id="rId100" display="https://www.bonbache.fr/nettoyer-un-ordinateur-sous-windows-324.html" xr:uid="{FA46EFE5-8DB7-4A49-B6F4-BE1DA1C75923}"/>
    <hyperlink ref="D223" r:id="rId101" display="https://www.youtube.com/playlist?list=PLpQBnWleLAauNEFq-J2OW8zhlU0uOAUiL" xr:uid="{478B3016-D3C5-411E-B8D9-0DE3BA213EE5}"/>
    <hyperlink ref="D224" r:id="rId102" display="https://www.youtube.com/playlist?list=PLpQBnWleLAauZdFNIw8wNo0AEX1blBtbv" xr:uid="{29090917-6E7F-4873-8785-E5A7C40A3B5D}"/>
    <hyperlink ref="D175" r:id="rId103" display="https://www.youtube.com/playlist?list=PLpQBnWleLAauMdkTWq17kcd4kFRpTKcDC" xr:uid="{3DB6FECC-C775-4842-B1CC-53DAA76AE5CA}"/>
    <hyperlink ref="D225" r:id="rId104" display="https://www.youtube.com/channel/UCW-_iHbGuZG9nsE8D76lpIQ" xr:uid="{81F8D101-1F89-470E-9549-2E5D81482442}"/>
    <hyperlink ref="D227" r:id="rId105" display="https://www.youtube.com/watch?v=VMQY_yuku7w" xr:uid="{DD606D17-A725-438E-B829-490B94A8B2D3}"/>
    <hyperlink ref="D228" r:id="rId106" display="https://www.youtube.com/watch?v=lhKG0LaSpws" xr:uid="{634026B9-B71B-46B2-AB47-EABD809DA32D}"/>
    <hyperlink ref="D229" r:id="rId107" display="https://www.youtube.com/watch?v=O0dM4SayB_A" xr:uid="{11CA1B6B-59B8-411A-9937-2C6DC33C0B51}"/>
    <hyperlink ref="D230" r:id="rId108" display="https://www.youtube.com/hashtag/gestionpersonnel" xr:uid="{F374C798-9762-45D3-851F-1193AFC9ED46}"/>
    <hyperlink ref="D177" r:id="rId109" display="https://www.youtube.com/hashtag/apprendreexcel" xr:uid="{803A4B50-8407-435D-9363-626C9229C475}"/>
    <hyperlink ref="D178" r:id="rId110" display="https://www.youtube.com/hashtag/formationexcel" xr:uid="{8A9584F4-EE0D-4541-BEDA-1BEEF6640AC3}"/>
    <hyperlink ref="D179" r:id="rId111" display="https://www.facebook.com/reel/618403100502884" xr:uid="{55BAE855-A8F1-4341-9775-1BF59ABCF109}"/>
    <hyperlink ref="D219" r:id="rId112" display="https://excel-exercice.com/" xr:uid="{6ACED1A7-BD07-47C8-AB09-57DCFE7E821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4AB5D-DFEA-4D61-BFB6-214BFAE00DB0}">
  <dimension ref="A1:AH673"/>
  <sheetViews>
    <sheetView zoomScale="75" zoomScaleNormal="75" workbookViewId="0">
      <selection activeCell="L23" sqref="L23"/>
    </sheetView>
  </sheetViews>
  <sheetFormatPr baseColWidth="10" defaultRowHeight="15"/>
  <cols>
    <col min="1" max="1" width="3.85546875" customWidth="1"/>
    <col min="2" max="2" width="13.28515625" customWidth="1"/>
    <col min="4" max="4" width="13.7109375" customWidth="1"/>
    <col min="5" max="8" width="28.7109375" customWidth="1"/>
    <col min="9" max="9" width="13.7109375" customWidth="1"/>
    <col min="10" max="10" width="15.5703125" customWidth="1"/>
    <col min="11" max="11" width="16.28515625" customWidth="1"/>
    <col min="12" max="12" width="13.85546875" customWidth="1"/>
    <col min="16" max="16" width="29.7109375" customWidth="1"/>
    <col min="17" max="17" width="18" customWidth="1"/>
    <col min="18" max="19" width="16" customWidth="1"/>
    <col min="20" max="20" width="4.5703125" customWidth="1"/>
  </cols>
  <sheetData>
    <row r="1" spans="1:33" s="281" customFormat="1" ht="30" customHeight="1">
      <c r="A1" s="277"/>
      <c r="B1" s="277"/>
      <c r="C1" s="277"/>
      <c r="D1" s="277"/>
      <c r="E1" s="277"/>
      <c r="F1" s="277"/>
      <c r="G1" s="277"/>
      <c r="H1" s="277"/>
      <c r="I1" s="277"/>
      <c r="J1" s="277"/>
      <c r="K1" s="277"/>
      <c r="L1" s="1157"/>
      <c r="M1" s="1157"/>
      <c r="N1" s="1157"/>
      <c r="O1" s="1157"/>
      <c r="P1" s="1157"/>
      <c r="Q1" s="279"/>
      <c r="R1" s="279"/>
      <c r="S1" s="279"/>
      <c r="T1" s="279"/>
    </row>
    <row r="2" spans="1:33" s="281" customFormat="1" ht="30" customHeight="1">
      <c r="A2" s="277"/>
      <c r="B2" s="282" t="s">
        <v>2532</v>
      </c>
      <c r="C2" s="284"/>
      <c r="D2" s="277"/>
      <c r="E2" s="277"/>
      <c r="F2" s="277"/>
      <c r="G2" s="277"/>
      <c r="H2" s="277"/>
      <c r="I2" s="1157"/>
      <c r="J2" s="277"/>
      <c r="K2" s="277"/>
      <c r="L2" s="1157"/>
      <c r="M2" s="1157"/>
      <c r="N2" s="1157"/>
      <c r="O2" s="1157"/>
      <c r="P2" s="1157"/>
      <c r="Q2" s="279"/>
      <c r="R2" s="279"/>
      <c r="S2" s="286"/>
      <c r="T2" s="279"/>
    </row>
    <row r="3" spans="1:33" s="281" customFormat="1" ht="30" hidden="1" customHeight="1">
      <c r="A3" s="277"/>
      <c r="B3" s="283"/>
      <c r="C3" s="284"/>
      <c r="D3" s="277"/>
      <c r="E3" s="277"/>
      <c r="F3" s="277"/>
      <c r="G3" s="277"/>
      <c r="H3" s="277"/>
      <c r="I3" s="1157"/>
      <c r="J3" s="277"/>
      <c r="K3" s="277"/>
      <c r="L3" s="1157"/>
      <c r="M3" s="1157"/>
      <c r="N3" s="1157"/>
      <c r="O3" s="1157"/>
      <c r="P3" s="1157"/>
      <c r="Q3" s="279"/>
      <c r="R3" s="279"/>
      <c r="S3" s="286"/>
      <c r="T3" s="279"/>
    </row>
    <row r="4" spans="1:33" s="281" customFormat="1" ht="30" customHeight="1">
      <c r="A4" s="277"/>
      <c r="B4" s="1158" t="s">
        <v>2534</v>
      </c>
      <c r="C4" s="284"/>
      <c r="D4" s="277"/>
      <c r="E4" s="277"/>
      <c r="F4" s="277"/>
      <c r="G4" s="277"/>
      <c r="H4" s="277"/>
      <c r="I4" s="1157"/>
      <c r="J4" s="277"/>
      <c r="K4" s="277"/>
      <c r="L4" s="1157"/>
      <c r="M4" s="1157"/>
      <c r="N4" s="1157"/>
      <c r="O4" s="1157"/>
      <c r="P4" s="1157"/>
      <c r="Q4" s="279"/>
      <c r="R4" s="279"/>
      <c r="S4" s="286"/>
      <c r="T4" s="279"/>
    </row>
    <row r="5" spans="1:33" s="281" customFormat="1" ht="30" customHeight="1">
      <c r="A5" s="277"/>
      <c r="B5" s="2855" t="s">
        <v>9</v>
      </c>
      <c r="C5" s="2855"/>
      <c r="D5" s="288" t="str">
        <f ca="1">CELL("nomfichier")</f>
        <v>D:\Données\1.UPRT\0-UPRT.fait\1-UPRT.FR-SITE-WEB\ff-fiches-fabrications\ff.fiches.fabrication.2023\ffr.restaurant.2023\[ffr.50.col.fiche.Bar.xlsx]Excel.liens</v>
      </c>
      <c r="E5" s="289"/>
      <c r="F5" s="289"/>
      <c r="G5" s="289"/>
      <c r="H5" s="289"/>
      <c r="I5" s="1159"/>
      <c r="J5" s="289"/>
      <c r="K5" s="289"/>
      <c r="L5" s="289"/>
      <c r="M5" s="289"/>
      <c r="N5" s="289"/>
      <c r="O5" s="289"/>
      <c r="P5" s="289"/>
      <c r="Q5" s="289"/>
      <c r="R5" s="289"/>
      <c r="S5" s="289"/>
      <c r="T5" s="279"/>
    </row>
    <row r="6" spans="1:33" s="281" customFormat="1" ht="30" customHeight="1">
      <c r="A6" s="277"/>
      <c r="B6" s="283"/>
      <c r="C6" s="277"/>
      <c r="D6" s="277"/>
      <c r="E6" s="277"/>
      <c r="F6" s="277"/>
      <c r="G6" s="277"/>
      <c r="H6" s="277"/>
      <c r="I6" s="1157"/>
      <c r="J6" s="277"/>
      <c r="K6" s="277"/>
      <c r="L6" s="1157"/>
      <c r="M6" s="1157"/>
      <c r="N6" s="1157"/>
      <c r="O6" s="1157"/>
      <c r="P6" s="1157"/>
      <c r="Q6" s="279"/>
      <c r="R6" s="279"/>
      <c r="S6" s="279"/>
      <c r="T6" s="279"/>
    </row>
    <row r="7" spans="1:33" s="281" customFormat="1" ht="30" customHeight="1">
      <c r="A7" s="277"/>
      <c r="B7" s="294"/>
      <c r="C7" s="294"/>
      <c r="D7" s="294"/>
      <c r="E7" s="294"/>
      <c r="F7" s="294"/>
      <c r="G7" s="294"/>
      <c r="H7" s="294"/>
      <c r="I7" s="294"/>
      <c r="J7" s="294"/>
      <c r="K7" s="294"/>
      <c r="L7" s="294"/>
      <c r="M7" s="294"/>
      <c r="N7" s="294"/>
      <c r="O7" s="293"/>
      <c r="P7" s="293"/>
      <c r="Q7" s="293"/>
      <c r="R7" s="293"/>
      <c r="S7" s="292"/>
      <c r="T7" s="279"/>
    </row>
    <row r="8" spans="1:33" s="281" customFormat="1" ht="30" customHeight="1">
      <c r="A8" s="277"/>
      <c r="B8" s="294"/>
      <c r="C8" s="294" t="s">
        <v>2535</v>
      </c>
      <c r="D8" s="294"/>
      <c r="E8" s="294"/>
      <c r="F8" s="294"/>
      <c r="G8" s="294"/>
      <c r="H8" s="294"/>
      <c r="I8" s="294"/>
      <c r="J8" s="294"/>
      <c r="K8" s="294"/>
      <c r="L8" s="294"/>
      <c r="M8" s="294"/>
      <c r="N8" s="294"/>
      <c r="O8" s="293"/>
      <c r="P8" s="293"/>
      <c r="Q8" s="293"/>
      <c r="R8" s="293"/>
      <c r="S8" s="292"/>
      <c r="T8" s="279"/>
    </row>
    <row r="9" spans="1:33" s="281" customFormat="1" ht="30" customHeight="1">
      <c r="A9" s="277"/>
      <c r="B9" s="294"/>
      <c r="C9" s="294"/>
      <c r="D9" s="294"/>
      <c r="E9" s="294"/>
      <c r="F9" s="294"/>
      <c r="G9" s="294"/>
      <c r="H9" s="294"/>
      <c r="I9" s="294"/>
      <c r="J9" s="294"/>
      <c r="K9" s="294"/>
      <c r="L9" s="294"/>
      <c r="M9" s="294"/>
      <c r="N9" s="294"/>
      <c r="O9" s="293"/>
      <c r="P9" s="293"/>
      <c r="Q9" s="293"/>
      <c r="R9" s="293"/>
      <c r="S9" s="292"/>
      <c r="T9" s="279"/>
    </row>
    <row r="10" spans="1:33">
      <c r="A10" s="1228">
        <v>1</v>
      </c>
      <c r="B10" s="1228">
        <v>1</v>
      </c>
      <c r="C10" s="1228">
        <v>1</v>
      </c>
      <c r="D10" s="1228">
        <v>1</v>
      </c>
      <c r="E10" s="1228">
        <v>1</v>
      </c>
      <c r="F10" s="1228">
        <v>1</v>
      </c>
      <c r="G10" s="1228">
        <v>1</v>
      </c>
      <c r="H10" s="1228">
        <v>1</v>
      </c>
      <c r="I10" s="1228">
        <v>1</v>
      </c>
      <c r="J10" s="1228">
        <v>1</v>
      </c>
      <c r="K10" s="1228">
        <v>1</v>
      </c>
      <c r="L10" s="1228">
        <v>1</v>
      </c>
      <c r="M10" s="1228">
        <v>1</v>
      </c>
      <c r="N10" s="1228">
        <v>1</v>
      </c>
      <c r="O10" s="1228">
        <v>1</v>
      </c>
      <c r="P10" s="1228">
        <v>1</v>
      </c>
      <c r="Q10" s="1228">
        <v>1</v>
      </c>
      <c r="R10" s="1228">
        <v>1</v>
      </c>
      <c r="S10" s="1228">
        <v>1</v>
      </c>
      <c r="T10" s="1228">
        <v>1</v>
      </c>
      <c r="U10" s="281"/>
      <c r="V10" s="281"/>
      <c r="W10" s="281"/>
      <c r="X10" s="281"/>
    </row>
    <row r="11" spans="1:33" s="298" customFormat="1" ht="27">
      <c r="A11" s="277"/>
      <c r="B11" s="1160"/>
      <c r="C11" s="1161" t="s">
        <v>2536</v>
      </c>
      <c r="D11" s="293"/>
      <c r="E11" s="293"/>
      <c r="F11" s="293"/>
      <c r="G11" s="293"/>
      <c r="H11" s="293"/>
      <c r="I11" s="293"/>
      <c r="J11" s="293"/>
      <c r="K11" s="293"/>
      <c r="L11" s="293"/>
      <c r="M11" s="293"/>
      <c r="N11" s="293"/>
      <c r="O11" s="293"/>
      <c r="P11" s="293"/>
      <c r="Q11" s="293"/>
      <c r="R11" s="292"/>
      <c r="S11" s="292"/>
      <c r="T11" s="277"/>
      <c r="U11" s="281"/>
      <c r="V11" s="281"/>
      <c r="W11" s="281"/>
      <c r="X11" s="281"/>
      <c r="Y11" s="281"/>
      <c r="Z11" s="281"/>
      <c r="AA11" s="281"/>
      <c r="AB11" s="281"/>
      <c r="AC11" s="281"/>
      <c r="AD11" s="281"/>
      <c r="AE11" s="281"/>
      <c r="AF11" s="281"/>
      <c r="AG11" s="281"/>
    </row>
    <row r="12" spans="1:33" s="298" customFormat="1" ht="27">
      <c r="A12" s="277"/>
      <c r="B12" s="1160"/>
      <c r="C12" s="294"/>
      <c r="D12" s="293"/>
      <c r="E12" s="293"/>
      <c r="F12" s="293"/>
      <c r="G12" s="293"/>
      <c r="H12" s="293"/>
      <c r="I12" s="293"/>
      <c r="J12" s="293"/>
      <c r="K12" s="1162"/>
      <c r="L12" s="293"/>
      <c r="M12" s="293"/>
      <c r="N12" s="293"/>
      <c r="O12" s="293"/>
      <c r="P12" s="293"/>
      <c r="Q12" s="293"/>
      <c r="R12" s="292"/>
      <c r="S12" s="292"/>
      <c r="T12" s="277"/>
      <c r="U12" s="281"/>
      <c r="V12" s="281"/>
      <c r="W12" s="281"/>
      <c r="X12" s="281"/>
      <c r="Y12" s="281"/>
      <c r="Z12" s="281"/>
      <c r="AA12" s="281"/>
      <c r="AB12" s="281"/>
      <c r="AC12" s="281"/>
      <c r="AD12" s="281"/>
      <c r="AE12" s="281"/>
      <c r="AF12" s="281"/>
      <c r="AG12" s="281"/>
    </row>
    <row r="13" spans="1:33" s="298" customFormat="1" ht="27">
      <c r="A13" s="277"/>
      <c r="B13" s="1160"/>
      <c r="C13" s="294" t="s">
        <v>2537</v>
      </c>
      <c r="D13" s="293"/>
      <c r="E13" s="293"/>
      <c r="F13" s="293"/>
      <c r="G13" s="293"/>
      <c r="H13" s="293"/>
      <c r="I13" s="293"/>
      <c r="J13" s="293"/>
      <c r="K13" s="293"/>
      <c r="L13" s="293"/>
      <c r="M13" s="293"/>
      <c r="N13" s="293"/>
      <c r="O13" s="293"/>
      <c r="P13" s="293"/>
      <c r="Q13" s="293"/>
      <c r="R13" s="292"/>
      <c r="S13" s="292"/>
      <c r="T13" s="277"/>
      <c r="U13" s="281"/>
      <c r="V13" s="281"/>
      <c r="W13" s="281"/>
      <c r="X13" s="281"/>
      <c r="Y13" s="281"/>
      <c r="Z13" s="281"/>
      <c r="AA13" s="281"/>
      <c r="AB13" s="281"/>
      <c r="AC13" s="281"/>
      <c r="AD13" s="281"/>
      <c r="AE13" s="281"/>
      <c r="AF13" s="281"/>
      <c r="AG13" s="281"/>
    </row>
    <row r="14" spans="1:33" s="298" customFormat="1" ht="27">
      <c r="A14" s="277"/>
      <c r="B14" s="1160"/>
      <c r="C14" s="294"/>
      <c r="D14" s="293"/>
      <c r="E14" s="293"/>
      <c r="F14" s="293"/>
      <c r="G14" s="293"/>
      <c r="H14" s="293"/>
      <c r="I14" s="293"/>
      <c r="J14" s="293"/>
      <c r="K14" s="293"/>
      <c r="L14" s="293"/>
      <c r="M14" s="293"/>
      <c r="N14" s="293"/>
      <c r="O14" s="293"/>
      <c r="P14" s="293"/>
      <c r="Q14" s="293"/>
      <c r="R14" s="292"/>
      <c r="S14" s="292"/>
      <c r="T14" s="277"/>
      <c r="U14" s="281"/>
      <c r="V14" s="281"/>
      <c r="W14" s="281"/>
      <c r="X14" s="281"/>
      <c r="Y14" s="281"/>
      <c r="Z14" s="281"/>
      <c r="AA14" s="281"/>
      <c r="AB14" s="281"/>
      <c r="AC14" s="281"/>
      <c r="AD14" s="281"/>
      <c r="AE14" s="281"/>
      <c r="AF14" s="281"/>
      <c r="AG14" s="281"/>
    </row>
    <row r="15" spans="1:33" s="298" customFormat="1" ht="27">
      <c r="A15" s="277"/>
      <c r="B15" s="293"/>
      <c r="C15" s="1162" t="s">
        <v>2538</v>
      </c>
      <c r="D15" s="293"/>
      <c r="E15" s="293"/>
      <c r="F15" s="293"/>
      <c r="G15" s="293"/>
      <c r="H15" s="293"/>
      <c r="I15" s="293"/>
      <c r="J15" s="293"/>
      <c r="K15" s="1162"/>
      <c r="L15" s="293"/>
      <c r="M15" s="293"/>
      <c r="N15" s="293"/>
      <c r="O15" s="293"/>
      <c r="P15" s="293"/>
      <c r="Q15" s="293"/>
      <c r="R15" s="292"/>
      <c r="S15" s="292"/>
      <c r="T15" s="277"/>
      <c r="U15" s="281"/>
      <c r="V15" s="281"/>
      <c r="W15" s="281"/>
      <c r="X15" s="281"/>
      <c r="Y15" s="281"/>
      <c r="Z15" s="281"/>
      <c r="AA15" s="281"/>
      <c r="AB15" s="281"/>
      <c r="AC15" s="281"/>
      <c r="AD15" s="281"/>
      <c r="AE15" s="281"/>
      <c r="AF15" s="281"/>
      <c r="AG15" s="281"/>
    </row>
    <row r="16" spans="1:33" s="298" customFormat="1" ht="27">
      <c r="A16" s="277"/>
      <c r="B16" s="1160"/>
      <c r="C16" s="294"/>
      <c r="D16" s="293"/>
      <c r="E16" s="293"/>
      <c r="F16" s="293"/>
      <c r="G16" s="293"/>
      <c r="H16" s="293"/>
      <c r="I16" s="293"/>
      <c r="J16" s="293"/>
      <c r="K16" s="1162"/>
      <c r="L16" s="293"/>
      <c r="M16" s="293"/>
      <c r="N16" s="293"/>
      <c r="O16" s="293"/>
      <c r="P16" s="293"/>
      <c r="Q16" s="293"/>
      <c r="R16" s="292"/>
      <c r="S16" s="292"/>
      <c r="T16" s="277"/>
      <c r="U16" s="281"/>
      <c r="V16" s="281"/>
      <c r="W16" s="281"/>
      <c r="X16" s="281"/>
      <c r="Y16" s="281"/>
      <c r="Z16" s="281"/>
      <c r="AA16" s="281"/>
      <c r="AB16" s="281"/>
      <c r="AC16" s="281"/>
      <c r="AD16" s="281"/>
      <c r="AE16" s="281"/>
      <c r="AF16" s="281"/>
      <c r="AG16" s="281"/>
    </row>
    <row r="17" spans="1:34">
      <c r="A17" s="1228">
        <v>1</v>
      </c>
      <c r="B17" s="1228">
        <v>1</v>
      </c>
      <c r="C17" s="1228">
        <v>1</v>
      </c>
      <c r="D17" s="1228">
        <v>1</v>
      </c>
      <c r="E17" s="1228">
        <v>1</v>
      </c>
      <c r="F17" s="1228">
        <v>1</v>
      </c>
      <c r="G17" s="1228">
        <v>1</v>
      </c>
      <c r="H17" s="1228">
        <v>1</v>
      </c>
      <c r="I17" s="1228">
        <v>1</v>
      </c>
      <c r="J17" s="1228">
        <v>1</v>
      </c>
      <c r="K17" s="1228">
        <v>1</v>
      </c>
      <c r="L17" s="1228">
        <v>1</v>
      </c>
      <c r="M17" s="1228">
        <v>1</v>
      </c>
      <c r="N17" s="1228">
        <v>1</v>
      </c>
      <c r="O17" s="1228">
        <v>1</v>
      </c>
      <c r="P17" s="1228">
        <v>1</v>
      </c>
      <c r="Q17" s="1228">
        <v>1</v>
      </c>
      <c r="R17" s="1228">
        <v>1</v>
      </c>
      <c r="S17" s="1228">
        <v>1</v>
      </c>
      <c r="T17" s="1228">
        <v>1</v>
      </c>
      <c r="U17" s="281"/>
      <c r="V17" s="281"/>
      <c r="W17" s="281"/>
      <c r="X17" s="281"/>
    </row>
    <row r="18" spans="1:34" s="298" customFormat="1" ht="35.25" customHeight="1">
      <c r="A18" s="277"/>
      <c r="B18" s="1160"/>
      <c r="C18" s="294" t="s">
        <v>2539</v>
      </c>
      <c r="D18" s="293"/>
      <c r="E18" s="293"/>
      <c r="F18" s="293"/>
      <c r="G18" s="293"/>
      <c r="H18" s="293"/>
      <c r="I18" s="293"/>
      <c r="J18" s="293"/>
      <c r="K18" s="293"/>
      <c r="L18" s="293"/>
      <c r="M18" s="293"/>
      <c r="N18" s="293"/>
      <c r="O18" s="293"/>
      <c r="P18" s="293"/>
      <c r="Q18" s="293"/>
      <c r="R18" s="292"/>
      <c r="S18" s="292"/>
      <c r="T18" s="277"/>
      <c r="U18" s="281"/>
      <c r="V18" s="281"/>
      <c r="W18" s="281"/>
      <c r="X18" s="281"/>
      <c r="Y18" s="281"/>
      <c r="Z18" s="281"/>
      <c r="AA18" s="281"/>
      <c r="AB18" s="281"/>
      <c r="AC18" s="281"/>
      <c r="AD18" s="281"/>
      <c r="AE18" s="281"/>
      <c r="AF18" s="281"/>
      <c r="AG18" s="281"/>
    </row>
    <row r="19" spans="1:34" s="298" customFormat="1" ht="38.25" customHeight="1">
      <c r="A19" s="277"/>
      <c r="B19" s="293"/>
      <c r="C19" s="1162" t="s">
        <v>2540</v>
      </c>
      <c r="D19" s="293"/>
      <c r="E19" s="293"/>
      <c r="F19" s="293"/>
      <c r="G19" s="293"/>
      <c r="H19" s="293"/>
      <c r="I19" s="293"/>
      <c r="J19" s="293"/>
      <c r="K19" s="293"/>
      <c r="L19" s="293"/>
      <c r="M19" s="293"/>
      <c r="N19" s="293"/>
      <c r="O19" s="293"/>
      <c r="P19" s="293"/>
      <c r="Q19" s="293"/>
      <c r="R19" s="292"/>
      <c r="S19" s="292"/>
      <c r="T19" s="277"/>
      <c r="U19" s="281"/>
      <c r="V19" s="281"/>
      <c r="W19" s="281"/>
      <c r="X19" s="281"/>
      <c r="Y19" s="281"/>
      <c r="Z19" s="281"/>
      <c r="AA19" s="281"/>
      <c r="AB19" s="281"/>
      <c r="AC19" s="281"/>
      <c r="AD19" s="281"/>
      <c r="AE19" s="281"/>
      <c r="AF19" s="281"/>
      <c r="AG19" s="281"/>
    </row>
    <row r="20" spans="1:34" s="298" customFormat="1" ht="38.25" customHeight="1">
      <c r="A20" s="277"/>
      <c r="B20" s="293"/>
      <c r="C20" s="1162" t="s">
        <v>2541</v>
      </c>
      <c r="D20" s="293"/>
      <c r="E20" s="293"/>
      <c r="F20" s="293"/>
      <c r="G20" s="293"/>
      <c r="H20" s="293"/>
      <c r="I20" s="293"/>
      <c r="J20" s="293"/>
      <c r="K20" s="1162"/>
      <c r="L20" s="293"/>
      <c r="M20" s="293"/>
      <c r="N20" s="293"/>
      <c r="O20" s="293"/>
      <c r="P20" s="293"/>
      <c r="Q20" s="293"/>
      <c r="R20" s="292"/>
      <c r="S20" s="292"/>
      <c r="T20" s="277"/>
      <c r="U20" s="281"/>
      <c r="V20" s="281"/>
      <c r="W20" s="281"/>
      <c r="X20" s="281"/>
      <c r="Y20" s="281"/>
      <c r="Z20" s="281"/>
      <c r="AA20" s="281"/>
      <c r="AB20" s="281"/>
      <c r="AC20" s="281"/>
      <c r="AD20" s="281"/>
      <c r="AE20" s="281"/>
      <c r="AF20" s="281"/>
      <c r="AG20" s="281"/>
    </row>
    <row r="21" spans="1:34" s="298" customFormat="1" ht="38.25" customHeight="1">
      <c r="A21" s="277"/>
      <c r="B21" s="1160"/>
      <c r="C21" s="294" t="s">
        <v>4003</v>
      </c>
      <c r="D21" s="293"/>
      <c r="E21" s="293"/>
      <c r="F21" s="293"/>
      <c r="G21" s="293"/>
      <c r="H21" s="293"/>
      <c r="I21" s="293"/>
      <c r="J21" s="293"/>
      <c r="K21" s="1162"/>
      <c r="L21" s="293"/>
      <c r="M21" s="293"/>
      <c r="N21" s="293"/>
      <c r="O21" s="293"/>
      <c r="P21" s="293"/>
      <c r="Q21" s="293"/>
      <c r="R21" s="292"/>
      <c r="S21" s="292"/>
      <c r="T21" s="277"/>
      <c r="U21" s="281"/>
      <c r="V21" s="281"/>
      <c r="W21" s="281"/>
      <c r="X21" s="281"/>
      <c r="Y21" s="281"/>
      <c r="Z21" s="281"/>
      <c r="AA21" s="281"/>
      <c r="AB21" s="281"/>
      <c r="AC21" s="281"/>
      <c r="AD21" s="281"/>
      <c r="AE21" s="281"/>
      <c r="AF21" s="281"/>
      <c r="AG21" s="281"/>
    </row>
    <row r="22" spans="1:34" s="298" customFormat="1" ht="38.25" customHeight="1">
      <c r="A22" s="277"/>
      <c r="B22" s="293"/>
      <c r="C22" s="1162" t="s">
        <v>4004</v>
      </c>
      <c r="D22" s="293"/>
      <c r="E22" s="293"/>
      <c r="F22" s="293"/>
      <c r="G22" s="293"/>
      <c r="H22" s="293"/>
      <c r="I22" s="293"/>
      <c r="J22" s="293"/>
      <c r="K22" s="1162"/>
      <c r="L22" s="293"/>
      <c r="M22" s="293"/>
      <c r="N22" s="293"/>
      <c r="O22" s="293"/>
      <c r="P22" s="293"/>
      <c r="Q22" s="293"/>
      <c r="R22" s="292"/>
      <c r="S22" s="292"/>
      <c r="T22" s="277"/>
      <c r="U22" s="281"/>
      <c r="V22" s="281"/>
      <c r="W22" s="281"/>
      <c r="X22" s="281"/>
      <c r="Y22" s="281"/>
      <c r="Z22" s="281"/>
      <c r="AA22" s="281"/>
      <c r="AB22" s="281"/>
      <c r="AC22" s="281"/>
      <c r="AD22" s="281"/>
      <c r="AE22" s="281"/>
      <c r="AF22" s="281"/>
      <c r="AG22" s="281"/>
    </row>
    <row r="23" spans="1:34" s="298" customFormat="1" ht="38.25" customHeight="1">
      <c r="A23" s="277"/>
      <c r="B23" s="1160"/>
      <c r="C23" s="3568" t="s">
        <v>4005</v>
      </c>
      <c r="D23" s="293"/>
      <c r="E23" s="293"/>
      <c r="F23" s="293"/>
      <c r="G23" s="293"/>
      <c r="H23" s="293"/>
      <c r="I23" s="293"/>
      <c r="J23" s="293"/>
      <c r="K23" s="1162"/>
      <c r="L23" s="293"/>
      <c r="M23" s="293"/>
      <c r="N23" s="293"/>
      <c r="O23" s="293"/>
      <c r="P23" s="293"/>
      <c r="Q23" s="293"/>
      <c r="R23" s="292"/>
      <c r="S23" s="292"/>
      <c r="T23" s="277"/>
      <c r="U23" s="281"/>
      <c r="V23" s="281"/>
      <c r="W23" s="281"/>
      <c r="X23" s="281"/>
      <c r="Y23" s="281"/>
      <c r="Z23" s="281"/>
      <c r="AA23" s="281"/>
      <c r="AB23" s="281"/>
      <c r="AC23" s="281"/>
      <c r="AD23" s="281"/>
      <c r="AE23" s="281"/>
      <c r="AF23" s="281"/>
      <c r="AG23" s="281"/>
    </row>
    <row r="24" spans="1:34" s="298" customFormat="1" ht="38.25" customHeight="1">
      <c r="A24" s="277"/>
      <c r="B24" s="1160"/>
      <c r="C24" s="294"/>
      <c r="D24" s="293"/>
      <c r="E24" s="293"/>
      <c r="F24" s="293"/>
      <c r="G24" s="293"/>
      <c r="H24" s="293"/>
      <c r="I24" s="293"/>
      <c r="J24" s="293"/>
      <c r="K24" s="1162"/>
      <c r="L24" s="293"/>
      <c r="M24" s="293"/>
      <c r="N24" s="293"/>
      <c r="O24" s="293"/>
      <c r="P24" s="293"/>
      <c r="Q24" s="293"/>
      <c r="R24" s="292"/>
      <c r="S24" s="292"/>
      <c r="T24" s="277"/>
      <c r="U24" s="281"/>
      <c r="V24" s="281"/>
      <c r="W24" s="281"/>
      <c r="X24" s="281"/>
      <c r="Y24" s="281"/>
      <c r="Z24" s="281"/>
      <c r="AA24" s="281"/>
      <c r="AB24" s="281"/>
      <c r="AC24" s="281"/>
      <c r="AD24" s="281"/>
      <c r="AE24" s="281"/>
      <c r="AF24" s="281"/>
      <c r="AG24" s="281"/>
    </row>
    <row r="25" spans="1:34">
      <c r="A25" s="1228">
        <v>1</v>
      </c>
      <c r="B25" s="1228">
        <v>1</v>
      </c>
      <c r="C25" s="1228">
        <v>1</v>
      </c>
      <c r="D25" s="1228">
        <v>1</v>
      </c>
      <c r="E25" s="1228">
        <v>1</v>
      </c>
      <c r="F25" s="1228">
        <v>1</v>
      </c>
      <c r="G25" s="1228">
        <v>1</v>
      </c>
      <c r="H25" s="1228">
        <v>1</v>
      </c>
      <c r="I25" s="1228">
        <v>1</v>
      </c>
      <c r="J25" s="1228">
        <v>1</v>
      </c>
      <c r="K25" s="1228">
        <v>1</v>
      </c>
      <c r="L25" s="1228">
        <v>1</v>
      </c>
      <c r="M25" s="1228">
        <v>1</v>
      </c>
      <c r="N25" s="1228">
        <v>1</v>
      </c>
      <c r="O25" s="1228">
        <v>1</v>
      </c>
      <c r="P25" s="1228">
        <v>1</v>
      </c>
      <c r="Q25" s="1228">
        <v>1</v>
      </c>
      <c r="R25" s="1228">
        <v>1</v>
      </c>
      <c r="S25" s="1228">
        <v>1</v>
      </c>
      <c r="T25" s="1228">
        <v>1</v>
      </c>
      <c r="U25" s="281"/>
      <c r="V25" s="281"/>
      <c r="W25" s="281"/>
      <c r="X25" s="281"/>
    </row>
    <row r="26" spans="1:34" s="298" customFormat="1" ht="40.5" customHeight="1">
      <c r="A26" s="277"/>
      <c r="B26" s="1160"/>
      <c r="C26" s="1163" t="s">
        <v>2542</v>
      </c>
      <c r="D26" s="1164"/>
      <c r="E26" s="1165"/>
      <c r="F26" s="294"/>
      <c r="G26" s="294"/>
      <c r="H26" s="1166"/>
      <c r="I26" s="294"/>
      <c r="J26" s="294"/>
      <c r="K26" s="294"/>
      <c r="L26" s="294"/>
      <c r="M26" s="294"/>
      <c r="N26" s="294"/>
      <c r="O26" s="294"/>
      <c r="P26" s="293"/>
      <c r="Q26" s="294"/>
      <c r="R26" s="294"/>
      <c r="S26" s="294"/>
      <c r="T26" s="277"/>
      <c r="U26" s="281"/>
      <c r="V26" s="281"/>
      <c r="W26" s="281"/>
      <c r="X26" s="281"/>
      <c r="Y26" s="281"/>
      <c r="Z26" s="281"/>
      <c r="AA26" s="281"/>
      <c r="AB26" s="281"/>
      <c r="AC26" s="281"/>
      <c r="AD26" s="281"/>
      <c r="AE26" s="281"/>
      <c r="AF26" s="281"/>
      <c r="AG26" s="281"/>
      <c r="AH26" s="281"/>
    </row>
    <row r="27" spans="1:34" s="298" customFormat="1" ht="40.5" customHeight="1">
      <c r="A27" s="277"/>
      <c r="B27" s="294"/>
      <c r="C27" s="1167"/>
      <c r="D27" s="3546" t="s">
        <v>2543</v>
      </c>
      <c r="E27" s="3546"/>
      <c r="F27" s="3546"/>
      <c r="G27" s="3546"/>
      <c r="H27" s="3546"/>
      <c r="I27" s="3546"/>
      <c r="J27" s="3546"/>
      <c r="K27" s="3546"/>
      <c r="L27" s="294"/>
      <c r="M27" s="294"/>
      <c r="N27" s="294"/>
      <c r="O27" s="293"/>
      <c r="P27" s="294"/>
      <c r="Q27" s="294"/>
      <c r="R27" s="294"/>
      <c r="S27" s="292"/>
      <c r="T27" s="277"/>
      <c r="U27" s="281"/>
      <c r="V27" s="281"/>
      <c r="W27" s="281"/>
      <c r="X27" s="281"/>
      <c r="Y27" s="281"/>
      <c r="Z27" s="281"/>
      <c r="AA27" s="281"/>
      <c r="AB27" s="281"/>
      <c r="AC27" s="281"/>
      <c r="AD27" s="281"/>
      <c r="AE27" s="281"/>
      <c r="AF27" s="281"/>
      <c r="AG27" s="281"/>
    </row>
    <row r="28" spans="1:34" s="298" customFormat="1" ht="40.5" customHeight="1">
      <c r="A28" s="277"/>
      <c r="B28" s="294"/>
      <c r="C28" s="1167"/>
      <c r="D28" s="3546" t="s">
        <v>2209</v>
      </c>
      <c r="E28" s="3546"/>
      <c r="F28" s="3546"/>
      <c r="G28" s="3546"/>
      <c r="H28" s="3546"/>
      <c r="I28" s="3546"/>
      <c r="J28" s="3546"/>
      <c r="K28" s="3546"/>
      <c r="L28" s="294"/>
      <c r="M28" s="294"/>
      <c r="N28" s="294"/>
      <c r="O28" s="293"/>
      <c r="P28" s="294"/>
      <c r="Q28" s="294"/>
      <c r="R28" s="294"/>
      <c r="S28" s="292"/>
      <c r="T28" s="277"/>
      <c r="U28" s="281"/>
      <c r="V28" s="281"/>
      <c r="W28" s="281"/>
      <c r="X28" s="281"/>
      <c r="Y28" s="281"/>
      <c r="Z28" s="281"/>
      <c r="AA28" s="281"/>
      <c r="AB28" s="281"/>
      <c r="AC28" s="281"/>
      <c r="AD28" s="281"/>
      <c r="AE28" s="281"/>
      <c r="AF28" s="281"/>
      <c r="AG28" s="281"/>
    </row>
    <row r="29" spans="1:34" s="298" customFormat="1" ht="40.5" customHeight="1">
      <c r="A29" s="277"/>
      <c r="B29" s="294"/>
      <c r="C29" s="1167"/>
      <c r="D29" s="3546" t="s">
        <v>2212</v>
      </c>
      <c r="E29" s="3546"/>
      <c r="F29" s="3546"/>
      <c r="G29" s="3546"/>
      <c r="H29" s="3546"/>
      <c r="I29" s="3546"/>
      <c r="J29" s="3546"/>
      <c r="K29" s="3546"/>
      <c r="L29" s="294"/>
      <c r="M29" s="294"/>
      <c r="N29" s="294"/>
      <c r="O29" s="293"/>
      <c r="P29" s="294"/>
      <c r="Q29" s="294"/>
      <c r="R29" s="294"/>
      <c r="S29" s="292"/>
      <c r="T29" s="277"/>
      <c r="U29" s="281"/>
      <c r="V29" s="281"/>
      <c r="W29" s="281"/>
      <c r="X29" s="281"/>
      <c r="Y29" s="281"/>
      <c r="Z29" s="281"/>
      <c r="AA29" s="281"/>
      <c r="AB29" s="281"/>
      <c r="AC29" s="281"/>
      <c r="AD29" s="281"/>
      <c r="AE29" s="281"/>
      <c r="AF29" s="281"/>
      <c r="AG29" s="281"/>
    </row>
    <row r="30" spans="1:34" s="298" customFormat="1" ht="40.5" customHeight="1">
      <c r="A30" s="277"/>
      <c r="B30" s="294"/>
      <c r="C30" s="1167"/>
      <c r="D30" s="3546" t="s">
        <v>2495</v>
      </c>
      <c r="E30" s="3546"/>
      <c r="F30" s="3546"/>
      <c r="G30" s="3546"/>
      <c r="H30" s="3546"/>
      <c r="I30" s="3546"/>
      <c r="J30" s="3546"/>
      <c r="K30" s="3546"/>
      <c r="L30" s="294"/>
      <c r="M30" s="294"/>
      <c r="N30" s="294"/>
      <c r="O30" s="293"/>
      <c r="P30" s="294"/>
      <c r="Q30" s="294"/>
      <c r="R30" s="294"/>
      <c r="S30" s="292"/>
      <c r="T30" s="277"/>
      <c r="U30" s="281"/>
      <c r="V30" s="281"/>
      <c r="W30" s="281"/>
      <c r="X30" s="281"/>
      <c r="Y30" s="281"/>
      <c r="Z30" s="281"/>
      <c r="AA30" s="281"/>
      <c r="AB30" s="281"/>
      <c r="AC30" s="281"/>
      <c r="AD30" s="281"/>
      <c r="AE30" s="281"/>
      <c r="AF30" s="281"/>
      <c r="AG30" s="281"/>
    </row>
    <row r="31" spans="1:34" s="298" customFormat="1" ht="40.5" customHeight="1">
      <c r="A31" s="277"/>
      <c r="B31" s="294"/>
      <c r="C31" s="1167"/>
      <c r="D31" s="1894"/>
      <c r="E31" s="1894"/>
      <c r="F31" s="1894"/>
      <c r="G31" s="1894"/>
      <c r="H31" s="1894"/>
      <c r="I31" s="1894"/>
      <c r="J31" s="1894"/>
      <c r="K31" s="1894"/>
      <c r="L31" s="294"/>
      <c r="M31" s="294"/>
      <c r="N31" s="294"/>
      <c r="O31" s="293"/>
      <c r="P31" s="294"/>
      <c r="Q31" s="294"/>
      <c r="R31" s="294"/>
      <c r="S31" s="292"/>
      <c r="T31" s="277"/>
      <c r="U31" s="281"/>
      <c r="V31" s="281"/>
      <c r="W31" s="281"/>
      <c r="X31" s="281"/>
      <c r="Y31" s="281"/>
      <c r="Z31" s="281"/>
      <c r="AA31" s="281"/>
      <c r="AB31" s="281"/>
      <c r="AC31" s="281"/>
      <c r="AD31" s="281"/>
      <c r="AE31" s="281"/>
      <c r="AF31" s="281"/>
      <c r="AG31" s="281"/>
    </row>
    <row r="32" spans="1:34">
      <c r="A32" s="1228">
        <v>1</v>
      </c>
      <c r="B32" s="1228">
        <v>1</v>
      </c>
      <c r="C32" s="1228">
        <v>1</v>
      </c>
      <c r="D32" s="1228">
        <v>1</v>
      </c>
      <c r="E32" s="1228">
        <v>1</v>
      </c>
      <c r="F32" s="1228">
        <v>1</v>
      </c>
      <c r="G32" s="1228">
        <v>1</v>
      </c>
      <c r="H32" s="1228">
        <v>1</v>
      </c>
      <c r="I32" s="1228">
        <v>1</v>
      </c>
      <c r="J32" s="1228">
        <v>1</v>
      </c>
      <c r="K32" s="1228">
        <v>1</v>
      </c>
      <c r="L32" s="1228">
        <v>1</v>
      </c>
      <c r="M32" s="1228">
        <v>1</v>
      </c>
      <c r="N32" s="1228">
        <v>1</v>
      </c>
      <c r="O32" s="1228">
        <v>1</v>
      </c>
      <c r="P32" s="1228">
        <v>1</v>
      </c>
      <c r="Q32" s="1228">
        <v>1</v>
      </c>
      <c r="R32" s="1228">
        <v>1</v>
      </c>
      <c r="S32" s="1228">
        <v>1</v>
      </c>
      <c r="T32" s="1228">
        <v>1</v>
      </c>
      <c r="U32" s="281"/>
      <c r="V32" s="281"/>
      <c r="W32" s="281"/>
      <c r="X32" s="281"/>
    </row>
    <row r="33" spans="1:34" s="298" customFormat="1" ht="40.5" customHeight="1">
      <c r="A33" s="277"/>
      <c r="B33" s="1160"/>
      <c r="C33" s="294" t="s">
        <v>2544</v>
      </c>
      <c r="D33" s="1164"/>
      <c r="E33" s="1165"/>
      <c r="F33" s="294"/>
      <c r="G33" s="294"/>
      <c r="H33" s="1166"/>
      <c r="I33" s="294"/>
      <c r="J33" s="294"/>
      <c r="K33" s="294"/>
      <c r="L33" s="294"/>
      <c r="M33" s="294"/>
      <c r="N33" s="294"/>
      <c r="O33" s="294"/>
      <c r="P33" s="293"/>
      <c r="Q33" s="294"/>
      <c r="R33" s="294"/>
      <c r="S33" s="294"/>
      <c r="T33" s="277"/>
      <c r="U33" s="281"/>
      <c r="V33" s="281"/>
      <c r="W33" s="281"/>
      <c r="X33" s="281"/>
      <c r="Y33" s="281"/>
      <c r="Z33" s="281"/>
      <c r="AA33" s="281"/>
      <c r="AB33" s="281"/>
      <c r="AC33" s="281"/>
      <c r="AD33" s="281"/>
      <c r="AE33" s="281"/>
      <c r="AF33" s="281"/>
      <c r="AG33" s="281"/>
      <c r="AH33" s="281"/>
    </row>
    <row r="34" spans="1:34" s="298" customFormat="1" ht="40.5" customHeight="1">
      <c r="A34" s="277"/>
      <c r="B34" s="294"/>
      <c r="C34" s="1167"/>
      <c r="D34" s="3546" t="s">
        <v>2545</v>
      </c>
      <c r="E34" s="3546"/>
      <c r="F34" s="3546"/>
      <c r="G34" s="3546"/>
      <c r="H34" s="3546"/>
      <c r="I34" s="3546"/>
      <c r="J34" s="3546"/>
      <c r="K34" s="3546"/>
      <c r="L34" s="294"/>
      <c r="M34" s="294"/>
      <c r="N34" s="294"/>
      <c r="O34" s="293"/>
      <c r="P34" s="294"/>
      <c r="Q34" s="294"/>
      <c r="R34" s="294"/>
      <c r="S34" s="292"/>
      <c r="T34" s="277"/>
      <c r="U34" s="281"/>
      <c r="V34" s="281"/>
      <c r="W34" s="281"/>
      <c r="X34" s="281"/>
      <c r="Y34" s="281"/>
      <c r="Z34" s="281"/>
      <c r="AA34" s="281"/>
      <c r="AB34" s="281"/>
      <c r="AC34" s="281"/>
      <c r="AD34" s="281"/>
      <c r="AE34" s="281"/>
      <c r="AF34" s="281"/>
      <c r="AG34" s="281"/>
    </row>
    <row r="35" spans="1:34">
      <c r="A35" s="1228">
        <v>1</v>
      </c>
      <c r="B35" s="1228">
        <v>1</v>
      </c>
      <c r="C35" s="1228">
        <v>1</v>
      </c>
      <c r="D35" s="1228">
        <v>1</v>
      </c>
      <c r="E35" s="1228">
        <v>1</v>
      </c>
      <c r="F35" s="1228">
        <v>1</v>
      </c>
      <c r="G35" s="1228">
        <v>1</v>
      </c>
      <c r="H35" s="1228">
        <v>1</v>
      </c>
      <c r="I35" s="1228">
        <v>1</v>
      </c>
      <c r="J35" s="1228">
        <v>1</v>
      </c>
      <c r="K35" s="1228">
        <v>1</v>
      </c>
      <c r="L35" s="1228">
        <v>1</v>
      </c>
      <c r="M35" s="1228">
        <v>1</v>
      </c>
      <c r="N35" s="1228">
        <v>1</v>
      </c>
      <c r="O35" s="1228">
        <v>1</v>
      </c>
      <c r="P35" s="1228">
        <v>1</v>
      </c>
      <c r="Q35" s="1228">
        <v>1</v>
      </c>
      <c r="R35" s="1228">
        <v>1</v>
      </c>
      <c r="S35" s="1228">
        <v>1</v>
      </c>
      <c r="T35" s="1228">
        <v>1</v>
      </c>
      <c r="U35" s="281"/>
      <c r="V35" s="281"/>
      <c r="W35" s="281"/>
      <c r="X35" s="281"/>
    </row>
    <row r="36" spans="1:34" s="298" customFormat="1" ht="40.5" customHeight="1">
      <c r="A36" s="277"/>
      <c r="B36" s="1160"/>
      <c r="C36" s="294" t="s">
        <v>2546</v>
      </c>
      <c r="D36" s="1164"/>
      <c r="E36" s="1165"/>
      <c r="F36" s="294"/>
      <c r="G36" s="294"/>
      <c r="H36" s="1166"/>
      <c r="I36" s="294"/>
      <c r="J36" s="294"/>
      <c r="K36" s="294"/>
      <c r="L36" s="294"/>
      <c r="M36" s="294"/>
      <c r="N36" s="294"/>
      <c r="O36" s="294"/>
      <c r="P36" s="293"/>
      <c r="Q36" s="294"/>
      <c r="R36" s="294"/>
      <c r="S36" s="294"/>
      <c r="T36" s="277"/>
      <c r="U36" s="281"/>
      <c r="V36" s="281"/>
      <c r="W36" s="281"/>
      <c r="X36" s="281"/>
      <c r="Y36" s="281"/>
      <c r="Z36" s="281"/>
      <c r="AA36" s="281"/>
      <c r="AB36" s="281"/>
      <c r="AC36" s="281"/>
      <c r="AD36" s="281"/>
      <c r="AE36" s="281"/>
      <c r="AF36" s="281"/>
      <c r="AG36" s="281"/>
      <c r="AH36" s="281"/>
    </row>
    <row r="37" spans="1:34" s="298" customFormat="1" ht="40.5" customHeight="1">
      <c r="A37" s="277"/>
      <c r="B37" s="294"/>
      <c r="C37" s="1167"/>
      <c r="D37" s="3546" t="s">
        <v>2547</v>
      </c>
      <c r="E37" s="3546"/>
      <c r="F37" s="3546"/>
      <c r="G37" s="3546"/>
      <c r="H37" s="3546"/>
      <c r="I37" s="3546"/>
      <c r="J37" s="3546"/>
      <c r="K37" s="3546"/>
      <c r="L37" s="294"/>
      <c r="M37" s="294"/>
      <c r="N37" s="294"/>
      <c r="O37" s="293"/>
      <c r="P37" s="294"/>
      <c r="Q37" s="294"/>
      <c r="R37" s="294"/>
      <c r="S37" s="292"/>
      <c r="T37" s="277"/>
      <c r="U37" s="281"/>
      <c r="V37" s="281"/>
      <c r="W37" s="281"/>
      <c r="X37" s="281"/>
      <c r="Y37" s="281"/>
      <c r="Z37" s="281"/>
      <c r="AA37" s="281"/>
      <c r="AB37" s="281"/>
      <c r="AC37" s="281"/>
      <c r="AD37" s="281"/>
      <c r="AE37" s="281"/>
      <c r="AF37" s="281"/>
      <c r="AG37" s="281"/>
    </row>
    <row r="38" spans="1:34">
      <c r="A38" s="1228">
        <v>1</v>
      </c>
      <c r="B38" s="1228">
        <v>1</v>
      </c>
      <c r="C38" s="1228">
        <v>1</v>
      </c>
      <c r="D38" s="1228">
        <v>1</v>
      </c>
      <c r="E38" s="1228">
        <v>1</v>
      </c>
      <c r="F38" s="1228">
        <v>1</v>
      </c>
      <c r="G38" s="1228">
        <v>1</v>
      </c>
      <c r="H38" s="1228">
        <v>1</v>
      </c>
      <c r="I38" s="1228">
        <v>1</v>
      </c>
      <c r="J38" s="1228">
        <v>1</v>
      </c>
      <c r="K38" s="1228">
        <v>1</v>
      </c>
      <c r="L38" s="1228">
        <v>1</v>
      </c>
      <c r="M38" s="1228">
        <v>1</v>
      </c>
      <c r="N38" s="1228">
        <v>1</v>
      </c>
      <c r="O38" s="1228">
        <v>1</v>
      </c>
      <c r="P38" s="1228">
        <v>1</v>
      </c>
      <c r="Q38" s="1228">
        <v>1</v>
      </c>
      <c r="R38" s="1228">
        <v>1</v>
      </c>
      <c r="S38" s="1228">
        <v>1</v>
      </c>
      <c r="T38" s="1228">
        <v>1</v>
      </c>
      <c r="U38" s="281"/>
      <c r="V38" s="281"/>
      <c r="W38" s="281"/>
      <c r="X38" s="281"/>
    </row>
    <row r="39" spans="1:34" s="298" customFormat="1" ht="40.5" customHeight="1">
      <c r="A39" s="277"/>
      <c r="B39" s="1160"/>
      <c r="C39" s="294" t="s">
        <v>2548</v>
      </c>
      <c r="D39" s="1164"/>
      <c r="E39" s="1165"/>
      <c r="F39" s="294"/>
      <c r="G39" s="294"/>
      <c r="H39" s="1166"/>
      <c r="I39" s="294"/>
      <c r="J39" s="294"/>
      <c r="K39" s="294"/>
      <c r="L39" s="294"/>
      <c r="M39" s="294"/>
      <c r="N39" s="294"/>
      <c r="O39" s="294"/>
      <c r="P39" s="293"/>
      <c r="Q39" s="294"/>
      <c r="R39" s="294"/>
      <c r="S39" s="294"/>
      <c r="T39" s="277"/>
      <c r="U39" s="281"/>
      <c r="V39" s="281"/>
      <c r="W39" s="281"/>
      <c r="X39" s="281"/>
      <c r="Y39" s="281"/>
      <c r="Z39" s="281"/>
      <c r="AA39" s="281"/>
      <c r="AB39" s="281"/>
      <c r="AC39" s="281"/>
      <c r="AD39" s="281"/>
      <c r="AE39" s="281"/>
      <c r="AF39" s="281"/>
      <c r="AG39" s="281"/>
      <c r="AH39" s="281"/>
    </row>
    <row r="40" spans="1:34" s="298" customFormat="1" ht="40.5" customHeight="1">
      <c r="A40" s="277"/>
      <c r="B40" s="294"/>
      <c r="C40" s="1167"/>
      <c r="D40" s="3546" t="s">
        <v>2549</v>
      </c>
      <c r="E40" s="3546"/>
      <c r="F40" s="3546"/>
      <c r="G40" s="3546"/>
      <c r="H40" s="3546"/>
      <c r="I40" s="3546"/>
      <c r="J40" s="3546"/>
      <c r="K40" s="3546"/>
      <c r="L40" s="294"/>
      <c r="M40" s="294"/>
      <c r="N40" s="294"/>
      <c r="O40" s="293"/>
      <c r="P40" s="294"/>
      <c r="Q40" s="294"/>
      <c r="R40" s="294"/>
      <c r="S40" s="292"/>
      <c r="T40" s="277"/>
      <c r="U40" s="281"/>
      <c r="V40" s="281"/>
      <c r="W40" s="281"/>
      <c r="X40" s="281"/>
      <c r="Y40" s="281"/>
      <c r="Z40" s="281"/>
      <c r="AA40" s="281"/>
      <c r="AB40" s="281"/>
      <c r="AC40" s="281"/>
      <c r="AD40" s="281"/>
      <c r="AE40" s="281"/>
      <c r="AF40" s="281"/>
      <c r="AG40" s="281"/>
    </row>
    <row r="41" spans="1:34">
      <c r="A41" s="1228">
        <v>1</v>
      </c>
      <c r="B41" s="1228">
        <v>1</v>
      </c>
      <c r="C41" s="1228">
        <v>1</v>
      </c>
      <c r="D41" s="1228">
        <v>1</v>
      </c>
      <c r="E41" s="1228">
        <v>1</v>
      </c>
      <c r="F41" s="1228">
        <v>1</v>
      </c>
      <c r="G41" s="1228">
        <v>1</v>
      </c>
      <c r="H41" s="1228">
        <v>1</v>
      </c>
      <c r="I41" s="1228">
        <v>1</v>
      </c>
      <c r="J41" s="1228">
        <v>1</v>
      </c>
      <c r="K41" s="1228">
        <v>1</v>
      </c>
      <c r="L41" s="1228">
        <v>1</v>
      </c>
      <c r="M41" s="1228">
        <v>1</v>
      </c>
      <c r="N41" s="1228">
        <v>1</v>
      </c>
      <c r="O41" s="1228">
        <v>1</v>
      </c>
      <c r="P41" s="1228">
        <v>1</v>
      </c>
      <c r="Q41" s="1228">
        <v>1</v>
      </c>
      <c r="R41" s="1228">
        <v>1</v>
      </c>
      <c r="S41" s="1228">
        <v>1</v>
      </c>
      <c r="T41" s="1228">
        <v>1</v>
      </c>
      <c r="U41" s="281"/>
      <c r="V41" s="281"/>
      <c r="W41" s="281"/>
      <c r="X41" s="281"/>
    </row>
    <row r="42" spans="1:34" s="298" customFormat="1" ht="40.5" customHeight="1">
      <c r="A42" s="277"/>
      <c r="B42" s="1160"/>
      <c r="C42" s="294" t="s">
        <v>2550</v>
      </c>
      <c r="D42" s="1164"/>
      <c r="E42" s="1165"/>
      <c r="F42" s="294"/>
      <c r="G42" s="294"/>
      <c r="H42" s="1166"/>
      <c r="I42" s="294"/>
      <c r="J42" s="294"/>
      <c r="K42" s="294"/>
      <c r="L42" s="294"/>
      <c r="M42" s="294"/>
      <c r="N42" s="294"/>
      <c r="O42" s="294"/>
      <c r="P42" s="293"/>
      <c r="Q42" s="294"/>
      <c r="R42" s="294"/>
      <c r="S42" s="294"/>
      <c r="T42" s="277"/>
      <c r="U42" s="281"/>
      <c r="V42" s="281"/>
      <c r="W42" s="281"/>
      <c r="X42" s="281"/>
      <c r="Y42" s="281"/>
      <c r="Z42" s="281"/>
      <c r="AA42" s="281"/>
      <c r="AB42" s="281"/>
      <c r="AC42" s="281"/>
      <c r="AD42" s="281"/>
      <c r="AE42" s="281"/>
      <c r="AF42" s="281"/>
      <c r="AG42" s="281"/>
      <c r="AH42" s="281"/>
    </row>
    <row r="43" spans="1:34" s="298" customFormat="1" ht="40.5" customHeight="1">
      <c r="A43" s="277"/>
      <c r="B43" s="294"/>
      <c r="C43" s="1167"/>
      <c r="D43" s="3546" t="s">
        <v>2551</v>
      </c>
      <c r="E43" s="3546"/>
      <c r="F43" s="3546"/>
      <c r="G43" s="3546"/>
      <c r="H43" s="3546"/>
      <c r="I43" s="3546"/>
      <c r="J43" s="3546"/>
      <c r="K43" s="3546"/>
      <c r="L43" s="294"/>
      <c r="M43" s="294"/>
      <c r="N43" s="294"/>
      <c r="O43" s="293"/>
      <c r="P43" s="294"/>
      <c r="Q43" s="294"/>
      <c r="R43" s="294"/>
      <c r="S43" s="292"/>
      <c r="T43" s="277"/>
      <c r="U43" s="281"/>
      <c r="V43" s="281"/>
      <c r="W43" s="281"/>
      <c r="X43" s="281"/>
      <c r="Y43" s="281"/>
      <c r="Z43" s="281"/>
      <c r="AA43" s="281"/>
      <c r="AB43" s="281"/>
      <c r="AC43" s="281"/>
      <c r="AD43" s="281"/>
      <c r="AE43" s="281"/>
      <c r="AF43" s="281"/>
      <c r="AG43" s="281"/>
    </row>
    <row r="44" spans="1:34">
      <c r="A44" s="1228">
        <v>1</v>
      </c>
      <c r="B44" s="1228">
        <v>1</v>
      </c>
      <c r="C44" s="1228">
        <v>1</v>
      </c>
      <c r="D44" s="1228">
        <v>1</v>
      </c>
      <c r="E44" s="1228">
        <v>1</v>
      </c>
      <c r="F44" s="1228">
        <v>1</v>
      </c>
      <c r="G44" s="1228">
        <v>1</v>
      </c>
      <c r="H44" s="1228">
        <v>1</v>
      </c>
      <c r="I44" s="1228">
        <v>1</v>
      </c>
      <c r="J44" s="1228">
        <v>1</v>
      </c>
      <c r="K44" s="1228">
        <v>1</v>
      </c>
      <c r="L44" s="1228">
        <v>1</v>
      </c>
      <c r="M44" s="1228">
        <v>1</v>
      </c>
      <c r="N44" s="1228">
        <v>1</v>
      </c>
      <c r="O44" s="1228">
        <v>1</v>
      </c>
      <c r="P44" s="1228">
        <v>1</v>
      </c>
      <c r="Q44" s="1228">
        <v>1</v>
      </c>
      <c r="R44" s="1228">
        <v>1</v>
      </c>
      <c r="S44" s="1228">
        <v>1</v>
      </c>
      <c r="T44" s="1228">
        <v>1</v>
      </c>
      <c r="U44" s="281"/>
      <c r="V44" s="281"/>
      <c r="W44" s="281"/>
      <c r="X44" s="281"/>
    </row>
    <row r="45" spans="1:34" s="298" customFormat="1" ht="40.5" customHeight="1">
      <c r="A45" s="277"/>
      <c r="B45" s="1160"/>
      <c r="C45" s="294" t="s">
        <v>2552</v>
      </c>
      <c r="D45" s="1164"/>
      <c r="E45" s="1165"/>
      <c r="F45" s="294"/>
      <c r="G45" s="294"/>
      <c r="H45" s="1166"/>
      <c r="I45" s="294"/>
      <c r="J45" s="294"/>
      <c r="K45" s="294"/>
      <c r="L45" s="294"/>
      <c r="M45" s="294"/>
      <c r="N45" s="294"/>
      <c r="O45" s="294"/>
      <c r="P45" s="293"/>
      <c r="Q45" s="294"/>
      <c r="R45" s="294"/>
      <c r="S45" s="294"/>
      <c r="T45" s="277"/>
      <c r="U45" s="281"/>
      <c r="V45" s="281"/>
      <c r="W45" s="281"/>
      <c r="X45" s="281"/>
      <c r="Y45" s="281"/>
      <c r="Z45" s="281"/>
      <c r="AA45" s="281"/>
      <c r="AB45" s="281"/>
      <c r="AC45" s="281"/>
      <c r="AD45" s="281"/>
      <c r="AE45" s="281"/>
      <c r="AF45" s="281"/>
      <c r="AG45" s="281"/>
      <c r="AH45" s="281"/>
    </row>
    <row r="46" spans="1:34" s="298" customFormat="1" ht="40.5" customHeight="1">
      <c r="A46" s="277"/>
      <c r="B46" s="294"/>
      <c r="C46" s="1167"/>
      <c r="D46" s="3546" t="s">
        <v>2553</v>
      </c>
      <c r="E46" s="3546"/>
      <c r="F46" s="3546"/>
      <c r="G46" s="3546"/>
      <c r="H46" s="3546"/>
      <c r="I46" s="3546"/>
      <c r="J46" s="3546"/>
      <c r="K46" s="3546"/>
      <c r="L46" s="294" t="s">
        <v>188</v>
      </c>
      <c r="M46" s="294"/>
      <c r="N46" s="294"/>
      <c r="O46" s="293"/>
      <c r="P46" s="294"/>
      <c r="Q46" s="294"/>
      <c r="R46" s="294"/>
      <c r="S46" s="292"/>
      <c r="T46" s="277"/>
      <c r="U46" s="281"/>
      <c r="V46" s="281"/>
      <c r="W46" s="281"/>
      <c r="X46" s="281"/>
      <c r="Y46" s="281"/>
      <c r="Z46" s="281"/>
      <c r="AA46" s="281"/>
      <c r="AB46" s="281"/>
      <c r="AC46" s="281"/>
      <c r="AD46" s="281"/>
      <c r="AE46" s="281"/>
      <c r="AF46" s="281"/>
      <c r="AG46" s="281"/>
    </row>
    <row r="47" spans="1:34">
      <c r="A47" s="1228">
        <v>1</v>
      </c>
      <c r="B47" s="1228">
        <v>1</v>
      </c>
      <c r="C47" s="1228">
        <v>1</v>
      </c>
      <c r="D47" s="1228">
        <v>1</v>
      </c>
      <c r="E47" s="1228">
        <v>1</v>
      </c>
      <c r="F47" s="1228">
        <v>1</v>
      </c>
      <c r="G47" s="1228">
        <v>1</v>
      </c>
      <c r="H47" s="1228">
        <v>1</v>
      </c>
      <c r="I47" s="1228">
        <v>1</v>
      </c>
      <c r="J47" s="1228">
        <v>1</v>
      </c>
      <c r="K47" s="1228">
        <v>1</v>
      </c>
      <c r="L47" s="1228">
        <v>1</v>
      </c>
      <c r="M47" s="1228">
        <v>1</v>
      </c>
      <c r="N47" s="1228">
        <v>1</v>
      </c>
      <c r="O47" s="1228">
        <v>1</v>
      </c>
      <c r="P47" s="1228">
        <v>1</v>
      </c>
      <c r="Q47" s="1228">
        <v>1</v>
      </c>
      <c r="R47" s="1228">
        <v>1</v>
      </c>
      <c r="S47" s="1228">
        <v>1</v>
      </c>
      <c r="T47" s="1228">
        <v>1</v>
      </c>
      <c r="U47" s="281"/>
      <c r="V47" s="281"/>
      <c r="W47" s="281"/>
      <c r="X47" s="281"/>
    </row>
    <row r="48" spans="1:34" s="298" customFormat="1" ht="27">
      <c r="A48" s="277"/>
      <c r="B48" s="294"/>
      <c r="C48" s="294" t="s">
        <v>2554</v>
      </c>
      <c r="D48" s="293"/>
      <c r="E48" s="293"/>
      <c r="F48" s="293"/>
      <c r="G48" s="294"/>
      <c r="H48" s="294"/>
      <c r="I48" s="294"/>
      <c r="J48" s="294"/>
      <c r="K48" s="294"/>
      <c r="L48" s="294"/>
      <c r="M48" s="294"/>
      <c r="N48" s="294"/>
      <c r="O48" s="293"/>
      <c r="P48" s="294"/>
      <c r="Q48" s="294"/>
      <c r="R48" s="294"/>
      <c r="S48" s="292"/>
      <c r="T48" s="277"/>
      <c r="U48" s="281"/>
      <c r="V48" s="281"/>
      <c r="W48" s="281"/>
      <c r="X48" s="281"/>
      <c r="Y48" s="281"/>
      <c r="Z48" s="281"/>
      <c r="AA48" s="281"/>
      <c r="AB48" s="281"/>
      <c r="AC48" s="281"/>
      <c r="AD48" s="281"/>
      <c r="AE48" s="281"/>
      <c r="AF48" s="281"/>
      <c r="AG48" s="281"/>
    </row>
    <row r="49" spans="1:34" s="298" customFormat="1" ht="28.5">
      <c r="A49" s="277"/>
      <c r="B49" s="294"/>
      <c r="C49" s="1167"/>
      <c r="D49" s="1168" t="s">
        <v>2555</v>
      </c>
      <c r="E49" s="293"/>
      <c r="F49" s="293"/>
      <c r="G49" s="294"/>
      <c r="H49" s="294"/>
      <c r="I49" s="294"/>
      <c r="J49" s="294"/>
      <c r="L49" s="294" t="s">
        <v>188</v>
      </c>
      <c r="M49" s="294"/>
      <c r="N49" s="294"/>
      <c r="O49" s="293"/>
      <c r="P49" s="294"/>
      <c r="Q49" s="1169">
        <v>0.36272040302267006</v>
      </c>
      <c r="R49" s="294"/>
      <c r="S49" s="292"/>
      <c r="T49" s="277"/>
      <c r="U49" s="281"/>
      <c r="V49" s="281"/>
      <c r="W49" s="281"/>
      <c r="X49" s="281"/>
      <c r="Y49" s="281"/>
      <c r="Z49" s="281"/>
      <c r="AA49" s="281"/>
      <c r="AB49" s="281"/>
      <c r="AC49" s="281"/>
      <c r="AD49" s="281"/>
      <c r="AE49" s="281"/>
      <c r="AF49" s="281"/>
      <c r="AG49" s="281"/>
    </row>
    <row r="50" spans="1:34" s="298" customFormat="1" ht="40.5" customHeight="1">
      <c r="A50" s="277"/>
      <c r="B50" s="294"/>
      <c r="C50" s="1167"/>
      <c r="D50" s="3546" t="s">
        <v>2556</v>
      </c>
      <c r="E50" s="3546"/>
      <c r="F50" s="3546"/>
      <c r="G50" s="3546"/>
      <c r="H50" s="3546"/>
      <c r="I50" s="3546"/>
      <c r="J50" s="3546"/>
      <c r="K50" s="3546"/>
      <c r="L50" s="294"/>
      <c r="M50" s="294"/>
      <c r="N50" s="294"/>
      <c r="O50" s="293"/>
      <c r="P50" s="294"/>
      <c r="Q50" s="294"/>
      <c r="R50" s="294"/>
      <c r="S50" s="292"/>
      <c r="T50" s="277"/>
      <c r="U50" s="281"/>
      <c r="V50" s="281"/>
      <c r="W50" s="281"/>
      <c r="X50" s="281"/>
      <c r="Y50" s="281"/>
      <c r="Z50" s="281"/>
      <c r="AA50" s="281"/>
      <c r="AB50" s="281"/>
      <c r="AC50" s="281"/>
      <c r="AD50" s="281"/>
      <c r="AE50" s="281"/>
      <c r="AF50" s="281"/>
      <c r="AG50" s="281"/>
    </row>
    <row r="51" spans="1:34">
      <c r="A51" s="1228">
        <v>1</v>
      </c>
      <c r="B51" s="1228">
        <v>1</v>
      </c>
      <c r="C51" s="1228">
        <v>1</v>
      </c>
      <c r="D51" s="1228">
        <v>1</v>
      </c>
      <c r="E51" s="1228">
        <v>1</v>
      </c>
      <c r="F51" s="1228">
        <v>1</v>
      </c>
      <c r="G51" s="1228">
        <v>1</v>
      </c>
      <c r="H51" s="1228">
        <v>1</v>
      </c>
      <c r="I51" s="1228">
        <v>1</v>
      </c>
      <c r="J51" s="1228">
        <v>1</v>
      </c>
      <c r="K51" s="1228">
        <v>1</v>
      </c>
      <c r="L51" s="1228">
        <v>1</v>
      </c>
      <c r="M51" s="1228">
        <v>1</v>
      </c>
      <c r="N51" s="1228">
        <v>1</v>
      </c>
      <c r="O51" s="1228">
        <v>1</v>
      </c>
      <c r="P51" s="1228">
        <v>1</v>
      </c>
      <c r="Q51" s="1228">
        <v>1</v>
      </c>
      <c r="R51" s="1228">
        <v>1</v>
      </c>
      <c r="S51" s="1228">
        <v>1</v>
      </c>
      <c r="T51" s="1228">
        <v>1</v>
      </c>
      <c r="U51" s="281"/>
      <c r="V51" s="281"/>
      <c r="W51" s="281"/>
      <c r="X51" s="281"/>
    </row>
    <row r="52" spans="1:34" s="298" customFormat="1" ht="40.5" customHeight="1">
      <c r="A52" s="277"/>
      <c r="B52" s="294"/>
      <c r="C52" s="1181" t="s">
        <v>2491</v>
      </c>
      <c r="D52" s="1182"/>
      <c r="E52" s="1165"/>
      <c r="F52" s="294"/>
      <c r="G52" s="294"/>
      <c r="H52" s="1166"/>
      <c r="I52" s="294"/>
      <c r="J52" s="294"/>
      <c r="K52" s="294"/>
      <c r="L52" s="294"/>
      <c r="M52" s="294"/>
      <c r="N52" s="294"/>
      <c r="O52" s="294"/>
      <c r="P52" s="293"/>
      <c r="Q52" s="294"/>
      <c r="R52" s="294"/>
      <c r="S52" s="294"/>
      <c r="T52" s="277"/>
      <c r="U52" s="281"/>
      <c r="V52" s="281"/>
      <c r="W52" s="281"/>
      <c r="X52" s="281"/>
      <c r="Y52" s="281"/>
      <c r="Z52" s="281"/>
      <c r="AA52" s="281"/>
      <c r="AB52" s="281"/>
      <c r="AC52" s="281"/>
      <c r="AD52" s="281"/>
      <c r="AE52" s="281"/>
      <c r="AF52" s="281"/>
      <c r="AG52" s="281"/>
      <c r="AH52" s="281"/>
    </row>
    <row r="53" spans="1:34" s="298" customFormat="1" ht="28.5">
      <c r="A53" s="277"/>
      <c r="B53" s="1177"/>
      <c r="C53" s="1182"/>
      <c r="D53" s="1165" t="s">
        <v>2492</v>
      </c>
      <c r="E53" s="1165"/>
      <c r="F53" s="1165"/>
      <c r="G53" s="1165"/>
      <c r="H53" s="1165"/>
      <c r="I53" s="1165"/>
      <c r="J53" s="1165"/>
      <c r="K53" s="1165"/>
      <c r="L53" s="1165"/>
      <c r="M53" s="294"/>
      <c r="N53" s="294"/>
      <c r="O53" s="293"/>
      <c r="P53" s="294"/>
      <c r="Q53" s="294"/>
      <c r="R53" s="294"/>
      <c r="S53" s="292"/>
      <c r="T53" s="277"/>
      <c r="U53" s="281"/>
      <c r="V53" s="281"/>
      <c r="W53" s="281"/>
      <c r="X53" s="281"/>
      <c r="Y53" s="281"/>
      <c r="Z53" s="281"/>
      <c r="AA53" s="281"/>
      <c r="AB53" s="281"/>
      <c r="AC53" s="281"/>
      <c r="AD53" s="281"/>
      <c r="AE53" s="281"/>
      <c r="AF53" s="281"/>
      <c r="AG53" s="281"/>
    </row>
    <row r="54" spans="1:34">
      <c r="A54" s="1228">
        <v>1</v>
      </c>
      <c r="B54" s="1228">
        <v>1</v>
      </c>
      <c r="C54" s="1228">
        <v>1</v>
      </c>
      <c r="D54" s="1228">
        <v>1</v>
      </c>
      <c r="E54" s="1228">
        <v>1</v>
      </c>
      <c r="F54" s="1228">
        <v>1</v>
      </c>
      <c r="G54" s="1228">
        <v>1</v>
      </c>
      <c r="H54" s="1228">
        <v>1</v>
      </c>
      <c r="I54" s="1228">
        <v>1</v>
      </c>
      <c r="J54" s="1228">
        <v>1</v>
      </c>
      <c r="K54" s="1228">
        <v>1</v>
      </c>
      <c r="L54" s="1228">
        <v>1</v>
      </c>
      <c r="M54" s="1228">
        <v>1</v>
      </c>
      <c r="N54" s="1228">
        <v>1</v>
      </c>
      <c r="O54" s="1228">
        <v>1</v>
      </c>
      <c r="P54" s="1228">
        <v>1</v>
      </c>
      <c r="Q54" s="1228">
        <v>1</v>
      </c>
      <c r="R54" s="1228">
        <v>1</v>
      </c>
      <c r="S54" s="1228">
        <v>1</v>
      </c>
      <c r="T54" s="1228">
        <v>1</v>
      </c>
      <c r="U54" s="281"/>
      <c r="V54" s="281"/>
      <c r="W54" s="281"/>
      <c r="X54" s="281"/>
    </row>
    <row r="55" spans="1:34" s="298" customFormat="1" ht="40.5" customHeight="1">
      <c r="A55" s="277"/>
      <c r="B55" s="1160"/>
      <c r="C55" s="294"/>
      <c r="D55" s="1164" t="s">
        <v>2443</v>
      </c>
      <c r="E55" s="1165"/>
      <c r="F55" s="294"/>
      <c r="G55" s="294"/>
      <c r="H55" s="1166"/>
      <c r="I55" s="294"/>
      <c r="J55" s="294"/>
      <c r="K55" s="294"/>
      <c r="L55" s="294"/>
      <c r="M55" s="294"/>
      <c r="N55" s="294"/>
      <c r="O55" s="294"/>
      <c r="P55" s="293"/>
      <c r="Q55" s="294"/>
      <c r="R55" s="294"/>
      <c r="S55" s="294"/>
      <c r="T55" s="277"/>
      <c r="U55" s="281"/>
      <c r="V55" s="281"/>
      <c r="W55" s="281"/>
      <c r="X55" s="281"/>
      <c r="Y55" s="281"/>
      <c r="Z55" s="281"/>
      <c r="AA55" s="281"/>
      <c r="AB55" s="281"/>
      <c r="AC55" s="281"/>
      <c r="AD55" s="281"/>
      <c r="AE55" s="281"/>
      <c r="AF55" s="281"/>
      <c r="AG55" s="281"/>
      <c r="AH55" s="281"/>
    </row>
    <row r="56" spans="1:34" s="298" customFormat="1" ht="40.5" customHeight="1">
      <c r="A56" s="277"/>
      <c r="B56" s="294"/>
      <c r="C56" s="1167"/>
      <c r="D56" s="3546" t="s">
        <v>2444</v>
      </c>
      <c r="E56" s="3546"/>
      <c r="F56" s="3546"/>
      <c r="G56" s="3546"/>
      <c r="H56" s="3546"/>
      <c r="I56" s="3546"/>
      <c r="J56" s="3546"/>
      <c r="K56" s="3546"/>
      <c r="L56" s="294"/>
      <c r="M56" s="294"/>
      <c r="N56" s="294"/>
      <c r="O56" s="293"/>
      <c r="P56" s="294"/>
      <c r="Q56" s="294"/>
      <c r="R56" s="294"/>
      <c r="S56" s="292"/>
      <c r="T56" s="277"/>
      <c r="U56" s="281"/>
      <c r="V56" s="281"/>
      <c r="W56" s="281"/>
      <c r="X56" s="281"/>
      <c r="Y56" s="281"/>
      <c r="Z56" s="281"/>
      <c r="AA56" s="281"/>
      <c r="AB56" s="281"/>
      <c r="AC56" s="281"/>
      <c r="AD56" s="281"/>
      <c r="AE56" s="281"/>
      <c r="AF56" s="281"/>
      <c r="AG56" s="281"/>
    </row>
    <row r="57" spans="1:34" s="298" customFormat="1" ht="40.5" customHeight="1">
      <c r="A57" s="277"/>
      <c r="B57" s="294"/>
      <c r="C57" s="1167"/>
      <c r="D57" s="3546" t="s">
        <v>2445</v>
      </c>
      <c r="E57" s="3546"/>
      <c r="F57" s="3546"/>
      <c r="G57" s="3546"/>
      <c r="H57" s="3546"/>
      <c r="I57" s="3546"/>
      <c r="J57" s="3546"/>
      <c r="K57" s="3546"/>
      <c r="L57" s="294"/>
      <c r="M57" s="294"/>
      <c r="N57" s="294"/>
      <c r="O57" s="293"/>
      <c r="P57" s="294"/>
      <c r="Q57" s="294"/>
      <c r="R57" s="294"/>
      <c r="S57" s="292"/>
      <c r="T57" s="277"/>
      <c r="U57" s="281"/>
      <c r="V57" s="281"/>
      <c r="W57" s="281"/>
      <c r="X57" s="281"/>
      <c r="Y57" s="281"/>
      <c r="Z57" s="281"/>
      <c r="AA57" s="281"/>
      <c r="AB57" s="281"/>
      <c r="AC57" s="281"/>
      <c r="AD57" s="281"/>
      <c r="AE57" s="281"/>
      <c r="AF57" s="281"/>
      <c r="AG57" s="281"/>
    </row>
    <row r="58" spans="1:34" s="298" customFormat="1" ht="40.5" customHeight="1">
      <c r="A58" s="277"/>
      <c r="B58" s="294"/>
      <c r="C58" s="1167"/>
      <c r="D58" s="3546" t="s">
        <v>2446</v>
      </c>
      <c r="E58" s="3546"/>
      <c r="F58" s="3546"/>
      <c r="G58" s="3546"/>
      <c r="H58" s="3546"/>
      <c r="I58" s="3546"/>
      <c r="J58" s="3546"/>
      <c r="K58" s="3546"/>
      <c r="L58" s="294"/>
      <c r="M58" s="294"/>
      <c r="N58" s="294"/>
      <c r="O58" s="293"/>
      <c r="P58" s="294"/>
      <c r="Q58" s="294"/>
      <c r="R58" s="294"/>
      <c r="S58" s="292"/>
      <c r="T58" s="277"/>
      <c r="U58" s="281"/>
      <c r="V58" s="281"/>
      <c r="W58" s="281"/>
      <c r="X58" s="281"/>
      <c r="Y58" s="281"/>
      <c r="Z58" s="281"/>
      <c r="AA58" s="281"/>
      <c r="AB58" s="281"/>
      <c r="AC58" s="281"/>
      <c r="AD58" s="281"/>
      <c r="AE58" s="281"/>
      <c r="AF58" s="281"/>
      <c r="AG58" s="281"/>
    </row>
    <row r="59" spans="1:34" s="298" customFormat="1" ht="40.5" customHeight="1">
      <c r="A59" s="277"/>
      <c r="B59" s="294"/>
      <c r="C59" s="1167"/>
      <c r="D59" s="3546" t="s">
        <v>2447</v>
      </c>
      <c r="E59" s="3546"/>
      <c r="F59" s="3546"/>
      <c r="G59" s="3546"/>
      <c r="H59" s="3546"/>
      <c r="I59" s="3546"/>
      <c r="J59" s="3546"/>
      <c r="K59" s="3546"/>
      <c r="L59" s="294"/>
      <c r="M59" s="294"/>
      <c r="N59" s="294"/>
      <c r="O59" s="293"/>
      <c r="P59" s="294"/>
      <c r="Q59" s="294"/>
      <c r="R59" s="294"/>
      <c r="S59" s="292"/>
      <c r="T59" s="277"/>
      <c r="U59" s="281"/>
      <c r="V59" s="281"/>
      <c r="W59" s="281"/>
      <c r="X59" s="281"/>
      <c r="Y59" s="281"/>
      <c r="Z59" s="281"/>
      <c r="AA59" s="281"/>
      <c r="AB59" s="281"/>
      <c r="AC59" s="281"/>
      <c r="AD59" s="281"/>
      <c r="AE59" s="281"/>
      <c r="AF59" s="281"/>
      <c r="AG59" s="281"/>
    </row>
    <row r="60" spans="1:34" s="298" customFormat="1" ht="40.5" customHeight="1">
      <c r="A60" s="277"/>
      <c r="B60" s="294"/>
      <c r="C60" s="1167"/>
      <c r="D60" s="3546" t="s">
        <v>2448</v>
      </c>
      <c r="E60" s="3546"/>
      <c r="F60" s="3546"/>
      <c r="G60" s="3546"/>
      <c r="H60" s="3546"/>
      <c r="I60" s="3546"/>
      <c r="J60" s="3546"/>
      <c r="K60" s="3546"/>
      <c r="L60" s="294"/>
      <c r="M60" s="294"/>
      <c r="N60" s="294"/>
      <c r="O60" s="293"/>
      <c r="P60" s="294"/>
      <c r="Q60" s="294"/>
      <c r="R60" s="294"/>
      <c r="S60" s="292"/>
      <c r="T60" s="277"/>
      <c r="U60" s="281"/>
      <c r="V60" s="281"/>
      <c r="W60" s="281"/>
      <c r="X60" s="281"/>
      <c r="Y60" s="281"/>
      <c r="Z60" s="281"/>
      <c r="AA60" s="281"/>
      <c r="AB60" s="281"/>
      <c r="AC60" s="281"/>
      <c r="AD60" s="281"/>
      <c r="AE60" s="281"/>
      <c r="AF60" s="281"/>
      <c r="AG60" s="281"/>
    </row>
    <row r="61" spans="1:34" s="298" customFormat="1" ht="40.5" customHeight="1">
      <c r="A61" s="277"/>
      <c r="B61" s="294"/>
      <c r="C61" s="1167"/>
      <c r="D61" s="3546" t="s">
        <v>2449</v>
      </c>
      <c r="E61" s="3546"/>
      <c r="F61" s="3546"/>
      <c r="G61" s="3546"/>
      <c r="H61" s="3546"/>
      <c r="I61" s="3546"/>
      <c r="J61" s="3546"/>
      <c r="K61" s="3546"/>
      <c r="L61" s="294"/>
      <c r="M61" s="294"/>
      <c r="N61" s="294"/>
      <c r="O61" s="293"/>
      <c r="P61" s="294"/>
      <c r="Q61" s="294"/>
      <c r="R61" s="294"/>
      <c r="S61" s="292"/>
      <c r="T61" s="277"/>
      <c r="U61" s="281"/>
      <c r="V61" s="281"/>
      <c r="W61" s="281"/>
      <c r="X61" s="281"/>
      <c r="Y61" s="281"/>
      <c r="Z61" s="281"/>
      <c r="AA61" s="281"/>
      <c r="AB61" s="281"/>
      <c r="AC61" s="281"/>
      <c r="AD61" s="281"/>
      <c r="AE61" s="281"/>
      <c r="AF61" s="281"/>
      <c r="AG61" s="281"/>
    </row>
    <row r="62" spans="1:34" s="298" customFormat="1" ht="40.5" customHeight="1">
      <c r="A62" s="277"/>
      <c r="B62" s="294"/>
      <c r="C62" s="1167"/>
      <c r="D62" s="3546" t="s">
        <v>2450</v>
      </c>
      <c r="E62" s="3546"/>
      <c r="F62" s="3546"/>
      <c r="G62" s="3546"/>
      <c r="H62" s="3546"/>
      <c r="I62" s="3546"/>
      <c r="J62" s="3546"/>
      <c r="K62" s="3546"/>
      <c r="L62" s="294"/>
      <c r="M62" s="294"/>
      <c r="N62" s="294"/>
      <c r="O62" s="293"/>
      <c r="P62" s="294"/>
      <c r="Q62" s="294"/>
      <c r="R62" s="294"/>
      <c r="S62" s="292"/>
      <c r="T62" s="277"/>
      <c r="U62" s="281"/>
      <c r="V62" s="281"/>
      <c r="W62" s="281"/>
      <c r="X62" s="281"/>
      <c r="Y62" s="281"/>
      <c r="Z62" s="281"/>
      <c r="AA62" s="281"/>
      <c r="AB62" s="281"/>
      <c r="AC62" s="281"/>
      <c r="AD62" s="281"/>
      <c r="AE62" s="281"/>
      <c r="AF62" s="281"/>
      <c r="AG62" s="281"/>
    </row>
    <row r="63" spans="1:34" s="298" customFormat="1" ht="40.5" customHeight="1">
      <c r="A63" s="277"/>
      <c r="B63" s="294"/>
      <c r="C63" s="1167"/>
      <c r="D63" s="3546" t="s">
        <v>2451</v>
      </c>
      <c r="E63" s="3546"/>
      <c r="F63" s="3546"/>
      <c r="G63" s="3546"/>
      <c r="H63" s="3546"/>
      <c r="I63" s="3546"/>
      <c r="J63" s="3546"/>
      <c r="K63" s="3546"/>
      <c r="L63" s="294"/>
      <c r="M63" s="294"/>
      <c r="N63" s="294"/>
      <c r="O63" s="293"/>
      <c r="P63" s="294"/>
      <c r="Q63" s="294"/>
      <c r="R63" s="294"/>
      <c r="S63" s="292"/>
      <c r="T63" s="277"/>
      <c r="U63" s="281"/>
      <c r="V63" s="281"/>
      <c r="W63" s="281"/>
      <c r="X63" s="281"/>
      <c r="Y63" s="281"/>
      <c r="Z63" s="281"/>
      <c r="AA63" s="281"/>
      <c r="AB63" s="281"/>
      <c r="AC63" s="281"/>
      <c r="AD63" s="281"/>
      <c r="AE63" s="281"/>
      <c r="AF63" s="281"/>
      <c r="AG63" s="281"/>
    </row>
    <row r="64" spans="1:34" s="298" customFormat="1" ht="40.5" customHeight="1">
      <c r="A64" s="277"/>
      <c r="B64" s="294"/>
      <c r="C64" s="1167"/>
      <c r="D64" s="3546" t="s">
        <v>2445</v>
      </c>
      <c r="E64" s="3546"/>
      <c r="F64" s="3546"/>
      <c r="G64" s="3546"/>
      <c r="H64" s="3546"/>
      <c r="I64" s="3546"/>
      <c r="J64" s="3546"/>
      <c r="K64" s="3546"/>
      <c r="L64" s="294"/>
      <c r="M64" s="294"/>
      <c r="N64" s="294"/>
      <c r="O64" s="293"/>
      <c r="P64" s="294"/>
      <c r="Q64" s="294"/>
      <c r="R64" s="294"/>
      <c r="S64" s="292"/>
      <c r="T64" s="277"/>
      <c r="U64" s="281"/>
      <c r="V64" s="281"/>
      <c r="W64" s="281"/>
      <c r="X64" s="281"/>
      <c r="Y64" s="281"/>
      <c r="Z64" s="281"/>
      <c r="AA64" s="281"/>
      <c r="AB64" s="281"/>
      <c r="AC64" s="281"/>
      <c r="AD64" s="281"/>
      <c r="AE64" s="281"/>
      <c r="AF64" s="281"/>
      <c r="AG64" s="281"/>
    </row>
    <row r="65" spans="1:34">
      <c r="A65" s="1228">
        <v>1</v>
      </c>
      <c r="B65" s="1228">
        <v>1</v>
      </c>
      <c r="C65" s="1228">
        <v>1</v>
      </c>
      <c r="D65" s="1228">
        <v>1</v>
      </c>
      <c r="E65" s="1228">
        <v>1</v>
      </c>
      <c r="F65" s="1228">
        <v>1</v>
      </c>
      <c r="G65" s="1228">
        <v>1</v>
      </c>
      <c r="H65" s="1228">
        <v>1</v>
      </c>
      <c r="I65" s="1228">
        <v>1</v>
      </c>
      <c r="J65" s="1228">
        <v>1</v>
      </c>
      <c r="K65" s="1228">
        <v>1</v>
      </c>
      <c r="L65" s="1228">
        <v>1</v>
      </c>
      <c r="M65" s="1228">
        <v>1</v>
      </c>
      <c r="N65" s="1228">
        <v>1</v>
      </c>
      <c r="O65" s="1228">
        <v>1</v>
      </c>
      <c r="P65" s="1228">
        <v>1</v>
      </c>
      <c r="Q65" s="1228">
        <v>1</v>
      </c>
      <c r="R65" s="1228">
        <v>1</v>
      </c>
      <c r="S65" s="1228">
        <v>1</v>
      </c>
      <c r="T65" s="1228">
        <v>1</v>
      </c>
      <c r="U65" s="281"/>
      <c r="V65" s="281"/>
      <c r="W65" s="281"/>
      <c r="X65" s="281"/>
    </row>
    <row r="66" spans="1:34" s="298" customFormat="1" ht="40.5" customHeight="1">
      <c r="A66" s="277"/>
      <c r="B66" s="1160"/>
      <c r="C66" s="294" t="s">
        <v>2559</v>
      </c>
      <c r="D66" s="1164"/>
      <c r="E66" s="1165"/>
      <c r="F66" s="294"/>
      <c r="G66" s="294"/>
      <c r="H66" s="1166"/>
      <c r="I66" s="294"/>
      <c r="J66" s="294"/>
      <c r="K66" s="294"/>
      <c r="L66" s="294"/>
      <c r="M66" s="294"/>
      <c r="N66" s="294"/>
      <c r="O66" s="294"/>
      <c r="P66" s="293"/>
      <c r="Q66" s="294"/>
      <c r="R66" s="294"/>
      <c r="S66" s="294"/>
      <c r="T66" s="277"/>
      <c r="U66" s="281"/>
      <c r="V66" s="281"/>
      <c r="W66" s="281"/>
      <c r="X66" s="281"/>
      <c r="Y66" s="281"/>
      <c r="Z66" s="281"/>
      <c r="AA66" s="281"/>
      <c r="AB66" s="281"/>
      <c r="AC66" s="281"/>
      <c r="AD66" s="281"/>
      <c r="AE66" s="281"/>
      <c r="AF66" s="281"/>
      <c r="AG66" s="281"/>
      <c r="AH66" s="281"/>
    </row>
    <row r="67" spans="1:34" s="298" customFormat="1" ht="40.5" customHeight="1">
      <c r="A67" s="277"/>
      <c r="B67" s="294"/>
      <c r="C67" s="1167"/>
      <c r="D67" s="3546" t="s">
        <v>2560</v>
      </c>
      <c r="E67" s="3546"/>
      <c r="F67" s="3546"/>
      <c r="G67" s="3546"/>
      <c r="H67" s="3546"/>
      <c r="I67" s="3546"/>
      <c r="J67" s="3546"/>
      <c r="K67" s="3546"/>
      <c r="L67" s="294"/>
      <c r="M67" s="294"/>
      <c r="N67" s="294"/>
      <c r="O67" s="293"/>
      <c r="P67" s="294"/>
      <c r="Q67" s="294"/>
      <c r="R67" s="294"/>
      <c r="S67" s="292"/>
      <c r="T67" s="277"/>
      <c r="U67" s="281"/>
      <c r="V67" s="281"/>
      <c r="W67" s="281"/>
      <c r="X67" s="281"/>
      <c r="Y67" s="281"/>
      <c r="Z67" s="281"/>
      <c r="AA67" s="281"/>
      <c r="AB67" s="281"/>
      <c r="AC67" s="281"/>
      <c r="AD67" s="281"/>
      <c r="AE67" s="281"/>
      <c r="AF67" s="281"/>
      <c r="AG67" s="281"/>
    </row>
    <row r="68" spans="1:34">
      <c r="A68" s="1228">
        <v>1</v>
      </c>
      <c r="B68" s="1228">
        <v>1</v>
      </c>
      <c r="C68" s="1228">
        <v>1</v>
      </c>
      <c r="D68" s="1228">
        <v>1</v>
      </c>
      <c r="E68" s="1228">
        <v>1</v>
      </c>
      <c r="F68" s="1228">
        <v>1</v>
      </c>
      <c r="G68" s="1228">
        <v>1</v>
      </c>
      <c r="H68" s="1228">
        <v>1</v>
      </c>
      <c r="I68" s="1228">
        <v>1</v>
      </c>
      <c r="J68" s="1228">
        <v>1</v>
      </c>
      <c r="K68" s="1228">
        <v>1</v>
      </c>
      <c r="L68" s="1228">
        <v>1</v>
      </c>
      <c r="M68" s="1228">
        <v>1</v>
      </c>
      <c r="N68" s="1228">
        <v>1</v>
      </c>
      <c r="O68" s="1228">
        <v>1</v>
      </c>
      <c r="P68" s="1228">
        <v>1</v>
      </c>
      <c r="Q68" s="1228">
        <v>1</v>
      </c>
      <c r="R68" s="1228">
        <v>1</v>
      </c>
      <c r="S68" s="1228">
        <v>1</v>
      </c>
      <c r="T68" s="1228">
        <v>1</v>
      </c>
      <c r="U68" s="281"/>
      <c r="V68" s="281"/>
      <c r="W68" s="281"/>
      <c r="X68" s="281"/>
    </row>
    <row r="69" spans="1:34" s="298" customFormat="1" ht="40.5" customHeight="1">
      <c r="A69" s="277"/>
      <c r="B69" s="1160"/>
      <c r="C69" s="294" t="s">
        <v>2561</v>
      </c>
      <c r="D69" s="1164"/>
      <c r="E69" s="1165"/>
      <c r="F69" s="294"/>
      <c r="G69" s="294"/>
      <c r="H69" s="1166"/>
      <c r="I69" s="294"/>
      <c r="J69" s="294"/>
      <c r="K69" s="294"/>
      <c r="L69" s="294"/>
      <c r="M69" s="294"/>
      <c r="N69" s="294"/>
      <c r="O69" s="294"/>
      <c r="P69" s="293"/>
      <c r="Q69" s="294"/>
      <c r="R69" s="294"/>
      <c r="S69" s="294"/>
      <c r="T69" s="277"/>
      <c r="U69" s="281"/>
      <c r="V69" s="281"/>
      <c r="W69" s="281"/>
      <c r="X69" s="281"/>
      <c r="Y69" s="281"/>
      <c r="Z69" s="281"/>
      <c r="AA69" s="281"/>
      <c r="AB69" s="281"/>
      <c r="AC69" s="281"/>
      <c r="AD69" s="281"/>
      <c r="AE69" s="281"/>
      <c r="AF69" s="281"/>
      <c r="AG69" s="281"/>
      <c r="AH69" s="281"/>
    </row>
    <row r="70" spans="1:34" s="298" customFormat="1" ht="40.5" customHeight="1">
      <c r="A70" s="277"/>
      <c r="B70" s="294"/>
      <c r="C70" s="1167"/>
      <c r="D70" s="3546" t="s">
        <v>2562</v>
      </c>
      <c r="E70" s="3546"/>
      <c r="F70" s="3546"/>
      <c r="G70" s="3546"/>
      <c r="H70" s="3546"/>
      <c r="I70" s="3546"/>
      <c r="J70" s="3546"/>
      <c r="K70" s="3546"/>
      <c r="L70" s="294"/>
      <c r="M70" s="294"/>
      <c r="N70" s="294"/>
      <c r="O70" s="293"/>
      <c r="P70" s="294"/>
      <c r="Q70" s="294"/>
      <c r="R70" s="294"/>
      <c r="S70" s="292"/>
      <c r="T70" s="277"/>
      <c r="U70" s="281"/>
      <c r="V70" s="281"/>
      <c r="W70" s="281"/>
      <c r="X70" s="281"/>
      <c r="Y70" s="281"/>
      <c r="Z70" s="281"/>
      <c r="AA70" s="281"/>
      <c r="AB70" s="281"/>
      <c r="AC70" s="281"/>
      <c r="AD70" s="281"/>
      <c r="AE70" s="281"/>
      <c r="AF70" s="281"/>
      <c r="AG70" s="281"/>
    </row>
    <row r="71" spans="1:34">
      <c r="A71" s="1228">
        <v>1</v>
      </c>
      <c r="B71" s="1228">
        <v>1</v>
      </c>
      <c r="C71" s="1228">
        <v>1</v>
      </c>
      <c r="D71" s="1228">
        <v>1</v>
      </c>
      <c r="E71" s="1228">
        <v>1</v>
      </c>
      <c r="F71" s="1228">
        <v>1</v>
      </c>
      <c r="G71" s="1228">
        <v>1</v>
      </c>
      <c r="H71" s="1228">
        <v>1</v>
      </c>
      <c r="I71" s="1228">
        <v>1</v>
      </c>
      <c r="J71" s="1228">
        <v>1</v>
      </c>
      <c r="K71" s="1228">
        <v>1</v>
      </c>
      <c r="L71" s="1228">
        <v>1</v>
      </c>
      <c r="M71" s="1228">
        <v>1</v>
      </c>
      <c r="N71" s="1228">
        <v>1</v>
      </c>
      <c r="O71" s="1228">
        <v>1</v>
      </c>
      <c r="P71" s="1228">
        <v>1</v>
      </c>
      <c r="Q71" s="1228">
        <v>1</v>
      </c>
      <c r="R71" s="1228">
        <v>1</v>
      </c>
      <c r="S71" s="1228">
        <v>1</v>
      </c>
      <c r="T71" s="1228">
        <v>1</v>
      </c>
      <c r="U71" s="281"/>
      <c r="V71" s="281"/>
      <c r="W71" s="281"/>
      <c r="X71" s="281"/>
    </row>
    <row r="72" spans="1:34" s="298" customFormat="1" ht="40.5" customHeight="1">
      <c r="A72" s="277"/>
      <c r="B72" s="1160"/>
      <c r="C72" s="294" t="s">
        <v>2563</v>
      </c>
      <c r="D72" s="1164"/>
      <c r="E72" s="1165"/>
      <c r="F72" s="294"/>
      <c r="G72" s="294"/>
      <c r="H72" s="1166"/>
      <c r="I72" s="294"/>
      <c r="J72" s="294"/>
      <c r="K72" s="294"/>
      <c r="L72" s="294"/>
      <c r="M72" s="294"/>
      <c r="N72" s="294"/>
      <c r="O72" s="294"/>
      <c r="P72" s="293"/>
      <c r="Q72" s="294"/>
      <c r="R72" s="294"/>
      <c r="S72" s="294"/>
      <c r="T72" s="277"/>
      <c r="U72" s="281"/>
      <c r="V72" s="281"/>
      <c r="W72" s="281"/>
      <c r="X72" s="281"/>
      <c r="Y72" s="281"/>
      <c r="Z72" s="281"/>
      <c r="AA72" s="281"/>
      <c r="AB72" s="281"/>
      <c r="AC72" s="281"/>
      <c r="AD72" s="281"/>
      <c r="AE72" s="281"/>
      <c r="AF72" s="281"/>
      <c r="AG72" s="281"/>
      <c r="AH72" s="281"/>
    </row>
    <row r="73" spans="1:34" s="298" customFormat="1" ht="40.5" customHeight="1">
      <c r="A73" s="277"/>
      <c r="B73" s="294"/>
      <c r="C73" s="1167"/>
      <c r="D73" s="3546" t="s">
        <v>2564</v>
      </c>
      <c r="E73" s="3546"/>
      <c r="F73" s="3546"/>
      <c r="G73" s="3546"/>
      <c r="H73" s="3546"/>
      <c r="I73" s="3546"/>
      <c r="J73" s="3546"/>
      <c r="K73" s="3546"/>
      <c r="L73" s="294"/>
      <c r="M73" s="294"/>
      <c r="N73" s="294"/>
      <c r="O73" s="293"/>
      <c r="P73" s="294"/>
      <c r="Q73" s="294"/>
      <c r="R73" s="294"/>
      <c r="S73" s="292"/>
      <c r="T73" s="277"/>
      <c r="U73" s="281"/>
      <c r="V73" s="281"/>
      <c r="W73" s="281"/>
      <c r="X73" s="281"/>
      <c r="Y73" s="281"/>
      <c r="Z73" s="281"/>
      <c r="AA73" s="281"/>
      <c r="AB73" s="281"/>
      <c r="AC73" s="281"/>
      <c r="AD73" s="281"/>
      <c r="AE73" s="281"/>
      <c r="AF73" s="281"/>
      <c r="AG73" s="281"/>
    </row>
    <row r="74" spans="1:34">
      <c r="A74" s="1228">
        <v>1</v>
      </c>
      <c r="B74" s="1228">
        <v>1</v>
      </c>
      <c r="C74" s="1228">
        <v>1</v>
      </c>
      <c r="D74" s="1228">
        <v>1</v>
      </c>
      <c r="E74" s="1228">
        <v>1</v>
      </c>
      <c r="F74" s="1228">
        <v>1</v>
      </c>
      <c r="G74" s="1228">
        <v>1</v>
      </c>
      <c r="H74" s="1228">
        <v>1</v>
      </c>
      <c r="I74" s="1228">
        <v>1</v>
      </c>
      <c r="J74" s="1228">
        <v>1</v>
      </c>
      <c r="K74" s="1228">
        <v>1</v>
      </c>
      <c r="L74" s="1228">
        <v>1</v>
      </c>
      <c r="M74" s="1228">
        <v>1</v>
      </c>
      <c r="N74" s="1228">
        <v>1</v>
      </c>
      <c r="O74" s="1228">
        <v>1</v>
      </c>
      <c r="P74" s="1228">
        <v>1</v>
      </c>
      <c r="Q74" s="1228">
        <v>1</v>
      </c>
      <c r="R74" s="1228">
        <v>1</v>
      </c>
      <c r="S74" s="1228">
        <v>1</v>
      </c>
      <c r="T74" s="1228">
        <v>1</v>
      </c>
      <c r="U74" s="281"/>
      <c r="V74" s="281"/>
      <c r="W74" s="281"/>
      <c r="X74" s="281"/>
    </row>
    <row r="75" spans="1:34" s="298" customFormat="1" ht="40.5" customHeight="1">
      <c r="A75" s="277"/>
      <c r="B75" s="1160"/>
      <c r="C75" s="294" t="s">
        <v>2565</v>
      </c>
      <c r="D75" s="1164"/>
      <c r="E75" s="1165"/>
      <c r="F75" s="294"/>
      <c r="G75" s="294"/>
      <c r="H75" s="1166"/>
      <c r="I75" s="294"/>
      <c r="J75" s="294"/>
      <c r="K75" s="294"/>
      <c r="L75" s="294"/>
      <c r="M75" s="294"/>
      <c r="N75" s="294"/>
      <c r="O75" s="294"/>
      <c r="P75" s="293"/>
      <c r="Q75" s="294"/>
      <c r="R75" s="294"/>
      <c r="S75" s="294"/>
      <c r="T75" s="277"/>
      <c r="U75" s="281"/>
      <c r="V75" s="281"/>
      <c r="W75" s="281"/>
      <c r="X75" s="281"/>
      <c r="Y75" s="281"/>
      <c r="Z75" s="281"/>
      <c r="AA75" s="281"/>
      <c r="AB75" s="281"/>
      <c r="AC75" s="281"/>
      <c r="AD75" s="281"/>
      <c r="AE75" s="281"/>
      <c r="AF75" s="281"/>
      <c r="AG75" s="281"/>
      <c r="AH75" s="281"/>
    </row>
    <row r="76" spans="1:34" s="298" customFormat="1" ht="40.5" customHeight="1">
      <c r="A76" s="277"/>
      <c r="B76" s="294"/>
      <c r="C76" s="1167"/>
      <c r="D76" s="3546" t="s">
        <v>2566</v>
      </c>
      <c r="E76" s="3546"/>
      <c r="F76" s="3546"/>
      <c r="G76" s="3546"/>
      <c r="H76" s="3546"/>
      <c r="I76" s="3546"/>
      <c r="J76" s="3546"/>
      <c r="K76" s="3546"/>
      <c r="L76" s="294"/>
      <c r="M76" s="294"/>
      <c r="N76" s="294"/>
      <c r="O76" s="293"/>
      <c r="P76" s="294"/>
      <c r="Q76" s="294"/>
      <c r="R76" s="294"/>
      <c r="S76" s="292"/>
      <c r="T76" s="277"/>
      <c r="U76" s="281"/>
      <c r="V76" s="281"/>
      <c r="W76" s="281"/>
      <c r="X76" s="281"/>
      <c r="Y76" s="281"/>
      <c r="Z76" s="281"/>
      <c r="AA76" s="281"/>
      <c r="AB76" s="281"/>
      <c r="AC76" s="281"/>
      <c r="AD76" s="281"/>
      <c r="AE76" s="281"/>
      <c r="AF76" s="281"/>
      <c r="AG76" s="281"/>
    </row>
    <row r="77" spans="1:34">
      <c r="A77" s="1228">
        <v>1</v>
      </c>
      <c r="B77" s="1228">
        <v>1</v>
      </c>
      <c r="C77" s="1228">
        <v>1</v>
      </c>
      <c r="D77" s="1228">
        <v>1</v>
      </c>
      <c r="E77" s="1228">
        <v>1</v>
      </c>
      <c r="F77" s="1228">
        <v>1</v>
      </c>
      <c r="G77" s="1228">
        <v>1</v>
      </c>
      <c r="H77" s="1228">
        <v>1</v>
      </c>
      <c r="I77" s="1228">
        <v>1</v>
      </c>
      <c r="J77" s="1228">
        <v>1</v>
      </c>
      <c r="K77" s="1228">
        <v>1</v>
      </c>
      <c r="L77" s="1228">
        <v>1</v>
      </c>
      <c r="M77" s="1228">
        <v>1</v>
      </c>
      <c r="N77" s="1228">
        <v>1</v>
      </c>
      <c r="O77" s="1228">
        <v>1</v>
      </c>
      <c r="P77" s="1228">
        <v>1</v>
      </c>
      <c r="Q77" s="1228">
        <v>1</v>
      </c>
      <c r="R77" s="1228">
        <v>1</v>
      </c>
      <c r="S77" s="1228">
        <v>1</v>
      </c>
      <c r="T77" s="1228">
        <v>1</v>
      </c>
      <c r="U77" s="281"/>
      <c r="V77" s="281"/>
      <c r="W77" s="281"/>
      <c r="X77" s="281"/>
    </row>
    <row r="78" spans="1:34" s="298" customFormat="1" ht="40.5" customHeight="1">
      <c r="A78" s="277"/>
      <c r="B78" s="1160"/>
      <c r="C78" s="294" t="s">
        <v>2567</v>
      </c>
      <c r="D78" s="1164"/>
      <c r="E78" s="1165"/>
      <c r="F78" s="294"/>
      <c r="G78" s="294"/>
      <c r="H78" s="1166"/>
      <c r="I78" s="294"/>
      <c r="J78" s="294"/>
      <c r="K78" s="294"/>
      <c r="L78" s="294"/>
      <c r="M78" s="294"/>
      <c r="N78" s="294"/>
      <c r="O78" s="294"/>
      <c r="P78" s="293"/>
      <c r="Q78" s="294"/>
      <c r="R78" s="294"/>
      <c r="S78" s="294"/>
      <c r="T78" s="277"/>
      <c r="U78" s="281"/>
      <c r="V78" s="281"/>
      <c r="W78" s="281"/>
      <c r="X78" s="281"/>
      <c r="Y78" s="281"/>
      <c r="Z78" s="281"/>
      <c r="AA78" s="281"/>
      <c r="AB78" s="281"/>
      <c r="AC78" s="281"/>
      <c r="AD78" s="281"/>
      <c r="AE78" s="281"/>
      <c r="AF78" s="281"/>
      <c r="AG78" s="281"/>
      <c r="AH78" s="281"/>
    </row>
    <row r="79" spans="1:34" s="298" customFormat="1" ht="40.5" customHeight="1">
      <c r="A79" s="277"/>
      <c r="B79" s="294"/>
      <c r="C79" s="1167"/>
      <c r="D79" s="3546" t="s">
        <v>2568</v>
      </c>
      <c r="E79" s="3546"/>
      <c r="F79" s="3546"/>
      <c r="G79" s="3546"/>
      <c r="H79" s="3546"/>
      <c r="I79" s="3546"/>
      <c r="J79" s="3546"/>
      <c r="K79" s="3546"/>
      <c r="L79" s="294"/>
      <c r="M79" s="294"/>
      <c r="N79" s="294"/>
      <c r="O79" s="293"/>
      <c r="P79" s="294"/>
      <c r="Q79" s="294"/>
      <c r="R79" s="294"/>
      <c r="S79" s="292"/>
      <c r="T79" s="277"/>
      <c r="U79" s="281"/>
      <c r="V79" s="281"/>
      <c r="W79" s="281"/>
      <c r="X79" s="281"/>
      <c r="Y79" s="281"/>
      <c r="Z79" s="281"/>
      <c r="AA79" s="281"/>
      <c r="AB79" s="281"/>
      <c r="AC79" s="281"/>
      <c r="AD79" s="281"/>
      <c r="AE79" s="281"/>
      <c r="AF79" s="281"/>
      <c r="AG79" s="281"/>
    </row>
    <row r="80" spans="1:34">
      <c r="A80" s="1228">
        <v>1</v>
      </c>
      <c r="B80" s="1228">
        <v>1</v>
      </c>
      <c r="C80" s="1228">
        <v>1</v>
      </c>
      <c r="D80" s="1228">
        <v>1</v>
      </c>
      <c r="E80" s="1228">
        <v>1</v>
      </c>
      <c r="F80" s="1228">
        <v>1</v>
      </c>
      <c r="G80" s="1228">
        <v>1</v>
      </c>
      <c r="H80" s="1228">
        <v>1</v>
      </c>
      <c r="I80" s="1228">
        <v>1</v>
      </c>
      <c r="J80" s="1228">
        <v>1</v>
      </c>
      <c r="K80" s="1228">
        <v>1</v>
      </c>
      <c r="L80" s="1228">
        <v>1</v>
      </c>
      <c r="M80" s="1228">
        <v>1</v>
      </c>
      <c r="N80" s="1228">
        <v>1</v>
      </c>
      <c r="O80" s="1228">
        <v>1</v>
      </c>
      <c r="P80" s="1228">
        <v>1</v>
      </c>
      <c r="Q80" s="1228">
        <v>1</v>
      </c>
      <c r="R80" s="1228">
        <v>1</v>
      </c>
      <c r="S80" s="1228">
        <v>1</v>
      </c>
      <c r="T80" s="1228">
        <v>1</v>
      </c>
      <c r="U80" s="281"/>
      <c r="V80" s="281"/>
      <c r="W80" s="281"/>
      <c r="X80" s="281"/>
    </row>
    <row r="81" spans="1:34" s="298" customFormat="1" ht="40.5" customHeight="1">
      <c r="A81" s="277"/>
      <c r="B81" s="1160"/>
      <c r="C81" s="294" t="s">
        <v>2569</v>
      </c>
      <c r="D81" s="1164"/>
      <c r="E81" s="1165"/>
      <c r="F81" s="294"/>
      <c r="G81" s="294"/>
      <c r="H81" s="1166"/>
      <c r="I81" s="294"/>
      <c r="J81" s="294"/>
      <c r="K81" s="294"/>
      <c r="L81" s="294"/>
      <c r="M81" s="294"/>
      <c r="N81" s="294"/>
      <c r="O81" s="294"/>
      <c r="P81" s="293"/>
      <c r="Q81" s="294"/>
      <c r="R81" s="294"/>
      <c r="S81" s="294"/>
      <c r="T81" s="277"/>
      <c r="U81" s="281"/>
      <c r="V81" s="281"/>
      <c r="W81" s="281"/>
      <c r="X81" s="281"/>
      <c r="Y81" s="281"/>
      <c r="Z81" s="281"/>
      <c r="AA81" s="281"/>
      <c r="AB81" s="281"/>
      <c r="AC81" s="281"/>
      <c r="AD81" s="281"/>
      <c r="AE81" s="281"/>
      <c r="AF81" s="281"/>
      <c r="AG81" s="281"/>
      <c r="AH81" s="281"/>
    </row>
    <row r="82" spans="1:34" s="298" customFormat="1" ht="40.5" customHeight="1">
      <c r="A82" s="277"/>
      <c r="B82" s="294"/>
      <c r="C82" s="1167"/>
      <c r="D82" s="3546" t="s">
        <v>2570</v>
      </c>
      <c r="E82" s="3546"/>
      <c r="F82" s="3546"/>
      <c r="G82" s="3546"/>
      <c r="H82" s="3546"/>
      <c r="I82" s="3546"/>
      <c r="J82" s="3546"/>
      <c r="K82" s="3546"/>
      <c r="L82" s="294"/>
      <c r="M82" s="294"/>
      <c r="N82" s="294"/>
      <c r="O82" s="293"/>
      <c r="P82" s="294"/>
      <c r="Q82" s="294"/>
      <c r="R82" s="294"/>
      <c r="S82" s="292"/>
      <c r="T82" s="277"/>
      <c r="U82" s="281"/>
      <c r="V82" s="281"/>
      <c r="W82" s="281"/>
      <c r="X82" s="281"/>
      <c r="Y82" s="281"/>
      <c r="Z82" s="281"/>
      <c r="AA82" s="281"/>
      <c r="AB82" s="281"/>
      <c r="AC82" s="281"/>
      <c r="AD82" s="281"/>
      <c r="AE82" s="281"/>
      <c r="AF82" s="281"/>
      <c r="AG82" s="281"/>
    </row>
    <row r="83" spans="1:34">
      <c r="A83" s="1228">
        <v>1</v>
      </c>
      <c r="B83" s="1228">
        <v>1</v>
      </c>
      <c r="C83" s="1228">
        <v>1</v>
      </c>
      <c r="D83" s="1228">
        <v>1</v>
      </c>
      <c r="E83" s="1228">
        <v>1</v>
      </c>
      <c r="F83" s="1228">
        <v>1</v>
      </c>
      <c r="G83" s="1228">
        <v>1</v>
      </c>
      <c r="H83" s="1228">
        <v>1</v>
      </c>
      <c r="I83" s="1228">
        <v>1</v>
      </c>
      <c r="J83" s="1228">
        <v>1</v>
      </c>
      <c r="K83" s="1228">
        <v>1</v>
      </c>
      <c r="L83" s="1228">
        <v>1</v>
      </c>
      <c r="M83" s="1228">
        <v>1</v>
      </c>
      <c r="N83" s="1228">
        <v>1</v>
      </c>
      <c r="O83" s="1228">
        <v>1</v>
      </c>
      <c r="P83" s="1228">
        <v>1</v>
      </c>
      <c r="Q83" s="1228">
        <v>1</v>
      </c>
      <c r="R83" s="1228">
        <v>1</v>
      </c>
      <c r="S83" s="1228">
        <v>1</v>
      </c>
      <c r="T83" s="1228">
        <v>1</v>
      </c>
      <c r="U83" s="281"/>
      <c r="V83" s="281"/>
      <c r="W83" s="281"/>
      <c r="X83" s="281"/>
    </row>
    <row r="84" spans="1:34" s="298" customFormat="1" ht="40.5" customHeight="1">
      <c r="A84" s="277"/>
      <c r="B84" s="1160"/>
      <c r="C84" s="294" t="s">
        <v>2571</v>
      </c>
      <c r="D84" s="1164"/>
      <c r="E84" s="1165"/>
      <c r="F84" s="294"/>
      <c r="G84" s="294"/>
      <c r="H84" s="1166"/>
      <c r="I84" s="294"/>
      <c r="J84" s="294"/>
      <c r="K84" s="294"/>
      <c r="L84" s="294"/>
      <c r="M84" s="294"/>
      <c r="N84" s="294"/>
      <c r="O84" s="294"/>
      <c r="P84" s="293"/>
      <c r="Q84" s="294"/>
      <c r="R84" s="294"/>
      <c r="S84" s="294"/>
      <c r="T84" s="277"/>
      <c r="U84" s="281"/>
      <c r="V84" s="281"/>
      <c r="W84" s="281"/>
      <c r="X84" s="281"/>
      <c r="Y84" s="281"/>
      <c r="Z84" s="281"/>
      <c r="AA84" s="281"/>
      <c r="AB84" s="281"/>
      <c r="AC84" s="281"/>
      <c r="AD84" s="281"/>
      <c r="AE84" s="281"/>
      <c r="AF84" s="281"/>
      <c r="AG84" s="281"/>
      <c r="AH84" s="281"/>
    </row>
    <row r="85" spans="1:34" s="298" customFormat="1" ht="40.5" customHeight="1">
      <c r="A85" s="277"/>
      <c r="B85" s="294"/>
      <c r="C85" s="1167"/>
      <c r="D85" s="3546" t="s">
        <v>2572</v>
      </c>
      <c r="E85" s="3546"/>
      <c r="F85" s="3546"/>
      <c r="G85" s="3546"/>
      <c r="H85" s="3546"/>
      <c r="I85" s="3546"/>
      <c r="J85" s="3546"/>
      <c r="K85" s="3546"/>
      <c r="L85" s="294"/>
      <c r="M85" s="294"/>
      <c r="N85" s="294"/>
      <c r="O85" s="293"/>
      <c r="P85" s="294"/>
      <c r="Q85" s="294"/>
      <c r="R85" s="294"/>
      <c r="S85" s="292"/>
      <c r="T85" s="277"/>
      <c r="U85" s="281"/>
      <c r="V85" s="281"/>
      <c r="W85" s="281"/>
      <c r="X85" s="281"/>
      <c r="Y85" s="281"/>
      <c r="Z85" s="281"/>
      <c r="AA85" s="281"/>
      <c r="AB85" s="281"/>
      <c r="AC85" s="281"/>
      <c r="AD85" s="281"/>
      <c r="AE85" s="281"/>
      <c r="AF85" s="281"/>
      <c r="AG85" s="281"/>
    </row>
    <row r="86" spans="1:34">
      <c r="A86" s="1228">
        <v>1</v>
      </c>
      <c r="B86" s="1228">
        <v>1</v>
      </c>
      <c r="C86" s="1228">
        <v>1</v>
      </c>
      <c r="D86" s="1228">
        <v>1</v>
      </c>
      <c r="E86" s="1228">
        <v>1</v>
      </c>
      <c r="F86" s="1228">
        <v>1</v>
      </c>
      <c r="G86" s="1228">
        <v>1</v>
      </c>
      <c r="H86" s="1228">
        <v>1</v>
      </c>
      <c r="I86" s="1228">
        <v>1</v>
      </c>
      <c r="J86" s="1228">
        <v>1</v>
      </c>
      <c r="K86" s="1228">
        <v>1</v>
      </c>
      <c r="L86" s="1228">
        <v>1</v>
      </c>
      <c r="M86" s="1228">
        <v>1</v>
      </c>
      <c r="N86" s="1228">
        <v>1</v>
      </c>
      <c r="O86" s="1228">
        <v>1</v>
      </c>
      <c r="P86" s="1228">
        <v>1</v>
      </c>
      <c r="Q86" s="1228">
        <v>1</v>
      </c>
      <c r="R86" s="1228">
        <v>1</v>
      </c>
      <c r="S86" s="1228">
        <v>1</v>
      </c>
      <c r="T86" s="1228">
        <v>1</v>
      </c>
      <c r="U86" s="281"/>
      <c r="V86" s="281"/>
      <c r="W86" s="281"/>
      <c r="X86" s="281"/>
    </row>
    <row r="87" spans="1:34" s="298" customFormat="1" ht="40.5" customHeight="1">
      <c r="A87" s="277"/>
      <c r="B87" s="1160"/>
      <c r="C87" s="294" t="s">
        <v>2573</v>
      </c>
      <c r="D87" s="1164"/>
      <c r="E87" s="1165"/>
      <c r="F87" s="294"/>
      <c r="G87" s="294"/>
      <c r="H87" s="1166"/>
      <c r="I87" s="294"/>
      <c r="J87" s="294"/>
      <c r="K87" s="294"/>
      <c r="L87" s="294"/>
      <c r="M87" s="294"/>
      <c r="N87" s="294"/>
      <c r="O87" s="294"/>
      <c r="P87" s="293"/>
      <c r="Q87" s="294"/>
      <c r="R87" s="294"/>
      <c r="S87" s="294"/>
      <c r="T87" s="277"/>
      <c r="U87" s="281"/>
      <c r="V87" s="281"/>
      <c r="W87" s="281"/>
      <c r="X87" s="281"/>
      <c r="Y87" s="281"/>
      <c r="Z87" s="281"/>
      <c r="AA87" s="281"/>
      <c r="AB87" s="281"/>
      <c r="AC87" s="281"/>
      <c r="AD87" s="281"/>
      <c r="AE87" s="281"/>
      <c r="AF87" s="281"/>
      <c r="AG87" s="281"/>
      <c r="AH87" s="281"/>
    </row>
    <row r="88" spans="1:34" s="298" customFormat="1" ht="40.5" customHeight="1">
      <c r="A88" s="277"/>
      <c r="B88" s="294"/>
      <c r="C88" s="1167"/>
      <c r="D88" s="3546" t="s">
        <v>2574</v>
      </c>
      <c r="E88" s="3546"/>
      <c r="F88" s="3546"/>
      <c r="G88" s="3546"/>
      <c r="H88" s="3546"/>
      <c r="I88" s="3546"/>
      <c r="J88" s="3546"/>
      <c r="K88" s="3546"/>
      <c r="L88" s="294"/>
      <c r="M88" s="294"/>
      <c r="N88" s="294"/>
      <c r="O88" s="293"/>
      <c r="P88" s="294"/>
      <c r="Q88" s="294"/>
      <c r="R88" s="294"/>
      <c r="S88" s="292"/>
      <c r="T88" s="277"/>
      <c r="U88" s="281"/>
      <c r="V88" s="281"/>
      <c r="W88" s="281"/>
      <c r="X88" s="281"/>
      <c r="Y88" s="281"/>
      <c r="Z88" s="281"/>
      <c r="AA88" s="281"/>
      <c r="AB88" s="281"/>
      <c r="AC88" s="281"/>
      <c r="AD88" s="281"/>
      <c r="AE88" s="281"/>
      <c r="AF88" s="281"/>
      <c r="AG88" s="281"/>
    </row>
    <row r="89" spans="1:34">
      <c r="A89" s="1228">
        <v>1</v>
      </c>
      <c r="B89" s="1228">
        <v>1</v>
      </c>
      <c r="C89" s="1228">
        <v>1</v>
      </c>
      <c r="D89" s="1228">
        <v>1</v>
      </c>
      <c r="E89" s="1228">
        <v>1</v>
      </c>
      <c r="F89" s="1228">
        <v>1</v>
      </c>
      <c r="G89" s="1228">
        <v>1</v>
      </c>
      <c r="H89" s="1228">
        <v>1</v>
      </c>
      <c r="I89" s="1228">
        <v>1</v>
      </c>
      <c r="J89" s="1228">
        <v>1</v>
      </c>
      <c r="K89" s="1228">
        <v>1</v>
      </c>
      <c r="L89" s="1228">
        <v>1</v>
      </c>
      <c r="M89" s="1228">
        <v>1</v>
      </c>
      <c r="N89" s="1228">
        <v>1</v>
      </c>
      <c r="O89" s="1228">
        <v>1</v>
      </c>
      <c r="P89" s="1228">
        <v>1</v>
      </c>
      <c r="Q89" s="1228">
        <v>1</v>
      </c>
      <c r="R89" s="1228">
        <v>1</v>
      </c>
      <c r="S89" s="1228">
        <v>1</v>
      </c>
      <c r="T89" s="1228">
        <v>1</v>
      </c>
      <c r="U89" s="281"/>
      <c r="V89" s="281"/>
      <c r="W89" s="281"/>
      <c r="X89" s="281"/>
    </row>
    <row r="90" spans="1:34" s="298" customFormat="1" ht="40.5" customHeight="1">
      <c r="A90" s="277"/>
      <c r="B90" s="1160"/>
      <c r="C90" s="294" t="s">
        <v>2575</v>
      </c>
      <c r="D90" s="1164"/>
      <c r="E90" s="1165"/>
      <c r="F90" s="294"/>
      <c r="G90" s="294"/>
      <c r="H90" s="1166"/>
      <c r="I90" s="294"/>
      <c r="J90" s="294"/>
      <c r="K90" s="294"/>
      <c r="L90" s="294"/>
      <c r="M90" s="294"/>
      <c r="N90" s="294"/>
      <c r="O90" s="294"/>
      <c r="P90" s="293"/>
      <c r="Q90" s="294"/>
      <c r="R90" s="294"/>
      <c r="S90" s="294"/>
      <c r="T90" s="277"/>
      <c r="U90" s="281"/>
      <c r="V90" s="281"/>
      <c r="W90" s="281"/>
      <c r="X90" s="281"/>
      <c r="Y90" s="281"/>
      <c r="Z90" s="281"/>
      <c r="AA90" s="281"/>
      <c r="AB90" s="281"/>
      <c r="AC90" s="281"/>
      <c r="AD90" s="281"/>
      <c r="AE90" s="281"/>
      <c r="AF90" s="281"/>
      <c r="AG90" s="281"/>
      <c r="AH90" s="281"/>
    </row>
    <row r="91" spans="1:34" s="298" customFormat="1" ht="40.5" customHeight="1">
      <c r="A91" s="277"/>
      <c r="B91" s="294"/>
      <c r="C91" s="1167"/>
      <c r="D91" s="3546" t="s">
        <v>2576</v>
      </c>
      <c r="E91" s="3546"/>
      <c r="F91" s="3546"/>
      <c r="G91" s="3546"/>
      <c r="H91" s="3546"/>
      <c r="I91" s="3546"/>
      <c r="J91" s="3546"/>
      <c r="K91" s="3546"/>
      <c r="L91" s="294"/>
      <c r="M91" s="294"/>
      <c r="N91" s="294"/>
      <c r="O91" s="293"/>
      <c r="P91" s="294"/>
      <c r="Q91" s="294"/>
      <c r="R91" s="294"/>
      <c r="S91" s="292"/>
      <c r="T91" s="277"/>
      <c r="U91" s="281"/>
      <c r="V91" s="281"/>
      <c r="W91" s="281"/>
      <c r="X91" s="281"/>
      <c r="Y91" s="281"/>
      <c r="Z91" s="281"/>
      <c r="AA91" s="281"/>
      <c r="AB91" s="281"/>
      <c r="AC91" s="281"/>
      <c r="AD91" s="281"/>
      <c r="AE91" s="281"/>
      <c r="AF91" s="281"/>
      <c r="AG91" s="281"/>
    </row>
    <row r="92" spans="1:34">
      <c r="A92" s="1228">
        <v>1</v>
      </c>
      <c r="B92" s="1228">
        <v>1</v>
      </c>
      <c r="C92" s="1228">
        <v>1</v>
      </c>
      <c r="D92" s="1228">
        <v>1</v>
      </c>
      <c r="E92" s="1228">
        <v>1</v>
      </c>
      <c r="F92" s="1228">
        <v>1</v>
      </c>
      <c r="G92" s="1228">
        <v>1</v>
      </c>
      <c r="H92" s="1228">
        <v>1</v>
      </c>
      <c r="I92" s="1228">
        <v>1</v>
      </c>
      <c r="J92" s="1228">
        <v>1</v>
      </c>
      <c r="K92" s="1228">
        <v>1</v>
      </c>
      <c r="L92" s="1228">
        <v>1</v>
      </c>
      <c r="M92" s="1228">
        <v>1</v>
      </c>
      <c r="N92" s="1228">
        <v>1</v>
      </c>
      <c r="O92" s="1228">
        <v>1</v>
      </c>
      <c r="P92" s="1228">
        <v>1</v>
      </c>
      <c r="Q92" s="1228">
        <v>1</v>
      </c>
      <c r="R92" s="1228">
        <v>1</v>
      </c>
      <c r="S92" s="1228">
        <v>1</v>
      </c>
      <c r="T92" s="1228">
        <v>1</v>
      </c>
      <c r="U92" s="281"/>
      <c r="V92" s="281"/>
      <c r="W92" s="281"/>
      <c r="X92" s="281"/>
    </row>
    <row r="93" spans="1:34" s="298" customFormat="1" ht="40.5" customHeight="1">
      <c r="A93" s="277"/>
      <c r="B93" s="1160"/>
      <c r="C93" s="294" t="s">
        <v>2577</v>
      </c>
      <c r="D93" s="1164"/>
      <c r="E93" s="1165"/>
      <c r="F93" s="294"/>
      <c r="G93" s="294"/>
      <c r="H93" s="1166"/>
      <c r="I93" s="294"/>
      <c r="J93" s="294"/>
      <c r="K93" s="294"/>
      <c r="L93" s="294"/>
      <c r="M93" s="294"/>
      <c r="N93" s="294"/>
      <c r="O93" s="294"/>
      <c r="P93" s="293"/>
      <c r="Q93" s="294"/>
      <c r="R93" s="294"/>
      <c r="S93" s="294"/>
      <c r="T93" s="277"/>
      <c r="U93" s="281"/>
      <c r="V93" s="281"/>
      <c r="W93" s="281"/>
      <c r="X93" s="281"/>
      <c r="Y93" s="281"/>
      <c r="Z93" s="281"/>
      <c r="AA93" s="281"/>
      <c r="AB93" s="281"/>
      <c r="AC93" s="281"/>
      <c r="AD93" s="281"/>
      <c r="AE93" s="281"/>
      <c r="AF93" s="281"/>
      <c r="AG93" s="281"/>
      <c r="AH93" s="281"/>
    </row>
    <row r="94" spans="1:34" s="298" customFormat="1" ht="40.5" customHeight="1">
      <c r="A94" s="277"/>
      <c r="B94" s="294"/>
      <c r="C94" s="1167"/>
      <c r="D94" s="3546" t="s">
        <v>2578</v>
      </c>
      <c r="E94" s="3546"/>
      <c r="F94" s="3546"/>
      <c r="G94" s="3546"/>
      <c r="H94" s="3546"/>
      <c r="I94" s="3546"/>
      <c r="J94" s="3546"/>
      <c r="K94" s="3546"/>
      <c r="L94" s="294"/>
      <c r="M94" s="294"/>
      <c r="N94" s="294"/>
      <c r="O94" s="293"/>
      <c r="P94" s="294"/>
      <c r="Q94" s="294"/>
      <c r="R94" s="294"/>
      <c r="S94" s="292"/>
      <c r="T94" s="277"/>
      <c r="U94" s="281"/>
      <c r="V94" s="281"/>
      <c r="W94" s="281"/>
      <c r="X94" s="281"/>
      <c r="Y94" s="281"/>
      <c r="Z94" s="281"/>
      <c r="AA94" s="281"/>
      <c r="AB94" s="281"/>
      <c r="AC94" s="281"/>
      <c r="AD94" s="281"/>
      <c r="AE94" s="281"/>
      <c r="AF94" s="281"/>
      <c r="AG94" s="281"/>
    </row>
    <row r="95" spans="1:34">
      <c r="A95" s="1228">
        <v>1</v>
      </c>
      <c r="B95" s="1228">
        <v>1</v>
      </c>
      <c r="C95" s="1228">
        <v>1</v>
      </c>
      <c r="D95" s="1228">
        <v>1</v>
      </c>
      <c r="E95" s="1228">
        <v>1</v>
      </c>
      <c r="F95" s="1228">
        <v>1</v>
      </c>
      <c r="G95" s="1228">
        <v>1</v>
      </c>
      <c r="H95" s="1228">
        <v>1</v>
      </c>
      <c r="I95" s="1228">
        <v>1</v>
      </c>
      <c r="J95" s="1228">
        <v>1</v>
      </c>
      <c r="K95" s="1228">
        <v>1</v>
      </c>
      <c r="L95" s="1228">
        <v>1</v>
      </c>
      <c r="M95" s="1228">
        <v>1</v>
      </c>
      <c r="N95" s="1228">
        <v>1</v>
      </c>
      <c r="O95" s="1228">
        <v>1</v>
      </c>
      <c r="P95" s="1228">
        <v>1</v>
      </c>
      <c r="Q95" s="1228">
        <v>1</v>
      </c>
      <c r="R95" s="1228">
        <v>1</v>
      </c>
      <c r="S95" s="1228">
        <v>1</v>
      </c>
      <c r="T95" s="1228">
        <v>1</v>
      </c>
      <c r="U95" s="281"/>
      <c r="V95" s="281"/>
      <c r="W95" s="281"/>
      <c r="X95" s="281"/>
    </row>
    <row r="96" spans="1:34" s="298" customFormat="1" ht="40.5" customHeight="1">
      <c r="A96" s="277"/>
      <c r="B96" s="1160"/>
      <c r="C96" s="294" t="s">
        <v>2579</v>
      </c>
      <c r="D96" s="1164"/>
      <c r="E96" s="1165"/>
      <c r="F96" s="294"/>
      <c r="G96" s="294"/>
      <c r="H96" s="1166"/>
      <c r="I96" s="294"/>
      <c r="J96" s="294"/>
      <c r="K96" s="294"/>
      <c r="L96" s="294"/>
      <c r="M96" s="294"/>
      <c r="N96" s="294"/>
      <c r="O96" s="294"/>
      <c r="P96" s="293"/>
      <c r="Q96" s="294"/>
      <c r="R96" s="294"/>
      <c r="S96" s="294"/>
      <c r="T96" s="277"/>
      <c r="U96" s="281"/>
      <c r="V96" s="281"/>
      <c r="W96" s="281"/>
      <c r="X96" s="281"/>
      <c r="Y96" s="281"/>
      <c r="Z96" s="281"/>
      <c r="AA96" s="281"/>
      <c r="AB96" s="281"/>
      <c r="AC96" s="281"/>
      <c r="AD96" s="281"/>
      <c r="AE96" s="281"/>
      <c r="AF96" s="281"/>
      <c r="AG96" s="281"/>
      <c r="AH96" s="281"/>
    </row>
    <row r="97" spans="1:34" s="298" customFormat="1" ht="40.5" customHeight="1">
      <c r="A97" s="277"/>
      <c r="B97" s="294"/>
      <c r="C97" s="1167"/>
      <c r="D97" s="3546" t="s">
        <v>2580</v>
      </c>
      <c r="E97" s="3546"/>
      <c r="F97" s="3546"/>
      <c r="G97" s="3546"/>
      <c r="H97" s="3546"/>
      <c r="I97" s="3546"/>
      <c r="J97" s="3546"/>
      <c r="K97" s="3546"/>
      <c r="L97" s="294"/>
      <c r="M97" s="294"/>
      <c r="N97" s="294"/>
      <c r="O97" s="293"/>
      <c r="P97" s="294"/>
      <c r="Q97" s="294"/>
      <c r="R97" s="294"/>
      <c r="S97" s="292"/>
      <c r="T97" s="277"/>
      <c r="U97" s="281"/>
      <c r="V97" s="281"/>
      <c r="W97" s="281"/>
      <c r="X97" s="281"/>
      <c r="Y97" s="281"/>
      <c r="Z97" s="281"/>
      <c r="AA97" s="281"/>
      <c r="AB97" s="281"/>
      <c r="AC97" s="281"/>
      <c r="AD97" s="281"/>
      <c r="AE97" s="281"/>
      <c r="AF97" s="281"/>
      <c r="AG97" s="281"/>
    </row>
    <row r="98" spans="1:34" s="298" customFormat="1" ht="40.5" customHeight="1">
      <c r="A98" s="277"/>
      <c r="B98" s="294"/>
      <c r="C98" s="1167"/>
      <c r="D98" s="3546" t="s">
        <v>2581</v>
      </c>
      <c r="E98" s="3546"/>
      <c r="F98" s="3546"/>
      <c r="G98" s="3546"/>
      <c r="H98" s="3546"/>
      <c r="I98" s="3546"/>
      <c r="J98" s="3546"/>
      <c r="K98" s="3546"/>
      <c r="L98" s="294" t="s">
        <v>188</v>
      </c>
      <c r="M98" s="294"/>
      <c r="N98" s="294"/>
      <c r="O98" s="293"/>
      <c r="P98" s="294"/>
      <c r="Q98" s="294"/>
      <c r="R98" s="294"/>
      <c r="S98" s="292"/>
      <c r="T98" s="277"/>
      <c r="U98" s="281"/>
      <c r="V98" s="281"/>
      <c r="W98" s="281"/>
      <c r="X98" s="281"/>
      <c r="Y98" s="281"/>
      <c r="Z98" s="281"/>
      <c r="AA98" s="281"/>
      <c r="AB98" s="281"/>
      <c r="AC98" s="281"/>
      <c r="AD98" s="281"/>
      <c r="AE98" s="281"/>
      <c r="AF98" s="281"/>
      <c r="AG98" s="281"/>
    </row>
    <row r="99" spans="1:34">
      <c r="A99" s="1228">
        <v>1</v>
      </c>
      <c r="B99" s="1228">
        <v>1</v>
      </c>
      <c r="C99" s="1228">
        <v>1</v>
      </c>
      <c r="D99" s="1228">
        <v>1</v>
      </c>
      <c r="E99" s="1228">
        <v>1</v>
      </c>
      <c r="F99" s="1228">
        <v>1</v>
      </c>
      <c r="G99" s="1228">
        <v>1</v>
      </c>
      <c r="H99" s="1228">
        <v>1</v>
      </c>
      <c r="I99" s="1228">
        <v>1</v>
      </c>
      <c r="J99" s="1228">
        <v>1</v>
      </c>
      <c r="K99" s="1228">
        <v>1</v>
      </c>
      <c r="L99" s="1228">
        <v>1</v>
      </c>
      <c r="M99" s="1228">
        <v>1</v>
      </c>
      <c r="N99" s="1228">
        <v>1</v>
      </c>
      <c r="O99" s="1228">
        <v>1</v>
      </c>
      <c r="P99" s="1228">
        <v>1</v>
      </c>
      <c r="Q99" s="1228">
        <v>1</v>
      </c>
      <c r="R99" s="1228">
        <v>1</v>
      </c>
      <c r="S99" s="1228">
        <v>1</v>
      </c>
      <c r="T99" s="1228">
        <v>1</v>
      </c>
      <c r="U99" s="281"/>
      <c r="V99" s="281"/>
      <c r="W99" s="281"/>
      <c r="X99" s="281"/>
    </row>
    <row r="100" spans="1:34" s="298" customFormat="1" ht="40.5" customHeight="1">
      <c r="A100" s="277"/>
      <c r="B100" s="1160"/>
      <c r="C100" s="294" t="s">
        <v>2582</v>
      </c>
      <c r="D100" s="1164"/>
      <c r="E100" s="1165"/>
      <c r="F100" s="294"/>
      <c r="G100" s="294"/>
      <c r="H100" s="1166"/>
      <c r="I100" s="294"/>
      <c r="J100" s="294"/>
      <c r="K100" s="294"/>
      <c r="L100" s="294"/>
      <c r="M100" s="294"/>
      <c r="N100" s="294"/>
      <c r="O100" s="294"/>
      <c r="P100" s="293"/>
      <c r="Q100" s="294"/>
      <c r="R100" s="294"/>
      <c r="S100" s="294"/>
      <c r="T100" s="277"/>
      <c r="U100" s="281"/>
      <c r="V100" s="281"/>
      <c r="W100" s="281"/>
      <c r="X100" s="281"/>
      <c r="Y100" s="281"/>
      <c r="Z100" s="281"/>
      <c r="AA100" s="281"/>
      <c r="AB100" s="281"/>
      <c r="AC100" s="281"/>
      <c r="AD100" s="281"/>
      <c r="AE100" s="281"/>
      <c r="AF100" s="281"/>
      <c r="AG100" s="281"/>
      <c r="AH100" s="281"/>
    </row>
    <row r="101" spans="1:34" s="298" customFormat="1" ht="40.5" customHeight="1">
      <c r="A101" s="277"/>
      <c r="B101" s="294"/>
      <c r="C101" s="1167"/>
      <c r="D101" s="3546" t="s">
        <v>2583</v>
      </c>
      <c r="E101" s="3546"/>
      <c r="F101" s="3546"/>
      <c r="G101" s="3546"/>
      <c r="H101" s="3546"/>
      <c r="I101" s="3546"/>
      <c r="J101" s="3546"/>
      <c r="K101" s="3546"/>
      <c r="L101" s="294"/>
      <c r="M101" s="294"/>
      <c r="N101" s="294"/>
      <c r="O101" s="293"/>
      <c r="P101" s="294"/>
      <c r="Q101" s="294"/>
      <c r="R101" s="294"/>
      <c r="S101" s="292"/>
      <c r="T101" s="277"/>
      <c r="U101" s="281"/>
      <c r="V101" s="281"/>
      <c r="W101" s="281"/>
      <c r="X101" s="281"/>
      <c r="Y101" s="281"/>
      <c r="Z101" s="281"/>
      <c r="AA101" s="281"/>
      <c r="AB101" s="281"/>
      <c r="AC101" s="281"/>
      <c r="AD101" s="281"/>
      <c r="AE101" s="281"/>
      <c r="AF101" s="281"/>
      <c r="AG101" s="281"/>
    </row>
    <row r="102" spans="1:34">
      <c r="A102" s="1228">
        <v>1</v>
      </c>
      <c r="B102" s="1228">
        <v>1</v>
      </c>
      <c r="C102" s="1228">
        <v>1</v>
      </c>
      <c r="D102" s="1228">
        <v>1</v>
      </c>
      <c r="E102" s="1228">
        <v>1</v>
      </c>
      <c r="F102" s="1228">
        <v>1</v>
      </c>
      <c r="G102" s="1228">
        <v>1</v>
      </c>
      <c r="H102" s="1228">
        <v>1</v>
      </c>
      <c r="I102" s="1228">
        <v>1</v>
      </c>
      <c r="J102" s="1228">
        <v>1</v>
      </c>
      <c r="K102" s="1228">
        <v>1</v>
      </c>
      <c r="L102" s="1228">
        <v>1</v>
      </c>
      <c r="M102" s="1228">
        <v>1</v>
      </c>
      <c r="N102" s="1228">
        <v>1</v>
      </c>
      <c r="O102" s="1228">
        <v>1</v>
      </c>
      <c r="P102" s="1228">
        <v>1</v>
      </c>
      <c r="Q102" s="1228">
        <v>1</v>
      </c>
      <c r="R102" s="1228">
        <v>1</v>
      </c>
      <c r="S102" s="1228">
        <v>1</v>
      </c>
      <c r="T102" s="1228">
        <v>1</v>
      </c>
      <c r="U102" s="281"/>
      <c r="V102" s="281"/>
      <c r="W102" s="281"/>
      <c r="X102" s="281"/>
    </row>
    <row r="103" spans="1:34" s="298" customFormat="1" ht="40.5" customHeight="1">
      <c r="A103" s="277"/>
      <c r="B103" s="1160"/>
      <c r="C103" s="294" t="s">
        <v>2584</v>
      </c>
      <c r="D103" s="1164"/>
      <c r="E103" s="1165"/>
      <c r="F103" s="294"/>
      <c r="G103" s="294"/>
      <c r="H103" s="1166"/>
      <c r="I103" s="294"/>
      <c r="J103" s="294"/>
      <c r="K103" s="294"/>
      <c r="L103" s="294"/>
      <c r="M103" s="294"/>
      <c r="N103" s="294"/>
      <c r="O103" s="294"/>
      <c r="P103" s="293"/>
      <c r="Q103" s="294"/>
      <c r="R103" s="294"/>
      <c r="S103" s="294"/>
      <c r="T103" s="277"/>
      <c r="U103" s="281"/>
      <c r="V103" s="281"/>
      <c r="W103" s="281"/>
      <c r="X103" s="281"/>
      <c r="Y103" s="281"/>
      <c r="Z103" s="281"/>
      <c r="AA103" s="281"/>
      <c r="AB103" s="281"/>
      <c r="AC103" s="281"/>
      <c r="AD103" s="281"/>
      <c r="AE103" s="281"/>
      <c r="AF103" s="281"/>
      <c r="AG103" s="281"/>
      <c r="AH103" s="281"/>
    </row>
    <row r="104" spans="1:34" s="298" customFormat="1" ht="40.5" customHeight="1">
      <c r="A104" s="277"/>
      <c r="B104" s="294"/>
      <c r="C104" s="1167"/>
      <c r="D104" s="3546" t="s">
        <v>2585</v>
      </c>
      <c r="E104" s="3546"/>
      <c r="F104" s="3546"/>
      <c r="G104" s="3546"/>
      <c r="H104" s="3546"/>
      <c r="I104" s="3546"/>
      <c r="J104" s="3546"/>
      <c r="K104" s="3546"/>
      <c r="L104" s="294"/>
      <c r="M104" s="294"/>
      <c r="N104" s="294"/>
      <c r="O104" s="293"/>
      <c r="P104" s="294"/>
      <c r="Q104" s="294"/>
      <c r="R104" s="294"/>
      <c r="S104" s="292"/>
      <c r="T104" s="277"/>
      <c r="U104" s="281"/>
      <c r="V104" s="281"/>
      <c r="W104" s="281"/>
      <c r="X104" s="281"/>
      <c r="Y104" s="281"/>
      <c r="Z104" s="281"/>
      <c r="AA104" s="281"/>
      <c r="AB104" s="281"/>
      <c r="AC104" s="281"/>
      <c r="AD104" s="281"/>
      <c r="AE104" s="281"/>
      <c r="AF104" s="281"/>
      <c r="AG104" s="281"/>
    </row>
    <row r="105" spans="1:34">
      <c r="A105" s="1228">
        <v>1</v>
      </c>
      <c r="B105" s="1228">
        <v>1</v>
      </c>
      <c r="C105" s="1228">
        <v>1</v>
      </c>
      <c r="D105" s="1228">
        <v>1</v>
      </c>
      <c r="E105" s="1228">
        <v>1</v>
      </c>
      <c r="F105" s="1228">
        <v>1</v>
      </c>
      <c r="G105" s="1228">
        <v>1</v>
      </c>
      <c r="H105" s="1228">
        <v>1</v>
      </c>
      <c r="I105" s="1228">
        <v>1</v>
      </c>
      <c r="J105" s="1228">
        <v>1</v>
      </c>
      <c r="K105" s="1228">
        <v>1</v>
      </c>
      <c r="L105" s="1228">
        <v>1</v>
      </c>
      <c r="M105" s="1228">
        <v>1</v>
      </c>
      <c r="N105" s="1228">
        <v>1</v>
      </c>
      <c r="O105" s="1228">
        <v>1</v>
      </c>
      <c r="P105" s="1228">
        <v>1</v>
      </c>
      <c r="Q105" s="1228">
        <v>1</v>
      </c>
      <c r="R105" s="1228">
        <v>1</v>
      </c>
      <c r="S105" s="1228">
        <v>1</v>
      </c>
      <c r="T105" s="1228">
        <v>1</v>
      </c>
      <c r="U105" s="281"/>
      <c r="V105" s="281"/>
      <c r="W105" s="281"/>
      <c r="X105" s="281"/>
    </row>
    <row r="106" spans="1:34" s="298" customFormat="1" ht="40.5" customHeight="1">
      <c r="A106" s="277"/>
      <c r="B106" s="1160"/>
      <c r="C106" s="294" t="s">
        <v>2586</v>
      </c>
      <c r="D106" s="1164"/>
      <c r="E106" s="1165"/>
      <c r="F106" s="294"/>
      <c r="G106" s="294"/>
      <c r="H106" s="1166"/>
      <c r="I106" s="294"/>
      <c r="J106" s="294"/>
      <c r="K106" s="294"/>
      <c r="L106" s="294"/>
      <c r="M106" s="294"/>
      <c r="N106" s="294"/>
      <c r="O106" s="294"/>
      <c r="P106" s="293"/>
      <c r="Q106" s="294"/>
      <c r="R106" s="294"/>
      <c r="S106" s="294"/>
      <c r="T106" s="277"/>
      <c r="U106" s="281"/>
      <c r="V106" s="281"/>
      <c r="W106" s="281"/>
      <c r="X106" s="281"/>
      <c r="Y106" s="281"/>
      <c r="Z106" s="281"/>
      <c r="AA106" s="281"/>
      <c r="AB106" s="281"/>
      <c r="AC106" s="281"/>
      <c r="AD106" s="281"/>
      <c r="AE106" s="281"/>
      <c r="AF106" s="281"/>
      <c r="AG106" s="281"/>
      <c r="AH106" s="281"/>
    </row>
    <row r="107" spans="1:34" s="298" customFormat="1" ht="40.5" customHeight="1">
      <c r="A107" s="277"/>
      <c r="B107" s="294"/>
      <c r="C107" s="1167"/>
      <c r="D107" s="3546" t="s">
        <v>2587</v>
      </c>
      <c r="E107" s="3546"/>
      <c r="F107" s="3546"/>
      <c r="G107" s="3546"/>
      <c r="H107" s="3546"/>
      <c r="I107" s="3546"/>
      <c r="J107" s="3546"/>
      <c r="K107" s="3546"/>
      <c r="L107" s="294" t="s">
        <v>188</v>
      </c>
      <c r="M107" s="294"/>
      <c r="N107" s="294"/>
      <c r="O107" s="293"/>
      <c r="P107" s="294"/>
      <c r="Q107" s="294"/>
      <c r="R107" s="294"/>
      <c r="S107" s="292"/>
      <c r="T107" s="277"/>
      <c r="U107" s="281"/>
      <c r="V107" s="281"/>
      <c r="W107" s="281"/>
      <c r="X107" s="281"/>
      <c r="Y107" s="281"/>
      <c r="Z107" s="281"/>
      <c r="AA107" s="281"/>
      <c r="AB107" s="281"/>
      <c r="AC107" s="281"/>
      <c r="AD107" s="281"/>
      <c r="AE107" s="281"/>
      <c r="AF107" s="281"/>
      <c r="AG107" s="281"/>
    </row>
    <row r="108" spans="1:34">
      <c r="A108" s="1228">
        <v>1</v>
      </c>
      <c r="B108" s="1228">
        <v>1</v>
      </c>
      <c r="C108" s="1228">
        <v>1</v>
      </c>
      <c r="D108" s="1228">
        <v>1</v>
      </c>
      <c r="E108" s="1228">
        <v>1</v>
      </c>
      <c r="F108" s="1228">
        <v>1</v>
      </c>
      <c r="G108" s="1228">
        <v>1</v>
      </c>
      <c r="H108" s="1228">
        <v>1</v>
      </c>
      <c r="I108" s="1228">
        <v>1</v>
      </c>
      <c r="J108" s="1228">
        <v>1</v>
      </c>
      <c r="K108" s="1228">
        <v>1</v>
      </c>
      <c r="L108" s="1228">
        <v>1</v>
      </c>
      <c r="M108" s="1228">
        <v>1</v>
      </c>
      <c r="N108" s="1228">
        <v>1</v>
      </c>
      <c r="O108" s="1228">
        <v>1</v>
      </c>
      <c r="P108" s="1228">
        <v>1</v>
      </c>
      <c r="Q108" s="1228">
        <v>1</v>
      </c>
      <c r="R108" s="1228">
        <v>1</v>
      </c>
      <c r="S108" s="1228">
        <v>1</v>
      </c>
      <c r="T108" s="1228">
        <v>1</v>
      </c>
      <c r="U108" s="281"/>
      <c r="V108" s="281"/>
      <c r="W108" s="281"/>
      <c r="X108" s="281"/>
    </row>
    <row r="109" spans="1:34" s="298" customFormat="1" ht="40.5" customHeight="1">
      <c r="A109" s="277"/>
      <c r="B109" s="294"/>
      <c r="C109" s="1167"/>
      <c r="D109" s="3546" t="s">
        <v>2452</v>
      </c>
      <c r="E109" s="3546"/>
      <c r="F109" s="3546"/>
      <c r="G109" s="3546"/>
      <c r="H109" s="3546"/>
      <c r="I109" s="3546"/>
      <c r="J109" s="3546"/>
      <c r="K109" s="3546"/>
      <c r="L109" s="294"/>
      <c r="M109" s="294"/>
      <c r="N109" s="294"/>
      <c r="O109" s="293"/>
      <c r="P109" s="294"/>
      <c r="Q109" s="294"/>
      <c r="R109" s="294"/>
      <c r="S109" s="292"/>
      <c r="T109" s="277"/>
      <c r="U109" s="281"/>
      <c r="V109" s="281"/>
      <c r="W109" s="281"/>
      <c r="X109" s="281"/>
      <c r="Y109" s="281"/>
      <c r="Z109" s="281"/>
      <c r="AA109" s="281"/>
      <c r="AB109" s="281"/>
      <c r="AC109" s="281"/>
      <c r="AD109" s="281"/>
      <c r="AE109" s="281"/>
      <c r="AF109" s="281"/>
      <c r="AG109" s="281"/>
    </row>
    <row r="110" spans="1:34" s="298" customFormat="1" ht="40.5" customHeight="1">
      <c r="A110" s="277"/>
      <c r="B110" s="294"/>
      <c r="C110" s="1167"/>
      <c r="D110" s="3546" t="s">
        <v>2453</v>
      </c>
      <c r="E110" s="3546"/>
      <c r="F110" s="3546"/>
      <c r="G110" s="3546"/>
      <c r="H110" s="3546"/>
      <c r="I110" s="3546"/>
      <c r="J110" s="3546"/>
      <c r="K110" s="3546"/>
      <c r="L110" s="294"/>
      <c r="M110" s="294"/>
      <c r="N110" s="294"/>
      <c r="O110" s="293"/>
      <c r="P110" s="294"/>
      <c r="Q110" s="294"/>
      <c r="R110" s="294"/>
      <c r="S110" s="292"/>
      <c r="T110" s="277"/>
      <c r="U110" s="281"/>
      <c r="V110" s="281"/>
      <c r="W110" s="281"/>
      <c r="X110" s="281"/>
      <c r="Y110" s="281"/>
      <c r="Z110" s="281"/>
      <c r="AA110" s="281"/>
      <c r="AB110" s="281"/>
      <c r="AC110" s="281"/>
      <c r="AD110" s="281"/>
      <c r="AE110" s="281"/>
      <c r="AF110" s="281"/>
      <c r="AG110" s="281"/>
    </row>
    <row r="111" spans="1:34" s="298" customFormat="1" ht="40.5" customHeight="1">
      <c r="A111" s="277"/>
      <c r="B111" s="294"/>
      <c r="C111" s="1167"/>
      <c r="D111" s="3546" t="s">
        <v>2454</v>
      </c>
      <c r="E111" s="3546"/>
      <c r="F111" s="3546"/>
      <c r="G111" s="3546"/>
      <c r="H111" s="3546"/>
      <c r="I111" s="3546"/>
      <c r="J111" s="3546"/>
      <c r="K111" s="3546"/>
      <c r="L111" s="294"/>
      <c r="M111" s="294"/>
      <c r="N111" s="294"/>
      <c r="O111" s="293"/>
      <c r="P111" s="294"/>
      <c r="Q111" s="294"/>
      <c r="R111" s="294"/>
      <c r="S111" s="292"/>
      <c r="T111" s="277"/>
      <c r="U111" s="281"/>
      <c r="V111" s="281"/>
      <c r="W111" s="281"/>
      <c r="X111" s="281"/>
      <c r="Y111" s="281"/>
      <c r="Z111" s="281"/>
      <c r="AA111" s="281"/>
      <c r="AB111" s="281"/>
      <c r="AC111" s="281"/>
      <c r="AD111" s="281"/>
      <c r="AE111" s="281"/>
      <c r="AF111" s="281"/>
      <c r="AG111" s="281"/>
    </row>
    <row r="112" spans="1:34" s="298" customFormat="1" ht="40.5" customHeight="1">
      <c r="A112" s="277"/>
      <c r="B112" s="294"/>
      <c r="C112" s="1167"/>
      <c r="D112" s="3546" t="s">
        <v>2455</v>
      </c>
      <c r="E112" s="3546"/>
      <c r="F112" s="3546"/>
      <c r="G112" s="3546"/>
      <c r="H112" s="3546"/>
      <c r="I112" s="3546"/>
      <c r="J112" s="3546"/>
      <c r="K112" s="3546"/>
      <c r="L112" s="294"/>
      <c r="M112" s="294"/>
      <c r="N112" s="294"/>
      <c r="O112" s="293"/>
      <c r="P112" s="294"/>
      <c r="Q112" s="294"/>
      <c r="R112" s="294"/>
      <c r="S112" s="292"/>
      <c r="T112" s="277"/>
      <c r="U112" s="281"/>
      <c r="V112" s="281"/>
      <c r="W112" s="281"/>
      <c r="X112" s="281"/>
      <c r="Y112" s="281"/>
      <c r="Z112" s="281"/>
      <c r="AA112" s="281"/>
      <c r="AB112" s="281"/>
      <c r="AC112" s="281"/>
      <c r="AD112" s="281"/>
      <c r="AE112" s="281"/>
      <c r="AF112" s="281"/>
      <c r="AG112" s="281"/>
    </row>
    <row r="113" spans="1:34" s="298" customFormat="1" ht="40.5" customHeight="1">
      <c r="A113" s="277"/>
      <c r="B113" s="294"/>
      <c r="C113" s="1167"/>
      <c r="D113" s="3546" t="s">
        <v>2456</v>
      </c>
      <c r="E113" s="3546"/>
      <c r="F113" s="3546"/>
      <c r="G113" s="3546"/>
      <c r="H113" s="3546"/>
      <c r="I113" s="3546"/>
      <c r="J113" s="3546"/>
      <c r="K113" s="3546"/>
      <c r="L113" s="294"/>
      <c r="M113" s="294"/>
      <c r="N113" s="294"/>
      <c r="O113" s="293"/>
      <c r="P113" s="294"/>
      <c r="Q113" s="294"/>
      <c r="R113" s="294"/>
      <c r="S113" s="292"/>
      <c r="T113" s="277"/>
      <c r="U113" s="281"/>
      <c r="V113" s="281"/>
      <c r="W113" s="281"/>
      <c r="X113" s="281"/>
      <c r="Y113" s="281"/>
      <c r="Z113" s="281"/>
      <c r="AA113" s="281"/>
      <c r="AB113" s="281"/>
      <c r="AC113" s="281"/>
      <c r="AD113" s="281"/>
      <c r="AE113" s="281"/>
      <c r="AF113" s="281"/>
      <c r="AG113" s="281"/>
    </row>
    <row r="114" spans="1:34" s="298" customFormat="1" ht="40.5" customHeight="1">
      <c r="A114" s="277"/>
      <c r="B114" s="294"/>
      <c r="C114" s="1167"/>
      <c r="D114" s="3546" t="s">
        <v>2457</v>
      </c>
      <c r="E114" s="3546"/>
      <c r="F114" s="3546"/>
      <c r="G114" s="3546"/>
      <c r="H114" s="3546"/>
      <c r="I114" s="3546"/>
      <c r="J114" s="3546"/>
      <c r="K114" s="3546"/>
      <c r="L114" s="294"/>
      <c r="M114" s="294"/>
      <c r="N114" s="294"/>
      <c r="O114" s="293"/>
      <c r="P114" s="294"/>
      <c r="Q114" s="294"/>
      <c r="R114" s="294"/>
      <c r="S114" s="292"/>
      <c r="T114" s="277"/>
      <c r="U114" s="281"/>
      <c r="V114" s="281"/>
      <c r="W114" s="281"/>
      <c r="X114" s="281"/>
      <c r="Y114" s="281"/>
      <c r="Z114" s="281"/>
      <c r="AA114" s="281"/>
      <c r="AB114" s="281"/>
      <c r="AC114" s="281"/>
      <c r="AD114" s="281"/>
      <c r="AE114" s="281"/>
      <c r="AF114" s="281"/>
      <c r="AG114" s="281"/>
    </row>
    <row r="115" spans="1:34" s="298" customFormat="1" ht="40.5" customHeight="1">
      <c r="A115" s="277"/>
      <c r="B115" s="294"/>
      <c r="C115" s="1167"/>
      <c r="D115" s="3546" t="s">
        <v>2458</v>
      </c>
      <c r="E115" s="3546"/>
      <c r="F115" s="3546"/>
      <c r="G115" s="3546"/>
      <c r="H115" s="3546"/>
      <c r="I115" s="3546"/>
      <c r="J115" s="3546"/>
      <c r="K115" s="3546"/>
      <c r="L115" s="294"/>
      <c r="M115" s="294"/>
      <c r="N115" s="294"/>
      <c r="O115" s="293"/>
      <c r="P115" s="294"/>
      <c r="Q115" s="294"/>
      <c r="R115" s="294"/>
      <c r="S115" s="292"/>
      <c r="T115" s="277"/>
      <c r="U115" s="281"/>
      <c r="V115" s="281"/>
      <c r="W115" s="281"/>
      <c r="X115" s="281"/>
      <c r="Y115" s="281"/>
      <c r="Z115" s="281"/>
      <c r="AA115" s="281"/>
      <c r="AB115" s="281"/>
      <c r="AC115" s="281"/>
      <c r="AD115" s="281"/>
      <c r="AE115" s="281"/>
      <c r="AF115" s="281"/>
      <c r="AG115" s="281"/>
    </row>
    <row r="116" spans="1:34" s="298" customFormat="1" ht="40.5" customHeight="1">
      <c r="A116" s="277"/>
      <c r="B116" s="294"/>
      <c r="C116" s="1167"/>
      <c r="D116" s="3546" t="s">
        <v>2459</v>
      </c>
      <c r="E116" s="3546"/>
      <c r="F116" s="3546"/>
      <c r="G116" s="3546"/>
      <c r="H116" s="3546"/>
      <c r="I116" s="3546"/>
      <c r="J116" s="3546"/>
      <c r="K116" s="3546"/>
      <c r="L116" s="294"/>
      <c r="M116" s="294"/>
      <c r="N116" s="294"/>
      <c r="O116" s="293"/>
      <c r="P116" s="294"/>
      <c r="Q116" s="294"/>
      <c r="R116" s="294"/>
      <c r="S116" s="292"/>
      <c r="T116" s="277"/>
      <c r="U116" s="281"/>
      <c r="V116" s="281"/>
      <c r="W116" s="281"/>
      <c r="X116" s="281"/>
      <c r="Y116" s="281"/>
      <c r="Z116" s="281"/>
      <c r="AA116" s="281"/>
      <c r="AB116" s="281"/>
      <c r="AC116" s="281"/>
      <c r="AD116" s="281"/>
      <c r="AE116" s="281"/>
      <c r="AF116" s="281"/>
      <c r="AG116" s="281"/>
    </row>
    <row r="117" spans="1:34" s="298" customFormat="1" ht="40.5" customHeight="1">
      <c r="A117" s="277"/>
      <c r="B117" s="294"/>
      <c r="C117" s="1167"/>
      <c r="D117" s="3546" t="s">
        <v>2460</v>
      </c>
      <c r="E117" s="3546"/>
      <c r="F117" s="3546"/>
      <c r="G117" s="3546"/>
      <c r="H117" s="3546"/>
      <c r="I117" s="3546"/>
      <c r="J117" s="3546"/>
      <c r="K117" s="3546"/>
      <c r="L117" s="294"/>
      <c r="M117" s="294"/>
      <c r="N117" s="294"/>
      <c r="O117" s="293"/>
      <c r="P117" s="294"/>
      <c r="Q117" s="294"/>
      <c r="R117" s="294"/>
      <c r="S117" s="292"/>
      <c r="T117" s="277"/>
      <c r="U117" s="281"/>
      <c r="V117" s="281"/>
      <c r="W117" s="281"/>
      <c r="X117" s="281"/>
      <c r="Y117" s="281"/>
      <c r="Z117" s="281"/>
      <c r="AA117" s="281"/>
      <c r="AB117" s="281"/>
      <c r="AC117" s="281"/>
      <c r="AD117" s="281"/>
      <c r="AE117" s="281"/>
      <c r="AF117" s="281"/>
      <c r="AG117" s="281"/>
    </row>
    <row r="118" spans="1:34" s="298" customFormat="1" ht="40.5" customHeight="1">
      <c r="A118" s="277"/>
      <c r="B118" s="294"/>
      <c r="C118" s="1167"/>
      <c r="D118" s="3546" t="s">
        <v>2512</v>
      </c>
      <c r="E118" s="3546"/>
      <c r="F118" s="3546"/>
      <c r="G118" s="3546"/>
      <c r="H118" s="3546"/>
      <c r="I118" s="3546"/>
      <c r="J118" s="3546"/>
      <c r="K118" s="3546"/>
      <c r="L118" s="294"/>
      <c r="M118" s="294"/>
      <c r="N118" s="294"/>
      <c r="O118" s="293"/>
      <c r="P118" s="294"/>
      <c r="Q118" s="294"/>
      <c r="R118" s="294"/>
      <c r="S118" s="292"/>
      <c r="T118" s="277"/>
      <c r="U118" s="281"/>
      <c r="V118" s="281"/>
      <c r="W118" s="281"/>
      <c r="X118" s="281"/>
      <c r="Y118" s="281"/>
      <c r="Z118" s="281"/>
      <c r="AA118" s="281"/>
      <c r="AB118" s="281"/>
      <c r="AC118" s="281"/>
      <c r="AD118" s="281"/>
      <c r="AE118" s="281"/>
      <c r="AF118" s="281"/>
      <c r="AG118" s="281"/>
    </row>
    <row r="119" spans="1:34" s="298" customFormat="1" ht="40.5" customHeight="1">
      <c r="A119" s="277"/>
      <c r="B119" s="294"/>
      <c r="C119" s="1167"/>
      <c r="D119" s="3546" t="s">
        <v>2461</v>
      </c>
      <c r="E119" s="3546"/>
      <c r="F119" s="3546"/>
      <c r="G119" s="3546"/>
      <c r="H119" s="3546"/>
      <c r="I119" s="3546"/>
      <c r="J119" s="3546"/>
      <c r="K119" s="3546"/>
      <c r="L119" s="294"/>
      <c r="M119" s="294"/>
      <c r="N119" s="294"/>
      <c r="O119" s="293"/>
      <c r="P119" s="294"/>
      <c r="Q119" s="294"/>
      <c r="R119" s="294"/>
      <c r="S119" s="292"/>
      <c r="T119" s="277"/>
      <c r="U119" s="281"/>
      <c r="V119" s="281"/>
      <c r="W119" s="281"/>
      <c r="X119" s="281"/>
      <c r="Y119" s="281"/>
      <c r="Z119" s="281"/>
      <c r="AA119" s="281"/>
      <c r="AB119" s="281"/>
      <c r="AC119" s="281"/>
      <c r="AD119" s="281"/>
      <c r="AE119" s="281"/>
      <c r="AF119" s="281"/>
      <c r="AG119" s="281"/>
    </row>
    <row r="120" spans="1:34" s="298" customFormat="1" ht="40.5" customHeight="1">
      <c r="A120" s="277"/>
      <c r="B120" s="294"/>
      <c r="C120" s="1167"/>
      <c r="D120" s="3546" t="s">
        <v>2518</v>
      </c>
      <c r="E120" s="3546"/>
      <c r="F120" s="3546"/>
      <c r="G120" s="3546"/>
      <c r="H120" s="3546"/>
      <c r="I120" s="3546"/>
      <c r="J120" s="3546"/>
      <c r="K120" s="3546"/>
      <c r="L120" s="294"/>
      <c r="M120" s="294"/>
      <c r="N120" s="294"/>
      <c r="O120" s="293"/>
      <c r="P120" s="294"/>
      <c r="Q120" s="294"/>
      <c r="R120" s="294"/>
      <c r="S120" s="292"/>
      <c r="T120" s="277"/>
      <c r="U120" s="281"/>
      <c r="V120" s="281"/>
      <c r="W120" s="281"/>
      <c r="X120" s="281"/>
      <c r="Y120" s="281"/>
      <c r="Z120" s="281"/>
      <c r="AA120" s="281"/>
      <c r="AB120" s="281"/>
      <c r="AC120" s="281"/>
      <c r="AD120" s="281"/>
      <c r="AE120" s="281"/>
      <c r="AF120" s="281"/>
      <c r="AG120" s="281"/>
    </row>
    <row r="121" spans="1:34" s="298" customFormat="1" ht="40.5" customHeight="1">
      <c r="A121" s="277"/>
      <c r="B121" s="294"/>
      <c r="C121" s="1167"/>
      <c r="D121" s="3546" t="s">
        <v>2519</v>
      </c>
      <c r="E121" s="3546"/>
      <c r="F121" s="3546"/>
      <c r="G121" s="3546"/>
      <c r="H121" s="3546"/>
      <c r="I121" s="3546"/>
      <c r="J121" s="3546"/>
      <c r="K121" s="3546"/>
      <c r="L121" s="294"/>
      <c r="M121" s="294"/>
      <c r="N121" s="294"/>
      <c r="O121" s="293"/>
      <c r="P121" s="294"/>
      <c r="Q121" s="294"/>
      <c r="R121" s="294"/>
      <c r="S121" s="292"/>
      <c r="T121" s="277"/>
      <c r="U121" s="281"/>
      <c r="V121" s="281"/>
      <c r="W121" s="281"/>
      <c r="X121" s="281"/>
      <c r="Y121" s="281"/>
      <c r="Z121" s="281"/>
      <c r="AA121" s="281"/>
      <c r="AB121" s="281"/>
      <c r="AC121" s="281"/>
      <c r="AD121" s="281"/>
      <c r="AE121" s="281"/>
      <c r="AF121" s="281"/>
      <c r="AG121" s="281"/>
    </row>
    <row r="122" spans="1:34" s="298" customFormat="1" ht="40.5" customHeight="1">
      <c r="A122" s="277"/>
      <c r="B122" s="294"/>
      <c r="C122" s="1167"/>
      <c r="D122" s="3546" t="s">
        <v>2520</v>
      </c>
      <c r="E122" s="3546"/>
      <c r="F122" s="3546"/>
      <c r="G122" s="3546"/>
      <c r="H122" s="3546"/>
      <c r="I122" s="3546"/>
      <c r="J122" s="3546"/>
      <c r="K122" s="3546"/>
      <c r="L122" s="294"/>
      <c r="M122" s="294"/>
      <c r="N122" s="294"/>
      <c r="O122" s="293"/>
      <c r="P122" s="294"/>
      <c r="Q122" s="294"/>
      <c r="R122" s="294"/>
      <c r="S122" s="292"/>
      <c r="T122" s="277"/>
      <c r="U122" s="281"/>
      <c r="V122" s="281"/>
      <c r="W122" s="281"/>
      <c r="X122" s="281"/>
      <c r="Y122" s="281"/>
      <c r="Z122" s="281"/>
      <c r="AA122" s="281"/>
      <c r="AB122" s="281"/>
      <c r="AC122" s="281"/>
      <c r="AD122" s="281"/>
      <c r="AE122" s="281"/>
      <c r="AF122" s="281"/>
      <c r="AG122" s="281"/>
    </row>
    <row r="123" spans="1:34" s="298" customFormat="1" ht="40.5" customHeight="1">
      <c r="A123" s="277"/>
      <c r="B123" s="294"/>
      <c r="C123" s="1167"/>
      <c r="D123" s="3546" t="s">
        <v>2522</v>
      </c>
      <c r="E123" s="3546"/>
      <c r="F123" s="3546"/>
      <c r="G123" s="3546"/>
      <c r="H123" s="3546"/>
      <c r="I123" s="3546"/>
      <c r="J123" s="3546"/>
      <c r="K123" s="3546"/>
      <c r="L123" s="294"/>
      <c r="M123" s="294"/>
      <c r="N123" s="294"/>
      <c r="O123" s="293"/>
      <c r="P123" s="294"/>
      <c r="Q123" s="294"/>
      <c r="R123" s="294"/>
      <c r="S123" s="292"/>
      <c r="T123" s="277"/>
      <c r="U123" s="281"/>
      <c r="V123" s="281"/>
      <c r="W123" s="281"/>
      <c r="X123" s="281"/>
      <c r="Y123" s="281"/>
      <c r="Z123" s="281"/>
      <c r="AA123" s="281"/>
      <c r="AB123" s="281"/>
      <c r="AC123" s="281"/>
      <c r="AD123" s="281"/>
      <c r="AE123" s="281"/>
      <c r="AF123" s="281"/>
      <c r="AG123" s="281"/>
    </row>
    <row r="124" spans="1:34">
      <c r="A124" s="1228">
        <v>1</v>
      </c>
      <c r="B124" s="1228">
        <v>1</v>
      </c>
      <c r="C124" s="1228">
        <v>1</v>
      </c>
      <c r="D124" s="1228">
        <v>1</v>
      </c>
      <c r="E124" s="1228">
        <v>1</v>
      </c>
      <c r="F124" s="1228">
        <v>1</v>
      </c>
      <c r="G124" s="1228">
        <v>1</v>
      </c>
      <c r="H124" s="1228">
        <v>1</v>
      </c>
      <c r="I124" s="1228">
        <v>1</v>
      </c>
      <c r="J124" s="1228">
        <v>1</v>
      </c>
      <c r="K124" s="1228">
        <v>1</v>
      </c>
      <c r="L124" s="1228">
        <v>1</v>
      </c>
      <c r="M124" s="1228">
        <v>1</v>
      </c>
      <c r="N124" s="1228">
        <v>1</v>
      </c>
      <c r="O124" s="1228">
        <v>1</v>
      </c>
      <c r="P124" s="1228">
        <v>1</v>
      </c>
      <c r="Q124" s="1228">
        <v>1</v>
      </c>
      <c r="R124" s="1228">
        <v>1</v>
      </c>
      <c r="S124" s="1228">
        <v>1</v>
      </c>
      <c r="T124" s="1228">
        <v>1</v>
      </c>
      <c r="U124" s="281"/>
      <c r="V124" s="281"/>
      <c r="W124" s="281"/>
      <c r="X124" s="281"/>
    </row>
    <row r="125" spans="1:34" s="298" customFormat="1" ht="28.5">
      <c r="A125" s="277"/>
      <c r="B125" s="294"/>
      <c r="C125" s="1170" t="s">
        <v>2588</v>
      </c>
      <c r="D125" s="294"/>
      <c r="E125" s="1166"/>
      <c r="F125" s="1166"/>
      <c r="G125" s="1166"/>
      <c r="H125" s="1171"/>
      <c r="I125" s="294"/>
      <c r="J125" s="294"/>
      <c r="K125" s="294"/>
      <c r="L125" s="294"/>
      <c r="M125" s="294"/>
      <c r="N125" s="294"/>
      <c r="O125" s="293"/>
      <c r="P125" s="294"/>
      <c r="Q125" s="294"/>
      <c r="R125" s="294"/>
      <c r="S125" s="292"/>
      <c r="T125" s="277"/>
      <c r="U125" s="281"/>
      <c r="V125" s="281"/>
      <c r="W125" s="281"/>
      <c r="X125" s="281"/>
      <c r="Y125" s="281"/>
      <c r="Z125" s="281"/>
      <c r="AA125" s="281"/>
      <c r="AB125" s="281"/>
      <c r="AC125" s="281"/>
      <c r="AD125" s="281"/>
      <c r="AE125" s="281"/>
      <c r="AF125" s="281"/>
      <c r="AG125" s="281"/>
    </row>
    <row r="126" spans="1:34" s="298" customFormat="1" ht="40.5" customHeight="1">
      <c r="A126" s="277"/>
      <c r="B126" s="1160"/>
      <c r="C126" s="294" t="s">
        <v>1983</v>
      </c>
      <c r="D126" s="1164"/>
      <c r="E126" s="1165"/>
      <c r="F126" s="294"/>
      <c r="G126" s="294"/>
      <c r="H126" s="1166"/>
      <c r="I126" s="294"/>
      <c r="J126" s="294"/>
      <c r="K126" s="294"/>
      <c r="L126" s="294"/>
      <c r="M126" s="294"/>
      <c r="N126" s="294"/>
      <c r="O126" s="294"/>
      <c r="P126" s="293"/>
      <c r="Q126" s="294"/>
      <c r="R126" s="294"/>
      <c r="S126" s="294"/>
      <c r="T126" s="277"/>
      <c r="U126" s="281"/>
      <c r="V126" s="281"/>
      <c r="W126" s="281"/>
      <c r="X126" s="281"/>
      <c r="Y126" s="281"/>
      <c r="Z126" s="281"/>
      <c r="AA126" s="281"/>
      <c r="AB126" s="281"/>
      <c r="AC126" s="281"/>
      <c r="AD126" s="281"/>
      <c r="AE126" s="281"/>
      <c r="AF126" s="281"/>
      <c r="AG126" s="281"/>
      <c r="AH126" s="281"/>
    </row>
    <row r="127" spans="1:34" s="298" customFormat="1" ht="40.5" customHeight="1">
      <c r="A127" s="277"/>
      <c r="B127" s="294"/>
      <c r="C127" s="1167"/>
      <c r="D127" s="3546" t="s">
        <v>1984</v>
      </c>
      <c r="E127" s="3546"/>
      <c r="F127" s="3546"/>
      <c r="G127" s="3546"/>
      <c r="H127" s="3546"/>
      <c r="I127" s="3546"/>
      <c r="J127" s="3546"/>
      <c r="K127" s="3546"/>
      <c r="L127" s="294"/>
      <c r="M127" s="294"/>
      <c r="N127" s="294"/>
      <c r="O127" s="293"/>
      <c r="P127" s="294"/>
      <c r="Q127" s="294"/>
      <c r="R127" s="294"/>
      <c r="S127" s="292"/>
      <c r="T127" s="277"/>
      <c r="U127" s="281"/>
      <c r="V127" s="281"/>
      <c r="W127" s="281"/>
      <c r="X127" s="281"/>
      <c r="Y127" s="281"/>
      <c r="Z127" s="281"/>
      <c r="AA127" s="281"/>
      <c r="AB127" s="281"/>
      <c r="AC127" s="281"/>
      <c r="AD127" s="281"/>
      <c r="AE127" s="281"/>
      <c r="AF127" s="281"/>
      <c r="AG127" s="281"/>
    </row>
    <row r="128" spans="1:34" s="298" customFormat="1" ht="28.5">
      <c r="A128" s="277"/>
      <c r="B128" s="294"/>
      <c r="C128" s="1167"/>
      <c r="D128" s="1165" t="s">
        <v>1670</v>
      </c>
      <c r="E128" s="294"/>
      <c r="F128" s="294"/>
      <c r="G128" s="294"/>
      <c r="H128" s="294"/>
      <c r="I128" s="294"/>
      <c r="J128" s="294"/>
      <c r="K128" s="294"/>
      <c r="L128" s="294" t="s">
        <v>188</v>
      </c>
      <c r="M128" s="294"/>
      <c r="N128" s="294"/>
      <c r="O128" s="293"/>
      <c r="P128" s="294"/>
      <c r="Q128" s="294"/>
      <c r="R128" s="294"/>
      <c r="S128" s="292"/>
      <c r="T128" s="277"/>
      <c r="U128" s="281"/>
      <c r="V128" s="281"/>
      <c r="W128" s="281"/>
      <c r="X128" s="281"/>
      <c r="Y128" s="281"/>
      <c r="Z128" s="281"/>
      <c r="AA128" s="281"/>
      <c r="AB128" s="281"/>
      <c r="AC128" s="281"/>
      <c r="AD128" s="281"/>
      <c r="AE128" s="281"/>
      <c r="AF128" s="281"/>
      <c r="AG128" s="281"/>
    </row>
    <row r="129" spans="1:34">
      <c r="A129" s="1228">
        <v>1</v>
      </c>
      <c r="B129" s="1228">
        <v>1</v>
      </c>
      <c r="C129" s="1228">
        <v>1</v>
      </c>
      <c r="D129" s="1228">
        <v>1</v>
      </c>
      <c r="E129" s="1228">
        <v>1</v>
      </c>
      <c r="F129" s="1228">
        <v>1</v>
      </c>
      <c r="G129" s="1228">
        <v>1</v>
      </c>
      <c r="H129" s="1228">
        <v>1</v>
      </c>
      <c r="I129" s="1228">
        <v>1</v>
      </c>
      <c r="J129" s="1228">
        <v>1</v>
      </c>
      <c r="K129" s="1228">
        <v>1</v>
      </c>
      <c r="L129" s="1228">
        <v>1</v>
      </c>
      <c r="M129" s="1228">
        <v>1</v>
      </c>
      <c r="N129" s="1228">
        <v>1</v>
      </c>
      <c r="O129" s="1228">
        <v>1</v>
      </c>
      <c r="P129" s="1228">
        <v>1</v>
      </c>
      <c r="Q129" s="1228">
        <v>1</v>
      </c>
      <c r="R129" s="1228">
        <v>1</v>
      </c>
      <c r="S129" s="1228">
        <v>1</v>
      </c>
      <c r="T129" s="1228">
        <v>1</v>
      </c>
      <c r="U129" s="281"/>
      <c r="V129" s="281"/>
      <c r="W129" s="281"/>
      <c r="X129" s="281"/>
    </row>
    <row r="130" spans="1:34" s="298" customFormat="1" ht="40.5" customHeight="1">
      <c r="A130" s="277"/>
      <c r="B130" s="1160"/>
      <c r="C130" s="294" t="s">
        <v>2589</v>
      </c>
      <c r="D130" s="1164"/>
      <c r="E130" s="1165"/>
      <c r="F130" s="294"/>
      <c r="G130" s="294"/>
      <c r="H130" s="1166"/>
      <c r="I130" s="294"/>
      <c r="J130" s="294"/>
      <c r="K130" s="294"/>
      <c r="L130" s="294"/>
      <c r="M130" s="294"/>
      <c r="N130" s="294"/>
      <c r="O130" s="294"/>
      <c r="P130" s="293"/>
      <c r="Q130" s="294"/>
      <c r="R130" s="294"/>
      <c r="S130" s="294"/>
      <c r="T130" s="277"/>
      <c r="U130" s="281"/>
      <c r="V130" s="281"/>
      <c r="W130" s="281"/>
      <c r="X130" s="281"/>
      <c r="Y130" s="281"/>
      <c r="Z130" s="281"/>
      <c r="AA130" s="281"/>
      <c r="AB130" s="281"/>
      <c r="AC130" s="281"/>
      <c r="AD130" s="281"/>
      <c r="AE130" s="281"/>
      <c r="AF130" s="281"/>
      <c r="AG130" s="281"/>
      <c r="AH130" s="281"/>
    </row>
    <row r="131" spans="1:34" s="298" customFormat="1" ht="40.5" customHeight="1">
      <c r="A131" s="277"/>
      <c r="B131" s="294"/>
      <c r="C131" s="1167"/>
      <c r="D131" s="3546" t="s">
        <v>2590</v>
      </c>
      <c r="E131" s="3546"/>
      <c r="F131" s="3546"/>
      <c r="G131" s="3546"/>
      <c r="H131" s="3546"/>
      <c r="I131" s="3546"/>
      <c r="J131" s="3546"/>
      <c r="K131" s="3546"/>
      <c r="L131" s="294"/>
      <c r="M131" s="294"/>
      <c r="N131" s="294"/>
      <c r="O131" s="293"/>
      <c r="P131" s="294"/>
      <c r="Q131" s="294"/>
      <c r="R131" s="294"/>
      <c r="S131" s="292"/>
      <c r="T131" s="277"/>
      <c r="U131" s="281"/>
      <c r="V131" s="281"/>
      <c r="W131" s="281"/>
      <c r="X131" s="281"/>
      <c r="Y131" s="281"/>
      <c r="Z131" s="281"/>
      <c r="AA131" s="281"/>
      <c r="AB131" s="281"/>
      <c r="AC131" s="281"/>
      <c r="AD131" s="281"/>
      <c r="AE131" s="281"/>
      <c r="AF131" s="281"/>
      <c r="AG131" s="281"/>
    </row>
    <row r="132" spans="1:34" s="298" customFormat="1" ht="28.5">
      <c r="A132" s="277"/>
      <c r="B132" s="294"/>
      <c r="C132" s="1167"/>
      <c r="D132" s="1165" t="s">
        <v>2591</v>
      </c>
      <c r="E132" s="294"/>
      <c r="F132" s="294"/>
      <c r="G132" s="1166"/>
      <c r="H132" s="294"/>
      <c r="I132" s="294"/>
      <c r="J132" s="294"/>
      <c r="K132" s="294"/>
      <c r="L132" s="294"/>
      <c r="M132" s="294"/>
      <c r="N132" s="294"/>
      <c r="O132" s="293"/>
      <c r="P132" s="294"/>
      <c r="Q132" s="294"/>
      <c r="R132" s="294"/>
      <c r="S132" s="292"/>
      <c r="T132" s="277"/>
      <c r="U132" s="281"/>
      <c r="V132" s="281"/>
      <c r="W132" s="281"/>
      <c r="X132" s="281"/>
      <c r="Y132" s="281"/>
      <c r="Z132" s="281"/>
      <c r="AA132" s="281"/>
      <c r="AB132" s="281"/>
      <c r="AC132" s="281"/>
      <c r="AD132" s="281"/>
      <c r="AE132" s="281"/>
      <c r="AF132" s="281"/>
      <c r="AG132" s="281"/>
    </row>
    <row r="133" spans="1:34">
      <c r="A133" s="1228">
        <v>1</v>
      </c>
      <c r="B133" s="1228">
        <v>1</v>
      </c>
      <c r="C133" s="1228">
        <v>1</v>
      </c>
      <c r="D133" s="1228">
        <v>1</v>
      </c>
      <c r="E133" s="1228">
        <v>1</v>
      </c>
      <c r="F133" s="1228">
        <v>1</v>
      </c>
      <c r="G133" s="1228">
        <v>1</v>
      </c>
      <c r="H133" s="1228">
        <v>1</v>
      </c>
      <c r="I133" s="1228">
        <v>1</v>
      </c>
      <c r="J133" s="1228">
        <v>1</v>
      </c>
      <c r="K133" s="1228">
        <v>1</v>
      </c>
      <c r="L133" s="1228">
        <v>1</v>
      </c>
      <c r="M133" s="1228">
        <v>1</v>
      </c>
      <c r="N133" s="1228">
        <v>1</v>
      </c>
      <c r="O133" s="1228">
        <v>1</v>
      </c>
      <c r="P133" s="1228">
        <v>1</v>
      </c>
      <c r="Q133" s="1228">
        <v>1</v>
      </c>
      <c r="R133" s="1228">
        <v>1</v>
      </c>
      <c r="S133" s="1228">
        <v>1</v>
      </c>
      <c r="T133" s="1228">
        <v>1</v>
      </c>
      <c r="U133" s="281"/>
      <c r="V133" s="281"/>
      <c r="W133" s="281"/>
      <c r="X133" s="281"/>
    </row>
    <row r="134" spans="1:34" s="298" customFormat="1" ht="40.5" customHeight="1">
      <c r="A134" s="277"/>
      <c r="B134" s="1160"/>
      <c r="C134" s="294" t="s">
        <v>2592</v>
      </c>
      <c r="D134" s="1164"/>
      <c r="E134" s="1165"/>
      <c r="F134" s="294"/>
      <c r="G134" s="294"/>
      <c r="H134" s="1166"/>
      <c r="I134" s="294"/>
      <c r="J134" s="294"/>
      <c r="K134" s="294"/>
      <c r="L134" s="294"/>
      <c r="M134" s="294"/>
      <c r="N134" s="294"/>
      <c r="O134" s="294"/>
      <c r="P134" s="293"/>
      <c r="Q134" s="294"/>
      <c r="R134" s="294"/>
      <c r="S134" s="294"/>
      <c r="T134" s="277"/>
      <c r="U134" s="281"/>
      <c r="V134" s="281"/>
      <c r="W134" s="281"/>
      <c r="X134" s="281"/>
      <c r="Y134" s="281"/>
      <c r="Z134" s="281"/>
      <c r="AA134" s="281"/>
      <c r="AB134" s="281"/>
      <c r="AC134" s="281"/>
      <c r="AD134" s="281"/>
      <c r="AE134" s="281"/>
      <c r="AF134" s="281"/>
      <c r="AG134" s="281"/>
      <c r="AH134" s="281"/>
    </row>
    <row r="135" spans="1:34" s="298" customFormat="1" ht="40.5" customHeight="1">
      <c r="A135" s="277"/>
      <c r="B135" s="294"/>
      <c r="C135" s="1167"/>
      <c r="D135" s="3546" t="s">
        <v>2593</v>
      </c>
      <c r="E135" s="3546"/>
      <c r="F135" s="3546"/>
      <c r="G135" s="3546"/>
      <c r="H135" s="3546"/>
      <c r="I135" s="3546"/>
      <c r="J135" s="3546"/>
      <c r="K135" s="3546"/>
      <c r="L135" s="294"/>
      <c r="M135" s="294"/>
      <c r="N135" s="294"/>
      <c r="O135" s="293"/>
      <c r="P135" s="294"/>
      <c r="Q135" s="294"/>
      <c r="R135" s="294"/>
      <c r="S135" s="292"/>
      <c r="T135" s="277"/>
      <c r="U135" s="281"/>
      <c r="V135" s="281"/>
      <c r="W135" s="281"/>
      <c r="X135" s="281"/>
      <c r="Y135" s="281"/>
      <c r="Z135" s="281"/>
      <c r="AA135" s="281"/>
      <c r="AB135" s="281"/>
      <c r="AC135" s="281"/>
      <c r="AD135" s="281"/>
      <c r="AE135" s="281"/>
      <c r="AF135" s="281"/>
      <c r="AG135" s="281"/>
    </row>
    <row r="136" spans="1:34">
      <c r="A136" s="1228">
        <v>1</v>
      </c>
      <c r="B136" s="1228">
        <v>1</v>
      </c>
      <c r="C136" s="1228">
        <v>1</v>
      </c>
      <c r="D136" s="1228">
        <v>1</v>
      </c>
      <c r="E136" s="1228">
        <v>1</v>
      </c>
      <c r="F136" s="1228">
        <v>1</v>
      </c>
      <c r="G136" s="1228">
        <v>1</v>
      </c>
      <c r="H136" s="1228">
        <v>1</v>
      </c>
      <c r="I136" s="1228">
        <v>1</v>
      </c>
      <c r="J136" s="1228">
        <v>1</v>
      </c>
      <c r="K136" s="1228">
        <v>1</v>
      </c>
      <c r="L136" s="1228">
        <v>1</v>
      </c>
      <c r="M136" s="1228">
        <v>1</v>
      </c>
      <c r="N136" s="1228">
        <v>1</v>
      </c>
      <c r="O136" s="1228">
        <v>1</v>
      </c>
      <c r="P136" s="1228">
        <v>1</v>
      </c>
      <c r="Q136" s="1228">
        <v>1</v>
      </c>
      <c r="R136" s="1228">
        <v>1</v>
      </c>
      <c r="S136" s="1228">
        <v>1</v>
      </c>
      <c r="T136" s="1228">
        <v>1</v>
      </c>
      <c r="U136" s="281"/>
      <c r="V136" s="281"/>
      <c r="W136" s="281"/>
      <c r="X136" s="281"/>
    </row>
    <row r="137" spans="1:34" s="298" customFormat="1" ht="40.5" customHeight="1">
      <c r="A137" s="277"/>
      <c r="B137" s="1160"/>
      <c r="C137" s="294" t="s">
        <v>2594</v>
      </c>
      <c r="D137" s="1164"/>
      <c r="E137" s="1165"/>
      <c r="F137" s="294"/>
      <c r="G137" s="294"/>
      <c r="H137" s="1166"/>
      <c r="I137" s="294"/>
      <c r="J137" s="294"/>
      <c r="K137" s="294"/>
      <c r="L137" s="294"/>
      <c r="M137" s="294"/>
      <c r="N137" s="294"/>
      <c r="O137" s="294"/>
      <c r="P137" s="293"/>
      <c r="Q137" s="294"/>
      <c r="R137" s="294"/>
      <c r="S137" s="294"/>
      <c r="T137" s="277"/>
      <c r="U137" s="281"/>
      <c r="V137" s="281"/>
      <c r="W137" s="281"/>
      <c r="X137" s="281"/>
      <c r="Y137" s="281"/>
      <c r="Z137" s="281"/>
      <c r="AA137" s="281"/>
      <c r="AB137" s="281"/>
      <c r="AC137" s="281"/>
      <c r="AD137" s="281"/>
      <c r="AE137" s="281"/>
      <c r="AF137" s="281"/>
      <c r="AG137" s="281"/>
      <c r="AH137" s="281"/>
    </row>
    <row r="138" spans="1:34" s="298" customFormat="1" ht="40.5" customHeight="1">
      <c r="A138" s="277"/>
      <c r="B138" s="294"/>
      <c r="C138" s="1167" t="s">
        <v>540</v>
      </c>
      <c r="D138" s="3546" t="s">
        <v>2595</v>
      </c>
      <c r="E138" s="3546"/>
      <c r="F138" s="3546"/>
      <c r="G138" s="3546"/>
      <c r="H138" s="3546"/>
      <c r="I138" s="3546"/>
      <c r="J138" s="3546"/>
      <c r="K138" s="3546"/>
      <c r="L138" s="294"/>
      <c r="M138" s="294"/>
      <c r="N138" s="294"/>
      <c r="O138" s="293"/>
      <c r="P138" s="294"/>
      <c r="Q138" s="294"/>
      <c r="R138" s="294"/>
      <c r="S138" s="292"/>
      <c r="T138" s="277"/>
      <c r="U138" s="281"/>
      <c r="V138" s="281"/>
      <c r="W138" s="281"/>
      <c r="X138" s="281"/>
      <c r="Y138" s="281"/>
      <c r="Z138" s="281"/>
      <c r="AA138" s="281"/>
      <c r="AB138" s="281"/>
      <c r="AC138" s="281"/>
      <c r="AD138" s="281"/>
      <c r="AE138" s="281"/>
      <c r="AF138" s="281"/>
      <c r="AG138" s="281"/>
    </row>
    <row r="139" spans="1:34">
      <c r="A139" s="1228">
        <v>1</v>
      </c>
      <c r="B139" s="1228">
        <v>1</v>
      </c>
      <c r="C139" s="1228">
        <v>1</v>
      </c>
      <c r="D139" s="1228">
        <v>1</v>
      </c>
      <c r="E139" s="1228">
        <v>1</v>
      </c>
      <c r="F139" s="1228">
        <v>1</v>
      </c>
      <c r="G139" s="1228">
        <v>1</v>
      </c>
      <c r="H139" s="1228">
        <v>1</v>
      </c>
      <c r="I139" s="1228">
        <v>1</v>
      </c>
      <c r="J139" s="1228">
        <v>1</v>
      </c>
      <c r="K139" s="1228">
        <v>1</v>
      </c>
      <c r="L139" s="1228">
        <v>1</v>
      </c>
      <c r="M139" s="1228">
        <v>1</v>
      </c>
      <c r="N139" s="1228">
        <v>1</v>
      </c>
      <c r="O139" s="1228">
        <v>1</v>
      </c>
      <c r="P139" s="1228">
        <v>1</v>
      </c>
      <c r="Q139" s="1228">
        <v>1</v>
      </c>
      <c r="R139" s="1228">
        <v>1</v>
      </c>
      <c r="S139" s="1228">
        <v>1</v>
      </c>
      <c r="T139" s="1228">
        <v>1</v>
      </c>
      <c r="U139" s="281"/>
      <c r="V139" s="281"/>
      <c r="W139" s="281"/>
      <c r="X139" s="281"/>
    </row>
    <row r="140" spans="1:34" s="298" customFormat="1" ht="40.5" customHeight="1">
      <c r="A140" s="277"/>
      <c r="B140" s="1160"/>
      <c r="C140" s="294" t="s">
        <v>2596</v>
      </c>
      <c r="D140" s="1164"/>
      <c r="E140" s="1165"/>
      <c r="F140" s="294"/>
      <c r="G140" s="294"/>
      <c r="H140" s="1166"/>
      <c r="I140" s="294"/>
      <c r="J140" s="294"/>
      <c r="K140" s="294"/>
      <c r="L140" s="294"/>
      <c r="M140" s="294"/>
      <c r="N140" s="294"/>
      <c r="O140" s="294"/>
      <c r="P140" s="293"/>
      <c r="Q140" s="294"/>
      <c r="R140" s="294"/>
      <c r="S140" s="294"/>
      <c r="T140" s="277"/>
      <c r="U140" s="281"/>
      <c r="V140" s="281"/>
      <c r="W140" s="281"/>
      <c r="X140" s="281"/>
      <c r="Y140" s="281"/>
      <c r="Z140" s="281"/>
      <c r="AA140" s="281"/>
      <c r="AB140" s="281"/>
      <c r="AC140" s="281"/>
      <c r="AD140" s="281"/>
      <c r="AE140" s="281"/>
      <c r="AF140" s="281"/>
      <c r="AG140" s="281"/>
      <c r="AH140" s="281"/>
    </row>
    <row r="141" spans="1:34" s="298" customFormat="1" ht="40.5" customHeight="1">
      <c r="A141" s="277"/>
      <c r="B141" s="294"/>
      <c r="C141" s="1167"/>
      <c r="D141" s="3546" t="s">
        <v>2597</v>
      </c>
      <c r="E141" s="3546"/>
      <c r="F141" s="3546"/>
      <c r="G141" s="3546"/>
      <c r="H141" s="3546"/>
      <c r="I141" s="3546"/>
      <c r="J141" s="3546"/>
      <c r="K141" s="3546"/>
      <c r="L141" s="294"/>
      <c r="M141" s="294"/>
      <c r="N141" s="294"/>
      <c r="O141" s="293"/>
      <c r="P141" s="294"/>
      <c r="Q141" s="294"/>
      <c r="R141" s="294"/>
      <c r="S141" s="292"/>
      <c r="T141" s="277"/>
      <c r="U141" s="281"/>
      <c r="V141" s="281"/>
      <c r="W141" s="281"/>
      <c r="X141" s="281"/>
      <c r="Y141" s="281"/>
      <c r="Z141" s="281"/>
      <c r="AA141" s="281"/>
      <c r="AB141" s="281"/>
      <c r="AC141" s="281"/>
      <c r="AD141" s="281"/>
      <c r="AE141" s="281"/>
      <c r="AF141" s="281"/>
      <c r="AG141" s="281"/>
    </row>
    <row r="142" spans="1:34">
      <c r="A142" s="1228">
        <v>1</v>
      </c>
      <c r="B142" s="1228">
        <v>1</v>
      </c>
      <c r="C142" s="1228">
        <v>1</v>
      </c>
      <c r="D142" s="1228">
        <v>1</v>
      </c>
      <c r="E142" s="1228">
        <v>1</v>
      </c>
      <c r="F142" s="1228">
        <v>1</v>
      </c>
      <c r="G142" s="1228">
        <v>1</v>
      </c>
      <c r="H142" s="1228">
        <v>1</v>
      </c>
      <c r="I142" s="1228">
        <v>1</v>
      </c>
      <c r="J142" s="1228">
        <v>1</v>
      </c>
      <c r="K142" s="1228">
        <v>1</v>
      </c>
      <c r="L142" s="1228">
        <v>1</v>
      </c>
      <c r="M142" s="1228">
        <v>1</v>
      </c>
      <c r="N142" s="1228">
        <v>1</v>
      </c>
      <c r="O142" s="1228">
        <v>1</v>
      </c>
      <c r="P142" s="1228">
        <v>1</v>
      </c>
      <c r="Q142" s="1228">
        <v>1</v>
      </c>
      <c r="R142" s="1228">
        <v>1</v>
      </c>
      <c r="S142" s="1228">
        <v>1</v>
      </c>
      <c r="T142" s="1228">
        <v>1</v>
      </c>
      <c r="U142" s="281"/>
      <c r="V142" s="281"/>
      <c r="W142" s="281"/>
      <c r="X142" s="281"/>
    </row>
    <row r="143" spans="1:34" s="298" customFormat="1" ht="40.5" customHeight="1">
      <c r="A143" s="277"/>
      <c r="B143" s="1160"/>
      <c r="C143" s="294" t="s">
        <v>2598</v>
      </c>
      <c r="D143" s="1164"/>
      <c r="E143" s="1165"/>
      <c r="F143" s="294"/>
      <c r="G143" s="294"/>
      <c r="H143" s="1166"/>
      <c r="I143" s="294"/>
      <c r="J143" s="294"/>
      <c r="K143" s="294"/>
      <c r="L143" s="294"/>
      <c r="M143" s="294"/>
      <c r="N143" s="294"/>
      <c r="O143" s="294"/>
      <c r="P143" s="293"/>
      <c r="Q143" s="294"/>
      <c r="R143" s="294"/>
      <c r="S143" s="294"/>
      <c r="T143" s="277"/>
      <c r="U143" s="281"/>
      <c r="V143" s="281"/>
      <c r="W143" s="281"/>
      <c r="X143" s="281"/>
      <c r="Y143" s="281"/>
      <c r="Z143" s="281"/>
      <c r="AA143" s="281"/>
      <c r="AB143" s="281"/>
      <c r="AC143" s="281"/>
      <c r="AD143" s="281"/>
      <c r="AE143" s="281"/>
      <c r="AF143" s="281"/>
      <c r="AG143" s="281"/>
      <c r="AH143" s="281"/>
    </row>
    <row r="144" spans="1:34" s="298" customFormat="1" ht="40.5" customHeight="1">
      <c r="A144" s="277"/>
      <c r="B144" s="294"/>
      <c r="C144" s="1167"/>
      <c r="D144" s="3546" t="s">
        <v>2599</v>
      </c>
      <c r="E144" s="3546"/>
      <c r="F144" s="3546"/>
      <c r="G144" s="3546"/>
      <c r="H144" s="3546"/>
      <c r="I144" s="3546"/>
      <c r="J144" s="3546"/>
      <c r="K144" s="3546"/>
      <c r="L144" s="294"/>
      <c r="M144" s="294"/>
      <c r="N144" s="294"/>
      <c r="O144" s="293"/>
      <c r="P144" s="294"/>
      <c r="Q144" s="294"/>
      <c r="R144" s="294"/>
      <c r="S144" s="292"/>
      <c r="T144" s="277"/>
      <c r="U144" s="281"/>
      <c r="V144" s="281"/>
      <c r="W144" s="281"/>
      <c r="X144" s="281"/>
      <c r="Y144" s="281"/>
      <c r="Z144" s="281"/>
      <c r="AA144" s="281"/>
      <c r="AB144" s="281"/>
      <c r="AC144" s="281"/>
      <c r="AD144" s="281"/>
      <c r="AE144" s="281"/>
      <c r="AF144" s="281"/>
      <c r="AG144" s="281"/>
    </row>
    <row r="145" spans="1:34">
      <c r="A145" s="1228">
        <v>1</v>
      </c>
      <c r="B145" s="1228">
        <v>1</v>
      </c>
      <c r="C145" s="1228">
        <v>1</v>
      </c>
      <c r="D145" s="1228">
        <v>1</v>
      </c>
      <c r="E145" s="1228">
        <v>1</v>
      </c>
      <c r="F145" s="1228">
        <v>1</v>
      </c>
      <c r="G145" s="1228">
        <v>1</v>
      </c>
      <c r="H145" s="1228">
        <v>1</v>
      </c>
      <c r="I145" s="1228">
        <v>1</v>
      </c>
      <c r="J145" s="1228">
        <v>1</v>
      </c>
      <c r="K145" s="1228">
        <v>1</v>
      </c>
      <c r="L145" s="1228">
        <v>1</v>
      </c>
      <c r="M145" s="1228">
        <v>1</v>
      </c>
      <c r="N145" s="1228">
        <v>1</v>
      </c>
      <c r="O145" s="1228">
        <v>1</v>
      </c>
      <c r="P145" s="1228">
        <v>1</v>
      </c>
      <c r="Q145" s="1228">
        <v>1</v>
      </c>
      <c r="R145" s="1228">
        <v>1</v>
      </c>
      <c r="S145" s="1228">
        <v>1</v>
      </c>
      <c r="T145" s="1228">
        <v>1</v>
      </c>
      <c r="U145" s="281"/>
      <c r="V145" s="281"/>
      <c r="W145" s="281"/>
      <c r="X145" s="281"/>
    </row>
    <row r="146" spans="1:34" s="298" customFormat="1" ht="40.5" customHeight="1">
      <c r="A146" s="277"/>
      <c r="B146" s="1160"/>
      <c r="C146" s="294" t="s">
        <v>2600</v>
      </c>
      <c r="D146" s="1164"/>
      <c r="E146" s="1165"/>
      <c r="F146" s="294"/>
      <c r="G146" s="294"/>
      <c r="H146" s="1166"/>
      <c r="I146" s="294"/>
      <c r="J146" s="294"/>
      <c r="K146" s="294"/>
      <c r="L146" s="294"/>
      <c r="M146" s="294"/>
      <c r="N146" s="294"/>
      <c r="O146" s="294"/>
      <c r="P146" s="293"/>
      <c r="Q146" s="294"/>
      <c r="R146" s="294"/>
      <c r="S146" s="294"/>
      <c r="T146" s="277"/>
      <c r="U146" s="281"/>
      <c r="V146" s="281"/>
      <c r="W146" s="281"/>
      <c r="X146" s="281"/>
      <c r="Y146" s="281"/>
      <c r="Z146" s="281"/>
      <c r="AA146" s="281"/>
      <c r="AB146" s="281"/>
      <c r="AC146" s="281"/>
      <c r="AD146" s="281"/>
      <c r="AE146" s="281"/>
      <c r="AF146" s="281"/>
      <c r="AG146" s="281"/>
      <c r="AH146" s="281"/>
    </row>
    <row r="147" spans="1:34" s="298" customFormat="1" ht="40.5" customHeight="1">
      <c r="A147" s="277"/>
      <c r="B147" s="294"/>
      <c r="C147" s="1167"/>
      <c r="D147" s="3546" t="s">
        <v>2601</v>
      </c>
      <c r="E147" s="3546"/>
      <c r="F147" s="3546"/>
      <c r="G147" s="3546"/>
      <c r="H147" s="3546"/>
      <c r="I147" s="3546"/>
      <c r="J147" s="3546"/>
      <c r="K147" s="3546"/>
      <c r="L147" s="294"/>
      <c r="M147" s="294"/>
      <c r="N147" s="294"/>
      <c r="O147" s="293"/>
      <c r="P147" s="294"/>
      <c r="Q147" s="294"/>
      <c r="R147" s="294"/>
      <c r="S147" s="292"/>
      <c r="T147" s="277"/>
      <c r="U147" s="281"/>
      <c r="V147" s="281"/>
      <c r="W147" s="281"/>
      <c r="X147" s="281"/>
      <c r="Y147" s="281"/>
      <c r="Z147" s="281"/>
      <c r="AA147" s="281"/>
      <c r="AB147" s="281"/>
      <c r="AC147" s="281"/>
      <c r="AD147" s="281"/>
      <c r="AE147" s="281"/>
      <c r="AF147" s="281"/>
      <c r="AG147" s="281"/>
    </row>
    <row r="148" spans="1:34">
      <c r="A148" s="1228">
        <v>1</v>
      </c>
      <c r="B148" s="1228">
        <v>1</v>
      </c>
      <c r="C148" s="1228">
        <v>1</v>
      </c>
      <c r="D148" s="1228">
        <v>1</v>
      </c>
      <c r="E148" s="1228">
        <v>1</v>
      </c>
      <c r="F148" s="1228">
        <v>1</v>
      </c>
      <c r="G148" s="1228">
        <v>1</v>
      </c>
      <c r="H148" s="1228">
        <v>1</v>
      </c>
      <c r="I148" s="1228">
        <v>1</v>
      </c>
      <c r="J148" s="1228">
        <v>1</v>
      </c>
      <c r="K148" s="1228">
        <v>1</v>
      </c>
      <c r="L148" s="1228">
        <v>1</v>
      </c>
      <c r="M148" s="1228">
        <v>1</v>
      </c>
      <c r="N148" s="1228">
        <v>1</v>
      </c>
      <c r="O148" s="1228">
        <v>1</v>
      </c>
      <c r="P148" s="1228">
        <v>1</v>
      </c>
      <c r="Q148" s="1228">
        <v>1</v>
      </c>
      <c r="R148" s="1228">
        <v>1</v>
      </c>
      <c r="S148" s="1228">
        <v>1</v>
      </c>
      <c r="T148" s="1228">
        <v>1</v>
      </c>
      <c r="U148" s="281"/>
      <c r="V148" s="281"/>
      <c r="W148" s="281"/>
      <c r="X148" s="281"/>
    </row>
    <row r="149" spans="1:34" s="298" customFormat="1" ht="40.5" customHeight="1">
      <c r="A149" s="277"/>
      <c r="B149" s="1160"/>
      <c r="C149" s="1163" t="s">
        <v>2602</v>
      </c>
      <c r="D149" s="1164"/>
      <c r="E149" s="1165"/>
      <c r="F149" s="294"/>
      <c r="G149" s="294"/>
      <c r="H149" s="1166"/>
      <c r="I149" s="294"/>
      <c r="J149" s="294"/>
      <c r="K149" s="294"/>
      <c r="L149" s="294"/>
      <c r="M149" s="294"/>
      <c r="N149" s="294"/>
      <c r="O149" s="294"/>
      <c r="P149" s="293"/>
      <c r="Q149" s="294"/>
      <c r="R149" s="294"/>
      <c r="S149" s="294"/>
      <c r="T149" s="277"/>
      <c r="U149" s="281"/>
      <c r="V149" s="281"/>
      <c r="W149" s="281"/>
      <c r="X149" s="281"/>
      <c r="Y149" s="281"/>
      <c r="Z149" s="281"/>
      <c r="AA149" s="281"/>
      <c r="AB149" s="281"/>
      <c r="AC149" s="281"/>
      <c r="AD149" s="281"/>
      <c r="AE149" s="281"/>
      <c r="AF149" s="281"/>
      <c r="AG149" s="281"/>
      <c r="AH149" s="281"/>
    </row>
    <row r="150" spans="1:34" s="298" customFormat="1" ht="40.5" customHeight="1">
      <c r="A150" s="277"/>
      <c r="B150" s="294"/>
      <c r="C150" s="1167"/>
      <c r="D150" s="3546" t="s">
        <v>2603</v>
      </c>
      <c r="E150" s="3546"/>
      <c r="F150" s="3546"/>
      <c r="G150" s="3546"/>
      <c r="H150" s="3546"/>
      <c r="I150" s="3546"/>
      <c r="J150" s="3546"/>
      <c r="K150" s="3546"/>
      <c r="L150" s="294"/>
      <c r="M150" s="294"/>
      <c r="N150" s="294"/>
      <c r="O150" s="293"/>
      <c r="P150" s="294"/>
      <c r="Q150" s="294"/>
      <c r="R150" s="294"/>
      <c r="S150" s="292"/>
      <c r="T150" s="277"/>
      <c r="U150" s="281"/>
      <c r="V150" s="281"/>
      <c r="W150" s="281"/>
      <c r="X150" s="281"/>
      <c r="Y150" s="281"/>
      <c r="Z150" s="281"/>
      <c r="AA150" s="281"/>
      <c r="AB150" s="281"/>
      <c r="AC150" s="281"/>
      <c r="AD150" s="281"/>
      <c r="AE150" s="281"/>
      <c r="AF150" s="281"/>
      <c r="AG150" s="281"/>
    </row>
    <row r="151" spans="1:34">
      <c r="A151" s="1228">
        <v>1</v>
      </c>
      <c r="B151" s="1228">
        <v>1</v>
      </c>
      <c r="C151" s="1228">
        <v>1</v>
      </c>
      <c r="D151" s="1228">
        <v>1</v>
      </c>
      <c r="E151" s="1228">
        <v>1</v>
      </c>
      <c r="F151" s="1228">
        <v>1</v>
      </c>
      <c r="G151" s="1228">
        <v>1</v>
      </c>
      <c r="H151" s="1228">
        <v>1</v>
      </c>
      <c r="I151" s="1228">
        <v>1</v>
      </c>
      <c r="J151" s="1228">
        <v>1</v>
      </c>
      <c r="K151" s="1228">
        <v>1</v>
      </c>
      <c r="L151" s="1228">
        <v>1</v>
      </c>
      <c r="M151" s="1228">
        <v>1</v>
      </c>
      <c r="N151" s="1228">
        <v>1</v>
      </c>
      <c r="O151" s="1228">
        <v>1</v>
      </c>
      <c r="P151" s="1228">
        <v>1</v>
      </c>
      <c r="Q151" s="1228">
        <v>1</v>
      </c>
      <c r="R151" s="1228">
        <v>1</v>
      </c>
      <c r="S151" s="1228">
        <v>1</v>
      </c>
      <c r="T151" s="1228">
        <v>1</v>
      </c>
      <c r="U151" s="281"/>
      <c r="V151" s="281"/>
      <c r="W151" s="281"/>
      <c r="X151" s="281"/>
    </row>
    <row r="152" spans="1:34" s="298" customFormat="1" ht="40.5" customHeight="1">
      <c r="A152" s="277"/>
      <c r="B152" s="1160"/>
      <c r="C152" s="294" t="s">
        <v>2604</v>
      </c>
      <c r="D152" s="1164"/>
      <c r="E152" s="1165"/>
      <c r="F152" s="294"/>
      <c r="G152" s="294"/>
      <c r="H152" s="1166"/>
      <c r="I152" s="294"/>
      <c r="J152" s="294"/>
      <c r="K152" s="294"/>
      <c r="L152" s="294"/>
      <c r="M152" s="294"/>
      <c r="N152" s="294"/>
      <c r="O152" s="294"/>
      <c r="P152" s="293"/>
      <c r="Q152" s="294"/>
      <c r="R152" s="294"/>
      <c r="S152" s="294"/>
      <c r="T152" s="277"/>
      <c r="U152" s="281"/>
      <c r="V152" s="281"/>
      <c r="W152" s="281"/>
      <c r="X152" s="281"/>
      <c r="Y152" s="281"/>
      <c r="Z152" s="281"/>
      <c r="AA152" s="281"/>
      <c r="AB152" s="281"/>
      <c r="AC152" s="281"/>
      <c r="AD152" s="281"/>
      <c r="AE152" s="281"/>
      <c r="AF152" s="281"/>
      <c r="AG152" s="281"/>
      <c r="AH152" s="281"/>
    </row>
    <row r="153" spans="1:34" s="298" customFormat="1" ht="40.5" customHeight="1">
      <c r="A153" s="277"/>
      <c r="B153" s="294"/>
      <c r="C153" s="1167"/>
      <c r="D153" s="3546" t="s">
        <v>2605</v>
      </c>
      <c r="E153" s="3546"/>
      <c r="F153" s="3546"/>
      <c r="G153" s="3546"/>
      <c r="H153" s="3546"/>
      <c r="I153" s="3546"/>
      <c r="J153" s="3546"/>
      <c r="K153" s="3546"/>
      <c r="L153" s="294"/>
      <c r="M153" s="294"/>
      <c r="N153" s="294"/>
      <c r="O153" s="293"/>
      <c r="P153" s="294"/>
      <c r="Q153" s="294"/>
      <c r="R153" s="294"/>
      <c r="S153" s="292"/>
      <c r="T153" s="277"/>
      <c r="U153" s="281"/>
      <c r="V153" s="281"/>
      <c r="W153" s="281"/>
      <c r="X153" s="281"/>
      <c r="Y153" s="281"/>
      <c r="Z153" s="281"/>
      <c r="AA153" s="281"/>
      <c r="AB153" s="281"/>
      <c r="AC153" s="281"/>
      <c r="AD153" s="281"/>
      <c r="AE153" s="281"/>
      <c r="AF153" s="281"/>
      <c r="AG153" s="281"/>
    </row>
    <row r="154" spans="1:34">
      <c r="A154" s="1228">
        <v>1</v>
      </c>
      <c r="B154" s="1228">
        <v>1</v>
      </c>
      <c r="C154" s="1228">
        <v>1</v>
      </c>
      <c r="D154" s="1228">
        <v>1</v>
      </c>
      <c r="E154" s="1228">
        <v>1</v>
      </c>
      <c r="F154" s="1228">
        <v>1</v>
      </c>
      <c r="G154" s="1228">
        <v>1</v>
      </c>
      <c r="H154" s="1228">
        <v>1</v>
      </c>
      <c r="I154" s="1228">
        <v>1</v>
      </c>
      <c r="J154" s="1228">
        <v>1</v>
      </c>
      <c r="K154" s="1228">
        <v>1</v>
      </c>
      <c r="L154" s="1228">
        <v>1</v>
      </c>
      <c r="M154" s="1228">
        <v>1</v>
      </c>
      <c r="N154" s="1228">
        <v>1</v>
      </c>
      <c r="O154" s="1228">
        <v>1</v>
      </c>
      <c r="P154" s="1228">
        <v>1</v>
      </c>
      <c r="Q154" s="1228">
        <v>1</v>
      </c>
      <c r="R154" s="1228">
        <v>1</v>
      </c>
      <c r="S154" s="1228">
        <v>1</v>
      </c>
      <c r="T154" s="1228">
        <v>1</v>
      </c>
      <c r="U154" s="281"/>
      <c r="V154" s="281"/>
      <c r="W154" s="281"/>
      <c r="X154" s="281"/>
    </row>
    <row r="155" spans="1:34" s="298" customFormat="1" ht="40.5" customHeight="1">
      <c r="A155" s="277"/>
      <c r="B155" s="1160"/>
      <c r="C155" s="294" t="s">
        <v>2606</v>
      </c>
      <c r="D155" s="1164"/>
      <c r="E155" s="1165"/>
      <c r="F155" s="294"/>
      <c r="G155" s="294"/>
      <c r="H155" s="1166"/>
      <c r="I155" s="294"/>
      <c r="J155" s="294"/>
      <c r="K155" s="294"/>
      <c r="L155" s="294"/>
      <c r="M155" s="294"/>
      <c r="N155" s="294"/>
      <c r="O155" s="294"/>
      <c r="P155" s="293"/>
      <c r="Q155" s="294"/>
      <c r="R155" s="294"/>
      <c r="S155" s="294"/>
      <c r="T155" s="292"/>
      <c r="U155" s="281"/>
      <c r="V155" s="281"/>
      <c r="W155" s="281"/>
      <c r="X155" s="281"/>
      <c r="Y155" s="281"/>
      <c r="Z155" s="281"/>
      <c r="AA155" s="281"/>
      <c r="AB155" s="281"/>
      <c r="AC155" s="281"/>
      <c r="AD155" s="281"/>
      <c r="AE155" s="281"/>
      <c r="AF155" s="281"/>
      <c r="AG155" s="281"/>
      <c r="AH155" s="281"/>
    </row>
    <row r="156" spans="1:34" s="298" customFormat="1" ht="40.5" customHeight="1">
      <c r="A156" s="277"/>
      <c r="B156" s="294"/>
      <c r="C156" s="1167"/>
      <c r="D156" s="3546" t="s">
        <v>2607</v>
      </c>
      <c r="E156" s="3546"/>
      <c r="F156" s="3546"/>
      <c r="G156" s="3546"/>
      <c r="H156" s="3546"/>
      <c r="I156" s="3546"/>
      <c r="J156" s="3546"/>
      <c r="K156" s="3546"/>
      <c r="L156" s="294"/>
      <c r="M156" s="294"/>
      <c r="N156" s="294"/>
      <c r="O156" s="293"/>
      <c r="P156" s="294"/>
      <c r="Q156" s="294"/>
      <c r="R156" s="294"/>
      <c r="S156" s="292"/>
      <c r="T156" s="277"/>
      <c r="U156" s="281"/>
      <c r="V156" s="281"/>
      <c r="W156" s="281"/>
      <c r="X156" s="281"/>
      <c r="Y156" s="281"/>
      <c r="Z156" s="281"/>
      <c r="AA156" s="281"/>
      <c r="AB156" s="281"/>
      <c r="AC156" s="281"/>
      <c r="AD156" s="281"/>
      <c r="AE156" s="281"/>
      <c r="AF156" s="281"/>
      <c r="AG156" s="281"/>
    </row>
    <row r="157" spans="1:34">
      <c r="A157" s="1228">
        <v>1</v>
      </c>
      <c r="B157" s="1228">
        <v>1</v>
      </c>
      <c r="C157" s="1228">
        <v>1</v>
      </c>
      <c r="D157" s="1228">
        <v>1</v>
      </c>
      <c r="E157" s="1228">
        <v>1</v>
      </c>
      <c r="F157" s="1228">
        <v>1</v>
      </c>
      <c r="G157" s="1228">
        <v>1</v>
      </c>
      <c r="H157" s="1228">
        <v>1</v>
      </c>
      <c r="I157" s="1228">
        <v>1</v>
      </c>
      <c r="J157" s="1228">
        <v>1</v>
      </c>
      <c r="K157" s="1228">
        <v>1</v>
      </c>
      <c r="L157" s="1228">
        <v>1</v>
      </c>
      <c r="M157" s="1228">
        <v>1</v>
      </c>
      <c r="N157" s="1228">
        <v>1</v>
      </c>
      <c r="O157" s="1228">
        <v>1</v>
      </c>
      <c r="P157" s="1228">
        <v>1</v>
      </c>
      <c r="Q157" s="1228">
        <v>1</v>
      </c>
      <c r="R157" s="1228">
        <v>1</v>
      </c>
      <c r="S157" s="1228">
        <v>1</v>
      </c>
      <c r="T157" s="1228">
        <v>1</v>
      </c>
      <c r="U157" s="281"/>
      <c r="V157" s="281"/>
      <c r="W157" s="281"/>
      <c r="X157" s="281"/>
    </row>
    <row r="158" spans="1:34" s="298" customFormat="1" ht="40.5" customHeight="1">
      <c r="A158" s="277"/>
      <c r="B158" s="1160"/>
      <c r="C158" s="294" t="s">
        <v>2608</v>
      </c>
      <c r="D158" s="1164"/>
      <c r="E158" s="1165"/>
      <c r="F158" s="294"/>
      <c r="G158" s="294"/>
      <c r="H158" s="1166"/>
      <c r="I158" s="294"/>
      <c r="J158" s="294"/>
      <c r="K158" s="294"/>
      <c r="L158" s="294"/>
      <c r="M158" s="294"/>
      <c r="N158" s="294"/>
      <c r="O158" s="294"/>
      <c r="P158" s="293"/>
      <c r="Q158" s="294"/>
      <c r="R158" s="294"/>
      <c r="S158" s="294"/>
      <c r="T158" s="277"/>
      <c r="U158" s="281"/>
      <c r="V158" s="281"/>
      <c r="W158" s="281"/>
      <c r="X158" s="281"/>
      <c r="Y158" s="281"/>
      <c r="Z158" s="281"/>
      <c r="AA158" s="281"/>
      <c r="AB158" s="281"/>
      <c r="AC158" s="281"/>
      <c r="AD158" s="281"/>
      <c r="AE158" s="281"/>
      <c r="AF158" s="281"/>
      <c r="AG158" s="281"/>
      <c r="AH158" s="281"/>
    </row>
    <row r="159" spans="1:34" s="298" customFormat="1" ht="40.5" customHeight="1">
      <c r="A159" s="277"/>
      <c r="B159" s="294"/>
      <c r="C159" s="1167"/>
      <c r="D159" s="3546" t="s">
        <v>2609</v>
      </c>
      <c r="E159" s="3546"/>
      <c r="F159" s="3546"/>
      <c r="G159" s="3546"/>
      <c r="H159" s="3546"/>
      <c r="I159" s="3546"/>
      <c r="J159" s="3546"/>
      <c r="K159" s="3546"/>
      <c r="L159" s="294" t="s">
        <v>188</v>
      </c>
      <c r="M159" s="294"/>
      <c r="N159" s="294"/>
      <c r="O159" s="293"/>
      <c r="P159" s="294"/>
      <c r="Q159" s="294"/>
      <c r="R159" s="294"/>
      <c r="S159" s="292"/>
      <c r="T159" s="277"/>
      <c r="U159" s="281"/>
      <c r="V159" s="281"/>
      <c r="W159" s="281"/>
      <c r="X159" s="281"/>
      <c r="Y159" s="281"/>
      <c r="Z159" s="281"/>
      <c r="AA159" s="281"/>
      <c r="AB159" s="281"/>
      <c r="AC159" s="281"/>
      <c r="AD159" s="281"/>
      <c r="AE159" s="281"/>
      <c r="AF159" s="281"/>
      <c r="AG159" s="281"/>
    </row>
    <row r="160" spans="1:34">
      <c r="A160" s="1228">
        <v>1</v>
      </c>
      <c r="B160" s="1228">
        <v>1</v>
      </c>
      <c r="C160" s="1228">
        <v>1</v>
      </c>
      <c r="D160" s="1228">
        <v>1</v>
      </c>
      <c r="E160" s="1228">
        <v>1</v>
      </c>
      <c r="F160" s="1228">
        <v>1</v>
      </c>
      <c r="G160" s="1228">
        <v>1</v>
      </c>
      <c r="H160" s="1228">
        <v>1</v>
      </c>
      <c r="I160" s="1228">
        <v>1</v>
      </c>
      <c r="J160" s="1228">
        <v>1</v>
      </c>
      <c r="K160" s="1228">
        <v>1</v>
      </c>
      <c r="L160" s="1228">
        <v>1</v>
      </c>
      <c r="M160" s="1228">
        <v>1</v>
      </c>
      <c r="N160" s="1228">
        <v>1</v>
      </c>
      <c r="O160" s="1228">
        <v>1</v>
      </c>
      <c r="P160" s="1228">
        <v>1</v>
      </c>
      <c r="Q160" s="1228">
        <v>1</v>
      </c>
      <c r="R160" s="1228">
        <v>1</v>
      </c>
      <c r="S160" s="1228">
        <v>1</v>
      </c>
      <c r="T160" s="1228">
        <v>1</v>
      </c>
      <c r="U160" s="281"/>
      <c r="V160" s="281"/>
      <c r="W160" s="281"/>
      <c r="X160" s="281"/>
    </row>
    <row r="161" spans="1:34" s="298" customFormat="1" ht="40.5" customHeight="1">
      <c r="A161" s="277"/>
      <c r="B161" s="1160"/>
      <c r="C161" s="294" t="s">
        <v>2610</v>
      </c>
      <c r="D161" s="1164"/>
      <c r="E161" s="1165"/>
      <c r="F161" s="294"/>
      <c r="G161" s="294"/>
      <c r="H161" s="1166"/>
      <c r="I161" s="294"/>
      <c r="J161" s="294"/>
      <c r="K161" s="294"/>
      <c r="L161" s="294"/>
      <c r="M161" s="294"/>
      <c r="N161" s="294"/>
      <c r="O161" s="294"/>
      <c r="P161" s="293"/>
      <c r="Q161" s="294"/>
      <c r="R161" s="294"/>
      <c r="S161" s="294"/>
      <c r="T161" s="277"/>
      <c r="U161" s="281"/>
      <c r="V161" s="281"/>
      <c r="W161" s="281"/>
      <c r="X161" s="281"/>
      <c r="Y161" s="281"/>
      <c r="Z161" s="281"/>
      <c r="AA161" s="281"/>
      <c r="AB161" s="281"/>
      <c r="AC161" s="281"/>
      <c r="AD161" s="281"/>
      <c r="AE161" s="281"/>
      <c r="AF161" s="281"/>
      <c r="AG161" s="281"/>
      <c r="AH161" s="281"/>
    </row>
    <row r="162" spans="1:34" s="298" customFormat="1" ht="40.5" customHeight="1">
      <c r="A162" s="277"/>
      <c r="B162" s="294"/>
      <c r="C162" s="1167"/>
      <c r="D162" s="3546" t="s">
        <v>2611</v>
      </c>
      <c r="E162" s="3546"/>
      <c r="F162" s="3546"/>
      <c r="G162" s="3546"/>
      <c r="H162" s="3546"/>
      <c r="I162" s="3546"/>
      <c r="J162" s="3546"/>
      <c r="K162" s="3546"/>
      <c r="L162" s="294"/>
      <c r="M162" s="294"/>
      <c r="N162" s="294"/>
      <c r="O162" s="293"/>
      <c r="P162" s="294"/>
      <c r="Q162" s="294"/>
      <c r="R162" s="294"/>
      <c r="S162" s="292"/>
      <c r="T162" s="277"/>
      <c r="U162" s="281"/>
      <c r="V162" s="281"/>
      <c r="W162" s="281"/>
      <c r="X162" s="281"/>
      <c r="Y162" s="281"/>
      <c r="Z162" s="281"/>
      <c r="AA162" s="281"/>
      <c r="AB162" s="281"/>
      <c r="AC162" s="281"/>
      <c r="AD162" s="281"/>
      <c r="AE162" s="281"/>
      <c r="AF162" s="281"/>
      <c r="AG162" s="281"/>
    </row>
    <row r="163" spans="1:34">
      <c r="A163" s="1228">
        <v>1</v>
      </c>
      <c r="B163" s="1228">
        <v>1</v>
      </c>
      <c r="C163" s="1228">
        <v>1</v>
      </c>
      <c r="D163" s="1228">
        <v>1</v>
      </c>
      <c r="E163" s="1228">
        <v>1</v>
      </c>
      <c r="F163" s="1228">
        <v>1</v>
      </c>
      <c r="G163" s="1228">
        <v>1</v>
      </c>
      <c r="H163" s="1228">
        <v>1</v>
      </c>
      <c r="I163" s="1228">
        <v>1</v>
      </c>
      <c r="J163" s="1228">
        <v>1</v>
      </c>
      <c r="K163" s="1228">
        <v>1</v>
      </c>
      <c r="L163" s="1228">
        <v>1</v>
      </c>
      <c r="M163" s="1228">
        <v>1</v>
      </c>
      <c r="N163" s="1228">
        <v>1</v>
      </c>
      <c r="O163" s="1228">
        <v>1</v>
      </c>
      <c r="P163" s="1228">
        <v>1</v>
      </c>
      <c r="Q163" s="1228">
        <v>1</v>
      </c>
      <c r="R163" s="1228">
        <v>1</v>
      </c>
      <c r="S163" s="1228">
        <v>1</v>
      </c>
      <c r="T163" s="1228">
        <v>1</v>
      </c>
      <c r="U163" s="281"/>
      <c r="V163" s="281"/>
      <c r="W163" s="281"/>
      <c r="X163" s="281"/>
    </row>
    <row r="164" spans="1:34" s="298" customFormat="1" ht="40.5" customHeight="1">
      <c r="A164" s="277"/>
      <c r="B164" s="1160"/>
      <c r="C164" s="294" t="s">
        <v>2612</v>
      </c>
      <c r="D164" s="1164"/>
      <c r="E164" s="1165"/>
      <c r="F164" s="294"/>
      <c r="G164" s="294"/>
      <c r="H164" s="1166"/>
      <c r="I164" s="294"/>
      <c r="J164" s="294"/>
      <c r="K164" s="294"/>
      <c r="L164" s="294"/>
      <c r="M164" s="294"/>
      <c r="N164" s="294"/>
      <c r="O164" s="294"/>
      <c r="P164" s="293"/>
      <c r="Q164" s="294"/>
      <c r="R164" s="294"/>
      <c r="S164" s="294"/>
      <c r="T164" s="277"/>
      <c r="U164" s="281"/>
      <c r="V164" s="281"/>
      <c r="W164" s="281"/>
      <c r="X164" s="281"/>
      <c r="Y164" s="281"/>
      <c r="Z164" s="281"/>
      <c r="AA164" s="281"/>
      <c r="AB164" s="281"/>
      <c r="AC164" s="281"/>
      <c r="AD164" s="281"/>
      <c r="AE164" s="281"/>
      <c r="AF164" s="281"/>
      <c r="AG164" s="281"/>
      <c r="AH164" s="281"/>
    </row>
    <row r="165" spans="1:34" s="298" customFormat="1" ht="40.5" customHeight="1">
      <c r="A165" s="277"/>
      <c r="B165" s="294"/>
      <c r="C165" s="1167"/>
      <c r="D165" s="3546" t="s">
        <v>2613</v>
      </c>
      <c r="E165" s="3546"/>
      <c r="F165" s="3546"/>
      <c r="G165" s="3546"/>
      <c r="H165" s="3546"/>
      <c r="I165" s="3546"/>
      <c r="J165" s="3546"/>
      <c r="K165" s="3546"/>
      <c r="L165" s="294"/>
      <c r="M165" s="294"/>
      <c r="N165" s="294"/>
      <c r="O165" s="293"/>
      <c r="P165" s="294"/>
      <c r="Q165" s="294"/>
      <c r="R165" s="294"/>
      <c r="S165" s="292"/>
      <c r="T165" s="277"/>
      <c r="U165" s="281"/>
      <c r="V165" s="281"/>
      <c r="W165" s="281"/>
      <c r="X165" s="281"/>
      <c r="Y165" s="281"/>
      <c r="Z165" s="281"/>
      <c r="AA165" s="281"/>
      <c r="AB165" s="281"/>
      <c r="AC165" s="281"/>
      <c r="AD165" s="281"/>
      <c r="AE165" s="281"/>
      <c r="AF165" s="281"/>
      <c r="AG165" s="281"/>
    </row>
    <row r="166" spans="1:34">
      <c r="A166" s="1228">
        <v>1</v>
      </c>
      <c r="B166" s="1228">
        <v>1</v>
      </c>
      <c r="C166" s="1228">
        <v>1</v>
      </c>
      <c r="D166" s="1228">
        <v>1</v>
      </c>
      <c r="E166" s="1228">
        <v>1</v>
      </c>
      <c r="F166" s="1228">
        <v>1</v>
      </c>
      <c r="G166" s="1228">
        <v>1</v>
      </c>
      <c r="H166" s="1228">
        <v>1</v>
      </c>
      <c r="I166" s="1228">
        <v>1</v>
      </c>
      <c r="J166" s="1228">
        <v>1</v>
      </c>
      <c r="K166" s="1228">
        <v>1</v>
      </c>
      <c r="L166" s="1228">
        <v>1</v>
      </c>
      <c r="M166" s="1228">
        <v>1</v>
      </c>
      <c r="N166" s="1228">
        <v>1</v>
      </c>
      <c r="O166" s="1228">
        <v>1</v>
      </c>
      <c r="P166" s="1228">
        <v>1</v>
      </c>
      <c r="Q166" s="1228">
        <v>1</v>
      </c>
      <c r="R166" s="1228">
        <v>1</v>
      </c>
      <c r="S166" s="1228">
        <v>1</v>
      </c>
      <c r="T166" s="1228">
        <v>1</v>
      </c>
      <c r="U166" s="281"/>
      <c r="V166" s="281"/>
      <c r="W166" s="281"/>
      <c r="X166" s="281"/>
    </row>
    <row r="167" spans="1:34" s="298" customFormat="1" ht="28.5">
      <c r="A167" s="277"/>
      <c r="B167" s="294"/>
      <c r="C167" s="1164" t="s">
        <v>2614</v>
      </c>
      <c r="D167" s="1165"/>
      <c r="E167" s="294"/>
      <c r="F167" s="294"/>
      <c r="G167" s="1166"/>
      <c r="H167" s="294"/>
      <c r="I167" s="294"/>
      <c r="J167" s="294"/>
      <c r="K167" s="294"/>
      <c r="L167" s="294"/>
      <c r="M167" s="294"/>
      <c r="N167" s="294"/>
      <c r="O167" s="293"/>
      <c r="P167" s="294"/>
      <c r="Q167" s="294"/>
      <c r="R167" s="294"/>
      <c r="S167" s="292"/>
      <c r="T167" s="277"/>
      <c r="U167" s="281"/>
      <c r="V167" s="281"/>
      <c r="W167" s="281"/>
      <c r="X167" s="281"/>
      <c r="Y167" s="281"/>
      <c r="Z167" s="281"/>
      <c r="AA167" s="281"/>
      <c r="AB167" s="281"/>
      <c r="AC167" s="281"/>
      <c r="AD167" s="281"/>
      <c r="AE167" s="281"/>
      <c r="AF167" s="281"/>
      <c r="AG167" s="281"/>
    </row>
    <row r="168" spans="1:34" s="298" customFormat="1" ht="28.5">
      <c r="A168" s="277"/>
      <c r="B168" s="294"/>
      <c r="C168" s="1167"/>
      <c r="D168" s="1165" t="s">
        <v>2615</v>
      </c>
      <c r="E168" s="294"/>
      <c r="F168" s="294"/>
      <c r="G168" s="1166"/>
      <c r="H168" s="294"/>
      <c r="I168" s="294"/>
      <c r="J168" s="294"/>
      <c r="K168" s="294"/>
      <c r="L168" s="294"/>
      <c r="M168" s="294"/>
      <c r="N168" s="294"/>
      <c r="O168" s="293"/>
      <c r="P168" s="294"/>
      <c r="Q168" s="294"/>
      <c r="R168" s="294"/>
      <c r="S168" s="292"/>
      <c r="T168" s="277"/>
      <c r="U168" s="281"/>
      <c r="V168" s="281"/>
      <c r="W168" s="281"/>
      <c r="X168" s="281"/>
      <c r="Y168" s="281"/>
      <c r="Z168" s="281"/>
      <c r="AA168" s="281"/>
      <c r="AB168" s="281"/>
      <c r="AC168" s="281"/>
      <c r="AD168" s="281"/>
      <c r="AE168" s="281"/>
      <c r="AF168" s="281"/>
      <c r="AG168" s="281"/>
    </row>
    <row r="169" spans="1:34">
      <c r="A169" s="1228">
        <v>1</v>
      </c>
      <c r="B169" s="1228">
        <v>1</v>
      </c>
      <c r="C169" s="1228">
        <v>1</v>
      </c>
      <c r="D169" s="1228">
        <v>1</v>
      </c>
      <c r="E169" s="1228">
        <v>1</v>
      </c>
      <c r="F169" s="1228">
        <v>1</v>
      </c>
      <c r="G169" s="1228">
        <v>1</v>
      </c>
      <c r="H169" s="1228">
        <v>1</v>
      </c>
      <c r="I169" s="1228">
        <v>1</v>
      </c>
      <c r="J169" s="1228">
        <v>1</v>
      </c>
      <c r="K169" s="1228">
        <v>1</v>
      </c>
      <c r="L169" s="1228">
        <v>1</v>
      </c>
      <c r="M169" s="1228">
        <v>1</v>
      </c>
      <c r="N169" s="1228">
        <v>1</v>
      </c>
      <c r="O169" s="1228">
        <v>1</v>
      </c>
      <c r="P169" s="1228">
        <v>1</v>
      </c>
      <c r="Q169" s="1228">
        <v>1</v>
      </c>
      <c r="R169" s="1228">
        <v>1</v>
      </c>
      <c r="S169" s="1228">
        <v>1</v>
      </c>
      <c r="T169" s="1228">
        <v>1</v>
      </c>
      <c r="U169" s="281"/>
      <c r="V169" s="281"/>
      <c r="W169" s="281"/>
      <c r="X169" s="281"/>
    </row>
    <row r="170" spans="1:34" s="298" customFormat="1" ht="40.5" customHeight="1">
      <c r="A170" s="277"/>
      <c r="B170" s="1160"/>
      <c r="C170" s="294" t="s">
        <v>2616</v>
      </c>
      <c r="D170" s="1164"/>
      <c r="E170" s="1165"/>
      <c r="F170" s="294"/>
      <c r="G170" s="294"/>
      <c r="H170" s="1166"/>
      <c r="I170" s="294"/>
      <c r="J170" s="294"/>
      <c r="K170" s="294"/>
      <c r="L170" s="294"/>
      <c r="M170" s="294"/>
      <c r="N170" s="294"/>
      <c r="O170" s="294"/>
      <c r="P170" s="293"/>
      <c r="Q170" s="294"/>
      <c r="R170" s="294"/>
      <c r="S170" s="294"/>
      <c r="T170" s="277"/>
      <c r="U170" s="281"/>
      <c r="V170" s="281"/>
      <c r="W170" s="281"/>
      <c r="X170" s="281"/>
      <c r="Y170" s="281"/>
      <c r="Z170" s="281"/>
      <c r="AA170" s="281"/>
      <c r="AB170" s="281"/>
      <c r="AC170" s="281"/>
      <c r="AD170" s="281"/>
      <c r="AE170" s="281"/>
      <c r="AF170" s="281"/>
      <c r="AG170" s="281"/>
      <c r="AH170" s="281"/>
    </row>
    <row r="171" spans="1:34" s="298" customFormat="1" ht="40.5" customHeight="1">
      <c r="A171" s="277"/>
      <c r="B171" s="294"/>
      <c r="C171" s="1167"/>
      <c r="D171" s="3546" t="s">
        <v>2617</v>
      </c>
      <c r="E171" s="3546"/>
      <c r="F171" s="3546"/>
      <c r="G171" s="3546"/>
      <c r="H171" s="3546"/>
      <c r="I171" s="3546"/>
      <c r="J171" s="3546"/>
      <c r="K171" s="3546"/>
      <c r="L171" s="294"/>
      <c r="M171" s="294"/>
      <c r="N171" s="294"/>
      <c r="O171" s="293"/>
      <c r="P171" s="294"/>
      <c r="Q171" s="294"/>
      <c r="R171" s="294"/>
      <c r="S171" s="292"/>
      <c r="T171" s="277"/>
      <c r="U171" s="281"/>
      <c r="V171" s="281"/>
      <c r="W171" s="281"/>
      <c r="X171" s="281"/>
      <c r="Y171" s="281"/>
      <c r="Z171" s="281"/>
      <c r="AA171" s="281"/>
      <c r="AB171" s="281"/>
      <c r="AC171" s="281"/>
      <c r="AD171" s="281"/>
      <c r="AE171" s="281"/>
      <c r="AF171" s="281"/>
      <c r="AG171" s="281"/>
    </row>
    <row r="172" spans="1:34">
      <c r="A172" s="1228">
        <v>1</v>
      </c>
      <c r="B172" s="1228">
        <v>1</v>
      </c>
      <c r="C172" s="1228">
        <v>1</v>
      </c>
      <c r="D172" s="1228">
        <v>1</v>
      </c>
      <c r="E172" s="1228">
        <v>1</v>
      </c>
      <c r="F172" s="1228">
        <v>1</v>
      </c>
      <c r="G172" s="1228">
        <v>1</v>
      </c>
      <c r="H172" s="1228">
        <v>1</v>
      </c>
      <c r="I172" s="1228">
        <v>1</v>
      </c>
      <c r="J172" s="1228">
        <v>1</v>
      </c>
      <c r="K172" s="1228">
        <v>1</v>
      </c>
      <c r="L172" s="1228">
        <v>1</v>
      </c>
      <c r="M172" s="1228">
        <v>1</v>
      </c>
      <c r="N172" s="1228">
        <v>1</v>
      </c>
      <c r="O172" s="1228">
        <v>1</v>
      </c>
      <c r="P172" s="1228">
        <v>1</v>
      </c>
      <c r="Q172" s="1228">
        <v>1</v>
      </c>
      <c r="R172" s="1228">
        <v>1</v>
      </c>
      <c r="S172" s="1228">
        <v>1</v>
      </c>
      <c r="T172" s="1228">
        <v>1</v>
      </c>
      <c r="U172" s="281"/>
      <c r="V172" s="281"/>
      <c r="W172" s="281"/>
      <c r="X172" s="281"/>
    </row>
    <row r="173" spans="1:34" s="298" customFormat="1" ht="40.5" customHeight="1">
      <c r="A173" s="277"/>
      <c r="B173" s="1160"/>
      <c r="C173" s="294" t="s">
        <v>2346</v>
      </c>
      <c r="D173" s="1164"/>
      <c r="E173" s="1165"/>
      <c r="F173" s="294"/>
      <c r="G173" s="294"/>
      <c r="H173" s="1166"/>
      <c r="I173" s="294"/>
      <c r="J173" s="294"/>
      <c r="K173" s="294"/>
      <c r="L173" s="294"/>
      <c r="M173" s="294"/>
      <c r="N173" s="294"/>
      <c r="O173" s="294"/>
      <c r="P173" s="293"/>
      <c r="Q173" s="294"/>
      <c r="R173" s="294"/>
      <c r="S173" s="294"/>
      <c r="T173" s="277"/>
      <c r="U173" s="281"/>
      <c r="V173" s="281"/>
      <c r="W173" s="281"/>
      <c r="X173" s="281"/>
      <c r="Y173" s="281"/>
      <c r="Z173" s="281"/>
      <c r="AA173" s="281"/>
      <c r="AB173" s="281"/>
      <c r="AC173" s="281"/>
      <c r="AD173" s="281"/>
      <c r="AE173" s="281"/>
      <c r="AF173" s="281"/>
      <c r="AG173" s="281"/>
      <c r="AH173" s="281"/>
    </row>
    <row r="174" spans="1:34" s="298" customFormat="1" ht="40.5" customHeight="1">
      <c r="A174" s="277"/>
      <c r="B174" s="294"/>
      <c r="C174" s="1167"/>
      <c r="D174" s="3546" t="s">
        <v>2347</v>
      </c>
      <c r="E174" s="3546"/>
      <c r="F174" s="3546"/>
      <c r="G174" s="3546"/>
      <c r="H174" s="3546"/>
      <c r="I174" s="3546"/>
      <c r="J174" s="3546"/>
      <c r="K174" s="3546"/>
      <c r="L174" s="294"/>
      <c r="M174" s="294"/>
      <c r="N174" s="294"/>
      <c r="O174" s="293"/>
      <c r="P174" s="294"/>
      <c r="Q174" s="294"/>
      <c r="R174" s="294"/>
      <c r="S174" s="292"/>
      <c r="T174" s="277"/>
      <c r="U174" s="281"/>
      <c r="V174" s="281"/>
      <c r="W174" s="281"/>
      <c r="X174" s="281"/>
      <c r="Y174" s="281"/>
      <c r="Z174" s="281"/>
      <c r="AA174" s="281"/>
      <c r="AB174" s="281"/>
      <c r="AC174" s="281"/>
      <c r="AD174" s="281"/>
      <c r="AE174" s="281"/>
      <c r="AF174" s="281"/>
      <c r="AG174" s="281"/>
    </row>
    <row r="175" spans="1:34">
      <c r="A175" s="1228">
        <v>1</v>
      </c>
      <c r="B175" s="1228">
        <v>1</v>
      </c>
      <c r="C175" s="1228">
        <v>1</v>
      </c>
      <c r="D175" s="1228">
        <v>1</v>
      </c>
      <c r="E175" s="1228">
        <v>1</v>
      </c>
      <c r="F175" s="1228">
        <v>1</v>
      </c>
      <c r="G175" s="1228">
        <v>1</v>
      </c>
      <c r="H175" s="1228">
        <v>1</v>
      </c>
      <c r="I175" s="1228">
        <v>1</v>
      </c>
      <c r="J175" s="1228">
        <v>1</v>
      </c>
      <c r="K175" s="1228">
        <v>1</v>
      </c>
      <c r="L175" s="1228">
        <v>1</v>
      </c>
      <c r="M175" s="1228">
        <v>1</v>
      </c>
      <c r="N175" s="1228">
        <v>1</v>
      </c>
      <c r="O175" s="1228">
        <v>1</v>
      </c>
      <c r="P175" s="1228">
        <v>1</v>
      </c>
      <c r="Q175" s="1228">
        <v>1</v>
      </c>
      <c r="R175" s="1228">
        <v>1</v>
      </c>
      <c r="S175" s="1228">
        <v>1</v>
      </c>
      <c r="T175" s="1228">
        <v>1</v>
      </c>
      <c r="U175" s="281"/>
      <c r="V175" s="281"/>
      <c r="W175" s="281"/>
      <c r="X175" s="281"/>
    </row>
    <row r="176" spans="1:34" s="298" customFormat="1" ht="40.5" customHeight="1">
      <c r="A176" s="277"/>
      <c r="B176" s="1160"/>
      <c r="C176" s="294" t="s">
        <v>2348</v>
      </c>
      <c r="D176" s="1164"/>
      <c r="E176" s="1165"/>
      <c r="F176" s="294"/>
      <c r="G176" s="294"/>
      <c r="H176" s="1166"/>
      <c r="I176" s="294"/>
      <c r="J176" s="294"/>
      <c r="K176" s="294"/>
      <c r="L176" s="294"/>
      <c r="M176" s="294"/>
      <c r="N176" s="294"/>
      <c r="O176" s="294"/>
      <c r="P176" s="293"/>
      <c r="Q176" s="294"/>
      <c r="R176" s="294"/>
      <c r="S176" s="294"/>
      <c r="T176" s="277"/>
      <c r="U176" s="281"/>
      <c r="V176" s="281"/>
      <c r="W176" s="281"/>
      <c r="X176" s="281"/>
      <c r="Y176" s="281"/>
      <c r="Z176" s="281"/>
      <c r="AA176" s="281"/>
      <c r="AB176" s="281"/>
      <c r="AC176" s="281"/>
      <c r="AD176" s="281"/>
      <c r="AE176" s="281"/>
      <c r="AF176" s="281"/>
      <c r="AG176" s="281"/>
      <c r="AH176" s="281"/>
    </row>
    <row r="177" spans="1:34" s="298" customFormat="1" ht="40.5" customHeight="1">
      <c r="A177" s="277"/>
      <c r="B177" s="294"/>
      <c r="C177" s="1167"/>
      <c r="D177" s="3546" t="s">
        <v>2349</v>
      </c>
      <c r="E177" s="3546"/>
      <c r="F177" s="3546"/>
      <c r="G177" s="3546"/>
      <c r="H177" s="3546"/>
      <c r="I177" s="3546"/>
      <c r="J177" s="3546"/>
      <c r="K177" s="3546"/>
      <c r="L177" s="294"/>
      <c r="M177" s="294"/>
      <c r="N177" s="294"/>
      <c r="O177" s="293"/>
      <c r="P177" s="294"/>
      <c r="Q177" s="294"/>
      <c r="R177" s="294"/>
      <c r="S177" s="292"/>
      <c r="T177" s="277"/>
      <c r="U177" s="281"/>
      <c r="V177" s="281"/>
      <c r="W177" s="281"/>
      <c r="X177" s="281"/>
      <c r="Y177" s="281"/>
      <c r="Z177" s="281"/>
      <c r="AA177" s="281"/>
      <c r="AB177" s="281"/>
      <c r="AC177" s="281"/>
      <c r="AD177" s="281"/>
      <c r="AE177" s="281"/>
      <c r="AF177" s="281"/>
      <c r="AG177" s="281"/>
    </row>
    <row r="178" spans="1:34">
      <c r="A178" s="1228">
        <v>1</v>
      </c>
      <c r="B178" s="1228">
        <v>1</v>
      </c>
      <c r="C178" s="1228">
        <v>1</v>
      </c>
      <c r="D178" s="1228">
        <v>1</v>
      </c>
      <c r="E178" s="1228">
        <v>1</v>
      </c>
      <c r="F178" s="1228">
        <v>1</v>
      </c>
      <c r="G178" s="1228">
        <v>1</v>
      </c>
      <c r="H178" s="1228">
        <v>1</v>
      </c>
      <c r="I178" s="1228">
        <v>1</v>
      </c>
      <c r="J178" s="1228">
        <v>1</v>
      </c>
      <c r="K178" s="1228">
        <v>1</v>
      </c>
      <c r="L178" s="1228">
        <v>1</v>
      </c>
      <c r="M178" s="1228">
        <v>1</v>
      </c>
      <c r="N178" s="1228">
        <v>1</v>
      </c>
      <c r="O178" s="1228">
        <v>1</v>
      </c>
      <c r="P178" s="1228">
        <v>1</v>
      </c>
      <c r="Q178" s="1228">
        <v>1</v>
      </c>
      <c r="R178" s="1228">
        <v>1</v>
      </c>
      <c r="S178" s="1228">
        <v>1</v>
      </c>
      <c r="T178" s="1228">
        <v>1</v>
      </c>
      <c r="U178" s="281"/>
      <c r="V178" s="281"/>
      <c r="W178" s="281"/>
      <c r="X178" s="281"/>
    </row>
    <row r="179" spans="1:34" s="298" customFormat="1" ht="40.5" customHeight="1">
      <c r="A179" s="277"/>
      <c r="B179" s="1160"/>
      <c r="C179" s="294" t="s">
        <v>2350</v>
      </c>
      <c r="D179" s="1164"/>
      <c r="E179" s="1165"/>
      <c r="F179" s="294"/>
      <c r="G179" s="294"/>
      <c r="H179" s="1166"/>
      <c r="I179" s="294"/>
      <c r="J179" s="294"/>
      <c r="K179" s="294"/>
      <c r="L179" s="294"/>
      <c r="M179" s="294"/>
      <c r="N179" s="294"/>
      <c r="O179" s="294"/>
      <c r="P179" s="293"/>
      <c r="Q179" s="294"/>
      <c r="R179" s="294"/>
      <c r="S179" s="294"/>
      <c r="T179" s="277"/>
      <c r="U179" s="281"/>
      <c r="V179" s="281"/>
      <c r="W179" s="281"/>
      <c r="X179" s="281"/>
      <c r="Y179" s="281"/>
      <c r="Z179" s="281"/>
      <c r="AA179" s="281"/>
      <c r="AB179" s="281"/>
      <c r="AC179" s="281"/>
      <c r="AD179" s="281"/>
      <c r="AE179" s="281"/>
      <c r="AF179" s="281"/>
      <c r="AG179" s="281"/>
      <c r="AH179" s="281"/>
    </row>
    <row r="180" spans="1:34" s="298" customFormat="1" ht="40.5" customHeight="1">
      <c r="A180" s="277"/>
      <c r="B180" s="294"/>
      <c r="C180" s="1167"/>
      <c r="D180" s="3546" t="s">
        <v>2351</v>
      </c>
      <c r="E180" s="3546"/>
      <c r="F180" s="3546"/>
      <c r="G180" s="3546"/>
      <c r="H180" s="3546"/>
      <c r="I180" s="3546"/>
      <c r="J180" s="3546"/>
      <c r="K180" s="3546"/>
      <c r="L180" s="294"/>
      <c r="M180" s="294"/>
      <c r="N180" s="294"/>
      <c r="O180" s="293"/>
      <c r="P180" s="294"/>
      <c r="Q180" s="294"/>
      <c r="R180" s="294"/>
      <c r="S180" s="292"/>
      <c r="T180" s="277"/>
      <c r="U180" s="281"/>
      <c r="V180" s="281"/>
      <c r="W180" s="281"/>
      <c r="X180" s="281"/>
      <c r="Y180" s="281"/>
      <c r="Z180" s="281"/>
      <c r="AA180" s="281"/>
      <c r="AB180" s="281"/>
      <c r="AC180" s="281"/>
      <c r="AD180" s="281"/>
      <c r="AE180" s="281"/>
      <c r="AF180" s="281"/>
      <c r="AG180" s="281"/>
    </row>
    <row r="181" spans="1:34">
      <c r="A181" s="1228">
        <v>1</v>
      </c>
      <c r="B181" s="1228">
        <v>1</v>
      </c>
      <c r="C181" s="1228">
        <v>1</v>
      </c>
      <c r="D181" s="1228">
        <v>1</v>
      </c>
      <c r="E181" s="1228">
        <v>1</v>
      </c>
      <c r="F181" s="1228">
        <v>1</v>
      </c>
      <c r="G181" s="1228">
        <v>1</v>
      </c>
      <c r="H181" s="1228">
        <v>1</v>
      </c>
      <c r="I181" s="1228">
        <v>1</v>
      </c>
      <c r="J181" s="1228">
        <v>1</v>
      </c>
      <c r="K181" s="1228">
        <v>1</v>
      </c>
      <c r="L181" s="1228">
        <v>1</v>
      </c>
      <c r="M181" s="1228">
        <v>1</v>
      </c>
      <c r="N181" s="1228">
        <v>1</v>
      </c>
      <c r="O181" s="1228">
        <v>1</v>
      </c>
      <c r="P181" s="1228">
        <v>1</v>
      </c>
      <c r="Q181" s="1228">
        <v>1</v>
      </c>
      <c r="R181" s="1228">
        <v>1</v>
      </c>
      <c r="S181" s="1228">
        <v>1</v>
      </c>
      <c r="T181" s="1228">
        <v>1</v>
      </c>
      <c r="U181" s="281"/>
      <c r="V181" s="281"/>
      <c r="W181" s="281"/>
      <c r="X181" s="281"/>
    </row>
    <row r="182" spans="1:34" s="298" customFormat="1" ht="40.5" customHeight="1">
      <c r="A182" s="277"/>
      <c r="B182" s="1160"/>
      <c r="C182" s="294" t="s">
        <v>2352</v>
      </c>
      <c r="D182" s="1164"/>
      <c r="E182" s="1165"/>
      <c r="F182" s="294"/>
      <c r="G182" s="294"/>
      <c r="H182" s="1166"/>
      <c r="I182" s="294"/>
      <c r="J182" s="294"/>
      <c r="K182" s="294"/>
      <c r="L182" s="294"/>
      <c r="M182" s="294"/>
      <c r="N182" s="294"/>
      <c r="O182" s="294"/>
      <c r="P182" s="293"/>
      <c r="Q182" s="294"/>
      <c r="R182" s="294"/>
      <c r="S182" s="294"/>
      <c r="T182" s="277"/>
      <c r="U182" s="281"/>
      <c r="V182" s="281"/>
      <c r="W182" s="281"/>
      <c r="X182" s="281"/>
      <c r="Y182" s="281"/>
      <c r="Z182" s="281"/>
      <c r="AA182" s="281"/>
      <c r="AB182" s="281"/>
      <c r="AC182" s="281"/>
      <c r="AD182" s="281"/>
      <c r="AE182" s="281"/>
      <c r="AF182" s="281"/>
      <c r="AG182" s="281"/>
      <c r="AH182" s="281"/>
    </row>
    <row r="183" spans="1:34" s="298" customFormat="1" ht="40.5" customHeight="1">
      <c r="A183" s="277"/>
      <c r="B183" s="294"/>
      <c r="C183" s="1167"/>
      <c r="D183" s="3546" t="s">
        <v>2353</v>
      </c>
      <c r="E183" s="3546"/>
      <c r="F183" s="3546"/>
      <c r="G183" s="3546"/>
      <c r="H183" s="3546"/>
      <c r="I183" s="3546"/>
      <c r="J183" s="3546"/>
      <c r="K183" s="3546"/>
      <c r="L183" s="294"/>
      <c r="M183" s="294"/>
      <c r="N183" s="294"/>
      <c r="O183" s="293"/>
      <c r="P183" s="294"/>
      <c r="Q183" s="294"/>
      <c r="R183" s="294"/>
      <c r="S183" s="292"/>
      <c r="T183" s="277"/>
      <c r="U183" s="281"/>
      <c r="V183" s="281"/>
      <c r="W183" s="281"/>
      <c r="X183" s="281"/>
      <c r="Y183" s="281"/>
      <c r="Z183" s="281"/>
      <c r="AA183" s="281"/>
      <c r="AB183" s="281"/>
      <c r="AC183" s="281"/>
      <c r="AD183" s="281"/>
      <c r="AE183" s="281"/>
      <c r="AF183" s="281"/>
      <c r="AG183" s="281"/>
    </row>
    <row r="184" spans="1:34">
      <c r="A184" s="1228">
        <v>1</v>
      </c>
      <c r="B184" s="1228">
        <v>1</v>
      </c>
      <c r="C184" s="1228">
        <v>1</v>
      </c>
      <c r="D184" s="1228">
        <v>1</v>
      </c>
      <c r="E184" s="1228">
        <v>1</v>
      </c>
      <c r="F184" s="1228">
        <v>1</v>
      </c>
      <c r="G184" s="1228">
        <v>1</v>
      </c>
      <c r="H184" s="1228">
        <v>1</v>
      </c>
      <c r="I184" s="1228">
        <v>1</v>
      </c>
      <c r="J184" s="1228">
        <v>1</v>
      </c>
      <c r="K184" s="1228">
        <v>1</v>
      </c>
      <c r="L184" s="1228">
        <v>1</v>
      </c>
      <c r="M184" s="1228">
        <v>1</v>
      </c>
      <c r="N184" s="1228">
        <v>1</v>
      </c>
      <c r="O184" s="1228">
        <v>1</v>
      </c>
      <c r="P184" s="1228">
        <v>1</v>
      </c>
      <c r="Q184" s="1228">
        <v>1</v>
      </c>
      <c r="R184" s="1228">
        <v>1</v>
      </c>
      <c r="S184" s="1228">
        <v>1</v>
      </c>
      <c r="T184" s="1228">
        <v>1</v>
      </c>
      <c r="U184" s="281"/>
      <c r="V184" s="281"/>
      <c r="W184" s="281"/>
      <c r="X184" s="281"/>
    </row>
    <row r="185" spans="1:34" s="298" customFormat="1" ht="40.5" customHeight="1">
      <c r="A185" s="277"/>
      <c r="B185" s="1160"/>
      <c r="C185" s="294" t="s">
        <v>2354</v>
      </c>
      <c r="D185" s="1164"/>
      <c r="E185" s="1165"/>
      <c r="F185" s="294"/>
      <c r="G185" s="294"/>
      <c r="H185" s="1166"/>
      <c r="I185" s="294"/>
      <c r="J185" s="294"/>
      <c r="K185" s="294"/>
      <c r="L185" s="294"/>
      <c r="M185" s="294"/>
      <c r="N185" s="294"/>
      <c r="O185" s="294"/>
      <c r="P185" s="293"/>
      <c r="Q185" s="294"/>
      <c r="R185" s="294"/>
      <c r="S185" s="294"/>
      <c r="T185" s="277"/>
      <c r="U185" s="281"/>
      <c r="V185" s="281"/>
      <c r="W185" s="281"/>
      <c r="X185" s="281"/>
      <c r="Y185" s="281"/>
      <c r="Z185" s="281"/>
      <c r="AA185" s="281"/>
      <c r="AB185" s="281"/>
      <c r="AC185" s="281"/>
      <c r="AD185" s="281"/>
      <c r="AE185" s="281"/>
      <c r="AF185" s="281"/>
      <c r="AG185" s="281"/>
      <c r="AH185" s="281"/>
    </row>
    <row r="186" spans="1:34" s="298" customFormat="1" ht="40.5" customHeight="1">
      <c r="A186" s="277"/>
      <c r="B186" s="294"/>
      <c r="C186" s="1167"/>
      <c r="D186" s="3546" t="s">
        <v>2355</v>
      </c>
      <c r="E186" s="3546"/>
      <c r="F186" s="3546"/>
      <c r="G186" s="3546"/>
      <c r="H186" s="3546"/>
      <c r="I186" s="3546"/>
      <c r="J186" s="3546"/>
      <c r="K186" s="3546"/>
      <c r="L186" s="294"/>
      <c r="M186" s="294"/>
      <c r="N186" s="294"/>
      <c r="O186" s="293"/>
      <c r="P186" s="294"/>
      <c r="Q186" s="294"/>
      <c r="R186" s="294"/>
      <c r="S186" s="292"/>
      <c r="T186" s="277"/>
      <c r="U186" s="281"/>
      <c r="V186" s="281"/>
      <c r="W186" s="281"/>
      <c r="X186" s="281"/>
      <c r="Y186" s="281"/>
      <c r="Z186" s="281"/>
      <c r="AA186" s="281"/>
      <c r="AB186" s="281"/>
      <c r="AC186" s="281"/>
      <c r="AD186" s="281"/>
      <c r="AE186" s="281"/>
      <c r="AF186" s="281"/>
      <c r="AG186" s="281"/>
    </row>
    <row r="187" spans="1:34">
      <c r="A187" s="1228">
        <v>1</v>
      </c>
      <c r="B187" s="1228">
        <v>1</v>
      </c>
      <c r="C187" s="1228">
        <v>1</v>
      </c>
      <c r="D187" s="1228">
        <v>1</v>
      </c>
      <c r="E187" s="1228">
        <v>1</v>
      </c>
      <c r="F187" s="1228">
        <v>1</v>
      </c>
      <c r="G187" s="1228">
        <v>1</v>
      </c>
      <c r="H187" s="1228">
        <v>1</v>
      </c>
      <c r="I187" s="1228">
        <v>1</v>
      </c>
      <c r="J187" s="1228">
        <v>1</v>
      </c>
      <c r="K187" s="1228">
        <v>1</v>
      </c>
      <c r="L187" s="1228">
        <v>1</v>
      </c>
      <c r="M187" s="1228">
        <v>1</v>
      </c>
      <c r="N187" s="1228">
        <v>1</v>
      </c>
      <c r="O187" s="1228">
        <v>1</v>
      </c>
      <c r="P187" s="1228">
        <v>1</v>
      </c>
      <c r="Q187" s="1228">
        <v>1</v>
      </c>
      <c r="R187" s="1228">
        <v>1</v>
      </c>
      <c r="S187" s="1228">
        <v>1</v>
      </c>
      <c r="T187" s="1228">
        <v>1</v>
      </c>
      <c r="U187" s="281"/>
      <c r="V187" s="281"/>
      <c r="W187" s="281"/>
      <c r="X187" s="281"/>
    </row>
    <row r="188" spans="1:34" s="298" customFormat="1" ht="40.5" customHeight="1">
      <c r="A188" s="277"/>
      <c r="B188" s="1160"/>
      <c r="C188" s="294" t="s">
        <v>2356</v>
      </c>
      <c r="D188" s="1164"/>
      <c r="E188" s="1165"/>
      <c r="F188" s="294"/>
      <c r="G188" s="294"/>
      <c r="H188" s="1166"/>
      <c r="I188" s="294"/>
      <c r="J188" s="294"/>
      <c r="K188" s="294"/>
      <c r="L188" s="294"/>
      <c r="M188" s="294"/>
      <c r="N188" s="294"/>
      <c r="O188" s="294"/>
      <c r="P188" s="293"/>
      <c r="Q188" s="294"/>
      <c r="R188" s="294"/>
      <c r="S188" s="294"/>
      <c r="T188" s="277"/>
      <c r="U188" s="281"/>
      <c r="V188" s="281"/>
      <c r="W188" s="281"/>
      <c r="X188" s="281"/>
      <c r="Y188" s="281"/>
      <c r="Z188" s="281"/>
      <c r="AA188" s="281"/>
      <c r="AB188" s="281"/>
      <c r="AC188" s="281"/>
      <c r="AD188" s="281"/>
      <c r="AE188" s="281"/>
      <c r="AF188" s="281"/>
      <c r="AG188" s="281"/>
      <c r="AH188" s="281"/>
    </row>
    <row r="189" spans="1:34" s="298" customFormat="1" ht="40.5" customHeight="1">
      <c r="A189" s="277"/>
      <c r="B189" s="294"/>
      <c r="C189" s="1167"/>
      <c r="D189" s="3546" t="s">
        <v>2357</v>
      </c>
      <c r="E189" s="3546"/>
      <c r="F189" s="3546"/>
      <c r="G189" s="3546"/>
      <c r="H189" s="3546"/>
      <c r="I189" s="3546"/>
      <c r="J189" s="3546"/>
      <c r="K189" s="3546"/>
      <c r="L189" s="294"/>
      <c r="M189" s="294"/>
      <c r="N189" s="294"/>
      <c r="O189" s="293"/>
      <c r="P189" s="294"/>
      <c r="Q189" s="294"/>
      <c r="R189" s="294"/>
      <c r="S189" s="292"/>
      <c r="T189" s="277"/>
      <c r="U189" s="281"/>
      <c r="V189" s="281"/>
      <c r="W189" s="281"/>
      <c r="X189" s="281"/>
      <c r="Y189" s="281"/>
      <c r="Z189" s="281"/>
      <c r="AA189" s="281"/>
      <c r="AB189" s="281"/>
      <c r="AC189" s="281"/>
      <c r="AD189" s="281"/>
      <c r="AE189" s="281"/>
      <c r="AF189" s="281"/>
      <c r="AG189" s="281"/>
    </row>
    <row r="190" spans="1:34">
      <c r="A190" s="1228">
        <v>1</v>
      </c>
      <c r="B190" s="1228">
        <v>1</v>
      </c>
      <c r="C190" s="1228">
        <v>1</v>
      </c>
      <c r="D190" s="1228">
        <v>1</v>
      </c>
      <c r="E190" s="1228">
        <v>1</v>
      </c>
      <c r="F190" s="1228">
        <v>1</v>
      </c>
      <c r="G190" s="1228">
        <v>1</v>
      </c>
      <c r="H190" s="1228">
        <v>1</v>
      </c>
      <c r="I190" s="1228">
        <v>1</v>
      </c>
      <c r="J190" s="1228">
        <v>1</v>
      </c>
      <c r="K190" s="1228">
        <v>1</v>
      </c>
      <c r="L190" s="1228">
        <v>1</v>
      </c>
      <c r="M190" s="1228">
        <v>1</v>
      </c>
      <c r="N190" s="1228">
        <v>1</v>
      </c>
      <c r="O190" s="1228">
        <v>1</v>
      </c>
      <c r="P190" s="1228">
        <v>1</v>
      </c>
      <c r="Q190" s="1228">
        <v>1</v>
      </c>
      <c r="R190" s="1228">
        <v>1</v>
      </c>
      <c r="S190" s="1228">
        <v>1</v>
      </c>
      <c r="T190" s="1228">
        <v>1</v>
      </c>
      <c r="U190" s="281"/>
      <c r="V190" s="281"/>
      <c r="W190" s="281"/>
      <c r="X190" s="281"/>
    </row>
    <row r="191" spans="1:34" s="298" customFormat="1" ht="40.5" customHeight="1">
      <c r="A191" s="277"/>
      <c r="B191" s="1160"/>
      <c r="C191" s="294" t="s">
        <v>2489</v>
      </c>
      <c r="D191" s="1164"/>
      <c r="E191" s="1165"/>
      <c r="F191" s="294"/>
      <c r="G191" s="294"/>
      <c r="H191" s="1166"/>
      <c r="I191" s="294"/>
      <c r="J191" s="294"/>
      <c r="K191" s="294"/>
      <c r="L191" s="294"/>
      <c r="M191" s="294"/>
      <c r="N191" s="294"/>
      <c r="O191" s="294"/>
      <c r="P191" s="293"/>
      <c r="Q191" s="294"/>
      <c r="R191" s="294"/>
      <c r="S191" s="294"/>
      <c r="T191" s="277"/>
      <c r="U191" s="281"/>
      <c r="V191" s="281"/>
      <c r="W191" s="281"/>
      <c r="X191" s="281"/>
      <c r="Y191" s="281"/>
      <c r="Z191" s="281"/>
      <c r="AA191" s="281"/>
      <c r="AB191" s="281"/>
      <c r="AC191" s="281"/>
      <c r="AD191" s="281"/>
      <c r="AE191" s="281"/>
      <c r="AF191" s="281"/>
      <c r="AG191" s="281"/>
      <c r="AH191" s="281"/>
    </row>
    <row r="192" spans="1:34" s="298" customFormat="1" ht="40.5" customHeight="1">
      <c r="A192" s="277"/>
      <c r="B192" s="294"/>
      <c r="C192" s="1167"/>
      <c r="D192" s="3546" t="s">
        <v>2490</v>
      </c>
      <c r="E192" s="3546"/>
      <c r="F192" s="3546"/>
      <c r="G192" s="3546"/>
      <c r="H192" s="3546"/>
      <c r="I192" s="3546"/>
      <c r="J192" s="3546"/>
      <c r="K192" s="3546"/>
      <c r="L192" s="294"/>
      <c r="M192" s="294"/>
      <c r="N192" s="294"/>
      <c r="O192" s="293"/>
      <c r="P192" s="294"/>
      <c r="Q192" s="294"/>
      <c r="R192" s="294"/>
      <c r="S192" s="292"/>
      <c r="T192" s="277"/>
      <c r="U192" s="281"/>
      <c r="V192" s="281"/>
      <c r="W192" s="281"/>
      <c r="X192" s="281"/>
      <c r="Y192" s="281"/>
      <c r="Z192" s="281"/>
      <c r="AA192" s="281"/>
      <c r="AB192" s="281"/>
      <c r="AC192" s="281"/>
      <c r="AD192" s="281"/>
      <c r="AE192" s="281"/>
      <c r="AF192" s="281"/>
      <c r="AG192" s="281"/>
    </row>
    <row r="193" spans="1:34" s="298" customFormat="1" ht="40.5" customHeight="1">
      <c r="A193" s="277"/>
      <c r="B193" s="294"/>
      <c r="C193" s="1167"/>
      <c r="D193" s="3546" t="s">
        <v>2496</v>
      </c>
      <c r="E193" s="3546"/>
      <c r="F193" s="3546"/>
      <c r="G193" s="3546"/>
      <c r="H193" s="3546"/>
      <c r="I193" s="3546"/>
      <c r="J193" s="3546"/>
      <c r="K193" s="3546"/>
      <c r="L193" s="294"/>
      <c r="M193" s="294"/>
      <c r="N193" s="294"/>
      <c r="O193" s="293"/>
      <c r="P193" s="294"/>
      <c r="Q193" s="294"/>
      <c r="R193" s="294"/>
      <c r="S193" s="292"/>
      <c r="T193" s="277"/>
      <c r="U193" s="281"/>
      <c r="V193" s="281"/>
      <c r="W193" s="281"/>
      <c r="X193" s="281"/>
      <c r="Y193" s="281"/>
      <c r="Z193" s="281"/>
      <c r="AA193" s="281"/>
      <c r="AB193" s="281"/>
      <c r="AC193" s="281"/>
      <c r="AD193" s="281"/>
      <c r="AE193" s="281"/>
      <c r="AF193" s="281"/>
      <c r="AG193" s="281"/>
    </row>
    <row r="194" spans="1:34" s="298" customFormat="1" ht="40.5" customHeight="1">
      <c r="A194" s="277"/>
      <c r="B194" s="294"/>
      <c r="C194" s="1167"/>
      <c r="D194" s="3546" t="s">
        <v>2498</v>
      </c>
      <c r="E194" s="3546"/>
      <c r="F194" s="3546"/>
      <c r="G194" s="3546"/>
      <c r="H194" s="3546"/>
      <c r="I194" s="3546"/>
      <c r="J194" s="3546"/>
      <c r="K194" s="3546"/>
      <c r="L194" s="294"/>
      <c r="M194" s="294"/>
      <c r="N194" s="294"/>
      <c r="O194" s="293"/>
      <c r="P194" s="294"/>
      <c r="Q194" s="294"/>
      <c r="R194" s="294"/>
      <c r="S194" s="292"/>
      <c r="T194" s="277"/>
      <c r="U194" s="281"/>
      <c r="V194" s="281"/>
      <c r="W194" s="281"/>
      <c r="X194" s="281"/>
      <c r="Y194" s="281"/>
      <c r="Z194" s="281"/>
      <c r="AA194" s="281"/>
      <c r="AB194" s="281"/>
      <c r="AC194" s="281"/>
      <c r="AD194" s="281"/>
      <c r="AE194" s="281"/>
      <c r="AF194" s="281"/>
      <c r="AG194" s="281"/>
    </row>
    <row r="195" spans="1:34" s="298" customFormat="1" ht="40.5" customHeight="1">
      <c r="A195" s="277"/>
      <c r="B195" s="294"/>
      <c r="C195" s="1167"/>
      <c r="D195" s="3546" t="s">
        <v>2500</v>
      </c>
      <c r="E195" s="3546"/>
      <c r="F195" s="3546"/>
      <c r="G195" s="3546"/>
      <c r="H195" s="3546"/>
      <c r="I195" s="3546"/>
      <c r="J195" s="3546"/>
      <c r="K195" s="3546"/>
      <c r="L195" s="294"/>
      <c r="M195" s="294"/>
      <c r="N195" s="294"/>
      <c r="O195" s="293"/>
      <c r="P195" s="294"/>
      <c r="Q195" s="294"/>
      <c r="R195" s="294"/>
      <c r="S195" s="292"/>
      <c r="T195" s="277"/>
      <c r="U195" s="281"/>
      <c r="V195" s="281"/>
      <c r="W195" s="281"/>
      <c r="X195" s="281"/>
      <c r="Y195" s="281"/>
      <c r="Z195" s="281"/>
      <c r="AA195" s="281"/>
      <c r="AB195" s="281"/>
      <c r="AC195" s="281"/>
      <c r="AD195" s="281"/>
      <c r="AE195" s="281"/>
      <c r="AF195" s="281"/>
      <c r="AG195" s="281"/>
    </row>
    <row r="196" spans="1:34" s="298" customFormat="1" ht="40.5" customHeight="1">
      <c r="A196" s="277"/>
      <c r="B196" s="294"/>
      <c r="C196" s="1167"/>
      <c r="D196" s="3546" t="s">
        <v>2499</v>
      </c>
      <c r="E196" s="3546"/>
      <c r="F196" s="3546"/>
      <c r="G196" s="3546"/>
      <c r="H196" s="3546"/>
      <c r="I196" s="3546"/>
      <c r="J196" s="3546"/>
      <c r="K196" s="3546"/>
      <c r="L196" s="294"/>
      <c r="M196" s="294"/>
      <c r="N196" s="294"/>
      <c r="O196" s="293"/>
      <c r="P196" s="294"/>
      <c r="Q196" s="294"/>
      <c r="R196" s="294"/>
      <c r="S196" s="292"/>
      <c r="T196" s="277"/>
      <c r="U196" s="281"/>
      <c r="V196" s="281"/>
      <c r="W196" s="281"/>
      <c r="X196" s="281"/>
      <c r="Y196" s="281"/>
      <c r="Z196" s="281"/>
      <c r="AA196" s="281"/>
      <c r="AB196" s="281"/>
      <c r="AC196" s="281"/>
      <c r="AD196" s="281"/>
      <c r="AE196" s="281"/>
      <c r="AF196" s="281"/>
      <c r="AG196" s="281"/>
    </row>
    <row r="197" spans="1:34" s="298" customFormat="1" ht="40.5" customHeight="1">
      <c r="A197" s="277"/>
      <c r="B197" s="294"/>
      <c r="C197" s="1167"/>
      <c r="D197" s="3546" t="s">
        <v>2497</v>
      </c>
      <c r="E197" s="3546"/>
      <c r="F197" s="3546"/>
      <c r="G197" s="3546"/>
      <c r="H197" s="3546"/>
      <c r="I197" s="3546"/>
      <c r="J197" s="3546"/>
      <c r="K197" s="3546"/>
      <c r="L197" s="294"/>
      <c r="M197" s="294"/>
      <c r="N197" s="294"/>
      <c r="O197" s="293"/>
      <c r="P197" s="294"/>
      <c r="Q197" s="294"/>
      <c r="R197" s="294"/>
      <c r="S197" s="292"/>
      <c r="T197" s="277"/>
      <c r="U197" s="281"/>
      <c r="V197" s="281"/>
      <c r="W197" s="281"/>
      <c r="X197" s="281"/>
      <c r="Y197" s="281"/>
      <c r="Z197" s="281"/>
      <c r="AA197" s="281"/>
      <c r="AB197" s="281"/>
      <c r="AC197" s="281"/>
      <c r="AD197" s="281"/>
      <c r="AE197" s="281"/>
      <c r="AF197" s="281"/>
      <c r="AG197" s="281"/>
    </row>
    <row r="198" spans="1:34">
      <c r="A198" s="1228">
        <v>1</v>
      </c>
      <c r="B198" s="1228">
        <v>1</v>
      </c>
      <c r="C198" s="1228">
        <v>1</v>
      </c>
      <c r="D198" s="1228">
        <v>1</v>
      </c>
      <c r="E198" s="1228">
        <v>1</v>
      </c>
      <c r="F198" s="1228">
        <v>1</v>
      </c>
      <c r="G198" s="1228">
        <v>1</v>
      </c>
      <c r="H198" s="1228">
        <v>1</v>
      </c>
      <c r="I198" s="1228">
        <v>1</v>
      </c>
      <c r="J198" s="1228">
        <v>1</v>
      </c>
      <c r="K198" s="1228">
        <v>1</v>
      </c>
      <c r="L198" s="1228">
        <v>1</v>
      </c>
      <c r="M198" s="1228">
        <v>1</v>
      </c>
      <c r="N198" s="1228">
        <v>1</v>
      </c>
      <c r="O198" s="1228">
        <v>1</v>
      </c>
      <c r="P198" s="1228">
        <v>1</v>
      </c>
      <c r="Q198" s="1228">
        <v>1</v>
      </c>
      <c r="R198" s="1228">
        <v>1</v>
      </c>
      <c r="S198" s="1228">
        <v>1</v>
      </c>
      <c r="T198" s="1228">
        <v>1</v>
      </c>
      <c r="U198" s="281"/>
      <c r="V198" s="281"/>
      <c r="W198" s="281"/>
      <c r="X198" s="281"/>
    </row>
    <row r="199" spans="1:34" s="298" customFormat="1" ht="40.5" customHeight="1">
      <c r="A199" s="277"/>
      <c r="B199" s="1160"/>
      <c r="C199" s="1163" t="s">
        <v>2618</v>
      </c>
      <c r="D199" s="1164"/>
      <c r="E199" s="1165"/>
      <c r="F199" s="294"/>
      <c r="G199" s="294"/>
      <c r="H199" s="1166"/>
      <c r="I199" s="294"/>
      <c r="J199" s="294"/>
      <c r="K199" s="294"/>
      <c r="L199" s="294"/>
      <c r="M199" s="294"/>
      <c r="N199" s="294"/>
      <c r="O199" s="294"/>
      <c r="P199" s="293"/>
      <c r="Q199" s="294"/>
      <c r="R199" s="294"/>
      <c r="S199" s="294"/>
      <c r="T199" s="277"/>
      <c r="U199" s="281"/>
      <c r="V199" s="281"/>
      <c r="W199" s="281"/>
      <c r="X199" s="281"/>
      <c r="Y199" s="281"/>
      <c r="Z199" s="281"/>
      <c r="AA199" s="281"/>
      <c r="AB199" s="281"/>
      <c r="AC199" s="281"/>
      <c r="AD199" s="281"/>
      <c r="AE199" s="281"/>
      <c r="AF199" s="281"/>
      <c r="AG199" s="281"/>
      <c r="AH199" s="281"/>
    </row>
    <row r="200" spans="1:34" s="298" customFormat="1" ht="40.5" customHeight="1">
      <c r="A200" s="277"/>
      <c r="B200" s="294"/>
      <c r="C200" s="1167"/>
      <c r="D200" s="3546" t="s">
        <v>2619</v>
      </c>
      <c r="E200" s="3546"/>
      <c r="F200" s="3546"/>
      <c r="G200" s="3546"/>
      <c r="H200" s="3546"/>
      <c r="I200" s="3546"/>
      <c r="J200" s="3546"/>
      <c r="K200" s="3546"/>
      <c r="L200" s="294"/>
      <c r="M200" s="294"/>
      <c r="N200" s="294"/>
      <c r="O200" s="293"/>
      <c r="P200" s="294"/>
      <c r="Q200" s="294"/>
      <c r="R200" s="294"/>
      <c r="S200" s="292"/>
      <c r="T200" s="277"/>
      <c r="U200" s="281"/>
      <c r="V200" s="281"/>
      <c r="W200" s="281"/>
      <c r="X200" s="281"/>
      <c r="Y200" s="281"/>
      <c r="Z200" s="281"/>
      <c r="AA200" s="281"/>
      <c r="AB200" s="281"/>
      <c r="AC200" s="281"/>
      <c r="AD200" s="281"/>
      <c r="AE200" s="281"/>
      <c r="AF200" s="281"/>
      <c r="AG200" s="281"/>
    </row>
    <row r="201" spans="1:34">
      <c r="A201" s="1228">
        <v>1</v>
      </c>
      <c r="B201" s="1228">
        <v>1</v>
      </c>
      <c r="C201" s="1228">
        <v>1</v>
      </c>
      <c r="D201" s="1228">
        <v>1</v>
      </c>
      <c r="E201" s="1228">
        <v>1</v>
      </c>
      <c r="F201" s="1228">
        <v>1</v>
      </c>
      <c r="G201" s="1228">
        <v>1</v>
      </c>
      <c r="H201" s="1228">
        <v>1</v>
      </c>
      <c r="I201" s="1228">
        <v>1</v>
      </c>
      <c r="J201" s="1228">
        <v>1</v>
      </c>
      <c r="K201" s="1228">
        <v>1</v>
      </c>
      <c r="L201" s="1228">
        <v>1</v>
      </c>
      <c r="M201" s="1228">
        <v>1</v>
      </c>
      <c r="N201" s="1228">
        <v>1</v>
      </c>
      <c r="O201" s="1228">
        <v>1</v>
      </c>
      <c r="P201" s="1228">
        <v>1</v>
      </c>
      <c r="Q201" s="1228">
        <v>1</v>
      </c>
      <c r="R201" s="1228">
        <v>1</v>
      </c>
      <c r="S201" s="1228">
        <v>1</v>
      </c>
      <c r="T201" s="1228">
        <v>1</v>
      </c>
      <c r="U201" s="281"/>
      <c r="V201" s="281"/>
      <c r="W201" s="281"/>
      <c r="X201" s="281"/>
    </row>
    <row r="202" spans="1:34" s="298" customFormat="1" ht="40.5" customHeight="1">
      <c r="A202" s="277"/>
      <c r="B202" s="1160"/>
      <c r="C202" s="294" t="s">
        <v>2620</v>
      </c>
      <c r="D202" s="1164"/>
      <c r="E202" s="1165"/>
      <c r="F202" s="294"/>
      <c r="G202" s="294"/>
      <c r="H202" s="1166"/>
      <c r="I202" s="294"/>
      <c r="J202" s="294"/>
      <c r="K202" s="294"/>
      <c r="L202" s="294"/>
      <c r="M202" s="294"/>
      <c r="N202" s="294"/>
      <c r="O202" s="294"/>
      <c r="P202" s="293"/>
      <c r="Q202" s="294"/>
      <c r="R202" s="294"/>
      <c r="S202" s="294"/>
      <c r="T202" s="277"/>
      <c r="U202" s="281"/>
      <c r="V202" s="281"/>
      <c r="W202" s="281"/>
      <c r="X202" s="281"/>
      <c r="Y202" s="281"/>
      <c r="Z202" s="281"/>
      <c r="AA202" s="281"/>
      <c r="AB202" s="281"/>
      <c r="AC202" s="281"/>
      <c r="AD202" s="281"/>
      <c r="AE202" s="281"/>
      <c r="AF202" s="281"/>
      <c r="AG202" s="281"/>
      <c r="AH202" s="281"/>
    </row>
    <row r="203" spans="1:34" s="298" customFormat="1" ht="40.5" customHeight="1">
      <c r="A203" s="277"/>
      <c r="B203" s="294"/>
      <c r="C203" s="1167"/>
      <c r="D203" s="3546" t="s">
        <v>2621</v>
      </c>
      <c r="E203" s="3546"/>
      <c r="F203" s="3546"/>
      <c r="G203" s="3546"/>
      <c r="H203" s="3546"/>
      <c r="I203" s="3546"/>
      <c r="J203" s="3546"/>
      <c r="K203" s="3546"/>
      <c r="L203" s="294"/>
      <c r="M203" s="294"/>
      <c r="N203" s="294"/>
      <c r="O203" s="293"/>
      <c r="P203" s="294"/>
      <c r="Q203" s="294"/>
      <c r="R203" s="294"/>
      <c r="S203" s="292"/>
      <c r="T203" s="277"/>
      <c r="U203" s="281"/>
      <c r="V203" s="281"/>
      <c r="W203" s="281"/>
      <c r="X203" s="281"/>
      <c r="Y203" s="281"/>
      <c r="Z203" s="281"/>
      <c r="AA203" s="281"/>
      <c r="AB203" s="281"/>
      <c r="AC203" s="281"/>
      <c r="AD203" s="281"/>
      <c r="AE203" s="281"/>
      <c r="AF203" s="281"/>
      <c r="AG203" s="281"/>
    </row>
    <row r="204" spans="1:34">
      <c r="A204" s="1228">
        <v>1</v>
      </c>
      <c r="B204" s="1228">
        <v>1</v>
      </c>
      <c r="C204" s="1228">
        <v>1</v>
      </c>
      <c r="D204" s="1228">
        <v>1</v>
      </c>
      <c r="E204" s="1228">
        <v>1</v>
      </c>
      <c r="F204" s="1228">
        <v>1</v>
      </c>
      <c r="G204" s="1228">
        <v>1</v>
      </c>
      <c r="H204" s="1228">
        <v>1</v>
      </c>
      <c r="I204" s="1228">
        <v>1</v>
      </c>
      <c r="J204" s="1228">
        <v>1</v>
      </c>
      <c r="K204" s="1228">
        <v>1</v>
      </c>
      <c r="L204" s="1228">
        <v>1</v>
      </c>
      <c r="M204" s="1228">
        <v>1</v>
      </c>
      <c r="N204" s="1228">
        <v>1</v>
      </c>
      <c r="O204" s="1228">
        <v>1</v>
      </c>
      <c r="P204" s="1228">
        <v>1</v>
      </c>
      <c r="Q204" s="1228">
        <v>1</v>
      </c>
      <c r="R204" s="1228">
        <v>1</v>
      </c>
      <c r="S204" s="1228">
        <v>1</v>
      </c>
      <c r="T204" s="1228">
        <v>1</v>
      </c>
      <c r="U204" s="281"/>
      <c r="V204" s="281"/>
      <c r="W204" s="281"/>
      <c r="X204" s="281"/>
    </row>
    <row r="205" spans="1:34" s="298" customFormat="1" ht="40.5" customHeight="1">
      <c r="A205" s="277"/>
      <c r="B205" s="1160"/>
      <c r="C205" s="294" t="s">
        <v>2622</v>
      </c>
      <c r="D205" s="1164"/>
      <c r="E205" s="1165"/>
      <c r="F205" s="294"/>
      <c r="G205" s="294"/>
      <c r="H205" s="1166"/>
      <c r="I205" s="294"/>
      <c r="J205" s="294"/>
      <c r="K205" s="294"/>
      <c r="L205" s="294"/>
      <c r="M205" s="294"/>
      <c r="N205" s="294"/>
      <c r="O205" s="294"/>
      <c r="P205" s="293"/>
      <c r="Q205" s="294"/>
      <c r="R205" s="294"/>
      <c r="S205" s="294"/>
      <c r="T205" s="277"/>
      <c r="U205" s="281"/>
      <c r="V205" s="281"/>
      <c r="W205" s="281"/>
      <c r="X205" s="281"/>
      <c r="Y205" s="281"/>
      <c r="Z205" s="281"/>
      <c r="AA205" s="281"/>
      <c r="AB205" s="281"/>
      <c r="AC205" s="281"/>
      <c r="AD205" s="281"/>
      <c r="AE205" s="281"/>
      <c r="AF205" s="281"/>
      <c r="AG205" s="281"/>
      <c r="AH205" s="281"/>
    </row>
    <row r="206" spans="1:34" s="298" customFormat="1" ht="40.5" customHeight="1">
      <c r="A206" s="277"/>
      <c r="B206" s="294"/>
      <c r="C206" s="1167"/>
      <c r="D206" s="3546" t="s">
        <v>2623</v>
      </c>
      <c r="E206" s="3546"/>
      <c r="F206" s="3546"/>
      <c r="G206" s="3546"/>
      <c r="H206" s="3546"/>
      <c r="I206" s="3546"/>
      <c r="J206" s="3546"/>
      <c r="K206" s="3546"/>
      <c r="L206" s="294"/>
      <c r="M206" s="294"/>
      <c r="N206" s="294"/>
      <c r="O206" s="293"/>
      <c r="P206" s="294"/>
      <c r="Q206" s="294"/>
      <c r="R206" s="294"/>
      <c r="S206" s="292"/>
      <c r="T206" s="277"/>
      <c r="U206" s="281"/>
      <c r="V206" s="281"/>
      <c r="W206" s="281"/>
      <c r="X206" s="281"/>
      <c r="Y206" s="281"/>
      <c r="Z206" s="281"/>
      <c r="AA206" s="281"/>
      <c r="AB206" s="281"/>
      <c r="AC206" s="281"/>
      <c r="AD206" s="281"/>
      <c r="AE206" s="281"/>
      <c r="AF206" s="281"/>
      <c r="AG206" s="281"/>
    </row>
    <row r="207" spans="1:34">
      <c r="A207" s="1228">
        <v>1</v>
      </c>
      <c r="B207" s="1228">
        <v>1</v>
      </c>
      <c r="C207" s="1228">
        <v>1</v>
      </c>
      <c r="D207" s="1228">
        <v>1</v>
      </c>
      <c r="E207" s="1228">
        <v>1</v>
      </c>
      <c r="F207" s="1228">
        <v>1</v>
      </c>
      <c r="G207" s="1228">
        <v>1</v>
      </c>
      <c r="H207" s="1228">
        <v>1</v>
      </c>
      <c r="I207" s="1228">
        <v>1</v>
      </c>
      <c r="J207" s="1228">
        <v>1</v>
      </c>
      <c r="K207" s="1228">
        <v>1</v>
      </c>
      <c r="L207" s="1228">
        <v>1</v>
      </c>
      <c r="M207" s="1228">
        <v>1</v>
      </c>
      <c r="N207" s="1228">
        <v>1</v>
      </c>
      <c r="O207" s="1228">
        <v>1</v>
      </c>
      <c r="P207" s="1228">
        <v>1</v>
      </c>
      <c r="Q207" s="1228">
        <v>1</v>
      </c>
      <c r="R207" s="1228">
        <v>1</v>
      </c>
      <c r="S207" s="1228">
        <v>1</v>
      </c>
      <c r="T207" s="1228">
        <v>1</v>
      </c>
      <c r="U207" s="281"/>
      <c r="V207" s="281"/>
      <c r="W207" s="281"/>
      <c r="X207" s="281"/>
    </row>
    <row r="208" spans="1:34" s="298" customFormat="1" ht="40.5" customHeight="1">
      <c r="A208" s="277"/>
      <c r="B208" s="1160"/>
      <c r="C208" s="294" t="s">
        <v>2624</v>
      </c>
      <c r="D208" s="1164"/>
      <c r="E208" s="1165"/>
      <c r="F208" s="294"/>
      <c r="G208" s="294"/>
      <c r="H208" s="1166"/>
      <c r="I208" s="294"/>
      <c r="J208" s="294"/>
      <c r="K208" s="294"/>
      <c r="L208" s="294"/>
      <c r="M208" s="294"/>
      <c r="N208" s="294"/>
      <c r="O208" s="294"/>
      <c r="P208" s="293"/>
      <c r="Q208" s="294"/>
      <c r="R208" s="294"/>
      <c r="S208" s="294"/>
      <c r="T208" s="277"/>
      <c r="U208" s="281"/>
      <c r="V208" s="281"/>
      <c r="W208" s="281"/>
      <c r="X208" s="281"/>
      <c r="Y208" s="281"/>
      <c r="Z208" s="281"/>
      <c r="AA208" s="281"/>
      <c r="AB208" s="281"/>
      <c r="AC208" s="281"/>
      <c r="AD208" s="281"/>
      <c r="AE208" s="281"/>
      <c r="AF208" s="281"/>
      <c r="AG208" s="281"/>
      <c r="AH208" s="281"/>
    </row>
    <row r="209" spans="1:34" s="298" customFormat="1" ht="40.5" customHeight="1">
      <c r="A209" s="277"/>
      <c r="B209" s="294"/>
      <c r="C209" s="1167"/>
      <c r="D209" s="3546" t="s">
        <v>2625</v>
      </c>
      <c r="E209" s="3546"/>
      <c r="F209" s="3546"/>
      <c r="G209" s="3546"/>
      <c r="H209" s="3546"/>
      <c r="I209" s="3546"/>
      <c r="J209" s="3546"/>
      <c r="K209" s="3546"/>
      <c r="L209" s="294"/>
      <c r="M209" s="294"/>
      <c r="N209" s="294"/>
      <c r="O209" s="293"/>
      <c r="P209" s="294"/>
      <c r="Q209" s="294"/>
      <c r="R209" s="294"/>
      <c r="S209" s="292"/>
      <c r="T209" s="277"/>
      <c r="U209" s="281"/>
      <c r="V209" s="281"/>
      <c r="W209" s="281"/>
      <c r="X209" s="281"/>
      <c r="Y209" s="281"/>
      <c r="Z209" s="281"/>
      <c r="AA209" s="281"/>
      <c r="AB209" s="281"/>
      <c r="AC209" s="281"/>
      <c r="AD209" s="281"/>
      <c r="AE209" s="281"/>
      <c r="AF209" s="281"/>
      <c r="AG209" s="281"/>
    </row>
    <row r="210" spans="1:34">
      <c r="A210" s="1228">
        <v>1</v>
      </c>
      <c r="B210" s="1228">
        <v>1</v>
      </c>
      <c r="C210" s="1228">
        <v>1</v>
      </c>
      <c r="D210" s="1228">
        <v>1</v>
      </c>
      <c r="E210" s="1228">
        <v>1</v>
      </c>
      <c r="F210" s="1228">
        <v>1</v>
      </c>
      <c r="G210" s="1228">
        <v>1</v>
      </c>
      <c r="H210" s="1228">
        <v>1</v>
      </c>
      <c r="I210" s="1228">
        <v>1</v>
      </c>
      <c r="J210" s="1228">
        <v>1</v>
      </c>
      <c r="K210" s="1228">
        <v>1</v>
      </c>
      <c r="L210" s="1228">
        <v>1</v>
      </c>
      <c r="M210" s="1228">
        <v>1</v>
      </c>
      <c r="N210" s="1228">
        <v>1</v>
      </c>
      <c r="O210" s="1228">
        <v>1</v>
      </c>
      <c r="P210" s="1228">
        <v>1</v>
      </c>
      <c r="Q210" s="1228">
        <v>1</v>
      </c>
      <c r="R210" s="1228">
        <v>1</v>
      </c>
      <c r="S210" s="1228">
        <v>1</v>
      </c>
      <c r="T210" s="1228">
        <v>1</v>
      </c>
      <c r="U210" s="281"/>
      <c r="V210" s="281"/>
      <c r="W210" s="281"/>
      <c r="X210" s="281"/>
    </row>
    <row r="211" spans="1:34" s="298" customFormat="1" ht="40.5" customHeight="1">
      <c r="A211" s="277"/>
      <c r="B211" s="1160"/>
      <c r="C211" s="294" t="s">
        <v>2626</v>
      </c>
      <c r="D211" s="1164"/>
      <c r="E211" s="1165"/>
      <c r="F211" s="294"/>
      <c r="G211" s="294"/>
      <c r="H211" s="1166"/>
      <c r="I211" s="294"/>
      <c r="J211" s="294"/>
      <c r="K211" s="294"/>
      <c r="L211" s="294"/>
      <c r="M211" s="294"/>
      <c r="N211" s="294"/>
      <c r="O211" s="294"/>
      <c r="P211" s="293"/>
      <c r="Q211" s="294"/>
      <c r="R211" s="294"/>
      <c r="S211" s="294"/>
      <c r="T211" s="277"/>
      <c r="U211" s="281"/>
      <c r="V211" s="281"/>
      <c r="W211" s="281"/>
      <c r="X211" s="281"/>
      <c r="Y211" s="281"/>
      <c r="Z211" s="281"/>
      <c r="AA211" s="281"/>
      <c r="AB211" s="281"/>
      <c r="AC211" s="281"/>
      <c r="AD211" s="281"/>
      <c r="AE211" s="281"/>
      <c r="AF211" s="281"/>
      <c r="AG211" s="281"/>
      <c r="AH211" s="281"/>
    </row>
    <row r="212" spans="1:34" s="298" customFormat="1" ht="40.5" customHeight="1">
      <c r="A212" s="277"/>
      <c r="B212" s="294"/>
      <c r="C212" s="1167"/>
      <c r="D212" s="3546" t="s">
        <v>2627</v>
      </c>
      <c r="E212" s="3546"/>
      <c r="F212" s="3546"/>
      <c r="G212" s="3546"/>
      <c r="H212" s="3546"/>
      <c r="I212" s="3546"/>
      <c r="J212" s="3546"/>
      <c r="K212" s="3546"/>
      <c r="L212" s="294"/>
      <c r="M212" s="294"/>
      <c r="N212" s="294"/>
      <c r="O212" s="293"/>
      <c r="P212" s="294"/>
      <c r="Q212" s="294"/>
      <c r="R212" s="294"/>
      <c r="S212" s="292"/>
      <c r="T212" s="277"/>
      <c r="U212" s="281"/>
      <c r="V212" s="281"/>
      <c r="W212" s="281"/>
      <c r="X212" s="281"/>
      <c r="Y212" s="281"/>
      <c r="Z212" s="281"/>
      <c r="AA212" s="281"/>
      <c r="AB212" s="281"/>
      <c r="AC212" s="281"/>
      <c r="AD212" s="281"/>
      <c r="AE212" s="281"/>
      <c r="AF212" s="281"/>
      <c r="AG212" s="281"/>
    </row>
    <row r="213" spans="1:34">
      <c r="A213" s="1228">
        <v>1</v>
      </c>
      <c r="B213" s="1228">
        <v>1</v>
      </c>
      <c r="C213" s="1228">
        <v>1</v>
      </c>
      <c r="D213" s="1228">
        <v>1</v>
      </c>
      <c r="E213" s="1228">
        <v>1</v>
      </c>
      <c r="F213" s="1228">
        <v>1</v>
      </c>
      <c r="G213" s="1228">
        <v>1</v>
      </c>
      <c r="H213" s="1228">
        <v>1</v>
      </c>
      <c r="I213" s="1228">
        <v>1</v>
      </c>
      <c r="J213" s="1228">
        <v>1</v>
      </c>
      <c r="K213" s="1228">
        <v>1</v>
      </c>
      <c r="L213" s="1228">
        <v>1</v>
      </c>
      <c r="M213" s="1228">
        <v>1</v>
      </c>
      <c r="N213" s="1228">
        <v>1</v>
      </c>
      <c r="O213" s="1228">
        <v>1</v>
      </c>
      <c r="P213" s="1228">
        <v>1</v>
      </c>
      <c r="Q213" s="1228">
        <v>1</v>
      </c>
      <c r="R213" s="1228">
        <v>1</v>
      </c>
      <c r="S213" s="1228">
        <v>1</v>
      </c>
      <c r="T213" s="1228">
        <v>1</v>
      </c>
      <c r="U213" s="281"/>
      <c r="V213" s="281"/>
      <c r="W213" s="281"/>
      <c r="X213" s="281"/>
    </row>
    <row r="214" spans="1:34" s="298" customFormat="1" ht="27">
      <c r="A214" s="277"/>
      <c r="B214" s="294"/>
      <c r="C214" s="294" t="s">
        <v>2628</v>
      </c>
      <c r="D214" s="1172"/>
      <c r="E214" s="293"/>
      <c r="F214" s="293"/>
      <c r="G214" s="294"/>
      <c r="H214" s="294"/>
      <c r="I214" s="294"/>
      <c r="J214" s="294"/>
      <c r="K214" s="294"/>
      <c r="L214" s="294"/>
      <c r="M214" s="294"/>
      <c r="N214" s="294"/>
      <c r="O214" s="293"/>
      <c r="P214" s="294"/>
      <c r="Q214" s="294"/>
      <c r="R214" s="294"/>
      <c r="S214" s="292"/>
      <c r="T214" s="277"/>
      <c r="U214" s="281"/>
      <c r="V214" s="281"/>
      <c r="W214" s="281"/>
      <c r="X214" s="281"/>
      <c r="Y214" s="281"/>
      <c r="Z214" s="281"/>
      <c r="AA214" s="281"/>
      <c r="AB214" s="281"/>
      <c r="AC214" s="281"/>
      <c r="AD214" s="281"/>
      <c r="AE214" s="281"/>
      <c r="AF214" s="281"/>
      <c r="AG214" s="281"/>
    </row>
    <row r="215" spans="1:34" s="298" customFormat="1" ht="40.5" customHeight="1">
      <c r="A215" s="277"/>
      <c r="B215" s="294"/>
      <c r="C215" s="1167"/>
      <c r="D215" s="3546" t="s">
        <v>2629</v>
      </c>
      <c r="E215" s="3546"/>
      <c r="F215" s="3546"/>
      <c r="G215" s="3546"/>
      <c r="H215" s="3546"/>
      <c r="I215" s="3546"/>
      <c r="J215" s="3546"/>
      <c r="K215" s="3546"/>
      <c r="L215" s="294"/>
      <c r="M215" s="294"/>
      <c r="N215" s="294"/>
      <c r="O215" s="293"/>
      <c r="P215" s="294"/>
      <c r="Q215" s="294"/>
      <c r="R215" s="294"/>
      <c r="S215" s="292"/>
      <c r="T215" s="277"/>
      <c r="U215" s="281"/>
      <c r="V215" s="281"/>
      <c r="W215" s="281"/>
      <c r="X215" s="281"/>
      <c r="Y215" s="281"/>
      <c r="Z215" s="281"/>
      <c r="AA215" s="281"/>
      <c r="AB215" s="281"/>
      <c r="AC215" s="281"/>
      <c r="AD215" s="281"/>
      <c r="AE215" s="281"/>
      <c r="AF215" s="281"/>
      <c r="AG215" s="281"/>
    </row>
    <row r="216" spans="1:34">
      <c r="A216" s="1228">
        <v>1</v>
      </c>
      <c r="B216" s="1228">
        <v>1</v>
      </c>
      <c r="C216" s="1228">
        <v>1</v>
      </c>
      <c r="D216" s="1228">
        <v>1</v>
      </c>
      <c r="E216" s="1228">
        <v>1</v>
      </c>
      <c r="F216" s="1228">
        <v>1</v>
      </c>
      <c r="G216" s="1228">
        <v>1</v>
      </c>
      <c r="H216" s="1228">
        <v>1</v>
      </c>
      <c r="I216" s="1228">
        <v>1</v>
      </c>
      <c r="J216" s="1228">
        <v>1</v>
      </c>
      <c r="K216" s="1228">
        <v>1</v>
      </c>
      <c r="L216" s="1228">
        <v>1</v>
      </c>
      <c r="M216" s="1228">
        <v>1</v>
      </c>
      <c r="N216" s="1228">
        <v>1</v>
      </c>
      <c r="O216" s="1228">
        <v>1</v>
      </c>
      <c r="P216" s="1228">
        <v>1</v>
      </c>
      <c r="Q216" s="1228">
        <v>1</v>
      </c>
      <c r="R216" s="1228">
        <v>1</v>
      </c>
      <c r="S216" s="1228">
        <v>1</v>
      </c>
      <c r="T216" s="1228">
        <v>1</v>
      </c>
      <c r="U216" s="281"/>
      <c r="V216" s="281"/>
      <c r="W216" s="281"/>
      <c r="X216" s="281"/>
    </row>
    <row r="217" spans="1:34" s="298" customFormat="1" ht="27">
      <c r="A217" s="277"/>
      <c r="B217" s="294"/>
      <c r="C217" s="294" t="s">
        <v>2630</v>
      </c>
      <c r="D217" s="1172"/>
      <c r="E217" s="293"/>
      <c r="F217" s="293"/>
      <c r="G217" s="294"/>
      <c r="H217" s="294"/>
      <c r="I217" s="294"/>
      <c r="J217" s="294"/>
      <c r="K217" s="294"/>
      <c r="L217" s="294"/>
      <c r="M217" s="294"/>
      <c r="N217" s="294"/>
      <c r="O217" s="293"/>
      <c r="P217" s="294"/>
      <c r="Q217" s="294"/>
      <c r="R217" s="294"/>
      <c r="S217" s="292"/>
      <c r="T217" s="277"/>
      <c r="U217" s="281"/>
      <c r="V217" s="281"/>
      <c r="W217" s="281"/>
      <c r="X217" s="281"/>
      <c r="Y217" s="281"/>
      <c r="Z217" s="281"/>
      <c r="AA217" s="281"/>
      <c r="AB217" s="281"/>
      <c r="AC217" s="281"/>
      <c r="AD217" s="281"/>
      <c r="AE217" s="281"/>
      <c r="AF217" s="281"/>
      <c r="AG217" s="281"/>
    </row>
    <row r="218" spans="1:34" s="298" customFormat="1" ht="40.5" customHeight="1">
      <c r="A218" s="277"/>
      <c r="B218" s="294"/>
      <c r="C218" s="1167"/>
      <c r="D218" s="3546" t="s">
        <v>2631</v>
      </c>
      <c r="E218" s="3546"/>
      <c r="F218" s="3546"/>
      <c r="G218" s="3546"/>
      <c r="H218" s="3546"/>
      <c r="I218" s="3546"/>
      <c r="J218" s="3546"/>
      <c r="K218" s="3546"/>
      <c r="L218" s="294"/>
      <c r="M218" s="294"/>
      <c r="N218" s="294"/>
      <c r="O218" s="293"/>
      <c r="P218" s="294"/>
      <c r="Q218" s="294"/>
      <c r="R218" s="294"/>
      <c r="S218" s="292"/>
      <c r="T218" s="277"/>
      <c r="U218" s="281"/>
      <c r="V218" s="281"/>
      <c r="W218" s="281"/>
      <c r="X218" s="281"/>
      <c r="Y218" s="281"/>
      <c r="Z218" s="281"/>
      <c r="AA218" s="281"/>
      <c r="AB218" s="281"/>
      <c r="AC218" s="281"/>
      <c r="AD218" s="281"/>
      <c r="AE218" s="281"/>
      <c r="AF218" s="281"/>
      <c r="AG218" s="281"/>
    </row>
    <row r="219" spans="1:34">
      <c r="A219" s="1228">
        <v>1</v>
      </c>
      <c r="B219" s="1228">
        <v>1</v>
      </c>
      <c r="C219" s="1228">
        <v>1</v>
      </c>
      <c r="D219" s="1228">
        <v>1</v>
      </c>
      <c r="E219" s="1228">
        <v>1</v>
      </c>
      <c r="F219" s="1228">
        <v>1</v>
      </c>
      <c r="G219" s="1228">
        <v>1</v>
      </c>
      <c r="H219" s="1228">
        <v>1</v>
      </c>
      <c r="I219" s="1228">
        <v>1</v>
      </c>
      <c r="J219" s="1228">
        <v>1</v>
      </c>
      <c r="K219" s="1228">
        <v>1</v>
      </c>
      <c r="L219" s="1228">
        <v>1</v>
      </c>
      <c r="M219" s="1228">
        <v>1</v>
      </c>
      <c r="N219" s="1228">
        <v>1</v>
      </c>
      <c r="O219" s="1228">
        <v>1</v>
      </c>
      <c r="P219" s="1228">
        <v>1</v>
      </c>
      <c r="Q219" s="1228">
        <v>1</v>
      </c>
      <c r="R219" s="1228">
        <v>1</v>
      </c>
      <c r="S219" s="1228">
        <v>1</v>
      </c>
      <c r="T219" s="1228">
        <v>1</v>
      </c>
      <c r="U219" s="281"/>
      <c r="V219" s="281"/>
      <c r="W219" s="281"/>
      <c r="X219" s="281"/>
    </row>
    <row r="220" spans="1:34" s="298" customFormat="1" ht="27">
      <c r="A220" s="277"/>
      <c r="B220" s="294"/>
      <c r="C220" s="294" t="s">
        <v>2632</v>
      </c>
      <c r="D220" s="1172"/>
      <c r="E220" s="293"/>
      <c r="F220" s="293"/>
      <c r="G220" s="294"/>
      <c r="H220" s="294"/>
      <c r="I220" s="294"/>
      <c r="J220" s="294"/>
      <c r="K220" s="294"/>
      <c r="L220" s="294"/>
      <c r="M220" s="294"/>
      <c r="N220" s="294"/>
      <c r="O220" s="293"/>
      <c r="P220" s="294"/>
      <c r="Q220" s="294"/>
      <c r="R220" s="294"/>
      <c r="S220" s="292"/>
      <c r="T220" s="277"/>
      <c r="U220" s="281"/>
      <c r="V220" s="281"/>
      <c r="W220" s="281"/>
      <c r="X220" s="281"/>
      <c r="Y220" s="281"/>
      <c r="Z220" s="281"/>
      <c r="AA220" s="281"/>
      <c r="AB220" s="281"/>
      <c r="AC220" s="281"/>
      <c r="AD220" s="281"/>
      <c r="AE220" s="281"/>
      <c r="AF220" s="281"/>
      <c r="AG220" s="281"/>
    </row>
    <row r="221" spans="1:34" s="298" customFormat="1" ht="40.5" customHeight="1">
      <c r="A221" s="277"/>
      <c r="B221" s="294"/>
      <c r="C221" s="1167"/>
      <c r="D221" s="3546" t="s">
        <v>2633</v>
      </c>
      <c r="E221" s="3546"/>
      <c r="F221" s="3546"/>
      <c r="G221" s="3546"/>
      <c r="H221" s="3546"/>
      <c r="I221" s="3546"/>
      <c r="J221" s="3546"/>
      <c r="K221" s="3546"/>
      <c r="L221" s="294" t="s">
        <v>188</v>
      </c>
      <c r="M221" s="294"/>
      <c r="N221" s="294"/>
      <c r="O221" s="293"/>
      <c r="P221" s="294"/>
      <c r="Q221" s="294"/>
      <c r="R221" s="294"/>
      <c r="S221" s="292"/>
      <c r="T221" s="277"/>
      <c r="U221" s="281"/>
      <c r="V221" s="281"/>
      <c r="W221" s="281"/>
      <c r="X221" s="281"/>
      <c r="Y221" s="281"/>
      <c r="Z221" s="281"/>
      <c r="AA221" s="281"/>
      <c r="AB221" s="281"/>
      <c r="AC221" s="281"/>
      <c r="AD221" s="281"/>
      <c r="AE221" s="281"/>
      <c r="AF221" s="281"/>
      <c r="AG221" s="281"/>
    </row>
    <row r="222" spans="1:34">
      <c r="A222" s="1228">
        <v>1</v>
      </c>
      <c r="B222" s="1228">
        <v>1</v>
      </c>
      <c r="C222" s="1228">
        <v>1</v>
      </c>
      <c r="D222" s="1228">
        <v>1</v>
      </c>
      <c r="E222" s="1228">
        <v>1</v>
      </c>
      <c r="F222" s="1228">
        <v>1</v>
      </c>
      <c r="G222" s="1228">
        <v>1</v>
      </c>
      <c r="H222" s="1228">
        <v>1</v>
      </c>
      <c r="I222" s="1228">
        <v>1</v>
      </c>
      <c r="J222" s="1228">
        <v>1</v>
      </c>
      <c r="K222" s="1228">
        <v>1</v>
      </c>
      <c r="L222" s="1228">
        <v>1</v>
      </c>
      <c r="M222" s="1228">
        <v>1</v>
      </c>
      <c r="N222" s="1228">
        <v>1</v>
      </c>
      <c r="O222" s="1228">
        <v>1</v>
      </c>
      <c r="P222" s="1228">
        <v>1</v>
      </c>
      <c r="Q222" s="1228">
        <v>1</v>
      </c>
      <c r="R222" s="1228">
        <v>1</v>
      </c>
      <c r="S222" s="1228">
        <v>1</v>
      </c>
      <c r="T222" s="1228">
        <v>1</v>
      </c>
      <c r="U222" s="281"/>
      <c r="V222" s="281"/>
      <c r="W222" s="281"/>
      <c r="X222" s="281"/>
    </row>
    <row r="223" spans="1:34" ht="33.75">
      <c r="C223" s="1173" t="s">
        <v>2634</v>
      </c>
      <c r="U223" s="281"/>
      <c r="V223" s="281"/>
      <c r="W223" s="281"/>
      <c r="X223" s="281"/>
    </row>
    <row r="224" spans="1:34">
      <c r="A224" s="1228">
        <v>1</v>
      </c>
      <c r="B224" s="1228">
        <v>1</v>
      </c>
      <c r="C224" s="1228">
        <v>1</v>
      </c>
      <c r="D224" s="1228">
        <v>1</v>
      </c>
      <c r="E224" s="1228">
        <v>1</v>
      </c>
      <c r="F224" s="1228">
        <v>1</v>
      </c>
      <c r="G224" s="1228">
        <v>1</v>
      </c>
      <c r="H224" s="1228">
        <v>1</v>
      </c>
      <c r="I224" s="1228">
        <v>1</v>
      </c>
      <c r="J224" s="1228">
        <v>1</v>
      </c>
      <c r="K224" s="1228">
        <v>1</v>
      </c>
      <c r="L224" s="1228">
        <v>1</v>
      </c>
      <c r="M224" s="1228">
        <v>1</v>
      </c>
      <c r="N224" s="1228">
        <v>1</v>
      </c>
      <c r="O224" s="1228">
        <v>1</v>
      </c>
      <c r="P224" s="1228">
        <v>1</v>
      </c>
      <c r="Q224" s="1228">
        <v>1</v>
      </c>
      <c r="R224" s="1228">
        <v>1</v>
      </c>
      <c r="S224" s="1228">
        <v>1</v>
      </c>
      <c r="T224" s="1228">
        <v>1</v>
      </c>
      <c r="U224" s="281"/>
      <c r="V224" s="281"/>
      <c r="W224" s="281"/>
      <c r="X224" s="281"/>
    </row>
    <row r="225" spans="1:34" s="298" customFormat="1" ht="40.5" customHeight="1">
      <c r="A225" s="277"/>
      <c r="B225" s="1160"/>
      <c r="C225" s="294" t="s">
        <v>2635</v>
      </c>
      <c r="D225" s="1164"/>
      <c r="E225" s="1165"/>
      <c r="F225" s="294"/>
      <c r="G225" s="294"/>
      <c r="H225" s="1166"/>
      <c r="I225" s="294"/>
      <c r="J225" s="294"/>
      <c r="K225" s="294"/>
      <c r="L225" s="294"/>
      <c r="M225" s="294"/>
      <c r="N225" s="294"/>
      <c r="O225" s="294"/>
      <c r="P225" s="293"/>
      <c r="Q225" s="294"/>
      <c r="R225" s="294"/>
      <c r="S225" s="294"/>
      <c r="T225" s="277"/>
      <c r="U225" s="281"/>
      <c r="V225" s="281"/>
      <c r="W225" s="281"/>
      <c r="X225" s="281"/>
      <c r="Y225" s="281"/>
      <c r="Z225" s="281"/>
      <c r="AA225" s="281"/>
      <c r="AB225" s="281"/>
      <c r="AC225" s="281"/>
      <c r="AD225" s="281"/>
      <c r="AE225" s="281"/>
      <c r="AF225" s="281"/>
      <c r="AG225" s="281"/>
      <c r="AH225" s="281"/>
    </row>
    <row r="226" spans="1:34" s="298" customFormat="1" ht="40.5" customHeight="1">
      <c r="A226" s="277"/>
      <c r="B226" s="1160"/>
      <c r="C226" s="1167"/>
      <c r="D226" s="1172" t="s">
        <v>2636</v>
      </c>
      <c r="E226" s="293"/>
      <c r="F226" s="293"/>
      <c r="G226" s="293"/>
      <c r="H226" s="293"/>
      <c r="I226" s="293"/>
      <c r="J226" s="293"/>
      <c r="K226" s="1162"/>
      <c r="L226" s="293"/>
      <c r="M226" s="293"/>
      <c r="N226" s="293"/>
      <c r="O226" s="293"/>
      <c r="P226" s="293"/>
      <c r="Q226" s="293"/>
      <c r="R226" s="292"/>
      <c r="S226" s="292"/>
      <c r="T226" s="277"/>
      <c r="U226" s="281"/>
      <c r="V226" s="281"/>
      <c r="W226" s="281"/>
      <c r="X226" s="281"/>
      <c r="Y226" s="281"/>
      <c r="Z226" s="281"/>
      <c r="AA226" s="281"/>
      <c r="AB226" s="281"/>
      <c r="AC226" s="281"/>
      <c r="AD226" s="281"/>
      <c r="AE226" s="281"/>
      <c r="AF226" s="281"/>
      <c r="AG226" s="281"/>
    </row>
    <row r="227" spans="1:34" s="298" customFormat="1" ht="40.5" customHeight="1">
      <c r="A227" s="277"/>
      <c r="B227" s="294"/>
      <c r="C227" s="1167"/>
      <c r="D227" s="3546" t="s">
        <v>2637</v>
      </c>
      <c r="E227" s="3546"/>
      <c r="F227" s="3546"/>
      <c r="G227" s="3546"/>
      <c r="H227" s="3546"/>
      <c r="I227" s="3546"/>
      <c r="J227" s="3546"/>
      <c r="K227" s="3546"/>
      <c r="L227" s="294"/>
      <c r="M227" s="294"/>
      <c r="N227" s="294"/>
      <c r="O227" s="293"/>
      <c r="P227" s="294"/>
      <c r="Q227" s="294"/>
      <c r="R227" s="294"/>
      <c r="S227" s="292"/>
      <c r="T227" s="277"/>
      <c r="U227" s="281"/>
      <c r="V227" s="281"/>
      <c r="W227" s="281"/>
      <c r="X227" s="281"/>
      <c r="Y227" s="281"/>
      <c r="Z227" s="281"/>
      <c r="AA227" s="281"/>
      <c r="AB227" s="281"/>
      <c r="AC227" s="281"/>
      <c r="AD227" s="281"/>
      <c r="AE227" s="281"/>
      <c r="AF227" s="281"/>
      <c r="AG227" s="281"/>
    </row>
    <row r="228" spans="1:34">
      <c r="A228" s="1228">
        <v>1</v>
      </c>
      <c r="B228" s="1228">
        <v>1</v>
      </c>
      <c r="C228" s="1228">
        <v>1</v>
      </c>
      <c r="D228" s="1228">
        <v>1</v>
      </c>
      <c r="E228" s="1228">
        <v>1</v>
      </c>
      <c r="F228" s="1228">
        <v>1</v>
      </c>
      <c r="G228" s="1228">
        <v>1</v>
      </c>
      <c r="H228" s="1228">
        <v>1</v>
      </c>
      <c r="I228" s="1228">
        <v>1</v>
      </c>
      <c r="J228" s="1228">
        <v>1</v>
      </c>
      <c r="K228" s="1228">
        <v>1</v>
      </c>
      <c r="L228" s="1228">
        <v>1</v>
      </c>
      <c r="M228" s="1228">
        <v>1</v>
      </c>
      <c r="N228" s="1228">
        <v>1</v>
      </c>
      <c r="O228" s="1228">
        <v>1</v>
      </c>
      <c r="P228" s="1228">
        <v>1</v>
      </c>
      <c r="Q228" s="1228">
        <v>1</v>
      </c>
      <c r="R228" s="1228">
        <v>1</v>
      </c>
      <c r="S228" s="1228">
        <v>1</v>
      </c>
      <c r="T228" s="1228">
        <v>1</v>
      </c>
      <c r="U228" s="281"/>
      <c r="V228" s="281"/>
      <c r="W228" s="281"/>
      <c r="X228" s="281"/>
    </row>
    <row r="229" spans="1:34" s="298" customFormat="1" ht="40.5" customHeight="1">
      <c r="A229" s="277"/>
      <c r="B229" s="1160"/>
      <c r="C229" s="294" t="s">
        <v>2638</v>
      </c>
      <c r="D229" s="1164"/>
      <c r="E229" s="1165"/>
      <c r="F229" s="294"/>
      <c r="G229" s="294"/>
      <c r="H229" s="1166"/>
      <c r="I229" s="294"/>
      <c r="J229" s="294"/>
      <c r="K229" s="294"/>
      <c r="L229" s="294"/>
      <c r="M229" s="294"/>
      <c r="N229" s="294"/>
      <c r="O229" s="294"/>
      <c r="P229" s="293"/>
      <c r="Q229" s="294"/>
      <c r="R229" s="294"/>
      <c r="S229" s="294"/>
      <c r="T229" s="277"/>
      <c r="U229" s="281"/>
      <c r="V229" s="281"/>
      <c r="W229" s="281"/>
      <c r="X229" s="281"/>
      <c r="Y229" s="281"/>
      <c r="Z229" s="281"/>
      <c r="AA229" s="281"/>
      <c r="AB229" s="281"/>
      <c r="AC229" s="281"/>
      <c r="AD229" s="281"/>
      <c r="AE229" s="281"/>
      <c r="AF229" s="281"/>
      <c r="AG229" s="281"/>
      <c r="AH229" s="281"/>
    </row>
    <row r="230" spans="1:34" s="298" customFormat="1" ht="40.5" customHeight="1">
      <c r="A230" s="277"/>
      <c r="B230" s="294"/>
      <c r="C230" s="1167"/>
      <c r="D230" s="3546" t="s">
        <v>2639</v>
      </c>
      <c r="E230" s="3546"/>
      <c r="F230" s="3546"/>
      <c r="G230" s="3546"/>
      <c r="H230" s="3546"/>
      <c r="I230" s="3546"/>
      <c r="J230" s="3546"/>
      <c r="K230" s="3546"/>
      <c r="L230" s="294"/>
      <c r="M230" s="294"/>
      <c r="N230" s="294"/>
      <c r="O230" s="293"/>
      <c r="P230" s="294"/>
      <c r="Q230" s="294"/>
      <c r="R230" s="294"/>
      <c r="S230" s="292"/>
      <c r="T230" s="277"/>
      <c r="U230" s="281"/>
      <c r="V230" s="281"/>
      <c r="W230" s="281"/>
      <c r="X230" s="281"/>
      <c r="Y230" s="281"/>
      <c r="Z230" s="281"/>
      <c r="AA230" s="281"/>
      <c r="AB230" s="281"/>
      <c r="AC230" s="281"/>
      <c r="AD230" s="281"/>
      <c r="AE230" s="281"/>
      <c r="AF230" s="281"/>
      <c r="AG230" s="281"/>
    </row>
    <row r="231" spans="1:34">
      <c r="A231" s="1228">
        <v>1</v>
      </c>
      <c r="B231" s="1228">
        <v>1</v>
      </c>
      <c r="C231" s="1228">
        <v>1</v>
      </c>
      <c r="D231" s="1228">
        <v>1</v>
      </c>
      <c r="E231" s="1228">
        <v>1</v>
      </c>
      <c r="F231" s="1228">
        <v>1</v>
      </c>
      <c r="G231" s="1228">
        <v>1</v>
      </c>
      <c r="H231" s="1228">
        <v>1</v>
      </c>
      <c r="I231" s="1228">
        <v>1</v>
      </c>
      <c r="J231" s="1228">
        <v>1</v>
      </c>
      <c r="K231" s="1228">
        <v>1</v>
      </c>
      <c r="L231" s="1228">
        <v>1</v>
      </c>
      <c r="M231" s="1228">
        <v>1</v>
      </c>
      <c r="N231" s="1228">
        <v>1</v>
      </c>
      <c r="O231" s="1228">
        <v>1</v>
      </c>
      <c r="P231" s="1228">
        <v>1</v>
      </c>
      <c r="Q231" s="1228">
        <v>1</v>
      </c>
      <c r="R231" s="1228">
        <v>1</v>
      </c>
      <c r="S231" s="1228">
        <v>1</v>
      </c>
      <c r="T231" s="1228">
        <v>1</v>
      </c>
      <c r="U231" s="281"/>
      <c r="V231" s="281"/>
      <c r="W231" s="281"/>
      <c r="X231" s="281"/>
    </row>
    <row r="232" spans="1:34" s="298" customFormat="1" ht="40.5" customHeight="1">
      <c r="A232" s="277"/>
      <c r="B232" s="1160"/>
      <c r="C232" s="294" t="s">
        <v>2640</v>
      </c>
      <c r="D232" s="1164"/>
      <c r="E232" s="1165"/>
      <c r="F232" s="294"/>
      <c r="G232" s="294"/>
      <c r="H232" s="1166"/>
      <c r="I232" s="294"/>
      <c r="J232" s="294"/>
      <c r="K232" s="294"/>
      <c r="L232" s="294"/>
      <c r="M232" s="294"/>
      <c r="N232" s="294"/>
      <c r="O232" s="294"/>
      <c r="P232" s="293"/>
      <c r="Q232" s="294"/>
      <c r="R232" s="294"/>
      <c r="S232" s="294"/>
      <c r="T232" s="277"/>
      <c r="U232" s="281"/>
      <c r="V232" s="281"/>
      <c r="W232" s="281"/>
      <c r="X232" s="281"/>
      <c r="Y232" s="281"/>
      <c r="Z232" s="281"/>
      <c r="AA232" s="281"/>
      <c r="AB232" s="281"/>
      <c r="AC232" s="281"/>
      <c r="AD232" s="281"/>
      <c r="AE232" s="281"/>
      <c r="AF232" s="281"/>
      <c r="AG232" s="281"/>
      <c r="AH232" s="281"/>
    </row>
    <row r="233" spans="1:34" s="298" customFormat="1" ht="40.5" customHeight="1">
      <c r="A233" s="277"/>
      <c r="B233" s="294"/>
      <c r="C233" s="1167"/>
      <c r="D233" s="3546" t="s">
        <v>2641</v>
      </c>
      <c r="E233" s="3546"/>
      <c r="F233" s="3546"/>
      <c r="G233" s="3546"/>
      <c r="H233" s="3546"/>
      <c r="I233" s="3546"/>
      <c r="J233" s="3546"/>
      <c r="K233" s="3546"/>
      <c r="L233" s="294"/>
      <c r="M233" s="294"/>
      <c r="N233" s="294"/>
      <c r="O233" s="293"/>
      <c r="P233" s="294"/>
      <c r="Q233" s="294"/>
      <c r="R233" s="294"/>
      <c r="S233" s="292"/>
      <c r="T233" s="277"/>
      <c r="U233" s="281"/>
      <c r="V233" s="281"/>
      <c r="W233" s="281"/>
      <c r="X233" s="281"/>
      <c r="Y233" s="281"/>
      <c r="Z233" s="281"/>
      <c r="AA233" s="281"/>
      <c r="AB233" s="281"/>
      <c r="AC233" s="281"/>
      <c r="AD233" s="281"/>
      <c r="AE233" s="281"/>
      <c r="AF233" s="281"/>
      <c r="AG233" s="281"/>
    </row>
    <row r="234" spans="1:34">
      <c r="A234" s="1228">
        <v>1</v>
      </c>
      <c r="B234" s="1228">
        <v>1</v>
      </c>
      <c r="C234" s="1228">
        <v>1</v>
      </c>
      <c r="D234" s="1228">
        <v>1</v>
      </c>
      <c r="E234" s="1228">
        <v>1</v>
      </c>
      <c r="F234" s="1228">
        <v>1</v>
      </c>
      <c r="G234" s="1228">
        <v>1</v>
      </c>
      <c r="H234" s="1228">
        <v>1</v>
      </c>
      <c r="I234" s="1228">
        <v>1</v>
      </c>
      <c r="J234" s="1228">
        <v>1</v>
      </c>
      <c r="K234" s="1228">
        <v>1</v>
      </c>
      <c r="L234" s="1228">
        <v>1</v>
      </c>
      <c r="M234" s="1228">
        <v>1</v>
      </c>
      <c r="N234" s="1228">
        <v>1</v>
      </c>
      <c r="O234" s="1228">
        <v>1</v>
      </c>
      <c r="P234" s="1228">
        <v>1</v>
      </c>
      <c r="Q234" s="1228">
        <v>1</v>
      </c>
      <c r="R234" s="1228">
        <v>1</v>
      </c>
      <c r="S234" s="1228">
        <v>1</v>
      </c>
      <c r="T234" s="1228">
        <v>1</v>
      </c>
      <c r="U234" s="281"/>
      <c r="V234" s="281"/>
      <c r="W234" s="281"/>
      <c r="X234" s="281"/>
    </row>
    <row r="235" spans="1:34" s="298" customFormat="1" ht="47.25" customHeight="1">
      <c r="A235" s="277"/>
      <c r="B235" s="1160"/>
      <c r="C235" s="294" t="s">
        <v>2642</v>
      </c>
      <c r="D235" s="1164"/>
      <c r="E235" s="1165"/>
      <c r="F235" s="294"/>
      <c r="G235" s="294"/>
      <c r="H235" s="1166"/>
      <c r="I235" s="294"/>
      <c r="J235" s="294"/>
      <c r="K235" s="294"/>
      <c r="L235" s="294"/>
      <c r="M235" s="294"/>
      <c r="N235" s="294"/>
      <c r="O235" s="294"/>
      <c r="P235" s="293"/>
      <c r="Q235" s="294"/>
      <c r="R235" s="294"/>
      <c r="S235" s="294"/>
      <c r="T235" s="277"/>
      <c r="U235" s="281"/>
      <c r="V235" s="281"/>
      <c r="W235" s="281"/>
      <c r="X235" s="281"/>
      <c r="Y235" s="281"/>
      <c r="Z235" s="281"/>
      <c r="AA235" s="281"/>
      <c r="AB235" s="281"/>
      <c r="AC235" s="281"/>
      <c r="AD235" s="281"/>
      <c r="AE235" s="281"/>
      <c r="AF235" s="281"/>
      <c r="AG235" s="281"/>
      <c r="AH235" s="281"/>
    </row>
    <row r="236" spans="1:34" s="298" customFormat="1" ht="40.5" customHeight="1">
      <c r="A236" s="277"/>
      <c r="B236" s="294"/>
      <c r="C236" s="1167"/>
      <c r="D236" s="3546" t="s">
        <v>2643</v>
      </c>
      <c r="E236" s="3546"/>
      <c r="F236" s="3546"/>
      <c r="G236" s="3546"/>
      <c r="H236" s="3546"/>
      <c r="I236" s="3546"/>
      <c r="J236" s="3546"/>
      <c r="K236" s="3546"/>
      <c r="L236" s="294"/>
      <c r="M236" s="294"/>
      <c r="N236" s="294"/>
      <c r="O236" s="293"/>
      <c r="P236" s="294"/>
      <c r="Q236" s="294"/>
      <c r="R236" s="294"/>
      <c r="S236" s="292"/>
      <c r="T236" s="277"/>
      <c r="U236" s="281"/>
      <c r="V236" s="281"/>
      <c r="W236" s="281"/>
      <c r="X236" s="281"/>
      <c r="Y236" s="281"/>
      <c r="Z236" s="281"/>
      <c r="AA236" s="281"/>
      <c r="AB236" s="281"/>
      <c r="AC236" s="281"/>
      <c r="AD236" s="281"/>
      <c r="AE236" s="281"/>
      <c r="AF236" s="281"/>
      <c r="AG236" s="281"/>
    </row>
    <row r="237" spans="1:34" s="298" customFormat="1" ht="40.5" customHeight="1">
      <c r="A237" s="277"/>
      <c r="B237" s="294"/>
      <c r="C237" s="1167"/>
      <c r="D237" s="3546" t="s">
        <v>2644</v>
      </c>
      <c r="E237" s="3546"/>
      <c r="F237" s="3546"/>
      <c r="G237" s="3546"/>
      <c r="H237" s="3546"/>
      <c r="I237" s="3546"/>
      <c r="J237" s="3546"/>
      <c r="K237" s="3546"/>
      <c r="L237" s="294"/>
      <c r="M237" s="294"/>
      <c r="N237" s="294"/>
      <c r="O237" s="293"/>
      <c r="P237" s="294"/>
      <c r="Q237" s="294"/>
      <c r="R237" s="294"/>
      <c r="S237" s="292"/>
      <c r="T237" s="277"/>
      <c r="U237" s="281"/>
      <c r="V237" s="281"/>
      <c r="W237" s="281"/>
      <c r="X237" s="281"/>
      <c r="Y237" s="281"/>
      <c r="Z237" s="281"/>
      <c r="AA237" s="281"/>
      <c r="AB237" s="281"/>
      <c r="AC237" s="281"/>
      <c r="AD237" s="281"/>
      <c r="AE237" s="281"/>
      <c r="AF237" s="281"/>
      <c r="AG237" s="281"/>
    </row>
    <row r="238" spans="1:34" s="298" customFormat="1" ht="40.5" customHeight="1">
      <c r="A238" s="277"/>
      <c r="B238" s="294"/>
      <c r="C238" s="1167"/>
      <c r="D238" s="3546" t="s">
        <v>2645</v>
      </c>
      <c r="E238" s="3546"/>
      <c r="F238" s="3546"/>
      <c r="G238" s="3546"/>
      <c r="H238" s="3546"/>
      <c r="I238" s="3546"/>
      <c r="J238" s="3546"/>
      <c r="K238" s="3546"/>
      <c r="L238" s="294"/>
      <c r="M238" s="294"/>
      <c r="N238" s="294"/>
      <c r="O238" s="293"/>
      <c r="P238" s="294"/>
      <c r="Q238" s="294"/>
      <c r="R238" s="294"/>
      <c r="S238" s="292"/>
      <c r="T238" s="277"/>
      <c r="U238" s="281"/>
      <c r="V238" s="281"/>
      <c r="W238" s="281"/>
      <c r="X238" s="281"/>
      <c r="Y238" s="281"/>
      <c r="Z238" s="281"/>
      <c r="AA238" s="281"/>
      <c r="AB238" s="281"/>
      <c r="AC238" s="281"/>
      <c r="AD238" s="281"/>
      <c r="AE238" s="281"/>
      <c r="AF238" s="281"/>
      <c r="AG238" s="281"/>
    </row>
    <row r="239" spans="1:34" s="298" customFormat="1" ht="40.5" customHeight="1">
      <c r="A239" s="277"/>
      <c r="B239" s="294"/>
      <c r="C239" s="1167"/>
      <c r="D239" s="3546" t="s">
        <v>2646</v>
      </c>
      <c r="E239" s="3546"/>
      <c r="F239" s="3546"/>
      <c r="G239" s="3546"/>
      <c r="H239" s="3546"/>
      <c r="I239" s="3546"/>
      <c r="J239" s="3546"/>
      <c r="K239" s="3546"/>
      <c r="L239" s="294"/>
      <c r="M239" s="294"/>
      <c r="N239" s="294"/>
      <c r="O239" s="293"/>
      <c r="P239" s="294"/>
      <c r="Q239" s="294"/>
      <c r="R239" s="294"/>
      <c r="S239" s="292"/>
      <c r="T239" s="277"/>
      <c r="U239" s="281"/>
      <c r="V239" s="281"/>
      <c r="W239" s="281"/>
      <c r="X239" s="281"/>
      <c r="Y239" s="281"/>
      <c r="Z239" s="281"/>
      <c r="AA239" s="281"/>
      <c r="AB239" s="281"/>
      <c r="AC239" s="281"/>
      <c r="AD239" s="281"/>
      <c r="AE239" s="281"/>
      <c r="AF239" s="281"/>
      <c r="AG239" s="281"/>
    </row>
    <row r="240" spans="1:34">
      <c r="A240" s="1228">
        <v>1</v>
      </c>
      <c r="B240" s="1228">
        <v>1</v>
      </c>
      <c r="C240" s="1228">
        <v>1</v>
      </c>
      <c r="D240" s="1228">
        <v>1</v>
      </c>
      <c r="E240" s="1228">
        <v>1</v>
      </c>
      <c r="F240" s="1228">
        <v>1</v>
      </c>
      <c r="G240" s="1228">
        <v>1</v>
      </c>
      <c r="H240" s="1228">
        <v>1</v>
      </c>
      <c r="I240" s="1228">
        <v>1</v>
      </c>
      <c r="J240" s="1228">
        <v>1</v>
      </c>
      <c r="K240" s="1228">
        <v>1</v>
      </c>
      <c r="L240" s="1228">
        <v>1</v>
      </c>
      <c r="M240" s="1228">
        <v>1</v>
      </c>
      <c r="N240" s="1228">
        <v>1</v>
      </c>
      <c r="O240" s="1228">
        <v>1</v>
      </c>
      <c r="P240" s="1228">
        <v>1</v>
      </c>
      <c r="Q240" s="1228">
        <v>1</v>
      </c>
      <c r="R240" s="1228">
        <v>1</v>
      </c>
      <c r="S240" s="1228">
        <v>1</v>
      </c>
      <c r="T240" s="1228">
        <v>1</v>
      </c>
      <c r="U240" s="281"/>
      <c r="V240" s="281"/>
      <c r="W240" s="281"/>
      <c r="X240" s="281"/>
    </row>
    <row r="241" spans="1:34" s="298" customFormat="1" ht="40.5" customHeight="1">
      <c r="A241" s="277"/>
      <c r="B241" s="1160"/>
      <c r="C241" s="294" t="s">
        <v>2647</v>
      </c>
      <c r="D241" s="1164"/>
      <c r="E241" s="1165"/>
      <c r="F241" s="294"/>
      <c r="G241" s="294"/>
      <c r="H241" s="1166"/>
      <c r="I241" s="294"/>
      <c r="J241" s="294"/>
      <c r="K241" s="294"/>
      <c r="L241" s="294"/>
      <c r="M241" s="294"/>
      <c r="N241" s="294"/>
      <c r="O241" s="294"/>
      <c r="P241" s="293"/>
      <c r="Q241" s="294"/>
      <c r="R241" s="294"/>
      <c r="S241" s="294"/>
      <c r="T241" s="277"/>
      <c r="U241" s="281"/>
      <c r="V241" s="281"/>
      <c r="W241" s="281"/>
      <c r="X241" s="281"/>
      <c r="Y241" s="281"/>
      <c r="Z241" s="281"/>
      <c r="AA241" s="281"/>
      <c r="AB241" s="281"/>
      <c r="AC241" s="281"/>
      <c r="AD241" s="281"/>
      <c r="AE241" s="281"/>
      <c r="AF241" s="281"/>
      <c r="AG241" s="281"/>
      <c r="AH241" s="281"/>
    </row>
    <row r="242" spans="1:34" s="298" customFormat="1" ht="28.5">
      <c r="A242" s="277"/>
      <c r="B242" s="294"/>
      <c r="C242" s="3546" t="s">
        <v>2648</v>
      </c>
      <c r="D242" s="3546"/>
      <c r="E242" s="3546"/>
      <c r="F242" s="3546"/>
      <c r="G242" s="3546"/>
      <c r="H242" s="3546"/>
      <c r="I242" s="3546"/>
      <c r="J242" s="3546"/>
      <c r="K242" s="3546"/>
      <c r="L242" s="3546"/>
      <c r="M242" s="294"/>
      <c r="N242" s="294"/>
      <c r="O242" s="293"/>
      <c r="P242" s="294"/>
      <c r="Q242" s="294"/>
      <c r="R242" s="294"/>
      <c r="S242" s="292"/>
      <c r="T242" s="277"/>
      <c r="U242" s="281"/>
      <c r="V242" s="281"/>
      <c r="W242" s="281"/>
      <c r="X242" s="281"/>
      <c r="Y242" s="281"/>
      <c r="Z242" s="281"/>
      <c r="AA242" s="281"/>
      <c r="AB242" s="281"/>
      <c r="AC242" s="281"/>
      <c r="AD242" s="281"/>
      <c r="AE242" s="281"/>
      <c r="AF242" s="281"/>
      <c r="AG242" s="281"/>
    </row>
    <row r="243" spans="1:34">
      <c r="A243" s="1228">
        <v>1</v>
      </c>
      <c r="B243" s="1228">
        <v>1</v>
      </c>
      <c r="C243" s="1228">
        <v>1</v>
      </c>
      <c r="D243" s="1228">
        <v>1</v>
      </c>
      <c r="E243" s="1228">
        <v>1</v>
      </c>
      <c r="F243" s="1228">
        <v>1</v>
      </c>
      <c r="G243" s="1228">
        <v>1</v>
      </c>
      <c r="H243" s="1228">
        <v>1</v>
      </c>
      <c r="I243" s="1228">
        <v>1</v>
      </c>
      <c r="J243" s="1228">
        <v>1</v>
      </c>
      <c r="K243" s="1228">
        <v>1</v>
      </c>
      <c r="L243" s="1228">
        <v>1</v>
      </c>
      <c r="M243" s="1228">
        <v>1</v>
      </c>
      <c r="N243" s="1228">
        <v>1</v>
      </c>
      <c r="O243" s="1228">
        <v>1</v>
      </c>
      <c r="P243" s="1228">
        <v>1</v>
      </c>
      <c r="Q243" s="1228">
        <v>1</v>
      </c>
      <c r="R243" s="1228">
        <v>1</v>
      </c>
      <c r="S243" s="1228">
        <v>1</v>
      </c>
      <c r="T243" s="1228">
        <v>1</v>
      </c>
      <c r="U243" s="281"/>
      <c r="V243" s="281"/>
      <c r="W243" s="281"/>
      <c r="X243" s="281"/>
    </row>
    <row r="244" spans="1:34" s="298" customFormat="1" ht="40.5" customHeight="1">
      <c r="A244" s="277"/>
      <c r="B244" s="1160"/>
      <c r="C244" s="294" t="s">
        <v>2649</v>
      </c>
      <c r="D244" s="1164"/>
      <c r="E244" s="1165"/>
      <c r="F244" s="294"/>
      <c r="G244" s="294"/>
      <c r="H244" s="1166"/>
      <c r="I244" s="294"/>
      <c r="J244" s="294"/>
      <c r="K244" s="294"/>
      <c r="L244" s="294"/>
      <c r="M244" s="294"/>
      <c r="N244" s="294"/>
      <c r="O244" s="294"/>
      <c r="P244" s="293"/>
      <c r="Q244" s="294"/>
      <c r="R244" s="294"/>
      <c r="S244" s="294"/>
      <c r="T244" s="277"/>
      <c r="U244" s="281"/>
      <c r="V244" s="281"/>
      <c r="W244" s="281"/>
      <c r="X244" s="281"/>
      <c r="Y244" s="281"/>
      <c r="Z244" s="281"/>
      <c r="AA244" s="281"/>
      <c r="AB244" s="281"/>
      <c r="AC244" s="281"/>
      <c r="AD244" s="281"/>
      <c r="AE244" s="281"/>
      <c r="AF244" s="281"/>
      <c r="AG244" s="281"/>
      <c r="AH244" s="281"/>
    </row>
    <row r="245" spans="1:34" s="298" customFormat="1" ht="28.5">
      <c r="A245" s="277"/>
      <c r="B245" s="294"/>
      <c r="C245" s="3546" t="s">
        <v>2650</v>
      </c>
      <c r="D245" s="3546"/>
      <c r="E245" s="3546"/>
      <c r="F245" s="3546"/>
      <c r="G245" s="3546"/>
      <c r="H245" s="3546"/>
      <c r="I245" s="3546"/>
      <c r="J245" s="3546"/>
      <c r="K245" s="3546"/>
      <c r="L245" s="3546"/>
      <c r="M245" s="294"/>
      <c r="N245" s="294"/>
      <c r="O245" s="293"/>
      <c r="P245" s="294"/>
      <c r="Q245" s="294"/>
      <c r="R245" s="294"/>
      <c r="S245" s="292"/>
      <c r="T245" s="277"/>
      <c r="U245" s="281"/>
      <c r="V245" s="281"/>
      <c r="W245" s="281"/>
      <c r="X245" s="281"/>
      <c r="Y245" s="281"/>
      <c r="Z245" s="281"/>
      <c r="AA245" s="281"/>
      <c r="AB245" s="281"/>
      <c r="AC245" s="281"/>
      <c r="AD245" s="281"/>
      <c r="AE245" s="281"/>
      <c r="AF245" s="281"/>
      <c r="AG245" s="281"/>
    </row>
    <row r="246" spans="1:34">
      <c r="A246" s="1228">
        <v>1</v>
      </c>
      <c r="B246" s="1228">
        <v>1</v>
      </c>
      <c r="C246" s="1228">
        <v>1</v>
      </c>
      <c r="D246" s="1228">
        <v>1</v>
      </c>
      <c r="E246" s="1228">
        <v>1</v>
      </c>
      <c r="F246" s="1228">
        <v>1</v>
      </c>
      <c r="G246" s="1228">
        <v>1</v>
      </c>
      <c r="H246" s="1228">
        <v>1</v>
      </c>
      <c r="I246" s="1228">
        <v>1</v>
      </c>
      <c r="J246" s="1228">
        <v>1</v>
      </c>
      <c r="K246" s="1228">
        <v>1</v>
      </c>
      <c r="L246" s="1228">
        <v>1</v>
      </c>
      <c r="M246" s="1228">
        <v>1</v>
      </c>
      <c r="N246" s="1228">
        <v>1</v>
      </c>
      <c r="O246" s="1228">
        <v>1</v>
      </c>
      <c r="P246" s="1228">
        <v>1</v>
      </c>
      <c r="Q246" s="1228">
        <v>1</v>
      </c>
      <c r="R246" s="1228">
        <v>1</v>
      </c>
      <c r="S246" s="1228">
        <v>1</v>
      </c>
      <c r="T246" s="1228">
        <v>1</v>
      </c>
      <c r="U246" s="281"/>
      <c r="V246" s="281"/>
      <c r="W246" s="281"/>
      <c r="X246" s="281"/>
    </row>
    <row r="247" spans="1:34" s="298" customFormat="1" ht="40.5" customHeight="1">
      <c r="A247" s="277"/>
      <c r="B247" s="1160"/>
      <c r="C247" s="294" t="s">
        <v>2651</v>
      </c>
      <c r="D247" s="1164"/>
      <c r="E247" s="1165"/>
      <c r="F247" s="294"/>
      <c r="G247" s="294"/>
      <c r="H247" s="1166"/>
      <c r="I247" s="294"/>
      <c r="J247" s="294"/>
      <c r="K247" s="294"/>
      <c r="L247" s="294"/>
      <c r="M247" s="294"/>
      <c r="N247" s="294"/>
      <c r="O247" s="294"/>
      <c r="P247" s="293"/>
      <c r="Q247" s="294"/>
      <c r="R247" s="294"/>
      <c r="S247" s="294"/>
      <c r="T247" s="277"/>
      <c r="U247" s="281"/>
      <c r="V247" s="281"/>
      <c r="W247" s="281"/>
      <c r="X247" s="281"/>
      <c r="Y247" s="281"/>
      <c r="Z247" s="281"/>
      <c r="AA247" s="281"/>
      <c r="AB247" s="281"/>
      <c r="AC247" s="281"/>
      <c r="AD247" s="281"/>
      <c r="AE247" s="281"/>
      <c r="AF247" s="281"/>
      <c r="AG247" s="281"/>
      <c r="AH247" s="281"/>
    </row>
    <row r="248" spans="1:34" s="298" customFormat="1" ht="40.5" customHeight="1">
      <c r="A248" s="277"/>
      <c r="B248" s="294"/>
      <c r="C248" s="1167"/>
      <c r="D248" s="3546" t="s">
        <v>2652</v>
      </c>
      <c r="E248" s="3546"/>
      <c r="F248" s="3546"/>
      <c r="G248" s="3546"/>
      <c r="H248" s="3546"/>
      <c r="I248" s="3546"/>
      <c r="J248" s="3546"/>
      <c r="K248" s="3546"/>
      <c r="L248" s="294"/>
      <c r="M248" s="294"/>
      <c r="N248" s="294"/>
      <c r="O248" s="293"/>
      <c r="P248" s="294"/>
      <c r="Q248" s="294"/>
      <c r="R248" s="294"/>
      <c r="S248" s="292"/>
      <c r="T248" s="277"/>
      <c r="U248" s="281"/>
      <c r="V248" s="281"/>
      <c r="W248" s="281"/>
      <c r="X248" s="281"/>
      <c r="Y248" s="281"/>
      <c r="Z248" s="281"/>
      <c r="AA248" s="281"/>
      <c r="AB248" s="281"/>
      <c r="AC248" s="281"/>
      <c r="AD248" s="281"/>
      <c r="AE248" s="281"/>
      <c r="AF248" s="281"/>
      <c r="AG248" s="281"/>
    </row>
    <row r="249" spans="1:34">
      <c r="A249" s="1228">
        <v>1</v>
      </c>
      <c r="B249" s="1228">
        <v>1</v>
      </c>
      <c r="C249" s="1228">
        <v>1</v>
      </c>
      <c r="D249" s="1228">
        <v>1</v>
      </c>
      <c r="E249" s="1228">
        <v>1</v>
      </c>
      <c r="F249" s="1228">
        <v>1</v>
      </c>
      <c r="G249" s="1228">
        <v>1</v>
      </c>
      <c r="H249" s="1228">
        <v>1</v>
      </c>
      <c r="I249" s="1228">
        <v>1</v>
      </c>
      <c r="J249" s="1228">
        <v>1</v>
      </c>
      <c r="K249" s="1228">
        <v>1</v>
      </c>
      <c r="L249" s="1228">
        <v>1</v>
      </c>
      <c r="M249" s="1228">
        <v>1</v>
      </c>
      <c r="N249" s="1228">
        <v>1</v>
      </c>
      <c r="O249" s="1228">
        <v>1</v>
      </c>
      <c r="P249" s="1228">
        <v>1</v>
      </c>
      <c r="Q249" s="1228">
        <v>1</v>
      </c>
      <c r="R249" s="1228">
        <v>1</v>
      </c>
      <c r="S249" s="1228">
        <v>1</v>
      </c>
      <c r="T249" s="1228">
        <v>1</v>
      </c>
      <c r="U249" s="281"/>
      <c r="V249" s="281"/>
      <c r="W249" s="281"/>
      <c r="X249" s="281"/>
    </row>
    <row r="250" spans="1:34" s="298" customFormat="1" ht="40.5" customHeight="1">
      <c r="A250" s="277"/>
      <c r="B250" s="1160"/>
      <c r="C250" s="1163" t="s">
        <v>2653</v>
      </c>
      <c r="D250" s="1164"/>
      <c r="E250" s="1165"/>
      <c r="F250" s="294"/>
      <c r="G250" s="294"/>
      <c r="H250" s="1166"/>
      <c r="I250" s="294"/>
      <c r="J250" s="294"/>
      <c r="K250" s="294"/>
      <c r="L250" s="294"/>
      <c r="M250" s="294"/>
      <c r="N250" s="294"/>
      <c r="O250" s="294"/>
      <c r="P250" s="293"/>
      <c r="Q250" s="294"/>
      <c r="R250" s="294"/>
      <c r="S250" s="294"/>
      <c r="T250" s="277"/>
      <c r="U250" s="281"/>
      <c r="V250" s="281"/>
      <c r="W250" s="281"/>
      <c r="X250" s="281"/>
      <c r="Y250" s="281"/>
      <c r="Z250" s="281"/>
      <c r="AA250" s="281"/>
      <c r="AB250" s="281"/>
      <c r="AC250" s="281"/>
      <c r="AD250" s="281"/>
      <c r="AE250" s="281"/>
      <c r="AF250" s="281"/>
      <c r="AG250" s="281"/>
      <c r="AH250" s="281"/>
    </row>
    <row r="251" spans="1:34" s="298" customFormat="1" ht="40.5" customHeight="1">
      <c r="A251" s="277"/>
      <c r="B251" s="294"/>
      <c r="C251" s="1167"/>
      <c r="D251" s="3546" t="s">
        <v>2654</v>
      </c>
      <c r="E251" s="3546"/>
      <c r="F251" s="3546"/>
      <c r="G251" s="3546"/>
      <c r="H251" s="3546"/>
      <c r="I251" s="3546"/>
      <c r="J251" s="3546"/>
      <c r="K251" s="3546"/>
      <c r="L251" s="294"/>
      <c r="M251" s="294"/>
      <c r="N251" s="294"/>
      <c r="O251" s="293"/>
      <c r="P251" s="294"/>
      <c r="Q251" s="294"/>
      <c r="R251" s="294"/>
      <c r="S251" s="292"/>
      <c r="T251" s="277"/>
      <c r="U251" s="281"/>
      <c r="V251" s="281"/>
      <c r="W251" s="281"/>
      <c r="X251" s="281"/>
      <c r="Y251" s="281"/>
      <c r="Z251" s="281"/>
      <c r="AA251" s="281"/>
      <c r="AB251" s="281"/>
      <c r="AC251" s="281"/>
      <c r="AD251" s="281"/>
      <c r="AE251" s="281"/>
      <c r="AF251" s="281"/>
      <c r="AG251" s="281"/>
    </row>
    <row r="252" spans="1:34">
      <c r="A252" s="1228">
        <v>1</v>
      </c>
      <c r="B252" s="1228">
        <v>1</v>
      </c>
      <c r="C252" s="1228">
        <v>1</v>
      </c>
      <c r="D252" s="1228">
        <v>1</v>
      </c>
      <c r="E252" s="1228">
        <v>1</v>
      </c>
      <c r="F252" s="1228">
        <v>1</v>
      </c>
      <c r="G252" s="1228">
        <v>1</v>
      </c>
      <c r="H252" s="1228">
        <v>1</v>
      </c>
      <c r="I252" s="1228">
        <v>1</v>
      </c>
      <c r="J252" s="1228">
        <v>1</v>
      </c>
      <c r="K252" s="1228">
        <v>1</v>
      </c>
      <c r="L252" s="1228">
        <v>1</v>
      </c>
      <c r="M252" s="1228">
        <v>1</v>
      </c>
      <c r="N252" s="1228">
        <v>1</v>
      </c>
      <c r="O252" s="1228">
        <v>1</v>
      </c>
      <c r="P252" s="1228">
        <v>1</v>
      </c>
      <c r="Q252" s="1228">
        <v>1</v>
      </c>
      <c r="R252" s="1228">
        <v>1</v>
      </c>
      <c r="S252" s="1228">
        <v>1</v>
      </c>
      <c r="T252" s="1228">
        <v>1</v>
      </c>
      <c r="U252" s="281"/>
      <c r="V252" s="281"/>
      <c r="W252" s="281"/>
      <c r="X252" s="281"/>
    </row>
    <row r="253" spans="1:34" s="298" customFormat="1" ht="40.5" customHeight="1">
      <c r="A253" s="277"/>
      <c r="B253" s="1160"/>
      <c r="C253" s="294" t="s">
        <v>2655</v>
      </c>
      <c r="D253" s="1164"/>
      <c r="E253" s="1165"/>
      <c r="F253" s="294"/>
      <c r="G253" s="294"/>
      <c r="H253" s="1166"/>
      <c r="I253" s="294"/>
      <c r="J253" s="294"/>
      <c r="K253" s="294"/>
      <c r="L253" s="294"/>
      <c r="M253" s="294"/>
      <c r="N253" s="294"/>
      <c r="O253" s="294"/>
      <c r="P253" s="293"/>
      <c r="Q253" s="294"/>
      <c r="R253" s="294"/>
      <c r="S253" s="294"/>
      <c r="T253" s="277"/>
      <c r="U253" s="281"/>
      <c r="V253" s="281"/>
      <c r="W253" s="281"/>
      <c r="X253" s="281"/>
      <c r="Y253" s="281"/>
      <c r="Z253" s="281"/>
      <c r="AA253" s="281"/>
      <c r="AB253" s="281"/>
      <c r="AC253" s="281"/>
      <c r="AD253" s="281"/>
      <c r="AE253" s="281"/>
      <c r="AF253" s="281"/>
      <c r="AG253" s="281"/>
      <c r="AH253" s="281"/>
    </row>
    <row r="254" spans="1:34" s="298" customFormat="1" ht="40.5" customHeight="1">
      <c r="A254" s="277"/>
      <c r="B254" s="294"/>
      <c r="C254" s="1167"/>
      <c r="D254" s="3546" t="s">
        <v>2656</v>
      </c>
      <c r="E254" s="3546"/>
      <c r="F254" s="3546"/>
      <c r="G254" s="3546"/>
      <c r="H254" s="3546"/>
      <c r="I254" s="3546"/>
      <c r="J254" s="3546"/>
      <c r="K254" s="3546"/>
      <c r="L254" s="294"/>
      <c r="M254" s="294"/>
      <c r="N254" s="294"/>
      <c r="O254" s="293"/>
      <c r="P254" s="294"/>
      <c r="Q254" s="294"/>
      <c r="R254" s="294"/>
      <c r="S254" s="292"/>
      <c r="T254" s="277"/>
      <c r="U254" s="281"/>
      <c r="V254" s="281"/>
      <c r="W254" s="281"/>
      <c r="X254" s="281"/>
      <c r="Y254" s="281"/>
      <c r="Z254" s="281"/>
      <c r="AA254" s="281"/>
      <c r="AB254" s="281"/>
      <c r="AC254" s="281"/>
      <c r="AD254" s="281"/>
      <c r="AE254" s="281"/>
      <c r="AF254" s="281"/>
      <c r="AG254" s="281"/>
    </row>
    <row r="255" spans="1:34">
      <c r="A255" s="1228">
        <v>1</v>
      </c>
      <c r="B255" s="1228">
        <v>1</v>
      </c>
      <c r="C255" s="1228">
        <v>1</v>
      </c>
      <c r="D255" s="1228">
        <v>1</v>
      </c>
      <c r="E255" s="1228">
        <v>1</v>
      </c>
      <c r="F255" s="1228">
        <v>1</v>
      </c>
      <c r="G255" s="1228">
        <v>1</v>
      </c>
      <c r="H255" s="1228">
        <v>1</v>
      </c>
      <c r="I255" s="1228">
        <v>1</v>
      </c>
      <c r="J255" s="1228">
        <v>1</v>
      </c>
      <c r="K255" s="1228">
        <v>1</v>
      </c>
      <c r="L255" s="1228">
        <v>1</v>
      </c>
      <c r="M255" s="1228">
        <v>1</v>
      </c>
      <c r="N255" s="1228">
        <v>1</v>
      </c>
      <c r="O255" s="1228">
        <v>1</v>
      </c>
      <c r="P255" s="1228">
        <v>1</v>
      </c>
      <c r="Q255" s="1228">
        <v>1</v>
      </c>
      <c r="R255" s="1228">
        <v>1</v>
      </c>
      <c r="S255" s="1228">
        <v>1</v>
      </c>
      <c r="T255" s="1228">
        <v>1</v>
      </c>
      <c r="U255" s="281"/>
      <c r="V255" s="281"/>
      <c r="W255" s="281"/>
      <c r="X255" s="281"/>
    </row>
    <row r="256" spans="1:34" s="298" customFormat="1" ht="40.5" customHeight="1">
      <c r="A256" s="277"/>
      <c r="B256" s="1160"/>
      <c r="C256" s="294" t="s">
        <v>2657</v>
      </c>
      <c r="D256" s="1164"/>
      <c r="E256" s="1165"/>
      <c r="F256" s="294"/>
      <c r="G256" s="294"/>
      <c r="H256" s="1166"/>
      <c r="I256" s="294"/>
      <c r="J256" s="294"/>
      <c r="K256" s="294"/>
      <c r="L256" s="294"/>
      <c r="M256" s="294"/>
      <c r="N256" s="294"/>
      <c r="O256" s="294"/>
      <c r="P256" s="293"/>
      <c r="Q256" s="294"/>
      <c r="R256" s="294"/>
      <c r="S256" s="294"/>
      <c r="T256" s="277"/>
      <c r="U256" s="281"/>
      <c r="V256" s="281"/>
      <c r="W256" s="281"/>
      <c r="X256" s="281"/>
      <c r="Y256" s="281"/>
      <c r="Z256" s="281"/>
      <c r="AA256" s="281"/>
      <c r="AB256" s="281"/>
      <c r="AC256" s="281"/>
      <c r="AD256" s="281"/>
      <c r="AE256" s="281"/>
      <c r="AF256" s="281"/>
      <c r="AG256" s="281"/>
      <c r="AH256" s="281"/>
    </row>
    <row r="257" spans="1:34" s="298" customFormat="1" ht="40.5" customHeight="1">
      <c r="A257" s="277"/>
      <c r="B257" s="294"/>
      <c r="C257" s="1167"/>
      <c r="D257" s="3546" t="s">
        <v>2658</v>
      </c>
      <c r="E257" s="3546"/>
      <c r="F257" s="3546"/>
      <c r="G257" s="3546"/>
      <c r="H257" s="3546"/>
      <c r="I257" s="3546"/>
      <c r="J257" s="3546"/>
      <c r="K257" s="3546"/>
      <c r="L257" s="294"/>
      <c r="M257" s="294"/>
      <c r="N257" s="294"/>
      <c r="O257" s="293"/>
      <c r="P257" s="294"/>
      <c r="Q257" s="294"/>
      <c r="R257" s="294"/>
      <c r="S257" s="292"/>
      <c r="T257" s="277"/>
      <c r="U257" s="281"/>
      <c r="V257" s="281"/>
      <c r="W257" s="281"/>
      <c r="X257" s="281"/>
      <c r="Y257" s="281"/>
      <c r="Z257" s="281"/>
      <c r="AA257" s="281"/>
      <c r="AB257" s="281"/>
      <c r="AC257" s="281"/>
      <c r="AD257" s="281"/>
      <c r="AE257" s="281"/>
      <c r="AF257" s="281"/>
      <c r="AG257" s="281"/>
    </row>
    <row r="258" spans="1:34">
      <c r="A258" s="1228">
        <v>1</v>
      </c>
      <c r="B258" s="1228">
        <v>1</v>
      </c>
      <c r="C258" s="1228">
        <v>1</v>
      </c>
      <c r="D258" s="1228">
        <v>1</v>
      </c>
      <c r="E258" s="1228">
        <v>1</v>
      </c>
      <c r="F258" s="1228">
        <v>1</v>
      </c>
      <c r="G258" s="1228">
        <v>1</v>
      </c>
      <c r="H258" s="1228">
        <v>1</v>
      </c>
      <c r="I258" s="1228">
        <v>1</v>
      </c>
      <c r="J258" s="1228">
        <v>1</v>
      </c>
      <c r="K258" s="1228">
        <v>1</v>
      </c>
      <c r="L258" s="1228">
        <v>1</v>
      </c>
      <c r="M258" s="1228">
        <v>1</v>
      </c>
      <c r="N258" s="1228">
        <v>1</v>
      </c>
      <c r="O258" s="1228">
        <v>1</v>
      </c>
      <c r="P258" s="1228">
        <v>1</v>
      </c>
      <c r="Q258" s="1228">
        <v>1</v>
      </c>
      <c r="R258" s="1228">
        <v>1</v>
      </c>
      <c r="S258" s="1228">
        <v>1</v>
      </c>
      <c r="T258" s="1228">
        <v>1</v>
      </c>
      <c r="U258" s="281"/>
      <c r="V258" s="281"/>
      <c r="W258" s="281"/>
      <c r="X258" s="281"/>
    </row>
    <row r="259" spans="1:34" s="298" customFormat="1" ht="40.5" customHeight="1">
      <c r="A259" s="277"/>
      <c r="B259" s="1160"/>
      <c r="C259" s="294" t="s">
        <v>2659</v>
      </c>
      <c r="D259" s="1164"/>
      <c r="E259" s="1165"/>
      <c r="F259" s="294"/>
      <c r="G259" s="294"/>
      <c r="H259" s="1166"/>
      <c r="I259" s="294"/>
      <c r="J259" s="294"/>
      <c r="K259" s="294"/>
      <c r="L259" s="294"/>
      <c r="M259" s="294"/>
      <c r="N259" s="294"/>
      <c r="O259" s="294"/>
      <c r="P259" s="293"/>
      <c r="Q259" s="294"/>
      <c r="R259" s="294"/>
      <c r="S259" s="294"/>
      <c r="T259" s="277"/>
      <c r="U259" s="281"/>
      <c r="V259" s="281"/>
      <c r="W259" s="281"/>
      <c r="X259" s="281"/>
      <c r="Y259" s="281"/>
      <c r="Z259" s="281"/>
      <c r="AA259" s="281"/>
      <c r="AB259" s="281"/>
      <c r="AC259" s="281"/>
      <c r="AD259" s="281"/>
      <c r="AE259" s="281"/>
      <c r="AF259" s="281"/>
      <c r="AG259" s="281"/>
      <c r="AH259" s="281"/>
    </row>
    <row r="260" spans="1:34" s="298" customFormat="1" ht="40.5" customHeight="1">
      <c r="A260" s="277"/>
      <c r="B260" s="294"/>
      <c r="C260" s="1167"/>
      <c r="D260" s="3546" t="s">
        <v>2660</v>
      </c>
      <c r="E260" s="3546"/>
      <c r="F260" s="3546"/>
      <c r="G260" s="3546"/>
      <c r="H260" s="3546"/>
      <c r="I260" s="3546"/>
      <c r="J260" s="3546"/>
      <c r="K260" s="3546"/>
      <c r="L260" s="294"/>
      <c r="M260" s="294"/>
      <c r="N260" s="294"/>
      <c r="O260" s="293"/>
      <c r="P260" s="294"/>
      <c r="Q260" s="294"/>
      <c r="R260" s="294"/>
      <c r="S260" s="292"/>
      <c r="T260" s="277"/>
      <c r="U260" s="281"/>
      <c r="V260" s="281"/>
      <c r="W260" s="281"/>
      <c r="X260" s="281"/>
      <c r="Y260" s="281"/>
      <c r="Z260" s="281"/>
      <c r="AA260" s="281"/>
      <c r="AB260" s="281"/>
      <c r="AC260" s="281"/>
      <c r="AD260" s="281"/>
      <c r="AE260" s="281"/>
      <c r="AF260" s="281"/>
      <c r="AG260" s="281"/>
    </row>
    <row r="261" spans="1:34">
      <c r="A261" s="1228">
        <v>1</v>
      </c>
      <c r="B261" s="1228">
        <v>1</v>
      </c>
      <c r="C261" s="1228">
        <v>1</v>
      </c>
      <c r="D261" s="1228">
        <v>1</v>
      </c>
      <c r="E261" s="1228">
        <v>1</v>
      </c>
      <c r="F261" s="1228">
        <v>1</v>
      </c>
      <c r="G261" s="1228">
        <v>1</v>
      </c>
      <c r="H261" s="1228">
        <v>1</v>
      </c>
      <c r="I261" s="1228">
        <v>1</v>
      </c>
      <c r="J261" s="1228">
        <v>1</v>
      </c>
      <c r="K261" s="1228">
        <v>1</v>
      </c>
      <c r="L261" s="1228">
        <v>1</v>
      </c>
      <c r="M261" s="1228">
        <v>1</v>
      </c>
      <c r="N261" s="1228">
        <v>1</v>
      </c>
      <c r="O261" s="1228">
        <v>1</v>
      </c>
      <c r="P261" s="1228">
        <v>1</v>
      </c>
      <c r="Q261" s="1228">
        <v>1</v>
      </c>
      <c r="R261" s="1228">
        <v>1</v>
      </c>
      <c r="S261" s="1228">
        <v>1</v>
      </c>
      <c r="T261" s="1228">
        <v>1</v>
      </c>
      <c r="U261" s="281"/>
      <c r="V261" s="281"/>
      <c r="W261" s="281"/>
      <c r="X261" s="281"/>
    </row>
    <row r="262" spans="1:34" s="298" customFormat="1" ht="40.5" customHeight="1">
      <c r="A262" s="277"/>
      <c r="B262" s="1160"/>
      <c r="C262" s="294" t="s">
        <v>2661</v>
      </c>
      <c r="D262" s="1164"/>
      <c r="E262" s="1165"/>
      <c r="F262" s="294"/>
      <c r="G262" s="294"/>
      <c r="H262" s="1166"/>
      <c r="I262" s="294"/>
      <c r="J262" s="294"/>
      <c r="K262" s="294"/>
      <c r="L262" s="294"/>
      <c r="M262" s="294"/>
      <c r="N262" s="294"/>
      <c r="O262" s="294"/>
      <c r="P262" s="293"/>
      <c r="Q262" s="294"/>
      <c r="R262" s="294"/>
      <c r="S262" s="294"/>
      <c r="T262" s="277"/>
      <c r="U262" s="281"/>
      <c r="V262" s="281"/>
      <c r="W262" s="281"/>
      <c r="X262" s="281"/>
      <c r="Y262" s="281"/>
      <c r="Z262" s="281"/>
      <c r="AA262" s="281"/>
      <c r="AB262" s="281"/>
      <c r="AC262" s="281"/>
      <c r="AD262" s="281"/>
      <c r="AE262" s="281"/>
      <c r="AF262" s="281"/>
      <c r="AG262" s="281"/>
      <c r="AH262" s="281"/>
    </row>
    <row r="263" spans="1:34" s="298" customFormat="1" ht="40.5" customHeight="1">
      <c r="A263" s="277"/>
      <c r="B263" s="294"/>
      <c r="C263" s="1167"/>
      <c r="D263" s="3546" t="s">
        <v>2662</v>
      </c>
      <c r="E263" s="3546"/>
      <c r="F263" s="3546"/>
      <c r="G263" s="3546"/>
      <c r="H263" s="3546"/>
      <c r="I263" s="3546"/>
      <c r="J263" s="3546"/>
      <c r="K263" s="3546"/>
      <c r="L263" s="294"/>
      <c r="M263" s="294"/>
      <c r="N263" s="294"/>
      <c r="O263" s="293"/>
      <c r="P263" s="294"/>
      <c r="Q263" s="294"/>
      <c r="R263" s="294"/>
      <c r="S263" s="292"/>
      <c r="T263" s="277"/>
      <c r="U263" s="281"/>
      <c r="V263" s="281"/>
      <c r="W263" s="281"/>
      <c r="X263" s="281"/>
      <c r="Y263" s="281"/>
      <c r="Z263" s="281"/>
      <c r="AA263" s="281"/>
      <c r="AB263" s="281"/>
      <c r="AC263" s="281"/>
      <c r="AD263" s="281"/>
      <c r="AE263" s="281"/>
      <c r="AF263" s="281"/>
      <c r="AG263" s="281"/>
    </row>
    <row r="264" spans="1:34">
      <c r="A264" s="1228">
        <v>1</v>
      </c>
      <c r="B264" s="1228">
        <v>1</v>
      </c>
      <c r="C264" s="1228">
        <v>1</v>
      </c>
      <c r="D264" s="1228">
        <v>1</v>
      </c>
      <c r="E264" s="1228">
        <v>1</v>
      </c>
      <c r="F264" s="1228">
        <v>1</v>
      </c>
      <c r="G264" s="1228">
        <v>1</v>
      </c>
      <c r="H264" s="1228">
        <v>1</v>
      </c>
      <c r="I264" s="1228">
        <v>1</v>
      </c>
      <c r="J264" s="1228">
        <v>1</v>
      </c>
      <c r="K264" s="1228">
        <v>1</v>
      </c>
      <c r="L264" s="1228">
        <v>1</v>
      </c>
      <c r="M264" s="1228">
        <v>1</v>
      </c>
      <c r="N264" s="1228">
        <v>1</v>
      </c>
      <c r="O264" s="1228">
        <v>1</v>
      </c>
      <c r="P264" s="1228">
        <v>1</v>
      </c>
      <c r="Q264" s="1228">
        <v>1</v>
      </c>
      <c r="R264" s="1228">
        <v>1</v>
      </c>
      <c r="S264" s="1228">
        <v>1</v>
      </c>
      <c r="T264" s="1228">
        <v>1</v>
      </c>
      <c r="U264" s="281"/>
      <c r="V264" s="281"/>
      <c r="W264" s="281"/>
      <c r="X264" s="281"/>
    </row>
    <row r="265" spans="1:34" s="298" customFormat="1" ht="40.5" customHeight="1">
      <c r="A265" s="277"/>
      <c r="B265" s="1160"/>
      <c r="C265" s="294" t="s">
        <v>2216</v>
      </c>
      <c r="D265" s="1164"/>
      <c r="E265" s="1165"/>
      <c r="F265" s="294"/>
      <c r="G265" s="294"/>
      <c r="H265" s="1166"/>
      <c r="I265" s="294"/>
      <c r="J265" s="294"/>
      <c r="K265" s="294"/>
      <c r="L265" s="294"/>
      <c r="M265" s="294"/>
      <c r="N265" s="294"/>
      <c r="O265" s="294"/>
      <c r="P265" s="293"/>
      <c r="Q265" s="294"/>
      <c r="R265" s="294"/>
      <c r="S265" s="294"/>
      <c r="T265" s="277"/>
      <c r="U265" s="281"/>
      <c r="V265" s="281"/>
      <c r="W265" s="281"/>
      <c r="X265" s="281"/>
      <c r="Y265" s="281"/>
      <c r="Z265" s="281"/>
      <c r="AA265" s="281"/>
      <c r="AB265" s="281"/>
      <c r="AC265" s="281"/>
      <c r="AD265" s="281"/>
      <c r="AE265" s="281"/>
      <c r="AF265" s="281"/>
      <c r="AG265" s="281"/>
      <c r="AH265" s="281"/>
    </row>
    <row r="266" spans="1:34" s="298" customFormat="1" ht="40.5" customHeight="1">
      <c r="A266" s="277"/>
      <c r="B266" s="294"/>
      <c r="C266" s="1167"/>
      <c r="D266" s="3546" t="s">
        <v>2218</v>
      </c>
      <c r="E266" s="3546"/>
      <c r="F266" s="3546"/>
      <c r="G266" s="3546"/>
      <c r="H266" s="3546"/>
      <c r="I266" s="3546"/>
      <c r="J266" s="3546"/>
      <c r="K266" s="3546"/>
      <c r="L266" s="294"/>
      <c r="M266" s="294"/>
      <c r="N266" s="294"/>
      <c r="O266" s="293"/>
      <c r="P266" s="294"/>
      <c r="Q266" s="294"/>
      <c r="R266" s="294"/>
      <c r="S266" s="292"/>
      <c r="T266" s="277"/>
      <c r="U266" s="281"/>
      <c r="V266" s="281"/>
      <c r="W266" s="281"/>
      <c r="X266" s="281"/>
      <c r="Y266" s="281"/>
      <c r="Z266" s="281"/>
      <c r="AA266" s="281"/>
      <c r="AB266" s="281"/>
      <c r="AC266" s="281"/>
      <c r="AD266" s="281"/>
      <c r="AE266" s="281"/>
      <c r="AF266" s="281"/>
      <c r="AG266" s="281"/>
    </row>
    <row r="267" spans="1:34" s="298" customFormat="1" ht="40.5" customHeight="1">
      <c r="A267" s="277"/>
      <c r="B267" s="294"/>
      <c r="C267" s="1167"/>
      <c r="D267" s="3546" t="s">
        <v>2220</v>
      </c>
      <c r="E267" s="3546"/>
      <c r="F267" s="3546"/>
      <c r="G267" s="3546"/>
      <c r="H267" s="3546"/>
      <c r="I267" s="3546"/>
      <c r="J267" s="3546"/>
      <c r="K267" s="3546"/>
      <c r="L267" s="294"/>
      <c r="M267" s="294"/>
      <c r="N267" s="294"/>
      <c r="O267" s="293"/>
      <c r="P267" s="294"/>
      <c r="Q267" s="294"/>
      <c r="R267" s="294"/>
      <c r="S267" s="292"/>
      <c r="T267" s="277"/>
      <c r="U267" s="281"/>
      <c r="V267" s="281"/>
      <c r="W267" s="281"/>
      <c r="X267" s="281"/>
      <c r="Y267" s="281"/>
      <c r="Z267" s="281"/>
      <c r="AA267" s="281"/>
      <c r="AB267" s="281"/>
      <c r="AC267" s="281"/>
      <c r="AD267" s="281"/>
      <c r="AE267" s="281"/>
      <c r="AF267" s="281"/>
      <c r="AG267" s="281"/>
    </row>
    <row r="268" spans="1:34" s="298" customFormat="1" ht="40.5" customHeight="1">
      <c r="A268" s="277"/>
      <c r="B268" s="294"/>
      <c r="C268" s="1167"/>
      <c r="D268" s="3546" t="s">
        <v>2223</v>
      </c>
      <c r="E268" s="3546"/>
      <c r="F268" s="3546"/>
      <c r="G268" s="3546"/>
      <c r="H268" s="3546"/>
      <c r="I268" s="3546"/>
      <c r="J268" s="3546"/>
      <c r="K268" s="3546"/>
      <c r="L268" s="294"/>
      <c r="M268" s="294"/>
      <c r="N268" s="294"/>
      <c r="O268" s="293"/>
      <c r="P268" s="294"/>
      <c r="Q268" s="294"/>
      <c r="R268" s="294"/>
      <c r="S268" s="292"/>
      <c r="T268" s="277"/>
      <c r="U268" s="281"/>
      <c r="V268" s="281"/>
      <c r="W268" s="281"/>
      <c r="X268" s="281"/>
      <c r="Y268" s="281"/>
      <c r="Z268" s="281"/>
      <c r="AA268" s="281"/>
      <c r="AB268" s="281"/>
      <c r="AC268" s="281"/>
      <c r="AD268" s="281"/>
      <c r="AE268" s="281"/>
      <c r="AF268" s="281"/>
      <c r="AG268" s="281"/>
    </row>
    <row r="269" spans="1:34" s="298" customFormat="1" ht="40.5" customHeight="1">
      <c r="A269" s="277"/>
      <c r="B269" s="294"/>
      <c r="C269" s="1167"/>
      <c r="D269" s="3546" t="s">
        <v>2224</v>
      </c>
      <c r="E269" s="3546"/>
      <c r="F269" s="3546"/>
      <c r="G269" s="3546"/>
      <c r="H269" s="3546"/>
      <c r="I269" s="3546"/>
      <c r="J269" s="3546"/>
      <c r="K269" s="3546"/>
      <c r="L269" s="294"/>
      <c r="M269" s="294"/>
      <c r="N269" s="294"/>
      <c r="O269" s="293"/>
      <c r="P269" s="294"/>
      <c r="Q269" s="294"/>
      <c r="R269" s="294"/>
      <c r="S269" s="292"/>
      <c r="T269" s="277"/>
      <c r="U269" s="281"/>
      <c r="V269" s="281"/>
      <c r="W269" s="281"/>
      <c r="X269" s="281"/>
      <c r="Y269" s="281"/>
      <c r="Z269" s="281"/>
      <c r="AA269" s="281"/>
      <c r="AB269" s="281"/>
      <c r="AC269" s="281"/>
      <c r="AD269" s="281"/>
      <c r="AE269" s="281"/>
      <c r="AF269" s="281"/>
      <c r="AG269" s="281"/>
    </row>
    <row r="270" spans="1:34" s="298" customFormat="1" ht="40.5" customHeight="1">
      <c r="A270" s="277"/>
      <c r="B270" s="294"/>
      <c r="C270" s="1167"/>
      <c r="D270" s="3546" t="s">
        <v>2452</v>
      </c>
      <c r="E270" s="3546"/>
      <c r="F270" s="3546"/>
      <c r="G270" s="3546"/>
      <c r="H270" s="3546"/>
      <c r="I270" s="3546"/>
      <c r="J270" s="3546"/>
      <c r="K270" s="3546"/>
      <c r="L270" s="294"/>
      <c r="M270" s="294"/>
      <c r="N270" s="294"/>
      <c r="O270" s="293"/>
      <c r="P270" s="294"/>
      <c r="Q270" s="294"/>
      <c r="R270" s="294"/>
      <c r="S270" s="292"/>
      <c r="T270" s="277"/>
      <c r="U270" s="281"/>
      <c r="V270" s="281"/>
      <c r="W270" s="281"/>
      <c r="X270" s="281"/>
      <c r="Y270" s="281"/>
      <c r="Z270" s="281"/>
      <c r="AA270" s="281"/>
      <c r="AB270" s="281"/>
      <c r="AC270" s="281"/>
      <c r="AD270" s="281"/>
      <c r="AE270" s="281"/>
      <c r="AF270" s="281"/>
      <c r="AG270" s="281"/>
    </row>
    <row r="271" spans="1:34">
      <c r="A271" s="1228">
        <v>1</v>
      </c>
      <c r="B271" s="1228">
        <v>1</v>
      </c>
      <c r="C271" s="1228">
        <v>1</v>
      </c>
      <c r="D271" s="1228">
        <v>1</v>
      </c>
      <c r="E271" s="1228">
        <v>1</v>
      </c>
      <c r="F271" s="1228">
        <v>1</v>
      </c>
      <c r="G271" s="1228">
        <v>1</v>
      </c>
      <c r="H271" s="1228">
        <v>1</v>
      </c>
      <c r="I271" s="1228">
        <v>1</v>
      </c>
      <c r="J271" s="1228">
        <v>1</v>
      </c>
      <c r="K271" s="1228">
        <v>1</v>
      </c>
      <c r="L271" s="1228">
        <v>1</v>
      </c>
      <c r="M271" s="1228">
        <v>1</v>
      </c>
      <c r="N271" s="1228">
        <v>1</v>
      </c>
      <c r="O271" s="1228">
        <v>1</v>
      </c>
      <c r="P271" s="1228">
        <v>1</v>
      </c>
      <c r="Q271" s="1228">
        <v>1</v>
      </c>
      <c r="R271" s="1228">
        <v>1</v>
      </c>
      <c r="S271" s="1228">
        <v>1</v>
      </c>
      <c r="T271" s="1228">
        <v>1</v>
      </c>
      <c r="U271" s="281"/>
      <c r="V271" s="281"/>
      <c r="W271" s="281"/>
      <c r="X271" s="281"/>
    </row>
    <row r="272" spans="1:34" s="298" customFormat="1" ht="40.5" customHeight="1">
      <c r="A272" s="277"/>
      <c r="B272" s="1160"/>
      <c r="C272" s="294" t="s">
        <v>2663</v>
      </c>
      <c r="D272" s="1164"/>
      <c r="E272" s="1165"/>
      <c r="F272" s="294"/>
      <c r="G272" s="294"/>
      <c r="H272" s="1166"/>
      <c r="I272" s="294"/>
      <c r="J272" s="294"/>
      <c r="K272" s="294"/>
      <c r="L272" s="294"/>
      <c r="M272" s="294"/>
      <c r="N272" s="294"/>
      <c r="O272" s="294"/>
      <c r="P272" s="293"/>
      <c r="Q272" s="294"/>
      <c r="R272" s="294"/>
      <c r="S272" s="294"/>
      <c r="T272" s="277"/>
      <c r="U272" s="281"/>
      <c r="V272" s="281"/>
      <c r="W272" s="281"/>
      <c r="X272" s="281"/>
      <c r="Y272" s="281"/>
      <c r="Z272" s="281"/>
      <c r="AA272" s="281"/>
      <c r="AB272" s="281"/>
      <c r="AC272" s="281"/>
      <c r="AD272" s="281"/>
      <c r="AE272" s="281"/>
      <c r="AF272" s="281"/>
      <c r="AG272" s="281"/>
      <c r="AH272" s="281"/>
    </row>
    <row r="273" spans="1:34" s="298" customFormat="1" ht="40.5" customHeight="1">
      <c r="A273" s="277"/>
      <c r="B273" s="294"/>
      <c r="C273" s="1167"/>
      <c r="D273" s="3546" t="s">
        <v>2664</v>
      </c>
      <c r="E273" s="3546"/>
      <c r="F273" s="3546"/>
      <c r="G273" s="3546"/>
      <c r="H273" s="3546"/>
      <c r="I273" s="3546"/>
      <c r="J273" s="3546"/>
      <c r="K273" s="3546"/>
      <c r="L273" s="294"/>
      <c r="M273" s="294"/>
      <c r="N273" s="294"/>
      <c r="O273" s="293"/>
      <c r="P273" s="294"/>
      <c r="Q273" s="294"/>
      <c r="R273" s="294"/>
      <c r="S273" s="292"/>
      <c r="T273" s="277"/>
      <c r="U273" s="281"/>
      <c r="V273" s="281"/>
      <c r="W273" s="281"/>
      <c r="X273" s="281"/>
      <c r="Y273" s="281"/>
      <c r="Z273" s="281"/>
      <c r="AA273" s="281"/>
      <c r="AB273" s="281"/>
      <c r="AC273" s="281"/>
      <c r="AD273" s="281"/>
      <c r="AE273" s="281"/>
      <c r="AF273" s="281"/>
      <c r="AG273" s="281"/>
    </row>
    <row r="274" spans="1:34">
      <c r="A274" s="1228">
        <v>1</v>
      </c>
      <c r="B274" s="1228">
        <v>1</v>
      </c>
      <c r="C274" s="1228">
        <v>1</v>
      </c>
      <c r="D274" s="1228">
        <v>1</v>
      </c>
      <c r="E274" s="1228">
        <v>1</v>
      </c>
      <c r="F274" s="1228">
        <v>1</v>
      </c>
      <c r="G274" s="1228">
        <v>1</v>
      </c>
      <c r="H274" s="1228">
        <v>1</v>
      </c>
      <c r="I274" s="1228">
        <v>1</v>
      </c>
      <c r="J274" s="1228">
        <v>1</v>
      </c>
      <c r="K274" s="1228">
        <v>1</v>
      </c>
      <c r="L274" s="1228">
        <v>1</v>
      </c>
      <c r="M274" s="1228">
        <v>1</v>
      </c>
      <c r="N274" s="1228">
        <v>1</v>
      </c>
      <c r="O274" s="1228">
        <v>1</v>
      </c>
      <c r="P274" s="1228">
        <v>1</v>
      </c>
      <c r="Q274" s="1228">
        <v>1</v>
      </c>
      <c r="R274" s="1228">
        <v>1</v>
      </c>
      <c r="S274" s="1228">
        <v>1</v>
      </c>
      <c r="T274" s="1228">
        <v>1</v>
      </c>
      <c r="U274" s="281"/>
      <c r="V274" s="281"/>
      <c r="W274" s="281"/>
      <c r="X274" s="281"/>
    </row>
    <row r="275" spans="1:34" s="298" customFormat="1" ht="40.5" customHeight="1">
      <c r="A275" s="277"/>
      <c r="B275" s="1160"/>
      <c r="C275" s="294" t="s">
        <v>2665</v>
      </c>
      <c r="D275" s="1164"/>
      <c r="E275" s="1165"/>
      <c r="F275" s="294"/>
      <c r="G275" s="294"/>
      <c r="H275" s="1166"/>
      <c r="I275" s="294"/>
      <c r="J275" s="294"/>
      <c r="K275" s="294"/>
      <c r="L275" s="294"/>
      <c r="M275" s="294"/>
      <c r="N275" s="294"/>
      <c r="O275" s="294"/>
      <c r="P275" s="293"/>
      <c r="Q275" s="294"/>
      <c r="R275" s="294"/>
      <c r="S275" s="294"/>
      <c r="T275" s="277"/>
      <c r="U275" s="281"/>
      <c r="V275" s="281"/>
      <c r="W275" s="281"/>
      <c r="X275" s="281"/>
      <c r="Y275" s="281"/>
      <c r="Z275" s="281"/>
      <c r="AA275" s="281"/>
      <c r="AB275" s="281"/>
      <c r="AC275" s="281"/>
      <c r="AD275" s="281"/>
      <c r="AE275" s="281"/>
      <c r="AF275" s="281"/>
      <c r="AG275" s="281"/>
      <c r="AH275" s="281"/>
    </row>
    <row r="276" spans="1:34" s="298" customFormat="1" ht="40.5" customHeight="1">
      <c r="A276" s="277"/>
      <c r="B276" s="294"/>
      <c r="C276" s="1167"/>
      <c r="D276" s="3546" t="s">
        <v>2666</v>
      </c>
      <c r="E276" s="3546"/>
      <c r="F276" s="3546"/>
      <c r="G276" s="3546"/>
      <c r="H276" s="3546"/>
      <c r="I276" s="3546"/>
      <c r="J276" s="3546"/>
      <c r="K276" s="3546"/>
      <c r="L276" s="294"/>
      <c r="M276" s="294"/>
      <c r="N276" s="294"/>
      <c r="O276" s="293"/>
      <c r="P276" s="294"/>
      <c r="Q276" s="294"/>
      <c r="R276" s="294"/>
      <c r="S276" s="292"/>
      <c r="T276" s="277"/>
      <c r="U276" s="281"/>
      <c r="V276" s="281"/>
      <c r="W276" s="281"/>
      <c r="X276" s="281"/>
      <c r="Y276" s="281"/>
      <c r="Z276" s="281"/>
      <c r="AA276" s="281"/>
      <c r="AB276" s="281"/>
      <c r="AC276" s="281"/>
      <c r="AD276" s="281"/>
      <c r="AE276" s="281"/>
      <c r="AF276" s="281"/>
      <c r="AG276" s="281"/>
    </row>
    <row r="277" spans="1:34">
      <c r="A277" s="1228">
        <v>1</v>
      </c>
      <c r="B277" s="1228">
        <v>1</v>
      </c>
      <c r="C277" s="1228">
        <v>1</v>
      </c>
      <c r="D277" s="1228">
        <v>1</v>
      </c>
      <c r="E277" s="1228">
        <v>1</v>
      </c>
      <c r="F277" s="1228">
        <v>1</v>
      </c>
      <c r="G277" s="1228">
        <v>1</v>
      </c>
      <c r="H277" s="1228">
        <v>1</v>
      </c>
      <c r="I277" s="1228">
        <v>1</v>
      </c>
      <c r="J277" s="1228">
        <v>1</v>
      </c>
      <c r="K277" s="1228">
        <v>1</v>
      </c>
      <c r="L277" s="1228">
        <v>1</v>
      </c>
      <c r="M277" s="1228">
        <v>1</v>
      </c>
      <c r="N277" s="1228">
        <v>1</v>
      </c>
      <c r="O277" s="1228">
        <v>1</v>
      </c>
      <c r="P277" s="1228">
        <v>1</v>
      </c>
      <c r="Q277" s="1228">
        <v>1</v>
      </c>
      <c r="R277" s="1228">
        <v>1</v>
      </c>
      <c r="S277" s="1228">
        <v>1</v>
      </c>
      <c r="T277" s="1228">
        <v>1</v>
      </c>
      <c r="U277" s="281"/>
      <c r="V277" s="281"/>
      <c r="W277" s="281"/>
      <c r="X277" s="281"/>
    </row>
    <row r="278" spans="1:34" s="298" customFormat="1" ht="40.5" customHeight="1">
      <c r="A278" s="277"/>
      <c r="B278" s="1160"/>
      <c r="C278" s="294" t="s">
        <v>2667</v>
      </c>
      <c r="D278" s="1164"/>
      <c r="E278" s="1165"/>
      <c r="F278" s="294"/>
      <c r="G278" s="294"/>
      <c r="H278" s="1166"/>
      <c r="I278" s="294"/>
      <c r="J278" s="294"/>
      <c r="K278" s="294"/>
      <c r="L278" s="294"/>
      <c r="M278" s="294"/>
      <c r="N278" s="294"/>
      <c r="O278" s="294"/>
      <c r="P278" s="293"/>
      <c r="Q278" s="294"/>
      <c r="R278" s="294"/>
      <c r="S278" s="294"/>
      <c r="T278" s="277"/>
      <c r="U278" s="281"/>
      <c r="V278" s="281"/>
      <c r="W278" s="281"/>
      <c r="X278" s="281"/>
      <c r="Y278" s="281"/>
      <c r="Z278" s="281"/>
      <c r="AA278" s="281"/>
      <c r="AB278" s="281"/>
      <c r="AC278" s="281"/>
      <c r="AD278" s="281"/>
      <c r="AE278" s="281"/>
      <c r="AF278" s="281"/>
      <c r="AG278" s="281"/>
      <c r="AH278" s="281"/>
    </row>
    <row r="279" spans="1:34" s="298" customFormat="1" ht="40.5" customHeight="1">
      <c r="A279" s="277"/>
      <c r="B279" s="294"/>
      <c r="C279" s="1167"/>
      <c r="D279" s="3546" t="s">
        <v>2668</v>
      </c>
      <c r="E279" s="3546"/>
      <c r="F279" s="3546"/>
      <c r="G279" s="3546"/>
      <c r="H279" s="3546"/>
      <c r="I279" s="3546"/>
      <c r="J279" s="3546"/>
      <c r="K279" s="3546"/>
      <c r="L279" s="294"/>
      <c r="M279" s="294"/>
      <c r="N279" s="294"/>
      <c r="O279" s="293"/>
      <c r="P279" s="294"/>
      <c r="Q279" s="294"/>
      <c r="R279" s="294"/>
      <c r="S279" s="292"/>
      <c r="T279" s="277"/>
      <c r="U279" s="281"/>
      <c r="V279" s="281"/>
      <c r="W279" s="281"/>
      <c r="X279" s="281"/>
      <c r="Y279" s="281"/>
      <c r="Z279" s="281"/>
      <c r="AA279" s="281"/>
      <c r="AB279" s="281"/>
      <c r="AC279" s="281"/>
      <c r="AD279" s="281"/>
      <c r="AE279" s="281"/>
      <c r="AF279" s="281"/>
      <c r="AG279" s="281"/>
    </row>
    <row r="280" spans="1:34">
      <c r="A280" s="1228">
        <v>1</v>
      </c>
      <c r="B280" s="1228">
        <v>1</v>
      </c>
      <c r="C280" s="1228">
        <v>1</v>
      </c>
      <c r="D280" s="1228">
        <v>1</v>
      </c>
      <c r="E280" s="1228">
        <v>1</v>
      </c>
      <c r="F280" s="1228">
        <v>1</v>
      </c>
      <c r="G280" s="1228">
        <v>1</v>
      </c>
      <c r="H280" s="1228">
        <v>1</v>
      </c>
      <c r="I280" s="1228">
        <v>1</v>
      </c>
      <c r="J280" s="1228">
        <v>1</v>
      </c>
      <c r="K280" s="1228">
        <v>1</v>
      </c>
      <c r="L280" s="1228">
        <v>1</v>
      </c>
      <c r="M280" s="1228">
        <v>1</v>
      </c>
      <c r="N280" s="1228">
        <v>1</v>
      </c>
      <c r="O280" s="1228">
        <v>1</v>
      </c>
      <c r="P280" s="1228">
        <v>1</v>
      </c>
      <c r="Q280" s="1228">
        <v>1</v>
      </c>
      <c r="R280" s="1228">
        <v>1</v>
      </c>
      <c r="S280" s="1228">
        <v>1</v>
      </c>
      <c r="T280" s="1228">
        <v>1</v>
      </c>
      <c r="U280" s="281"/>
      <c r="V280" s="281"/>
      <c r="W280" s="281"/>
      <c r="X280" s="281"/>
    </row>
    <row r="281" spans="1:34" s="298" customFormat="1" ht="40.5" customHeight="1">
      <c r="A281" s="277"/>
      <c r="B281" s="1160"/>
      <c r="C281" s="1163" t="s">
        <v>2669</v>
      </c>
      <c r="D281" s="1164"/>
      <c r="E281" s="1165"/>
      <c r="F281" s="294"/>
      <c r="G281" s="294"/>
      <c r="H281" s="1166"/>
      <c r="I281" s="294"/>
      <c r="J281" s="294"/>
      <c r="K281" s="294"/>
      <c r="L281" s="294"/>
      <c r="M281" s="294"/>
      <c r="N281" s="294"/>
      <c r="O281" s="294"/>
      <c r="P281" s="293"/>
      <c r="Q281" s="294"/>
      <c r="R281" s="294"/>
      <c r="S281" s="294"/>
      <c r="T281" s="277"/>
      <c r="U281" s="281"/>
      <c r="V281" s="281"/>
      <c r="W281" s="281"/>
      <c r="X281" s="281"/>
      <c r="Y281" s="281"/>
      <c r="Z281" s="281"/>
      <c r="AA281" s="281"/>
      <c r="AB281" s="281"/>
      <c r="AC281" s="281"/>
      <c r="AD281" s="281"/>
      <c r="AE281" s="281"/>
      <c r="AF281" s="281"/>
      <c r="AG281" s="281"/>
      <c r="AH281" s="281"/>
    </row>
    <row r="282" spans="1:34" s="298" customFormat="1" ht="40.5" customHeight="1">
      <c r="A282" s="277"/>
      <c r="B282" s="294"/>
      <c r="C282" s="1167"/>
      <c r="D282" s="3546" t="s">
        <v>2670</v>
      </c>
      <c r="E282" s="3546"/>
      <c r="F282" s="3546"/>
      <c r="G282" s="3546"/>
      <c r="H282" s="3546"/>
      <c r="I282" s="3546"/>
      <c r="J282" s="3546"/>
      <c r="K282" s="3546"/>
      <c r="L282" s="294"/>
      <c r="M282" s="294"/>
      <c r="N282" s="294"/>
      <c r="O282" s="293"/>
      <c r="P282" s="294"/>
      <c r="Q282" s="294"/>
      <c r="R282" s="294"/>
      <c r="S282" s="292"/>
      <c r="T282" s="277"/>
      <c r="U282" s="281"/>
      <c r="V282" s="281"/>
      <c r="W282" s="281"/>
      <c r="X282" s="281"/>
      <c r="Y282" s="281"/>
      <c r="Z282" s="281"/>
      <c r="AA282" s="281"/>
      <c r="AB282" s="281"/>
      <c r="AC282" s="281"/>
      <c r="AD282" s="281"/>
      <c r="AE282" s="281"/>
      <c r="AF282" s="281"/>
      <c r="AG282" s="281"/>
    </row>
    <row r="283" spans="1:34">
      <c r="A283" s="1228">
        <v>1</v>
      </c>
      <c r="B283" s="1228">
        <v>1</v>
      </c>
      <c r="C283" s="1228">
        <v>1</v>
      </c>
      <c r="D283" s="1228">
        <v>1</v>
      </c>
      <c r="E283" s="1228">
        <v>1</v>
      </c>
      <c r="F283" s="1228">
        <v>1</v>
      </c>
      <c r="G283" s="1228">
        <v>1</v>
      </c>
      <c r="H283" s="1228">
        <v>1</v>
      </c>
      <c r="I283" s="1228">
        <v>1</v>
      </c>
      <c r="J283" s="1228">
        <v>1</v>
      </c>
      <c r="K283" s="1228">
        <v>1</v>
      </c>
      <c r="L283" s="1228">
        <v>1</v>
      </c>
      <c r="M283" s="1228">
        <v>1</v>
      </c>
      <c r="N283" s="1228">
        <v>1</v>
      </c>
      <c r="O283" s="1228">
        <v>1</v>
      </c>
      <c r="P283" s="1228">
        <v>1</v>
      </c>
      <c r="Q283" s="1228">
        <v>1</v>
      </c>
      <c r="R283" s="1228">
        <v>1</v>
      </c>
      <c r="S283" s="1228">
        <v>1</v>
      </c>
      <c r="T283" s="1228">
        <v>1</v>
      </c>
      <c r="U283" s="281"/>
      <c r="V283" s="281"/>
      <c r="W283" s="281"/>
      <c r="X283" s="281"/>
    </row>
    <row r="284" spans="1:34" s="298" customFormat="1" ht="40.5" customHeight="1">
      <c r="A284" s="277"/>
      <c r="B284" s="1160"/>
      <c r="C284" s="294" t="s">
        <v>2671</v>
      </c>
      <c r="D284" s="1164"/>
      <c r="E284" s="1165"/>
      <c r="F284" s="294"/>
      <c r="G284" s="294"/>
      <c r="H284" s="1166"/>
      <c r="I284" s="294"/>
      <c r="J284" s="294"/>
      <c r="K284" s="294"/>
      <c r="L284" s="294"/>
      <c r="M284" s="294"/>
      <c r="N284" s="294"/>
      <c r="O284" s="294"/>
      <c r="P284" s="293"/>
      <c r="Q284" s="294"/>
      <c r="R284" s="294"/>
      <c r="S284" s="294"/>
      <c r="T284" s="277"/>
      <c r="U284" s="281"/>
      <c r="V284" s="281"/>
      <c r="W284" s="281"/>
      <c r="X284" s="281"/>
      <c r="Y284" s="281"/>
      <c r="Z284" s="281"/>
      <c r="AA284" s="281"/>
      <c r="AB284" s="281"/>
      <c r="AC284" s="281"/>
      <c r="AD284" s="281"/>
      <c r="AE284" s="281"/>
      <c r="AF284" s="281"/>
      <c r="AG284" s="281"/>
      <c r="AH284" s="281"/>
    </row>
    <row r="285" spans="1:34" s="298" customFormat="1" ht="40.5" customHeight="1">
      <c r="A285" s="277"/>
      <c r="B285" s="294"/>
      <c r="C285" s="1167"/>
      <c r="D285" s="3546" t="s">
        <v>2672</v>
      </c>
      <c r="E285" s="3546"/>
      <c r="F285" s="3546"/>
      <c r="G285" s="3546"/>
      <c r="H285" s="3546"/>
      <c r="I285" s="3546"/>
      <c r="J285" s="3546"/>
      <c r="K285" s="3546"/>
      <c r="L285" s="294"/>
      <c r="M285" s="294"/>
      <c r="N285" s="294"/>
      <c r="O285" s="293"/>
      <c r="P285" s="294"/>
      <c r="Q285" s="294"/>
      <c r="R285" s="294"/>
      <c r="S285" s="292"/>
      <c r="T285" s="277"/>
      <c r="U285" s="281"/>
      <c r="V285" s="281"/>
      <c r="W285" s="281"/>
      <c r="X285" s="281"/>
      <c r="Y285" s="281"/>
      <c r="Z285" s="281"/>
      <c r="AA285" s="281"/>
      <c r="AB285" s="281"/>
      <c r="AC285" s="281"/>
      <c r="AD285" s="281"/>
      <c r="AE285" s="281"/>
      <c r="AF285" s="281"/>
      <c r="AG285" s="281"/>
    </row>
    <row r="286" spans="1:34">
      <c r="A286" s="1228">
        <v>1</v>
      </c>
      <c r="B286" s="1228">
        <v>1</v>
      </c>
      <c r="C286" s="1228">
        <v>1</v>
      </c>
      <c r="D286" s="1228">
        <v>1</v>
      </c>
      <c r="E286" s="1228">
        <v>1</v>
      </c>
      <c r="F286" s="1228">
        <v>1</v>
      </c>
      <c r="G286" s="1228">
        <v>1</v>
      </c>
      <c r="H286" s="1228">
        <v>1</v>
      </c>
      <c r="I286" s="1228">
        <v>1</v>
      </c>
      <c r="J286" s="1228">
        <v>1</v>
      </c>
      <c r="K286" s="1228">
        <v>1</v>
      </c>
      <c r="L286" s="1228">
        <v>1</v>
      </c>
      <c r="M286" s="1228">
        <v>1</v>
      </c>
      <c r="N286" s="1228">
        <v>1</v>
      </c>
      <c r="O286" s="1228">
        <v>1</v>
      </c>
      <c r="P286" s="1228">
        <v>1</v>
      </c>
      <c r="Q286" s="1228">
        <v>1</v>
      </c>
      <c r="R286" s="1228">
        <v>1</v>
      </c>
      <c r="S286" s="1228">
        <v>1</v>
      </c>
      <c r="T286" s="1228">
        <v>1</v>
      </c>
      <c r="U286" s="281"/>
      <c r="V286" s="281"/>
      <c r="W286" s="281"/>
      <c r="X286" s="281"/>
    </row>
    <row r="287" spans="1:34" s="298" customFormat="1" ht="40.5" customHeight="1">
      <c r="A287" s="277"/>
      <c r="B287" s="1160"/>
      <c r="C287" s="294" t="s">
        <v>2673</v>
      </c>
      <c r="D287" s="1164"/>
      <c r="E287" s="1165"/>
      <c r="F287" s="294"/>
      <c r="G287" s="294"/>
      <c r="H287" s="1166"/>
      <c r="I287" s="294"/>
      <c r="J287" s="294"/>
      <c r="K287" s="294"/>
      <c r="L287" s="294"/>
      <c r="M287" s="294"/>
      <c r="N287" s="294"/>
      <c r="O287" s="294"/>
      <c r="P287" s="293"/>
      <c r="Q287" s="294"/>
      <c r="R287" s="294"/>
      <c r="S287" s="294"/>
      <c r="T287" s="277"/>
      <c r="U287" s="281"/>
      <c r="V287" s="281"/>
      <c r="W287" s="281"/>
      <c r="X287" s="281"/>
      <c r="Y287" s="281"/>
      <c r="Z287" s="281"/>
      <c r="AA287" s="281"/>
      <c r="AB287" s="281"/>
      <c r="AC287" s="281"/>
      <c r="AD287" s="281"/>
      <c r="AE287" s="281"/>
      <c r="AF287" s="281"/>
      <c r="AG287" s="281"/>
      <c r="AH287" s="281"/>
    </row>
    <row r="288" spans="1:34" s="298" customFormat="1" ht="40.5" customHeight="1">
      <c r="A288" s="277"/>
      <c r="B288" s="294"/>
      <c r="C288" s="1167"/>
      <c r="D288" s="3546" t="s">
        <v>2674</v>
      </c>
      <c r="E288" s="3546"/>
      <c r="F288" s="3546"/>
      <c r="G288" s="3546"/>
      <c r="H288" s="3546"/>
      <c r="I288" s="3546"/>
      <c r="J288" s="3546"/>
      <c r="K288" s="3546"/>
      <c r="L288" s="294"/>
      <c r="M288" s="294"/>
      <c r="N288" s="294"/>
      <c r="O288" s="293"/>
      <c r="P288" s="294"/>
      <c r="Q288" s="294"/>
      <c r="R288" s="294"/>
      <c r="S288" s="292"/>
      <c r="T288" s="277"/>
      <c r="U288" s="281"/>
      <c r="V288" s="281"/>
      <c r="W288" s="281"/>
      <c r="X288" s="281"/>
      <c r="Y288" s="281"/>
      <c r="Z288" s="281"/>
      <c r="AA288" s="281"/>
      <c r="AB288" s="281"/>
      <c r="AC288" s="281"/>
      <c r="AD288" s="281"/>
      <c r="AE288" s="281"/>
      <c r="AF288" s="281"/>
      <c r="AG288" s="281"/>
    </row>
    <row r="289" spans="1:34">
      <c r="A289" s="1228">
        <v>1</v>
      </c>
      <c r="B289" s="1228">
        <v>1</v>
      </c>
      <c r="C289" s="1228">
        <v>1</v>
      </c>
      <c r="D289" s="1228">
        <v>1</v>
      </c>
      <c r="E289" s="1228">
        <v>1</v>
      </c>
      <c r="F289" s="1228">
        <v>1</v>
      </c>
      <c r="G289" s="1228">
        <v>1</v>
      </c>
      <c r="H289" s="1228">
        <v>1</v>
      </c>
      <c r="I289" s="1228">
        <v>1</v>
      </c>
      <c r="J289" s="1228">
        <v>1</v>
      </c>
      <c r="K289" s="1228">
        <v>1</v>
      </c>
      <c r="L289" s="1228">
        <v>1</v>
      </c>
      <c r="M289" s="1228">
        <v>1</v>
      </c>
      <c r="N289" s="1228">
        <v>1</v>
      </c>
      <c r="O289" s="1228">
        <v>1</v>
      </c>
      <c r="P289" s="1228">
        <v>1</v>
      </c>
      <c r="Q289" s="1228">
        <v>1</v>
      </c>
      <c r="R289" s="1228">
        <v>1</v>
      </c>
      <c r="S289" s="1228">
        <v>1</v>
      </c>
      <c r="T289" s="1228">
        <v>1</v>
      </c>
      <c r="U289" s="281"/>
      <c r="V289" s="281"/>
      <c r="W289" s="281"/>
      <c r="X289" s="281"/>
    </row>
    <row r="290" spans="1:34" s="298" customFormat="1" ht="40.5" customHeight="1">
      <c r="A290" s="277"/>
      <c r="B290" s="1160"/>
      <c r="C290" s="294" t="s">
        <v>2675</v>
      </c>
      <c r="D290" s="1164"/>
      <c r="E290" s="1165"/>
      <c r="F290" s="294"/>
      <c r="G290" s="294"/>
      <c r="H290" s="1166"/>
      <c r="I290" s="294"/>
      <c r="J290" s="294"/>
      <c r="K290" s="294"/>
      <c r="L290" s="294"/>
      <c r="M290" s="294"/>
      <c r="N290" s="294"/>
      <c r="O290" s="294"/>
      <c r="P290" s="293"/>
      <c r="Q290" s="294"/>
      <c r="R290" s="294"/>
      <c r="S290" s="294"/>
      <c r="T290" s="277"/>
      <c r="U290" s="281"/>
      <c r="V290" s="281"/>
      <c r="W290" s="281"/>
      <c r="X290" s="281"/>
      <c r="Y290" s="281"/>
      <c r="Z290" s="281"/>
      <c r="AA290" s="281"/>
      <c r="AB290" s="281"/>
      <c r="AC290" s="281"/>
      <c r="AD290" s="281"/>
      <c r="AE290" s="281"/>
      <c r="AF290" s="281"/>
      <c r="AG290" s="281"/>
      <c r="AH290" s="281"/>
    </row>
    <row r="291" spans="1:34" s="298" customFormat="1" ht="40.5" customHeight="1">
      <c r="A291" s="277"/>
      <c r="B291" s="294"/>
      <c r="C291" s="1167"/>
      <c r="D291" s="3546" t="s">
        <v>2676</v>
      </c>
      <c r="E291" s="3546"/>
      <c r="F291" s="3546"/>
      <c r="G291" s="3546"/>
      <c r="H291" s="3546"/>
      <c r="I291" s="3546"/>
      <c r="J291" s="3546"/>
      <c r="K291" s="3546"/>
      <c r="L291" s="294"/>
      <c r="M291" s="294"/>
      <c r="N291" s="294"/>
      <c r="O291" s="293"/>
      <c r="P291" s="294"/>
      <c r="Q291" s="294"/>
      <c r="R291" s="294"/>
      <c r="S291" s="292"/>
      <c r="T291" s="277"/>
      <c r="U291" s="281"/>
      <c r="V291" s="281"/>
      <c r="W291" s="281"/>
      <c r="X291" s="281"/>
      <c r="Y291" s="281"/>
      <c r="Z291" s="281"/>
      <c r="AA291" s="281"/>
      <c r="AB291" s="281"/>
      <c r="AC291" s="281"/>
      <c r="AD291" s="281"/>
      <c r="AE291" s="281"/>
      <c r="AF291" s="281"/>
      <c r="AG291" s="281"/>
    </row>
    <row r="292" spans="1:34">
      <c r="A292" s="1228">
        <v>1</v>
      </c>
      <c r="B292" s="1228">
        <v>1</v>
      </c>
      <c r="C292" s="1228">
        <v>1</v>
      </c>
      <c r="D292" s="1228">
        <v>1</v>
      </c>
      <c r="E292" s="1228">
        <v>1</v>
      </c>
      <c r="F292" s="1228">
        <v>1</v>
      </c>
      <c r="G292" s="1228">
        <v>1</v>
      </c>
      <c r="H292" s="1228">
        <v>1</v>
      </c>
      <c r="I292" s="1228">
        <v>1</v>
      </c>
      <c r="J292" s="1228">
        <v>1</v>
      </c>
      <c r="K292" s="1228">
        <v>1</v>
      </c>
      <c r="L292" s="1228">
        <v>1</v>
      </c>
      <c r="M292" s="1228">
        <v>1</v>
      </c>
      <c r="N292" s="1228">
        <v>1</v>
      </c>
      <c r="O292" s="1228">
        <v>1</v>
      </c>
      <c r="P292" s="1228">
        <v>1</v>
      </c>
      <c r="Q292" s="1228">
        <v>1</v>
      </c>
      <c r="R292" s="1228">
        <v>1</v>
      </c>
      <c r="S292" s="1228">
        <v>1</v>
      </c>
      <c r="T292" s="1228">
        <v>1</v>
      </c>
      <c r="U292" s="281"/>
      <c r="V292" s="281"/>
      <c r="W292" s="281"/>
      <c r="X292" s="281"/>
    </row>
    <row r="293" spans="1:34" s="298" customFormat="1" ht="40.5" customHeight="1">
      <c r="A293" s="277"/>
      <c r="B293" s="1160"/>
      <c r="C293" s="294" t="s">
        <v>2677</v>
      </c>
      <c r="D293" s="1164"/>
      <c r="E293" s="1165"/>
      <c r="F293" s="294"/>
      <c r="G293" s="294"/>
      <c r="H293" s="1166"/>
      <c r="I293" s="294"/>
      <c r="J293" s="294"/>
      <c r="K293" s="294"/>
      <c r="L293" s="294"/>
      <c r="M293" s="294"/>
      <c r="N293" s="294"/>
      <c r="O293" s="294"/>
      <c r="P293" s="293"/>
      <c r="Q293" s="294"/>
      <c r="R293" s="294"/>
      <c r="S293" s="294"/>
      <c r="T293" s="277"/>
      <c r="U293" s="281"/>
      <c r="V293" s="281"/>
      <c r="W293" s="281"/>
      <c r="X293" s="281"/>
      <c r="Y293" s="281"/>
      <c r="Z293" s="281"/>
      <c r="AA293" s="281"/>
      <c r="AB293" s="281"/>
      <c r="AC293" s="281"/>
      <c r="AD293" s="281"/>
      <c r="AE293" s="281"/>
      <c r="AF293" s="281"/>
      <c r="AG293" s="281"/>
      <c r="AH293" s="281"/>
    </row>
    <row r="294" spans="1:34" s="298" customFormat="1" ht="40.5" customHeight="1">
      <c r="A294" s="277"/>
      <c r="B294" s="294"/>
      <c r="C294" s="1167"/>
      <c r="D294" s="3546" t="s">
        <v>2678</v>
      </c>
      <c r="E294" s="3546"/>
      <c r="F294" s="3546"/>
      <c r="G294" s="3546"/>
      <c r="H294" s="3546"/>
      <c r="I294" s="3546"/>
      <c r="J294" s="3546"/>
      <c r="K294" s="3546"/>
      <c r="L294" s="294"/>
      <c r="M294" s="294"/>
      <c r="N294" s="294"/>
      <c r="O294" s="293"/>
      <c r="P294" s="294"/>
      <c r="Q294" s="294"/>
      <c r="R294" s="294"/>
      <c r="S294" s="292"/>
      <c r="T294" s="277"/>
      <c r="U294" s="281"/>
      <c r="V294" s="281"/>
      <c r="W294" s="281"/>
      <c r="X294" s="281"/>
      <c r="Y294" s="281"/>
      <c r="Z294" s="281"/>
      <c r="AA294" s="281"/>
      <c r="AB294" s="281"/>
      <c r="AC294" s="281"/>
      <c r="AD294" s="281"/>
      <c r="AE294" s="281"/>
      <c r="AF294" s="281"/>
      <c r="AG294" s="281"/>
    </row>
    <row r="295" spans="1:34">
      <c r="A295" s="1228">
        <v>1</v>
      </c>
      <c r="B295" s="1228">
        <v>1</v>
      </c>
      <c r="C295" s="1228">
        <v>1</v>
      </c>
      <c r="D295" s="1228">
        <v>1</v>
      </c>
      <c r="E295" s="1228">
        <v>1</v>
      </c>
      <c r="F295" s="1228">
        <v>1</v>
      </c>
      <c r="G295" s="1228">
        <v>1</v>
      </c>
      <c r="H295" s="1228">
        <v>1</v>
      </c>
      <c r="I295" s="1228">
        <v>1</v>
      </c>
      <c r="J295" s="1228">
        <v>1</v>
      </c>
      <c r="K295" s="1228">
        <v>1</v>
      </c>
      <c r="L295" s="1228">
        <v>1</v>
      </c>
      <c r="M295" s="1228">
        <v>1</v>
      </c>
      <c r="N295" s="1228">
        <v>1</v>
      </c>
      <c r="O295" s="1228">
        <v>1</v>
      </c>
      <c r="P295" s="1228">
        <v>1</v>
      </c>
      <c r="Q295" s="1228">
        <v>1</v>
      </c>
      <c r="R295" s="1228">
        <v>1</v>
      </c>
      <c r="S295" s="1228">
        <v>1</v>
      </c>
      <c r="T295" s="1228">
        <v>1</v>
      </c>
      <c r="U295" s="281"/>
      <c r="V295" s="281"/>
      <c r="W295" s="281"/>
      <c r="X295" s="281"/>
    </row>
    <row r="296" spans="1:34" s="298" customFormat="1" ht="40.5" customHeight="1">
      <c r="A296" s="277"/>
      <c r="B296" s="1160"/>
      <c r="C296" s="294" t="s">
        <v>2679</v>
      </c>
      <c r="D296" s="1164"/>
      <c r="E296" s="1165"/>
      <c r="F296" s="294"/>
      <c r="G296" s="294"/>
      <c r="H296" s="1166"/>
      <c r="I296" s="294"/>
      <c r="J296" s="294"/>
      <c r="K296" s="294"/>
      <c r="L296" s="294"/>
      <c r="M296" s="294"/>
      <c r="N296" s="294"/>
      <c r="O296" s="294"/>
      <c r="P296" s="293"/>
      <c r="Q296" s="294"/>
      <c r="R296" s="294"/>
      <c r="S296" s="294"/>
      <c r="T296" s="277"/>
      <c r="U296" s="281"/>
      <c r="V296" s="281"/>
      <c r="W296" s="281"/>
      <c r="X296" s="281"/>
      <c r="Y296" s="281"/>
      <c r="Z296" s="281"/>
      <c r="AA296" s="281"/>
      <c r="AB296" s="281"/>
      <c r="AC296" s="281"/>
      <c r="AD296" s="281"/>
      <c r="AE296" s="281"/>
      <c r="AF296" s="281"/>
      <c r="AG296" s="281"/>
      <c r="AH296" s="281"/>
    </row>
    <row r="297" spans="1:34" s="298" customFormat="1" ht="40.5" customHeight="1">
      <c r="A297" s="277"/>
      <c r="B297" s="294"/>
      <c r="C297" s="1167"/>
      <c r="D297" s="3546" t="s">
        <v>2680</v>
      </c>
      <c r="E297" s="3546"/>
      <c r="F297" s="3546"/>
      <c r="G297" s="3546"/>
      <c r="H297" s="3546"/>
      <c r="I297" s="3546"/>
      <c r="J297" s="3546"/>
      <c r="K297" s="3546"/>
      <c r="L297" s="294"/>
      <c r="M297" s="294"/>
      <c r="N297" s="294"/>
      <c r="O297" s="293"/>
      <c r="P297" s="294"/>
      <c r="Q297" s="294"/>
      <c r="R297" s="294"/>
      <c r="S297" s="292"/>
      <c r="T297" s="277"/>
      <c r="U297" s="281"/>
      <c r="V297" s="281"/>
      <c r="W297" s="281"/>
      <c r="X297" s="281"/>
      <c r="Y297" s="281"/>
      <c r="Z297" s="281"/>
      <c r="AA297" s="281"/>
      <c r="AB297" s="281"/>
      <c r="AC297" s="281"/>
      <c r="AD297" s="281"/>
      <c r="AE297" s="281"/>
      <c r="AF297" s="281"/>
      <c r="AG297" s="281"/>
    </row>
    <row r="298" spans="1:34">
      <c r="A298" s="1228">
        <v>1</v>
      </c>
      <c r="B298" s="1228">
        <v>1</v>
      </c>
      <c r="C298" s="1228">
        <v>1</v>
      </c>
      <c r="D298" s="1228">
        <v>1</v>
      </c>
      <c r="E298" s="1228">
        <v>1</v>
      </c>
      <c r="F298" s="1228">
        <v>1</v>
      </c>
      <c r="G298" s="1228">
        <v>1</v>
      </c>
      <c r="H298" s="1228">
        <v>1</v>
      </c>
      <c r="I298" s="1228">
        <v>1</v>
      </c>
      <c r="J298" s="1228">
        <v>1</v>
      </c>
      <c r="K298" s="1228">
        <v>1</v>
      </c>
      <c r="L298" s="1228">
        <v>1</v>
      </c>
      <c r="M298" s="1228">
        <v>1</v>
      </c>
      <c r="N298" s="1228">
        <v>1</v>
      </c>
      <c r="O298" s="1228">
        <v>1</v>
      </c>
      <c r="P298" s="1228">
        <v>1</v>
      </c>
      <c r="Q298" s="1228">
        <v>1</v>
      </c>
      <c r="R298" s="1228">
        <v>1</v>
      </c>
      <c r="S298" s="1228">
        <v>1</v>
      </c>
      <c r="T298" s="1228">
        <v>1</v>
      </c>
      <c r="U298" s="281"/>
      <c r="V298" s="281"/>
      <c r="W298" s="281"/>
      <c r="X298" s="281"/>
    </row>
    <row r="299" spans="1:34" s="298" customFormat="1" ht="40.5" customHeight="1">
      <c r="A299" s="277"/>
      <c r="B299" s="1160"/>
      <c r="C299" s="294" t="s">
        <v>2681</v>
      </c>
      <c r="D299" s="1164"/>
      <c r="E299" s="1165"/>
      <c r="F299" s="294"/>
      <c r="G299" s="294"/>
      <c r="H299" s="1166"/>
      <c r="I299" s="294"/>
      <c r="J299" s="294"/>
      <c r="K299" s="294"/>
      <c r="L299" s="294"/>
      <c r="M299" s="294"/>
      <c r="N299" s="294"/>
      <c r="O299" s="294"/>
      <c r="P299" s="293"/>
      <c r="Q299" s="294"/>
      <c r="R299" s="294"/>
      <c r="S299" s="294"/>
      <c r="T299" s="277"/>
      <c r="U299" s="281"/>
      <c r="V299" s="281"/>
      <c r="W299" s="281"/>
      <c r="X299" s="281"/>
      <c r="Y299" s="281"/>
      <c r="Z299" s="281"/>
      <c r="AA299" s="281"/>
      <c r="AB299" s="281"/>
      <c r="AC299" s="281"/>
      <c r="AD299" s="281"/>
      <c r="AE299" s="281"/>
      <c r="AF299" s="281"/>
      <c r="AG299" s="281"/>
      <c r="AH299" s="281"/>
    </row>
    <row r="300" spans="1:34" s="298" customFormat="1" ht="40.5" customHeight="1">
      <c r="A300" s="277"/>
      <c r="B300" s="294"/>
      <c r="C300" s="1167"/>
      <c r="D300" s="3546" t="s">
        <v>2682</v>
      </c>
      <c r="E300" s="3546"/>
      <c r="F300" s="3546"/>
      <c r="G300" s="3546"/>
      <c r="H300" s="3546"/>
      <c r="I300" s="3546"/>
      <c r="J300" s="3546"/>
      <c r="K300" s="3546"/>
      <c r="L300" s="294" t="s">
        <v>188</v>
      </c>
      <c r="M300" s="294"/>
      <c r="N300" s="294"/>
      <c r="O300" s="293"/>
      <c r="P300" s="294"/>
      <c r="Q300" s="294"/>
      <c r="R300" s="294"/>
      <c r="S300" s="292"/>
      <c r="T300" s="277"/>
      <c r="U300" s="281"/>
      <c r="V300" s="281"/>
      <c r="W300" s="281"/>
      <c r="X300" s="281"/>
      <c r="Y300" s="281"/>
      <c r="Z300" s="281"/>
      <c r="AA300" s="281"/>
      <c r="AB300" s="281"/>
      <c r="AC300" s="281"/>
      <c r="AD300" s="281"/>
      <c r="AE300" s="281"/>
      <c r="AF300" s="281"/>
      <c r="AG300" s="281"/>
    </row>
    <row r="301" spans="1:34">
      <c r="A301" s="1228">
        <v>1</v>
      </c>
      <c r="B301" s="1228">
        <v>1</v>
      </c>
      <c r="C301" s="1228">
        <v>1</v>
      </c>
      <c r="D301" s="1228">
        <v>1</v>
      </c>
      <c r="E301" s="1228">
        <v>1</v>
      </c>
      <c r="F301" s="1228">
        <v>1</v>
      </c>
      <c r="G301" s="1228">
        <v>1</v>
      </c>
      <c r="H301" s="1228">
        <v>1</v>
      </c>
      <c r="I301" s="1228">
        <v>1</v>
      </c>
      <c r="J301" s="1228">
        <v>1</v>
      </c>
      <c r="K301" s="1228">
        <v>1</v>
      </c>
      <c r="L301" s="1228">
        <v>1</v>
      </c>
      <c r="M301" s="1228">
        <v>1</v>
      </c>
      <c r="N301" s="1228">
        <v>1</v>
      </c>
      <c r="O301" s="1228">
        <v>1</v>
      </c>
      <c r="P301" s="1228">
        <v>1</v>
      </c>
      <c r="Q301" s="1228">
        <v>1</v>
      </c>
      <c r="R301" s="1228">
        <v>1</v>
      </c>
      <c r="S301" s="1228">
        <v>1</v>
      </c>
      <c r="T301" s="1228">
        <v>1</v>
      </c>
      <c r="U301" s="281"/>
      <c r="V301" s="281"/>
      <c r="W301" s="281"/>
      <c r="X301" s="281"/>
    </row>
    <row r="302" spans="1:34" s="298" customFormat="1" ht="40.5" customHeight="1">
      <c r="A302" s="277"/>
      <c r="B302" s="1160"/>
      <c r="C302" s="294" t="s">
        <v>2462</v>
      </c>
      <c r="D302" s="1164"/>
      <c r="E302" s="1165"/>
      <c r="F302" s="294"/>
      <c r="G302" s="294"/>
      <c r="H302" s="1166"/>
      <c r="I302" s="294"/>
      <c r="J302" s="294"/>
      <c r="K302" s="294"/>
      <c r="L302" s="294"/>
      <c r="M302" s="294"/>
      <c r="N302" s="294"/>
      <c r="O302" s="294"/>
      <c r="P302" s="293"/>
      <c r="Q302" s="294"/>
      <c r="R302" s="294"/>
      <c r="S302" s="294"/>
      <c r="T302" s="277"/>
      <c r="U302" s="281"/>
      <c r="V302" s="281"/>
      <c r="W302" s="281"/>
      <c r="X302" s="281"/>
      <c r="Y302" s="281"/>
      <c r="Z302" s="281"/>
      <c r="AA302" s="281"/>
      <c r="AB302" s="281"/>
      <c r="AC302" s="281"/>
      <c r="AD302" s="281"/>
      <c r="AE302" s="281"/>
      <c r="AF302" s="281"/>
      <c r="AG302" s="281"/>
      <c r="AH302" s="281"/>
    </row>
    <row r="303" spans="1:34" s="298" customFormat="1" ht="40.5" customHeight="1">
      <c r="A303" s="277"/>
      <c r="B303" s="294"/>
      <c r="C303" s="1167"/>
      <c r="D303" s="3546" t="s">
        <v>2463</v>
      </c>
      <c r="E303" s="3546"/>
      <c r="F303" s="3546"/>
      <c r="G303" s="3546"/>
      <c r="H303" s="3546"/>
      <c r="I303" s="3546"/>
      <c r="J303" s="3546"/>
      <c r="K303" s="3546"/>
      <c r="L303" s="294"/>
      <c r="M303" s="294"/>
      <c r="N303" s="294"/>
      <c r="O303" s="293"/>
      <c r="P303" s="294"/>
      <c r="Q303" s="294"/>
      <c r="R303" s="294"/>
      <c r="S303" s="292"/>
      <c r="T303" s="277"/>
      <c r="U303" s="281"/>
      <c r="V303" s="281"/>
      <c r="W303" s="281"/>
      <c r="X303" s="281"/>
      <c r="Y303" s="281"/>
      <c r="Z303" s="281"/>
      <c r="AA303" s="281"/>
      <c r="AB303" s="281"/>
      <c r="AC303" s="281"/>
      <c r="AD303" s="281"/>
      <c r="AE303" s="281"/>
      <c r="AF303" s="281"/>
      <c r="AG303" s="281"/>
    </row>
    <row r="304" spans="1:34" s="298" customFormat="1" ht="40.5" customHeight="1">
      <c r="A304" s="277"/>
      <c r="B304" s="294"/>
      <c r="C304" s="1167"/>
      <c r="D304" s="3546" t="s">
        <v>2464</v>
      </c>
      <c r="E304" s="3546"/>
      <c r="F304" s="3546"/>
      <c r="G304" s="3546"/>
      <c r="H304" s="3546"/>
      <c r="I304" s="3546"/>
      <c r="J304" s="3546"/>
      <c r="K304" s="3546"/>
      <c r="L304" s="294"/>
      <c r="M304" s="294"/>
      <c r="N304" s="294"/>
      <c r="O304" s="293"/>
      <c r="P304" s="294"/>
      <c r="Q304" s="294"/>
      <c r="R304" s="294"/>
      <c r="S304" s="292"/>
      <c r="T304" s="277"/>
      <c r="U304" s="281"/>
      <c r="V304" s="281"/>
      <c r="W304" s="281"/>
      <c r="X304" s="281"/>
      <c r="Y304" s="281"/>
      <c r="Z304" s="281"/>
      <c r="AA304" s="281"/>
      <c r="AB304" s="281"/>
      <c r="AC304" s="281"/>
      <c r="AD304" s="281"/>
      <c r="AE304" s="281"/>
      <c r="AF304" s="281"/>
      <c r="AG304" s="281"/>
    </row>
    <row r="305" spans="1:34" s="298" customFormat="1" ht="40.5" customHeight="1">
      <c r="A305" s="277"/>
      <c r="B305" s="294"/>
      <c r="C305" s="1167"/>
      <c r="D305" s="3546" t="s">
        <v>2465</v>
      </c>
      <c r="E305" s="3546"/>
      <c r="F305" s="3546"/>
      <c r="G305" s="3546"/>
      <c r="H305" s="3546"/>
      <c r="I305" s="3546"/>
      <c r="J305" s="3546"/>
      <c r="K305" s="3546"/>
      <c r="L305" s="294"/>
      <c r="M305" s="294"/>
      <c r="N305" s="294"/>
      <c r="O305" s="293"/>
      <c r="P305" s="294"/>
      <c r="Q305" s="294"/>
      <c r="R305" s="294"/>
      <c r="S305" s="292"/>
      <c r="T305" s="277"/>
      <c r="U305" s="281"/>
      <c r="V305" s="281"/>
      <c r="W305" s="281"/>
      <c r="X305" s="281"/>
      <c r="Y305" s="281"/>
      <c r="Z305" s="281"/>
      <c r="AA305" s="281"/>
      <c r="AB305" s="281"/>
      <c r="AC305" s="281"/>
      <c r="AD305" s="281"/>
      <c r="AE305" s="281"/>
      <c r="AF305" s="281"/>
      <c r="AG305" s="281"/>
    </row>
    <row r="306" spans="1:34" s="298" customFormat="1" ht="40.5" customHeight="1">
      <c r="A306" s="277"/>
      <c r="B306" s="294"/>
      <c r="C306" s="1167"/>
      <c r="D306" s="3546" t="s">
        <v>2466</v>
      </c>
      <c r="E306" s="3546"/>
      <c r="F306" s="3546"/>
      <c r="G306" s="3546"/>
      <c r="H306" s="3546"/>
      <c r="I306" s="3546"/>
      <c r="J306" s="3546"/>
      <c r="K306" s="3546"/>
      <c r="L306" s="294"/>
      <c r="M306" s="294"/>
      <c r="N306" s="294"/>
      <c r="O306" s="293"/>
      <c r="P306" s="294"/>
      <c r="Q306" s="294"/>
      <c r="R306" s="294"/>
      <c r="S306" s="292"/>
      <c r="T306" s="277"/>
      <c r="U306" s="281"/>
      <c r="V306" s="281"/>
      <c r="W306" s="281"/>
      <c r="X306" s="281"/>
      <c r="Y306" s="281"/>
      <c r="Z306" s="281"/>
      <c r="AA306" s="281"/>
      <c r="AB306" s="281"/>
      <c r="AC306" s="281"/>
      <c r="AD306" s="281"/>
      <c r="AE306" s="281"/>
      <c r="AF306" s="281"/>
      <c r="AG306" s="281"/>
    </row>
    <row r="307" spans="1:34" s="298" customFormat="1" ht="40.5" customHeight="1">
      <c r="A307" s="277"/>
      <c r="B307" s="294"/>
      <c r="C307" s="1167"/>
      <c r="D307" s="3546" t="s">
        <v>2467</v>
      </c>
      <c r="E307" s="3546"/>
      <c r="F307" s="3546"/>
      <c r="G307" s="3546"/>
      <c r="H307" s="3546"/>
      <c r="I307" s="3546"/>
      <c r="J307" s="3546"/>
      <c r="K307" s="3546"/>
      <c r="L307" s="294"/>
      <c r="M307" s="294"/>
      <c r="N307" s="294"/>
      <c r="O307" s="293"/>
      <c r="P307" s="294"/>
      <c r="Q307" s="294"/>
      <c r="R307" s="294"/>
      <c r="S307" s="292"/>
      <c r="T307" s="277"/>
      <c r="U307" s="281"/>
      <c r="V307" s="281"/>
      <c r="W307" s="281"/>
      <c r="X307" s="281"/>
      <c r="Y307" s="281"/>
      <c r="Z307" s="281"/>
      <c r="AA307" s="281"/>
      <c r="AB307" s="281"/>
      <c r="AC307" s="281"/>
      <c r="AD307" s="281"/>
      <c r="AE307" s="281"/>
      <c r="AF307" s="281"/>
      <c r="AG307" s="281"/>
    </row>
    <row r="308" spans="1:34">
      <c r="A308" s="1228">
        <v>1</v>
      </c>
      <c r="B308" s="1228">
        <v>1</v>
      </c>
      <c r="C308" s="1228">
        <v>1</v>
      </c>
      <c r="D308" s="1228">
        <v>1</v>
      </c>
      <c r="E308" s="1228">
        <v>1</v>
      </c>
      <c r="F308" s="1228">
        <v>1</v>
      </c>
      <c r="G308" s="1228">
        <v>1</v>
      </c>
      <c r="H308" s="1228">
        <v>1</v>
      </c>
      <c r="I308" s="1228">
        <v>1</v>
      </c>
      <c r="J308" s="1228">
        <v>1</v>
      </c>
      <c r="K308" s="1228">
        <v>1</v>
      </c>
      <c r="L308" s="1228">
        <v>1</v>
      </c>
      <c r="M308" s="1228">
        <v>1</v>
      </c>
      <c r="N308" s="1228">
        <v>1</v>
      </c>
      <c r="O308" s="1228">
        <v>1</v>
      </c>
      <c r="P308" s="1228">
        <v>1</v>
      </c>
      <c r="Q308" s="1228">
        <v>1</v>
      </c>
      <c r="R308" s="1228">
        <v>1</v>
      </c>
      <c r="S308" s="1228">
        <v>1</v>
      </c>
      <c r="T308" s="1228">
        <v>1</v>
      </c>
      <c r="U308" s="281"/>
      <c r="V308" s="281"/>
      <c r="W308" s="281"/>
      <c r="X308" s="281"/>
    </row>
    <row r="309" spans="1:34" s="298" customFormat="1" ht="40.5" customHeight="1">
      <c r="A309" s="277"/>
      <c r="B309" s="1174"/>
      <c r="C309" s="1175" t="s">
        <v>2683</v>
      </c>
      <c r="D309" s="1176"/>
      <c r="E309" s="294"/>
      <c r="F309" s="294"/>
      <c r="G309" s="294"/>
      <c r="H309" s="294"/>
      <c r="I309" s="294"/>
      <c r="J309" s="294"/>
      <c r="K309" s="294"/>
      <c r="L309" s="294"/>
      <c r="M309" s="294"/>
      <c r="N309" s="294"/>
      <c r="O309" s="294"/>
      <c r="P309" s="294"/>
      <c r="Q309" s="294"/>
      <c r="R309" s="294"/>
      <c r="S309" s="294"/>
      <c r="T309" s="277"/>
      <c r="U309" s="281"/>
      <c r="V309" s="281"/>
      <c r="W309" s="281"/>
      <c r="X309" s="281"/>
      <c r="Y309" s="281"/>
      <c r="Z309" s="281"/>
      <c r="AA309" s="281"/>
      <c r="AB309" s="281"/>
      <c r="AC309" s="281"/>
      <c r="AD309" s="281"/>
      <c r="AE309" s="281"/>
      <c r="AF309" s="281"/>
      <c r="AG309" s="281"/>
      <c r="AH309" s="281"/>
    </row>
    <row r="310" spans="1:34">
      <c r="A310" s="1228">
        <v>1</v>
      </c>
      <c r="B310" s="1228">
        <v>1</v>
      </c>
      <c r="C310" s="1228">
        <v>1</v>
      </c>
      <c r="D310" s="1228">
        <v>1</v>
      </c>
      <c r="E310" s="1228">
        <v>1</v>
      </c>
      <c r="F310" s="1228">
        <v>1</v>
      </c>
      <c r="G310" s="1228">
        <v>1</v>
      </c>
      <c r="H310" s="1228">
        <v>1</v>
      </c>
      <c r="I310" s="1228">
        <v>1</v>
      </c>
      <c r="J310" s="1228">
        <v>1</v>
      </c>
      <c r="K310" s="1228">
        <v>1</v>
      </c>
      <c r="L310" s="1228">
        <v>1</v>
      </c>
      <c r="M310" s="1228">
        <v>1</v>
      </c>
      <c r="N310" s="1228">
        <v>1</v>
      </c>
      <c r="O310" s="1228">
        <v>1</v>
      </c>
      <c r="P310" s="1228">
        <v>1</v>
      </c>
      <c r="Q310" s="1228">
        <v>1</v>
      </c>
      <c r="R310" s="1228">
        <v>1</v>
      </c>
      <c r="S310" s="1228">
        <v>1</v>
      </c>
      <c r="T310" s="1228">
        <v>1</v>
      </c>
      <c r="U310" s="281"/>
      <c r="V310" s="281"/>
      <c r="W310" s="281"/>
      <c r="X310" s="281"/>
    </row>
    <row r="311" spans="1:34" s="298" customFormat="1" ht="40.5" customHeight="1">
      <c r="A311" s="277"/>
      <c r="B311" s="1160"/>
      <c r="C311" s="294" t="s">
        <v>2684</v>
      </c>
      <c r="D311" s="1164"/>
      <c r="E311" s="1165"/>
      <c r="F311" s="294"/>
      <c r="G311" s="294"/>
      <c r="H311" s="1166"/>
      <c r="I311" s="294"/>
      <c r="J311" s="294"/>
      <c r="K311" s="294"/>
      <c r="L311" s="294"/>
      <c r="M311" s="294"/>
      <c r="N311" s="294"/>
      <c r="O311" s="294"/>
      <c r="P311" s="293"/>
      <c r="Q311" s="294"/>
      <c r="R311" s="294"/>
      <c r="S311" s="294"/>
      <c r="T311" s="277"/>
      <c r="U311" s="281"/>
      <c r="V311" s="281"/>
      <c r="W311" s="281"/>
      <c r="X311" s="281"/>
      <c r="Y311" s="281"/>
      <c r="Z311" s="281"/>
      <c r="AA311" s="281"/>
      <c r="AB311" s="281"/>
      <c r="AC311" s="281"/>
      <c r="AD311" s="281"/>
      <c r="AE311" s="281"/>
      <c r="AF311" s="281"/>
      <c r="AG311" s="281"/>
      <c r="AH311" s="281"/>
    </row>
    <row r="312" spans="1:34" s="298" customFormat="1" ht="40.5" customHeight="1">
      <c r="A312" s="277"/>
      <c r="B312" s="294"/>
      <c r="C312" s="3546" t="s">
        <v>2685</v>
      </c>
      <c r="D312" s="3546"/>
      <c r="E312" s="3546"/>
      <c r="F312" s="3546"/>
      <c r="G312" s="3546"/>
      <c r="H312" s="3546"/>
      <c r="I312" s="3546"/>
      <c r="J312" s="3546"/>
      <c r="K312" s="3546"/>
      <c r="L312" s="3546"/>
      <c r="M312" s="294"/>
      <c r="N312" s="294"/>
      <c r="O312" s="293"/>
      <c r="P312" s="294"/>
      <c r="Q312" s="294"/>
      <c r="R312" s="294"/>
      <c r="S312" s="292"/>
      <c r="T312" s="277"/>
      <c r="U312" s="281"/>
      <c r="V312" s="281"/>
      <c r="W312" s="281"/>
      <c r="X312" s="281"/>
      <c r="Y312" s="281"/>
      <c r="Z312" s="281"/>
      <c r="AA312" s="281"/>
      <c r="AB312" s="281"/>
      <c r="AC312" s="281"/>
      <c r="AD312" s="281"/>
      <c r="AE312" s="281"/>
      <c r="AF312" s="281"/>
      <c r="AG312" s="281"/>
    </row>
    <row r="313" spans="1:34">
      <c r="A313" s="1228">
        <v>1</v>
      </c>
      <c r="B313" s="1228">
        <v>1</v>
      </c>
      <c r="C313" s="1228">
        <v>1</v>
      </c>
      <c r="D313" s="1228">
        <v>1</v>
      </c>
      <c r="E313" s="1228">
        <v>1</v>
      </c>
      <c r="F313" s="1228">
        <v>1</v>
      </c>
      <c r="G313" s="1228">
        <v>1</v>
      </c>
      <c r="H313" s="1228">
        <v>1</v>
      </c>
      <c r="I313" s="1228">
        <v>1</v>
      </c>
      <c r="J313" s="1228">
        <v>1</v>
      </c>
      <c r="K313" s="1228">
        <v>1</v>
      </c>
      <c r="L313" s="1228">
        <v>1</v>
      </c>
      <c r="M313" s="1228">
        <v>1</v>
      </c>
      <c r="N313" s="1228">
        <v>1</v>
      </c>
      <c r="O313" s="1228">
        <v>1</v>
      </c>
      <c r="P313" s="1228">
        <v>1</v>
      </c>
      <c r="Q313" s="1228">
        <v>1</v>
      </c>
      <c r="R313" s="1228">
        <v>1</v>
      </c>
      <c r="S313" s="1228">
        <v>1</v>
      </c>
      <c r="T313" s="1228">
        <v>1</v>
      </c>
      <c r="U313" s="281"/>
      <c r="V313" s="281"/>
      <c r="W313" s="281"/>
      <c r="X313" s="281"/>
    </row>
    <row r="314" spans="1:34" s="298" customFormat="1" ht="40.5" customHeight="1">
      <c r="A314" s="277"/>
      <c r="B314" s="1160"/>
      <c r="C314" s="294" t="s">
        <v>2686</v>
      </c>
      <c r="D314" s="1164"/>
      <c r="E314" s="1165"/>
      <c r="F314" s="294"/>
      <c r="G314" s="294"/>
      <c r="H314" s="1166"/>
      <c r="I314" s="294"/>
      <c r="J314" s="294"/>
      <c r="K314" s="294"/>
      <c r="L314" s="294"/>
      <c r="M314" s="294"/>
      <c r="N314" s="294"/>
      <c r="O314" s="294"/>
      <c r="P314" s="293"/>
      <c r="Q314" s="294"/>
      <c r="R314" s="294"/>
      <c r="S314" s="294"/>
      <c r="T314" s="277"/>
      <c r="U314" s="281"/>
      <c r="V314" s="281"/>
      <c r="W314" s="281"/>
      <c r="X314" s="281"/>
      <c r="Y314" s="281"/>
      <c r="Z314" s="281"/>
      <c r="AA314" s="281"/>
      <c r="AB314" s="281"/>
      <c r="AC314" s="281"/>
      <c r="AD314" s="281"/>
      <c r="AE314" s="281"/>
      <c r="AF314" s="281"/>
      <c r="AG314" s="281"/>
      <c r="AH314" s="281"/>
    </row>
    <row r="315" spans="1:34" s="298" customFormat="1" ht="40.5" customHeight="1">
      <c r="A315" s="277"/>
      <c r="B315" s="294"/>
      <c r="C315" s="3546" t="s">
        <v>2687</v>
      </c>
      <c r="D315" s="3546"/>
      <c r="E315" s="3546"/>
      <c r="F315" s="3546"/>
      <c r="G315" s="3546"/>
      <c r="H315" s="3546"/>
      <c r="I315" s="3546"/>
      <c r="J315" s="3546"/>
      <c r="K315" s="3546"/>
      <c r="L315" s="3546"/>
      <c r="M315" s="294"/>
      <c r="N315" s="294"/>
      <c r="O315" s="293"/>
      <c r="P315" s="294"/>
      <c r="Q315" s="294"/>
      <c r="R315" s="294"/>
      <c r="S315" s="292"/>
      <c r="T315" s="277"/>
      <c r="U315" s="281"/>
      <c r="V315" s="281"/>
      <c r="W315" s="281"/>
      <c r="X315" s="281"/>
      <c r="Y315" s="281"/>
      <c r="Z315" s="281"/>
      <c r="AA315" s="281"/>
      <c r="AB315" s="281"/>
      <c r="AC315" s="281"/>
      <c r="AD315" s="281"/>
      <c r="AE315" s="281"/>
      <c r="AF315" s="281"/>
      <c r="AG315" s="281"/>
    </row>
    <row r="316" spans="1:34">
      <c r="A316" s="1228">
        <v>1</v>
      </c>
      <c r="B316" s="1228">
        <v>1</v>
      </c>
      <c r="C316" s="1228">
        <v>1</v>
      </c>
      <c r="D316" s="1228">
        <v>1</v>
      </c>
      <c r="E316" s="1228">
        <v>1</v>
      </c>
      <c r="F316" s="1228">
        <v>1</v>
      </c>
      <c r="G316" s="1228">
        <v>1</v>
      </c>
      <c r="H316" s="1228">
        <v>1</v>
      </c>
      <c r="I316" s="1228">
        <v>1</v>
      </c>
      <c r="J316" s="1228">
        <v>1</v>
      </c>
      <c r="K316" s="1228">
        <v>1</v>
      </c>
      <c r="L316" s="1228">
        <v>1</v>
      </c>
      <c r="M316" s="1228">
        <v>1</v>
      </c>
      <c r="N316" s="1228">
        <v>1</v>
      </c>
      <c r="O316" s="1228">
        <v>1</v>
      </c>
      <c r="P316" s="1228">
        <v>1</v>
      </c>
      <c r="Q316" s="1228">
        <v>1</v>
      </c>
      <c r="R316" s="1228">
        <v>1</v>
      </c>
      <c r="S316" s="1228">
        <v>1</v>
      </c>
      <c r="T316" s="1228">
        <v>1</v>
      </c>
      <c r="U316" s="281"/>
      <c r="V316" s="281"/>
      <c r="W316" s="281"/>
      <c r="X316" s="281"/>
    </row>
    <row r="317" spans="1:34" s="298" customFormat="1" ht="40.5" customHeight="1">
      <c r="A317" s="277"/>
      <c r="B317" s="1160"/>
      <c r="C317" s="294" t="s">
        <v>2688</v>
      </c>
      <c r="D317" s="1164"/>
      <c r="E317" s="1165"/>
      <c r="F317" s="294"/>
      <c r="G317" s="294"/>
      <c r="H317" s="1166"/>
      <c r="I317" s="294"/>
      <c r="J317" s="294"/>
      <c r="K317" s="294"/>
      <c r="L317" s="294"/>
      <c r="M317" s="294"/>
      <c r="N317" s="294"/>
      <c r="O317" s="294"/>
      <c r="P317" s="293"/>
      <c r="Q317" s="294"/>
      <c r="R317" s="294"/>
      <c r="S317" s="294"/>
      <c r="T317" s="277"/>
      <c r="U317" s="281"/>
      <c r="V317" s="281"/>
      <c r="W317" s="281"/>
      <c r="X317" s="281"/>
      <c r="Y317" s="281"/>
      <c r="Z317" s="281"/>
      <c r="AA317" s="281"/>
      <c r="AB317" s="281"/>
      <c r="AC317" s="281"/>
      <c r="AD317" s="281"/>
      <c r="AE317" s="281"/>
      <c r="AF317" s="281"/>
      <c r="AG317" s="281"/>
      <c r="AH317" s="281"/>
    </row>
    <row r="318" spans="1:34" s="298" customFormat="1" ht="40.5" customHeight="1">
      <c r="A318" s="277"/>
      <c r="B318" s="294"/>
      <c r="C318" s="1167"/>
      <c r="D318" s="3546" t="s">
        <v>2689</v>
      </c>
      <c r="E318" s="3546"/>
      <c r="F318" s="3546"/>
      <c r="G318" s="3546"/>
      <c r="H318" s="3546"/>
      <c r="I318" s="3546"/>
      <c r="J318" s="3546"/>
      <c r="K318" s="3546"/>
      <c r="L318" s="294"/>
      <c r="M318" s="294"/>
      <c r="N318" s="294"/>
      <c r="O318" s="293"/>
      <c r="P318" s="294"/>
      <c r="Q318" s="294"/>
      <c r="R318" s="294"/>
      <c r="S318" s="292"/>
      <c r="T318" s="277"/>
      <c r="U318" s="281"/>
      <c r="V318" s="281"/>
      <c r="W318" s="281"/>
      <c r="X318" s="281"/>
      <c r="Y318" s="281"/>
      <c r="Z318" s="281"/>
      <c r="AA318" s="281"/>
      <c r="AB318" s="281"/>
      <c r="AC318" s="281"/>
      <c r="AD318" s="281"/>
      <c r="AE318" s="281"/>
      <c r="AF318" s="281"/>
      <c r="AG318" s="281"/>
    </row>
    <row r="319" spans="1:34">
      <c r="A319" s="1228">
        <v>1</v>
      </c>
      <c r="B319" s="1228">
        <v>1</v>
      </c>
      <c r="C319" s="1228">
        <v>1</v>
      </c>
      <c r="D319" s="1228">
        <v>1</v>
      </c>
      <c r="E319" s="1228">
        <v>1</v>
      </c>
      <c r="F319" s="1228">
        <v>1</v>
      </c>
      <c r="G319" s="1228">
        <v>1</v>
      </c>
      <c r="H319" s="1228">
        <v>1</v>
      </c>
      <c r="I319" s="1228">
        <v>1</v>
      </c>
      <c r="J319" s="1228">
        <v>1</v>
      </c>
      <c r="K319" s="1228">
        <v>1</v>
      </c>
      <c r="L319" s="1228">
        <v>1</v>
      </c>
      <c r="M319" s="1228">
        <v>1</v>
      </c>
      <c r="N319" s="1228">
        <v>1</v>
      </c>
      <c r="O319" s="1228">
        <v>1</v>
      </c>
      <c r="P319" s="1228">
        <v>1</v>
      </c>
      <c r="Q319" s="1228">
        <v>1</v>
      </c>
      <c r="R319" s="1228">
        <v>1</v>
      </c>
      <c r="S319" s="1228">
        <v>1</v>
      </c>
      <c r="T319" s="1228">
        <v>1</v>
      </c>
      <c r="U319" s="281"/>
      <c r="V319" s="281"/>
      <c r="W319" s="281"/>
      <c r="X319" s="281"/>
    </row>
    <row r="320" spans="1:34" s="298" customFormat="1" ht="40.5" customHeight="1">
      <c r="A320" s="277"/>
      <c r="B320" s="1160"/>
      <c r="C320" s="294" t="s">
        <v>2690</v>
      </c>
      <c r="D320" s="1164"/>
      <c r="E320" s="1165"/>
      <c r="F320" s="294"/>
      <c r="G320" s="294"/>
      <c r="H320" s="1166"/>
      <c r="I320" s="294"/>
      <c r="J320" s="294"/>
      <c r="K320" s="294"/>
      <c r="L320" s="294"/>
      <c r="M320" s="294"/>
      <c r="N320" s="294"/>
      <c r="O320" s="294"/>
      <c r="P320" s="293"/>
      <c r="Q320" s="294"/>
      <c r="R320" s="294"/>
      <c r="S320" s="294"/>
      <c r="T320" s="277"/>
      <c r="U320" s="281"/>
      <c r="V320" s="281"/>
      <c r="W320" s="281"/>
      <c r="X320" s="281"/>
      <c r="Y320" s="281"/>
      <c r="Z320" s="281"/>
      <c r="AA320" s="281"/>
      <c r="AB320" s="281"/>
      <c r="AC320" s="281"/>
      <c r="AD320" s="281"/>
      <c r="AE320" s="281"/>
      <c r="AF320" s="281"/>
      <c r="AG320" s="281"/>
      <c r="AH320" s="281"/>
    </row>
    <row r="321" spans="1:34" s="298" customFormat="1" ht="40.5" customHeight="1">
      <c r="A321" s="277"/>
      <c r="B321" s="294"/>
      <c r="C321" s="1167"/>
      <c r="D321" s="3546" t="s">
        <v>2691</v>
      </c>
      <c r="E321" s="3546"/>
      <c r="F321" s="3546"/>
      <c r="G321" s="3546"/>
      <c r="H321" s="3546"/>
      <c r="I321" s="3546"/>
      <c r="J321" s="3546"/>
      <c r="K321" s="3546"/>
      <c r="L321" s="294"/>
      <c r="M321" s="294"/>
      <c r="N321" s="294"/>
      <c r="O321" s="293"/>
      <c r="P321" s="294"/>
      <c r="Q321" s="294"/>
      <c r="R321" s="294"/>
      <c r="S321" s="292"/>
      <c r="T321" s="277"/>
      <c r="U321" s="281"/>
      <c r="V321" s="281"/>
      <c r="W321" s="281"/>
      <c r="X321" s="281"/>
      <c r="Y321" s="281"/>
      <c r="Z321" s="281"/>
      <c r="AA321" s="281"/>
      <c r="AB321" s="281"/>
      <c r="AC321" s="281"/>
      <c r="AD321" s="281"/>
      <c r="AE321" s="281"/>
      <c r="AF321" s="281"/>
      <c r="AG321" s="281"/>
    </row>
    <row r="322" spans="1:34">
      <c r="A322" s="1228">
        <v>1</v>
      </c>
      <c r="B322" s="1228">
        <v>1</v>
      </c>
      <c r="C322" s="1228">
        <v>1</v>
      </c>
      <c r="D322" s="1228">
        <v>1</v>
      </c>
      <c r="E322" s="1228">
        <v>1</v>
      </c>
      <c r="F322" s="1228">
        <v>1</v>
      </c>
      <c r="G322" s="1228">
        <v>1</v>
      </c>
      <c r="H322" s="1228">
        <v>1</v>
      </c>
      <c r="I322" s="1228">
        <v>1</v>
      </c>
      <c r="J322" s="1228">
        <v>1</v>
      </c>
      <c r="K322" s="1228">
        <v>1</v>
      </c>
      <c r="L322" s="1228">
        <v>1</v>
      </c>
      <c r="M322" s="1228">
        <v>1</v>
      </c>
      <c r="N322" s="1228">
        <v>1</v>
      </c>
      <c r="O322" s="1228">
        <v>1</v>
      </c>
      <c r="P322" s="1228">
        <v>1</v>
      </c>
      <c r="Q322" s="1228">
        <v>1</v>
      </c>
      <c r="R322" s="1228">
        <v>1</v>
      </c>
      <c r="S322" s="1228">
        <v>1</v>
      </c>
      <c r="T322" s="1228">
        <v>1</v>
      </c>
      <c r="U322" s="281"/>
      <c r="V322" s="281"/>
      <c r="W322" s="281"/>
      <c r="X322" s="281"/>
    </row>
    <row r="323" spans="1:34" s="298" customFormat="1" ht="40.5" customHeight="1">
      <c r="A323" s="277"/>
      <c r="B323" s="1160"/>
      <c r="C323" s="294" t="s">
        <v>2692</v>
      </c>
      <c r="D323" s="1164"/>
      <c r="E323" s="1165"/>
      <c r="F323" s="294"/>
      <c r="G323" s="294"/>
      <c r="H323" s="1166"/>
      <c r="I323" s="294"/>
      <c r="J323" s="294"/>
      <c r="K323" s="294"/>
      <c r="L323" s="294"/>
      <c r="M323" s="294"/>
      <c r="N323" s="294"/>
      <c r="O323" s="294"/>
      <c r="P323" s="293"/>
      <c r="Q323" s="294"/>
      <c r="R323" s="294"/>
      <c r="S323" s="294"/>
      <c r="T323" s="277"/>
      <c r="U323" s="281"/>
      <c r="V323" s="281"/>
      <c r="W323" s="281"/>
      <c r="X323" s="281"/>
      <c r="Y323" s="281"/>
      <c r="Z323" s="281"/>
      <c r="AA323" s="281"/>
      <c r="AB323" s="281"/>
      <c r="AC323" s="281"/>
      <c r="AD323" s="281"/>
      <c r="AE323" s="281"/>
      <c r="AF323" s="281"/>
      <c r="AG323" s="281"/>
      <c r="AH323" s="281"/>
    </row>
    <row r="324" spans="1:34">
      <c r="A324" s="1228">
        <v>1</v>
      </c>
      <c r="B324" s="1228">
        <v>1</v>
      </c>
      <c r="C324" s="1228">
        <v>1</v>
      </c>
      <c r="D324" s="1228">
        <v>1</v>
      </c>
      <c r="E324" s="1228">
        <v>1</v>
      </c>
      <c r="F324" s="1228">
        <v>1</v>
      </c>
      <c r="G324" s="1228">
        <v>1</v>
      </c>
      <c r="H324" s="1228">
        <v>1</v>
      </c>
      <c r="I324" s="1228">
        <v>1</v>
      </c>
      <c r="J324" s="1228">
        <v>1</v>
      </c>
      <c r="K324" s="1228">
        <v>1</v>
      </c>
      <c r="L324" s="1228">
        <v>1</v>
      </c>
      <c r="M324" s="1228">
        <v>1</v>
      </c>
      <c r="N324" s="1228">
        <v>1</v>
      </c>
      <c r="O324" s="1228">
        <v>1</v>
      </c>
      <c r="P324" s="1228">
        <v>1</v>
      </c>
      <c r="Q324" s="1228">
        <v>1</v>
      </c>
      <c r="R324" s="1228">
        <v>1</v>
      </c>
      <c r="S324" s="1228">
        <v>1</v>
      </c>
      <c r="T324" s="1228">
        <v>1</v>
      </c>
      <c r="U324" s="281"/>
      <c r="V324" s="281"/>
      <c r="W324" s="281"/>
      <c r="X324" s="281"/>
    </row>
    <row r="325" spans="1:34" s="298" customFormat="1" ht="40.5" customHeight="1">
      <c r="A325" s="277"/>
      <c r="B325" s="294"/>
      <c r="C325" s="294" t="s">
        <v>2693</v>
      </c>
      <c r="D325" s="1164"/>
      <c r="E325" s="1165"/>
      <c r="F325" s="294"/>
      <c r="G325" s="294"/>
      <c r="H325" s="1166"/>
      <c r="I325" s="294"/>
      <c r="J325" s="294"/>
      <c r="K325" s="294"/>
      <c r="L325" s="294"/>
      <c r="M325" s="294"/>
      <c r="N325" s="294"/>
      <c r="O325" s="294"/>
      <c r="P325" s="293"/>
      <c r="Q325" s="294"/>
      <c r="R325" s="294"/>
      <c r="S325" s="294"/>
      <c r="T325" s="277"/>
      <c r="U325" s="281"/>
      <c r="V325" s="281"/>
      <c r="W325" s="281"/>
      <c r="X325" s="281"/>
      <c r="Y325" s="281"/>
      <c r="Z325" s="281"/>
      <c r="AA325" s="281"/>
      <c r="AB325" s="281"/>
      <c r="AC325" s="281"/>
      <c r="AD325" s="281"/>
      <c r="AE325" s="281"/>
      <c r="AF325" s="281"/>
      <c r="AG325" s="281"/>
      <c r="AH325" s="281"/>
    </row>
    <row r="326" spans="1:34" s="298" customFormat="1" ht="40.5" customHeight="1">
      <c r="A326" s="277"/>
      <c r="B326" s="294"/>
      <c r="C326" s="1167"/>
      <c r="D326" s="3546" t="s">
        <v>2694</v>
      </c>
      <c r="E326" s="3546"/>
      <c r="F326" s="3546"/>
      <c r="G326" s="3546"/>
      <c r="H326" s="3546"/>
      <c r="I326" s="3546"/>
      <c r="J326" s="3546"/>
      <c r="K326" s="3546"/>
      <c r="L326" s="294" t="s">
        <v>188</v>
      </c>
      <c r="M326" s="294"/>
      <c r="N326" s="294"/>
      <c r="O326" s="293"/>
      <c r="P326" s="294"/>
      <c r="Q326" s="294"/>
      <c r="R326" s="294"/>
      <c r="S326" s="292"/>
      <c r="T326" s="277"/>
      <c r="U326" s="281"/>
      <c r="V326" s="281"/>
      <c r="W326" s="281"/>
      <c r="X326" s="281"/>
      <c r="Y326" s="281"/>
      <c r="Z326" s="281"/>
      <c r="AA326" s="281"/>
      <c r="AB326" s="281"/>
      <c r="AC326" s="281"/>
      <c r="AD326" s="281"/>
      <c r="AE326" s="281"/>
      <c r="AF326" s="281"/>
      <c r="AG326" s="281"/>
    </row>
    <row r="327" spans="1:34">
      <c r="A327" s="1228">
        <v>1</v>
      </c>
      <c r="B327" s="1228">
        <v>1</v>
      </c>
      <c r="C327" s="1228">
        <v>1</v>
      </c>
      <c r="D327" s="1228">
        <v>1</v>
      </c>
      <c r="E327" s="1228">
        <v>1</v>
      </c>
      <c r="F327" s="1228">
        <v>1</v>
      </c>
      <c r="G327" s="1228">
        <v>1</v>
      </c>
      <c r="H327" s="1228">
        <v>1</v>
      </c>
      <c r="I327" s="1228">
        <v>1</v>
      </c>
      <c r="J327" s="1228">
        <v>1</v>
      </c>
      <c r="K327" s="1228">
        <v>1</v>
      </c>
      <c r="L327" s="1228">
        <v>1</v>
      </c>
      <c r="M327" s="1228">
        <v>1</v>
      </c>
      <c r="N327" s="1228">
        <v>1</v>
      </c>
      <c r="O327" s="1228">
        <v>1</v>
      </c>
      <c r="P327" s="1228">
        <v>1</v>
      </c>
      <c r="Q327" s="1228">
        <v>1</v>
      </c>
      <c r="R327" s="1228">
        <v>1</v>
      </c>
      <c r="S327" s="1228">
        <v>1</v>
      </c>
      <c r="T327" s="1228">
        <v>1</v>
      </c>
      <c r="U327" s="281"/>
      <c r="V327" s="281"/>
      <c r="W327" s="281"/>
      <c r="X327" s="281"/>
    </row>
    <row r="328" spans="1:34" s="298" customFormat="1" ht="40.5" customHeight="1">
      <c r="A328" s="277"/>
      <c r="B328" s="294"/>
      <c r="C328" s="294" t="s">
        <v>2695</v>
      </c>
      <c r="D328" s="1164"/>
      <c r="E328" s="1165"/>
      <c r="F328" s="294"/>
      <c r="G328" s="294"/>
      <c r="H328" s="1166"/>
      <c r="I328" s="294"/>
      <c r="J328" s="294"/>
      <c r="K328" s="294"/>
      <c r="L328" s="294"/>
      <c r="M328" s="294"/>
      <c r="N328" s="294"/>
      <c r="O328" s="294"/>
      <c r="P328" s="293"/>
      <c r="Q328" s="294"/>
      <c r="R328" s="294"/>
      <c r="S328" s="294"/>
      <c r="T328" s="277"/>
      <c r="U328" s="281"/>
      <c r="V328" s="281"/>
      <c r="W328" s="281"/>
      <c r="X328" s="281"/>
      <c r="Y328" s="281"/>
      <c r="Z328" s="281"/>
      <c r="AA328" s="281"/>
      <c r="AB328" s="281"/>
      <c r="AC328" s="281"/>
      <c r="AD328" s="281"/>
      <c r="AE328" s="281"/>
      <c r="AF328" s="281"/>
      <c r="AG328" s="281"/>
      <c r="AH328" s="281"/>
    </row>
    <row r="329" spans="1:34" s="298" customFormat="1" ht="40.5" customHeight="1">
      <c r="A329" s="277"/>
      <c r="B329" s="294"/>
      <c r="C329" s="1167"/>
      <c r="D329" s="3546" t="s">
        <v>2696</v>
      </c>
      <c r="E329" s="3546"/>
      <c r="F329" s="3546"/>
      <c r="G329" s="3546"/>
      <c r="H329" s="3546"/>
      <c r="I329" s="3546"/>
      <c r="J329" s="3546"/>
      <c r="K329" s="3546"/>
      <c r="L329" s="294"/>
      <c r="M329" s="294"/>
      <c r="N329" s="294"/>
      <c r="O329" s="293"/>
      <c r="P329" s="294"/>
      <c r="Q329" s="294"/>
      <c r="R329" s="294"/>
      <c r="S329" s="292"/>
      <c r="T329" s="277"/>
      <c r="U329" s="281"/>
      <c r="V329" s="281"/>
      <c r="W329" s="281"/>
      <c r="X329" s="281"/>
      <c r="Y329" s="281"/>
      <c r="Z329" s="281"/>
      <c r="AA329" s="281"/>
      <c r="AB329" s="281"/>
      <c r="AC329" s="281"/>
      <c r="AD329" s="281"/>
      <c r="AE329" s="281"/>
      <c r="AF329" s="281"/>
      <c r="AG329" s="281"/>
    </row>
    <row r="330" spans="1:34" s="298" customFormat="1" ht="40.5" customHeight="1">
      <c r="A330" s="277"/>
      <c r="B330" s="294"/>
      <c r="C330" s="1167"/>
      <c r="D330" s="3546" t="s">
        <v>2697</v>
      </c>
      <c r="E330" s="3546"/>
      <c r="F330" s="3546"/>
      <c r="G330" s="3546"/>
      <c r="H330" s="3546"/>
      <c r="I330" s="3546"/>
      <c r="J330" s="3546"/>
      <c r="K330" s="3546"/>
      <c r="L330" s="294" t="s">
        <v>188</v>
      </c>
      <c r="M330" s="294"/>
      <c r="N330" s="294"/>
      <c r="O330" s="293"/>
      <c r="P330" s="294"/>
      <c r="Q330" s="294"/>
      <c r="R330" s="294"/>
      <c r="S330" s="292"/>
      <c r="T330" s="277"/>
      <c r="U330" s="281"/>
      <c r="V330" s="281"/>
      <c r="W330" s="281"/>
      <c r="X330" s="281"/>
      <c r="Y330" s="281"/>
      <c r="Z330" s="281"/>
      <c r="AA330" s="281"/>
      <c r="AB330" s="281"/>
      <c r="AC330" s="281"/>
      <c r="AD330" s="281"/>
      <c r="AE330" s="281"/>
      <c r="AF330" s="281"/>
      <c r="AG330" s="281"/>
    </row>
    <row r="331" spans="1:34">
      <c r="A331" s="1228">
        <v>1</v>
      </c>
      <c r="B331" s="1228">
        <v>1</v>
      </c>
      <c r="C331" s="1228">
        <v>1</v>
      </c>
      <c r="D331" s="1228">
        <v>1</v>
      </c>
      <c r="E331" s="1228">
        <v>1</v>
      </c>
      <c r="F331" s="1228">
        <v>1</v>
      </c>
      <c r="G331" s="1228">
        <v>1</v>
      </c>
      <c r="H331" s="1228">
        <v>1</v>
      </c>
      <c r="I331" s="1228">
        <v>1</v>
      </c>
      <c r="J331" s="1228">
        <v>1</v>
      </c>
      <c r="K331" s="1228">
        <v>1</v>
      </c>
      <c r="L331" s="1228">
        <v>1</v>
      </c>
      <c r="M331" s="1228">
        <v>1</v>
      </c>
      <c r="N331" s="1228">
        <v>1</v>
      </c>
      <c r="O331" s="1228">
        <v>1</v>
      </c>
      <c r="P331" s="1228">
        <v>1</v>
      </c>
      <c r="Q331" s="1228">
        <v>1</v>
      </c>
      <c r="R331" s="1228">
        <v>1</v>
      </c>
      <c r="S331" s="1228">
        <v>1</v>
      </c>
      <c r="T331" s="1228">
        <v>1</v>
      </c>
      <c r="U331" s="281"/>
      <c r="V331" s="281"/>
      <c r="W331" s="281"/>
      <c r="X331" s="281"/>
    </row>
    <row r="332" spans="1:34" s="298" customFormat="1" ht="40.5" customHeight="1">
      <c r="A332" s="277"/>
      <c r="B332" s="294"/>
      <c r="C332" s="294" t="s">
        <v>2698</v>
      </c>
      <c r="D332" s="1164"/>
      <c r="E332" s="1165"/>
      <c r="F332" s="294"/>
      <c r="G332" s="294"/>
      <c r="H332" s="1166"/>
      <c r="I332" s="294"/>
      <c r="J332" s="294"/>
      <c r="K332" s="294"/>
      <c r="L332" s="294"/>
      <c r="M332" s="294"/>
      <c r="N332" s="294"/>
      <c r="O332" s="294"/>
      <c r="P332" s="293"/>
      <c r="Q332" s="294"/>
      <c r="R332" s="294"/>
      <c r="S332" s="294"/>
      <c r="T332" s="277"/>
      <c r="U332" s="281"/>
      <c r="V332" s="281"/>
      <c r="W332" s="281"/>
      <c r="X332" s="281"/>
      <c r="Y332" s="281"/>
      <c r="Z332" s="281"/>
      <c r="AA332" s="281"/>
      <c r="AB332" s="281"/>
      <c r="AC332" s="281"/>
      <c r="AD332" s="281"/>
      <c r="AE332" s="281"/>
      <c r="AF332" s="281"/>
      <c r="AG332" s="281"/>
      <c r="AH332" s="281"/>
    </row>
    <row r="333" spans="1:34" s="298" customFormat="1" ht="40.5" customHeight="1">
      <c r="A333" s="277"/>
      <c r="B333" s="294"/>
      <c r="C333" s="1167"/>
      <c r="D333" s="3546" t="s">
        <v>2699</v>
      </c>
      <c r="E333" s="3546"/>
      <c r="F333" s="3546"/>
      <c r="G333" s="3546"/>
      <c r="H333" s="3546"/>
      <c r="I333" s="3546"/>
      <c r="J333" s="3546"/>
      <c r="K333" s="3546"/>
      <c r="L333" s="294"/>
      <c r="M333" s="294"/>
      <c r="N333" s="294"/>
      <c r="O333" s="293"/>
      <c r="P333" s="294"/>
      <c r="Q333" s="294"/>
      <c r="R333" s="294"/>
      <c r="S333" s="292"/>
      <c r="T333" s="277"/>
      <c r="U333" s="281"/>
      <c r="V333" s="281"/>
      <c r="W333" s="281"/>
      <c r="X333" s="281"/>
      <c r="Y333" s="281"/>
      <c r="Z333" s="281"/>
      <c r="AA333" s="281"/>
      <c r="AB333" s="281"/>
      <c r="AC333" s="281"/>
      <c r="AD333" s="281"/>
      <c r="AE333" s="281"/>
      <c r="AF333" s="281"/>
      <c r="AG333" s="281"/>
    </row>
    <row r="334" spans="1:34">
      <c r="A334" s="1228">
        <v>1</v>
      </c>
      <c r="B334" s="1228">
        <v>1</v>
      </c>
      <c r="C334" s="1228">
        <v>1</v>
      </c>
      <c r="D334" s="1228">
        <v>1</v>
      </c>
      <c r="E334" s="1228">
        <v>1</v>
      </c>
      <c r="F334" s="1228">
        <v>1</v>
      </c>
      <c r="G334" s="1228">
        <v>1</v>
      </c>
      <c r="H334" s="1228">
        <v>1</v>
      </c>
      <c r="I334" s="1228">
        <v>1</v>
      </c>
      <c r="J334" s="1228">
        <v>1</v>
      </c>
      <c r="K334" s="1228">
        <v>1</v>
      </c>
      <c r="L334" s="1228">
        <v>1</v>
      </c>
      <c r="M334" s="1228">
        <v>1</v>
      </c>
      <c r="N334" s="1228">
        <v>1</v>
      </c>
      <c r="O334" s="1228">
        <v>1</v>
      </c>
      <c r="P334" s="1228">
        <v>1</v>
      </c>
      <c r="Q334" s="1228">
        <v>1</v>
      </c>
      <c r="R334" s="1228">
        <v>1</v>
      </c>
      <c r="S334" s="1228">
        <v>1</v>
      </c>
      <c r="T334" s="1228">
        <v>1</v>
      </c>
      <c r="U334" s="281"/>
      <c r="V334" s="281"/>
      <c r="W334" s="281"/>
      <c r="X334" s="281"/>
    </row>
    <row r="335" spans="1:34" s="298" customFormat="1" ht="40.5" customHeight="1">
      <c r="A335" s="277"/>
      <c r="B335" s="294"/>
      <c r="C335" s="294" t="s">
        <v>2700</v>
      </c>
      <c r="D335" s="1164"/>
      <c r="E335" s="1165"/>
      <c r="F335" s="294"/>
      <c r="G335" s="294"/>
      <c r="H335" s="1166"/>
      <c r="I335" s="294"/>
      <c r="J335" s="294"/>
      <c r="K335" s="294"/>
      <c r="L335" s="294"/>
      <c r="M335" s="294"/>
      <c r="N335" s="294"/>
      <c r="O335" s="294"/>
      <c r="P335" s="293"/>
      <c r="Q335" s="294"/>
      <c r="R335" s="294"/>
      <c r="S335" s="294"/>
      <c r="T335" s="277"/>
      <c r="U335" s="281"/>
      <c r="V335" s="281"/>
      <c r="W335" s="281"/>
      <c r="X335" s="281"/>
      <c r="Y335" s="281"/>
      <c r="Z335" s="281"/>
      <c r="AA335" s="281"/>
      <c r="AB335" s="281"/>
      <c r="AC335" s="281"/>
      <c r="AD335" s="281"/>
      <c r="AE335" s="281"/>
      <c r="AF335" s="281"/>
      <c r="AG335" s="281"/>
      <c r="AH335" s="281"/>
    </row>
    <row r="336" spans="1:34" s="298" customFormat="1" ht="28.5">
      <c r="A336" s="277"/>
      <c r="B336" s="1177"/>
      <c r="C336" s="1165" t="s">
        <v>2701</v>
      </c>
      <c r="D336" s="1165"/>
      <c r="E336" s="1165"/>
      <c r="F336" s="1165"/>
      <c r="G336" s="1165"/>
      <c r="H336" s="1165"/>
      <c r="I336" s="1165"/>
      <c r="J336" s="1165"/>
      <c r="K336" s="1165"/>
      <c r="L336" s="1165"/>
      <c r="M336" s="294"/>
      <c r="N336" s="294"/>
      <c r="O336" s="293"/>
      <c r="P336" s="294"/>
      <c r="Q336" s="294"/>
      <c r="R336" s="294"/>
      <c r="S336" s="292"/>
      <c r="T336" s="277"/>
      <c r="U336" s="281"/>
      <c r="V336" s="281"/>
      <c r="W336" s="281"/>
      <c r="X336" s="281"/>
      <c r="Y336" s="281"/>
      <c r="Z336" s="281"/>
      <c r="AA336" s="281"/>
      <c r="AB336" s="281"/>
      <c r="AC336" s="281"/>
      <c r="AD336" s="281"/>
      <c r="AE336" s="281"/>
      <c r="AF336" s="281"/>
      <c r="AG336" s="281"/>
    </row>
    <row r="337" spans="1:34">
      <c r="A337" s="1228">
        <v>1</v>
      </c>
      <c r="B337" s="1228">
        <v>1</v>
      </c>
      <c r="C337" s="1228">
        <v>1</v>
      </c>
      <c r="D337" s="1228">
        <v>1</v>
      </c>
      <c r="E337" s="1228">
        <v>1</v>
      </c>
      <c r="F337" s="1228">
        <v>1</v>
      </c>
      <c r="G337" s="1228">
        <v>1</v>
      </c>
      <c r="H337" s="1228">
        <v>1</v>
      </c>
      <c r="I337" s="1228">
        <v>1</v>
      </c>
      <c r="J337" s="1228">
        <v>1</v>
      </c>
      <c r="K337" s="1228">
        <v>1</v>
      </c>
      <c r="L337" s="1228">
        <v>1</v>
      </c>
      <c r="M337" s="1228">
        <v>1</v>
      </c>
      <c r="N337" s="1228">
        <v>1</v>
      </c>
      <c r="O337" s="1228">
        <v>1</v>
      </c>
      <c r="P337" s="1228">
        <v>1</v>
      </c>
      <c r="Q337" s="1228">
        <v>1</v>
      </c>
      <c r="R337" s="1228">
        <v>1</v>
      </c>
      <c r="S337" s="1228">
        <v>1</v>
      </c>
      <c r="T337" s="1228">
        <v>1</v>
      </c>
      <c r="U337" s="281"/>
      <c r="V337" s="281"/>
      <c r="W337" s="281"/>
      <c r="X337" s="281"/>
    </row>
    <row r="338" spans="1:34" s="298" customFormat="1" ht="40.5" customHeight="1">
      <c r="A338" s="277"/>
      <c r="B338" s="294"/>
      <c r="C338" s="294" t="s">
        <v>2702</v>
      </c>
      <c r="D338" s="1164"/>
      <c r="E338" s="1165"/>
      <c r="F338" s="294"/>
      <c r="G338" s="294"/>
      <c r="H338" s="1166"/>
      <c r="I338" s="294"/>
      <c r="J338" s="294"/>
      <c r="K338" s="294"/>
      <c r="L338" s="294"/>
      <c r="M338" s="294"/>
      <c r="N338" s="294"/>
      <c r="O338" s="294"/>
      <c r="P338" s="293"/>
      <c r="Q338" s="294"/>
      <c r="R338" s="294"/>
      <c r="S338" s="294"/>
      <c r="T338" s="277"/>
      <c r="U338" s="281"/>
      <c r="V338" s="281"/>
      <c r="W338" s="281"/>
      <c r="X338" s="281"/>
      <c r="Y338" s="281"/>
      <c r="Z338" s="281"/>
      <c r="AA338" s="281"/>
      <c r="AB338" s="281"/>
      <c r="AC338" s="281"/>
      <c r="AD338" s="281"/>
      <c r="AE338" s="281"/>
      <c r="AF338" s="281"/>
      <c r="AG338" s="281"/>
      <c r="AH338" s="281"/>
    </row>
    <row r="339" spans="1:34" s="298" customFormat="1" ht="28.5">
      <c r="A339" s="277"/>
      <c r="B339" s="1177"/>
      <c r="C339" s="1165" t="s">
        <v>2703</v>
      </c>
      <c r="D339" s="1165"/>
      <c r="E339" s="1165"/>
      <c r="F339" s="1165"/>
      <c r="G339" s="1165"/>
      <c r="H339" s="1165"/>
      <c r="I339" s="1165"/>
      <c r="J339" s="1165"/>
      <c r="K339" s="1165"/>
      <c r="L339" s="1165"/>
      <c r="M339" s="294"/>
      <c r="N339" s="294"/>
      <c r="O339" s="293"/>
      <c r="P339" s="294"/>
      <c r="Q339" s="294"/>
      <c r="R339" s="294"/>
      <c r="S339" s="292"/>
      <c r="T339" s="277"/>
      <c r="U339" s="281"/>
      <c r="V339" s="281"/>
      <c r="W339" s="281"/>
      <c r="X339" s="281"/>
      <c r="Y339" s="281"/>
      <c r="Z339" s="281"/>
      <c r="AA339" s="281"/>
      <c r="AB339" s="281"/>
      <c r="AC339" s="281"/>
      <c r="AD339" s="281"/>
      <c r="AE339" s="281"/>
      <c r="AF339" s="281"/>
      <c r="AG339" s="281"/>
    </row>
    <row r="340" spans="1:34">
      <c r="A340" s="1228">
        <v>1</v>
      </c>
      <c r="B340" s="1228">
        <v>1</v>
      </c>
      <c r="C340" s="1228">
        <v>1</v>
      </c>
      <c r="D340" s="1228">
        <v>1</v>
      </c>
      <c r="E340" s="1228">
        <v>1</v>
      </c>
      <c r="F340" s="1228">
        <v>1</v>
      </c>
      <c r="G340" s="1228">
        <v>1</v>
      </c>
      <c r="H340" s="1228">
        <v>1</v>
      </c>
      <c r="I340" s="1228">
        <v>1</v>
      </c>
      <c r="J340" s="1228">
        <v>1</v>
      </c>
      <c r="K340" s="1228">
        <v>1</v>
      </c>
      <c r="L340" s="1228">
        <v>1</v>
      </c>
      <c r="M340" s="1228">
        <v>1</v>
      </c>
      <c r="N340" s="1228">
        <v>1</v>
      </c>
      <c r="O340" s="1228">
        <v>1</v>
      </c>
      <c r="P340" s="1228">
        <v>1</v>
      </c>
      <c r="Q340" s="1228">
        <v>1</v>
      </c>
      <c r="R340" s="1228">
        <v>1</v>
      </c>
      <c r="S340" s="1228">
        <v>1</v>
      </c>
      <c r="T340" s="1228">
        <v>1</v>
      </c>
      <c r="U340" s="281"/>
      <c r="V340" s="281"/>
      <c r="W340" s="281"/>
      <c r="X340" s="281"/>
    </row>
    <row r="341" spans="1:34" s="298" customFormat="1" ht="40.5" customHeight="1">
      <c r="A341" s="277"/>
      <c r="B341" s="294"/>
      <c r="C341" s="294" t="s">
        <v>2704</v>
      </c>
      <c r="D341" s="1164"/>
      <c r="E341" s="1165"/>
      <c r="F341" s="294"/>
      <c r="G341" s="294"/>
      <c r="H341" s="1166"/>
      <c r="I341" s="294"/>
      <c r="J341" s="294"/>
      <c r="K341" s="294"/>
      <c r="L341" s="294"/>
      <c r="M341" s="294"/>
      <c r="N341" s="294"/>
      <c r="O341" s="294"/>
      <c r="P341" s="293"/>
      <c r="Q341" s="294"/>
      <c r="R341" s="294"/>
      <c r="S341" s="294"/>
      <c r="T341" s="277"/>
      <c r="U341" s="281"/>
      <c r="V341" s="281"/>
      <c r="W341" s="281"/>
      <c r="X341" s="281"/>
      <c r="Y341" s="281"/>
      <c r="Z341" s="281"/>
      <c r="AA341" s="281"/>
      <c r="AB341" s="281"/>
      <c r="AC341" s="281"/>
      <c r="AD341" s="281"/>
      <c r="AE341" s="281"/>
      <c r="AF341" s="281"/>
      <c r="AG341" s="281"/>
      <c r="AH341" s="281"/>
    </row>
    <row r="342" spans="1:34" s="298" customFormat="1" ht="28.5">
      <c r="A342" s="277"/>
      <c r="B342" s="1177"/>
      <c r="C342" s="1165" t="s">
        <v>2705</v>
      </c>
      <c r="D342" s="1165"/>
      <c r="E342" s="1165"/>
      <c r="F342" s="1165"/>
      <c r="G342" s="1165"/>
      <c r="H342" s="1165"/>
      <c r="I342" s="1165"/>
      <c r="J342" s="1165"/>
      <c r="K342" s="1165"/>
      <c r="L342" s="1165"/>
      <c r="M342" s="294"/>
      <c r="N342" s="294"/>
      <c r="O342" s="293"/>
      <c r="P342" s="294"/>
      <c r="Q342" s="294"/>
      <c r="R342" s="294"/>
      <c r="S342" s="292"/>
      <c r="T342" s="277"/>
      <c r="U342" s="281"/>
      <c r="V342" s="281"/>
      <c r="W342" s="281"/>
      <c r="X342" s="281"/>
      <c r="Y342" s="281"/>
      <c r="Z342" s="281"/>
      <c r="AA342" s="281"/>
      <c r="AB342" s="281"/>
      <c r="AC342" s="281"/>
      <c r="AD342" s="281"/>
      <c r="AE342" s="281"/>
      <c r="AF342" s="281"/>
      <c r="AG342" s="281"/>
    </row>
    <row r="343" spans="1:34" s="298" customFormat="1" ht="28.5">
      <c r="A343" s="277"/>
      <c r="B343" s="1177"/>
      <c r="C343" s="294"/>
      <c r="D343" s="1178" t="s">
        <v>2706</v>
      </c>
      <c r="E343" s="1178"/>
      <c r="F343" s="1178"/>
      <c r="G343" s="1178"/>
      <c r="H343" s="1178"/>
      <c r="I343" s="1178"/>
      <c r="J343" s="1178"/>
      <c r="K343" s="1178"/>
      <c r="L343" s="1178"/>
      <c r="M343" s="294"/>
      <c r="N343" s="294"/>
      <c r="O343" s="293"/>
      <c r="P343" s="294"/>
      <c r="Q343" s="294"/>
      <c r="R343" s="294"/>
      <c r="S343" s="292"/>
      <c r="T343" s="277"/>
      <c r="U343" s="281"/>
      <c r="V343" s="281"/>
      <c r="W343" s="281"/>
      <c r="X343" s="281"/>
      <c r="Y343" s="281"/>
      <c r="Z343" s="281"/>
      <c r="AA343" s="281"/>
      <c r="AB343" s="281"/>
      <c r="AC343" s="281"/>
      <c r="AD343" s="281"/>
      <c r="AE343" s="281"/>
      <c r="AF343" s="281"/>
      <c r="AG343" s="281"/>
    </row>
    <row r="344" spans="1:34" s="298" customFormat="1" ht="28.5">
      <c r="A344" s="277"/>
      <c r="B344" s="1177"/>
      <c r="C344" s="294"/>
      <c r="D344" s="1178" t="s">
        <v>2707</v>
      </c>
      <c r="E344" s="1178"/>
      <c r="F344" s="1178"/>
      <c r="G344" s="1178"/>
      <c r="H344" s="1178"/>
      <c r="I344" s="1178"/>
      <c r="J344" s="1178"/>
      <c r="K344" s="1178"/>
      <c r="L344" s="1178"/>
      <c r="M344" s="294"/>
      <c r="N344" s="294"/>
      <c r="O344" s="293"/>
      <c r="P344" s="294"/>
      <c r="Q344" s="294"/>
      <c r="R344" s="294"/>
      <c r="S344" s="292"/>
      <c r="T344" s="277"/>
      <c r="U344" s="281"/>
      <c r="V344" s="281"/>
      <c r="W344" s="281"/>
      <c r="X344" s="281"/>
      <c r="Y344" s="281"/>
      <c r="Z344" s="281"/>
      <c r="AA344" s="281"/>
      <c r="AB344" s="281"/>
      <c r="AC344" s="281"/>
      <c r="AD344" s="281"/>
      <c r="AE344" s="281"/>
      <c r="AF344" s="281"/>
      <c r="AG344" s="281"/>
    </row>
    <row r="345" spans="1:34" s="298" customFormat="1" ht="28.5">
      <c r="A345" s="277"/>
      <c r="B345" s="1177"/>
      <c r="C345" s="294"/>
      <c r="D345" s="1178" t="s">
        <v>2708</v>
      </c>
      <c r="E345" s="1178"/>
      <c r="F345" s="1178"/>
      <c r="G345" s="1178"/>
      <c r="H345" s="1178"/>
      <c r="I345" s="1178"/>
      <c r="J345" s="1178"/>
      <c r="K345" s="1178"/>
      <c r="L345" s="1178"/>
      <c r="M345" s="294"/>
      <c r="N345" s="294"/>
      <c r="O345" s="293"/>
      <c r="P345" s="294"/>
      <c r="Q345" s="294"/>
      <c r="R345" s="294"/>
      <c r="S345" s="292"/>
      <c r="T345" s="277"/>
      <c r="U345" s="281"/>
      <c r="V345" s="281"/>
      <c r="W345" s="281"/>
      <c r="X345" s="281"/>
      <c r="Y345" s="281"/>
      <c r="Z345" s="281"/>
      <c r="AA345" s="281"/>
      <c r="AB345" s="281"/>
      <c r="AC345" s="281"/>
      <c r="AD345" s="281"/>
      <c r="AE345" s="281"/>
      <c r="AF345" s="281"/>
      <c r="AG345" s="281"/>
    </row>
    <row r="346" spans="1:34" s="298" customFormat="1" ht="28.5">
      <c r="A346" s="277"/>
      <c r="B346" s="1177"/>
      <c r="C346" s="294"/>
      <c r="D346" s="1178" t="s">
        <v>2709</v>
      </c>
      <c r="E346" s="1178"/>
      <c r="F346" s="1178"/>
      <c r="G346" s="1178"/>
      <c r="H346" s="1178"/>
      <c r="I346" s="1178"/>
      <c r="J346" s="1178"/>
      <c r="K346" s="1178"/>
      <c r="L346" s="1178"/>
      <c r="M346" s="294"/>
      <c r="N346" s="294"/>
      <c r="O346" s="293"/>
      <c r="P346" s="294"/>
      <c r="Q346" s="294"/>
      <c r="R346" s="294"/>
      <c r="S346" s="292"/>
      <c r="T346" s="277"/>
      <c r="U346" s="281"/>
      <c r="V346" s="281"/>
      <c r="W346" s="281"/>
      <c r="X346" s="281"/>
      <c r="Y346" s="281"/>
      <c r="Z346" s="281"/>
      <c r="AA346" s="281"/>
      <c r="AB346" s="281"/>
      <c r="AC346" s="281"/>
      <c r="AD346" s="281"/>
      <c r="AE346" s="281"/>
      <c r="AF346" s="281"/>
      <c r="AG346" s="281"/>
    </row>
    <row r="347" spans="1:34">
      <c r="A347" s="1228">
        <v>1</v>
      </c>
      <c r="B347" s="1228">
        <v>1</v>
      </c>
      <c r="C347" s="1228">
        <v>1</v>
      </c>
      <c r="D347" s="1228">
        <v>1</v>
      </c>
      <c r="E347" s="1228">
        <v>1</v>
      </c>
      <c r="F347" s="1228">
        <v>1</v>
      </c>
      <c r="G347" s="1228">
        <v>1</v>
      </c>
      <c r="H347" s="1228">
        <v>1</v>
      </c>
      <c r="I347" s="1228">
        <v>1</v>
      </c>
      <c r="J347" s="1228">
        <v>1</v>
      </c>
      <c r="K347" s="1228">
        <v>1</v>
      </c>
      <c r="L347" s="1228">
        <v>1</v>
      </c>
      <c r="M347" s="1228">
        <v>1</v>
      </c>
      <c r="N347" s="1228">
        <v>1</v>
      </c>
      <c r="O347" s="1228">
        <v>1</v>
      </c>
      <c r="P347" s="1228">
        <v>1</v>
      </c>
      <c r="Q347" s="1228">
        <v>1</v>
      </c>
      <c r="R347" s="1228">
        <v>1</v>
      </c>
      <c r="S347" s="1228">
        <v>1</v>
      </c>
      <c r="T347" s="1228">
        <v>1</v>
      </c>
      <c r="U347" s="281"/>
      <c r="V347" s="281"/>
      <c r="W347" s="281"/>
      <c r="X347" s="281"/>
    </row>
    <row r="348" spans="1:34" s="298" customFormat="1" ht="40.5" customHeight="1">
      <c r="A348" s="277"/>
      <c r="B348" s="294"/>
      <c r="C348" s="294" t="s">
        <v>2710</v>
      </c>
      <c r="D348" s="1164"/>
      <c r="E348" s="1165"/>
      <c r="F348" s="294"/>
      <c r="G348" s="294"/>
      <c r="H348" s="1166"/>
      <c r="I348" s="294"/>
      <c r="J348" s="294"/>
      <c r="K348" s="294"/>
      <c r="L348" s="294"/>
      <c r="M348" s="294"/>
      <c r="N348" s="294"/>
      <c r="O348" s="294"/>
      <c r="P348" s="293"/>
      <c r="Q348" s="294"/>
      <c r="R348" s="294"/>
      <c r="S348" s="294"/>
      <c r="T348" s="277"/>
      <c r="U348" s="281"/>
      <c r="V348" s="281"/>
      <c r="W348" s="281"/>
      <c r="X348" s="281"/>
      <c r="Y348" s="281"/>
      <c r="Z348" s="281"/>
      <c r="AA348" s="281"/>
      <c r="AB348" s="281"/>
      <c r="AC348" s="281"/>
      <c r="AD348" s="281"/>
      <c r="AE348" s="281"/>
      <c r="AF348" s="281"/>
      <c r="AG348" s="281"/>
      <c r="AH348" s="281"/>
    </row>
    <row r="349" spans="1:34" s="298" customFormat="1" ht="28.5">
      <c r="A349" s="277"/>
      <c r="B349" s="1177"/>
      <c r="C349" s="1165" t="s">
        <v>2711</v>
      </c>
      <c r="D349" s="1165"/>
      <c r="E349" s="1165"/>
      <c r="F349" s="1165"/>
      <c r="G349" s="1165"/>
      <c r="H349" s="1165"/>
      <c r="I349" s="1165"/>
      <c r="J349" s="1165"/>
      <c r="K349" s="1165"/>
      <c r="L349" s="1165"/>
      <c r="M349" s="294"/>
      <c r="N349" s="294"/>
      <c r="O349" s="293"/>
      <c r="P349" s="294"/>
      <c r="Q349" s="294"/>
      <c r="R349" s="294"/>
      <c r="S349" s="292"/>
      <c r="T349" s="277"/>
      <c r="U349" s="281"/>
      <c r="V349" s="281"/>
      <c r="W349" s="281"/>
      <c r="X349" s="281"/>
      <c r="Y349" s="281"/>
      <c r="Z349" s="281"/>
      <c r="AA349" s="281"/>
      <c r="AB349" s="281"/>
      <c r="AC349" s="281"/>
      <c r="AD349" s="281"/>
      <c r="AE349" s="281"/>
      <c r="AF349" s="281"/>
      <c r="AG349" s="281"/>
    </row>
    <row r="350" spans="1:34">
      <c r="A350" s="1228">
        <v>1</v>
      </c>
      <c r="B350" s="1228">
        <v>1</v>
      </c>
      <c r="C350" s="1228">
        <v>1</v>
      </c>
      <c r="D350" s="1228">
        <v>1</v>
      </c>
      <c r="E350" s="1228">
        <v>1</v>
      </c>
      <c r="F350" s="1228">
        <v>1</v>
      </c>
      <c r="G350" s="1228">
        <v>1</v>
      </c>
      <c r="H350" s="1228">
        <v>1</v>
      </c>
      <c r="I350" s="1228">
        <v>1</v>
      </c>
      <c r="J350" s="1228">
        <v>1</v>
      </c>
      <c r="K350" s="1228">
        <v>1</v>
      </c>
      <c r="L350" s="1228">
        <v>1</v>
      </c>
      <c r="M350" s="1228">
        <v>1</v>
      </c>
      <c r="N350" s="1228">
        <v>1</v>
      </c>
      <c r="O350" s="1228">
        <v>1</v>
      </c>
      <c r="P350" s="1228">
        <v>1</v>
      </c>
      <c r="Q350" s="1228">
        <v>1</v>
      </c>
      <c r="R350" s="1228">
        <v>1</v>
      </c>
      <c r="S350" s="1228">
        <v>1</v>
      </c>
      <c r="T350" s="1228">
        <v>1</v>
      </c>
      <c r="U350" s="281"/>
      <c r="V350" s="281"/>
      <c r="W350" s="281"/>
      <c r="X350" s="281"/>
    </row>
    <row r="351" spans="1:34" s="298" customFormat="1" ht="40.5" customHeight="1">
      <c r="A351" s="277"/>
      <c r="B351" s="294"/>
      <c r="C351" s="1181" t="s">
        <v>2493</v>
      </c>
      <c r="D351" s="1182"/>
      <c r="E351" s="1165"/>
      <c r="F351" s="294"/>
      <c r="G351" s="294"/>
      <c r="H351" s="1166"/>
      <c r="I351" s="294"/>
      <c r="J351" s="294"/>
      <c r="K351" s="294"/>
      <c r="L351" s="294"/>
      <c r="M351" s="294"/>
      <c r="N351" s="294"/>
      <c r="O351" s="294"/>
      <c r="P351" s="293"/>
      <c r="Q351" s="294"/>
      <c r="R351" s="294"/>
      <c r="S351" s="294"/>
      <c r="T351" s="277"/>
      <c r="U351" s="281"/>
      <c r="V351" s="281"/>
      <c r="W351" s="281"/>
      <c r="X351" s="281"/>
      <c r="Y351" s="281"/>
      <c r="Z351" s="281"/>
      <c r="AA351" s="281"/>
      <c r="AB351" s="281"/>
      <c r="AC351" s="281"/>
      <c r="AD351" s="281"/>
      <c r="AE351" s="281"/>
      <c r="AF351" s="281"/>
      <c r="AG351" s="281"/>
      <c r="AH351" s="281"/>
    </row>
    <row r="352" spans="1:34" s="298" customFormat="1" ht="28.5">
      <c r="A352" s="277"/>
      <c r="B352" s="1177"/>
      <c r="C352" s="1182"/>
      <c r="D352" s="1165" t="s">
        <v>2494</v>
      </c>
      <c r="E352" s="1165"/>
      <c r="F352" s="1165"/>
      <c r="G352" s="1165"/>
      <c r="H352" s="1165"/>
      <c r="I352" s="1165"/>
      <c r="J352" s="1165"/>
      <c r="K352" s="1165"/>
      <c r="L352" s="1165"/>
      <c r="M352" s="294"/>
      <c r="N352" s="294"/>
      <c r="O352" s="293"/>
      <c r="P352" s="294"/>
      <c r="Q352" s="294"/>
      <c r="R352" s="294"/>
      <c r="S352" s="292"/>
      <c r="T352" s="277"/>
      <c r="U352" s="281"/>
      <c r="V352" s="281"/>
      <c r="W352" s="281"/>
      <c r="X352" s="281"/>
      <c r="Y352" s="281"/>
      <c r="Z352" s="281"/>
      <c r="AA352" s="281"/>
      <c r="AB352" s="281"/>
      <c r="AC352" s="281"/>
      <c r="AD352" s="281"/>
      <c r="AE352" s="281"/>
      <c r="AF352" s="281"/>
      <c r="AG352" s="281"/>
    </row>
    <row r="353" spans="1:34">
      <c r="A353" s="1228">
        <v>1</v>
      </c>
      <c r="B353" s="1228">
        <v>1</v>
      </c>
      <c r="C353" s="1228">
        <v>1</v>
      </c>
      <c r="D353" s="1228">
        <v>1</v>
      </c>
      <c r="E353" s="1228">
        <v>1</v>
      </c>
      <c r="F353" s="1228">
        <v>1</v>
      </c>
      <c r="G353" s="1228">
        <v>1</v>
      </c>
      <c r="H353" s="1228">
        <v>1</v>
      </c>
      <c r="I353" s="1228">
        <v>1</v>
      </c>
      <c r="J353" s="1228">
        <v>1</v>
      </c>
      <c r="K353" s="1228">
        <v>1</v>
      </c>
      <c r="L353" s="1228">
        <v>1</v>
      </c>
      <c r="M353" s="1228">
        <v>1</v>
      </c>
      <c r="N353" s="1228">
        <v>1</v>
      </c>
      <c r="O353" s="1228">
        <v>1</v>
      </c>
      <c r="P353" s="1228">
        <v>1</v>
      </c>
      <c r="Q353" s="1228">
        <v>1</v>
      </c>
      <c r="R353" s="1228">
        <v>1</v>
      </c>
      <c r="S353" s="1228">
        <v>1</v>
      </c>
      <c r="T353" s="1228">
        <v>1</v>
      </c>
      <c r="U353" s="281"/>
      <c r="V353" s="281"/>
      <c r="W353" s="281"/>
      <c r="X353" s="281"/>
    </row>
    <row r="354" spans="1:34" s="298" customFormat="1" ht="40.5" customHeight="1">
      <c r="A354" s="277"/>
      <c r="B354" s="294"/>
      <c r="C354" s="1181" t="s">
        <v>2404</v>
      </c>
      <c r="D354" s="1182"/>
      <c r="E354" s="1165"/>
      <c r="F354" s="294"/>
      <c r="G354" s="294"/>
      <c r="H354" s="1166"/>
      <c r="I354" s="294"/>
      <c r="J354" s="294"/>
      <c r="K354" s="294"/>
      <c r="L354" s="294"/>
      <c r="M354" s="294"/>
      <c r="N354" s="294"/>
      <c r="O354" s="294"/>
      <c r="P354" s="293"/>
      <c r="Q354" s="294"/>
      <c r="R354" s="294"/>
      <c r="S354" s="294"/>
      <c r="T354" s="277"/>
      <c r="U354" s="281"/>
      <c r="V354" s="281"/>
      <c r="W354" s="281"/>
      <c r="X354" s="281"/>
      <c r="Y354" s="281"/>
      <c r="Z354" s="281"/>
      <c r="AA354" s="281"/>
      <c r="AB354" s="281"/>
      <c r="AC354" s="281"/>
      <c r="AD354" s="281"/>
      <c r="AE354" s="281"/>
      <c r="AF354" s="281"/>
      <c r="AG354" s="281"/>
      <c r="AH354" s="281"/>
    </row>
    <row r="355" spans="1:34" s="298" customFormat="1" ht="28.5">
      <c r="A355" s="277"/>
      <c r="B355" s="1177"/>
      <c r="C355" s="1182"/>
      <c r="D355" s="1165" t="s">
        <v>2358</v>
      </c>
      <c r="E355" s="1165"/>
      <c r="F355" s="1165"/>
      <c r="G355" s="1165"/>
      <c r="H355" s="1165"/>
      <c r="I355" s="1165"/>
      <c r="J355" s="1165"/>
      <c r="K355" s="1165"/>
      <c r="L355" s="1165"/>
      <c r="M355" s="294"/>
      <c r="N355" s="294"/>
      <c r="O355" s="293"/>
      <c r="P355" s="294"/>
      <c r="Q355" s="294"/>
      <c r="R355" s="294"/>
      <c r="S355" s="292"/>
      <c r="T355" s="277"/>
      <c r="U355" s="281"/>
      <c r="V355" s="281"/>
      <c r="W355" s="281"/>
      <c r="X355" s="281"/>
      <c r="Y355" s="281"/>
      <c r="Z355" s="281"/>
      <c r="AA355" s="281"/>
      <c r="AB355" s="281"/>
      <c r="AC355" s="281"/>
      <c r="AD355" s="281"/>
      <c r="AE355" s="281"/>
      <c r="AF355" s="281"/>
      <c r="AG355" s="281"/>
    </row>
    <row r="356" spans="1:34" s="298" customFormat="1" ht="28.5">
      <c r="A356" s="277"/>
      <c r="B356" s="1177"/>
      <c r="C356" s="1182"/>
      <c r="D356" s="1165" t="s">
        <v>2405</v>
      </c>
      <c r="E356" s="1165"/>
      <c r="F356" s="1165"/>
      <c r="G356" s="1165"/>
      <c r="H356" s="1165"/>
      <c r="I356" s="1165"/>
      <c r="J356" s="1165"/>
      <c r="K356" s="1165"/>
      <c r="L356" s="1165"/>
      <c r="M356" s="294"/>
      <c r="N356" s="294"/>
      <c r="O356" s="293"/>
      <c r="P356" s="294"/>
      <c r="Q356" s="294"/>
      <c r="R356" s="294"/>
      <c r="S356" s="292"/>
      <c r="T356" s="277"/>
      <c r="U356" s="281"/>
      <c r="V356" s="281"/>
      <c r="W356" s="281"/>
      <c r="X356" s="281"/>
      <c r="Y356" s="281"/>
      <c r="Z356" s="281"/>
      <c r="AA356" s="281"/>
      <c r="AB356" s="281"/>
      <c r="AC356" s="281"/>
      <c r="AD356" s="281"/>
      <c r="AE356" s="281"/>
      <c r="AF356" s="281"/>
      <c r="AG356" s="281"/>
    </row>
    <row r="357" spans="1:34" s="298" customFormat="1" ht="28.5">
      <c r="A357" s="277"/>
      <c r="B357" s="1177"/>
      <c r="C357" s="1182"/>
      <c r="D357" s="1165" t="s">
        <v>2406</v>
      </c>
      <c r="E357" s="1165"/>
      <c r="F357" s="1165"/>
      <c r="G357" s="1165"/>
      <c r="H357" s="1165"/>
      <c r="I357" s="1165"/>
      <c r="J357" s="1165"/>
      <c r="K357" s="1165"/>
      <c r="L357" s="1165"/>
      <c r="M357" s="294"/>
      <c r="N357" s="294"/>
      <c r="O357" s="293"/>
      <c r="P357" s="294"/>
      <c r="Q357" s="294"/>
      <c r="R357" s="294"/>
      <c r="S357" s="292"/>
      <c r="T357" s="277"/>
      <c r="U357" s="281"/>
      <c r="V357" s="281"/>
      <c r="W357" s="281"/>
      <c r="X357" s="281"/>
      <c r="Y357" s="281"/>
      <c r="Z357" s="281"/>
      <c r="AA357" s="281"/>
      <c r="AB357" s="281"/>
      <c r="AC357" s="281"/>
      <c r="AD357" s="281"/>
      <c r="AE357" s="281"/>
      <c r="AF357" s="281"/>
      <c r="AG357" s="281"/>
    </row>
    <row r="358" spans="1:34" s="298" customFormat="1" ht="28.5">
      <c r="A358" s="277"/>
      <c r="B358" s="1177"/>
      <c r="C358" s="1182"/>
      <c r="D358" s="1165" t="s">
        <v>2407</v>
      </c>
      <c r="E358" s="1165"/>
      <c r="F358" s="1165"/>
      <c r="G358" s="1165"/>
      <c r="H358" s="1165"/>
      <c r="I358" s="1165"/>
      <c r="J358" s="1165"/>
      <c r="K358" s="1165"/>
      <c r="L358" s="1165"/>
      <c r="M358" s="294"/>
      <c r="N358" s="294"/>
      <c r="O358" s="293"/>
      <c r="P358" s="294"/>
      <c r="Q358" s="294"/>
      <c r="R358" s="294"/>
      <c r="S358" s="292"/>
      <c r="T358" s="277"/>
      <c r="U358" s="281"/>
      <c r="V358" s="281"/>
      <c r="W358" s="281"/>
      <c r="X358" s="281"/>
      <c r="Y358" s="281"/>
      <c r="Z358" s="281"/>
      <c r="AA358" s="281"/>
      <c r="AB358" s="281"/>
      <c r="AC358" s="281"/>
      <c r="AD358" s="281"/>
      <c r="AE358" s="281"/>
      <c r="AF358" s="281"/>
      <c r="AG358" s="281"/>
    </row>
    <row r="359" spans="1:34">
      <c r="A359" s="1228">
        <v>1</v>
      </c>
      <c r="B359" s="1228">
        <v>1</v>
      </c>
      <c r="C359" s="1228">
        <v>1</v>
      </c>
      <c r="D359" s="1228">
        <v>1</v>
      </c>
      <c r="E359" s="1228">
        <v>1</v>
      </c>
      <c r="F359" s="1228">
        <v>1</v>
      </c>
      <c r="G359" s="1228">
        <v>1</v>
      </c>
      <c r="H359" s="1228">
        <v>1</v>
      </c>
      <c r="I359" s="1228">
        <v>1</v>
      </c>
      <c r="J359" s="1228">
        <v>1</v>
      </c>
      <c r="K359" s="1228">
        <v>1</v>
      </c>
      <c r="L359" s="1228">
        <v>1</v>
      </c>
      <c r="M359" s="1228">
        <v>1</v>
      </c>
      <c r="N359" s="1228">
        <v>1</v>
      </c>
      <c r="O359" s="1228">
        <v>1</v>
      </c>
      <c r="P359" s="1228">
        <v>1</v>
      </c>
      <c r="Q359" s="1228">
        <v>1</v>
      </c>
      <c r="R359" s="1228">
        <v>1</v>
      </c>
      <c r="S359" s="1228">
        <v>1</v>
      </c>
      <c r="T359" s="1228">
        <v>1</v>
      </c>
      <c r="U359" s="281"/>
      <c r="V359" s="281"/>
      <c r="W359" s="281"/>
      <c r="X359" s="281"/>
    </row>
    <row r="360" spans="1:34" s="298" customFormat="1" ht="40.5" customHeight="1">
      <c r="A360" s="277"/>
      <c r="B360" s="294"/>
      <c r="C360" s="1181" t="s">
        <v>2359</v>
      </c>
      <c r="D360" s="1182"/>
      <c r="E360" s="1165"/>
      <c r="F360" s="294"/>
      <c r="G360" s="294"/>
      <c r="H360" s="1166"/>
      <c r="I360" s="294"/>
      <c r="J360" s="294"/>
      <c r="K360" s="294"/>
      <c r="L360" s="294"/>
      <c r="M360" s="294"/>
      <c r="N360" s="294"/>
      <c r="O360" s="294"/>
      <c r="P360" s="293"/>
      <c r="Q360" s="294"/>
      <c r="R360" s="294"/>
      <c r="S360" s="294"/>
      <c r="T360" s="277"/>
      <c r="U360" s="281"/>
      <c r="V360" s="281"/>
      <c r="W360" s="281"/>
      <c r="X360" s="281"/>
      <c r="Y360" s="281"/>
      <c r="Z360" s="281"/>
      <c r="AA360" s="281"/>
      <c r="AB360" s="281"/>
      <c r="AC360" s="281"/>
      <c r="AD360" s="281"/>
      <c r="AE360" s="281"/>
      <c r="AF360" s="281"/>
      <c r="AG360" s="281"/>
      <c r="AH360" s="281"/>
    </row>
    <row r="361" spans="1:34" s="298" customFormat="1" ht="28.5">
      <c r="A361" s="277"/>
      <c r="B361" s="1177"/>
      <c r="C361" s="1182"/>
      <c r="D361" s="1165" t="s">
        <v>2360</v>
      </c>
      <c r="E361" s="1165"/>
      <c r="F361" s="1165"/>
      <c r="G361" s="1165"/>
      <c r="H361" s="1165"/>
      <c r="I361" s="1165"/>
      <c r="J361" s="1165"/>
      <c r="K361" s="1165"/>
      <c r="L361" s="1165"/>
      <c r="M361" s="294"/>
      <c r="N361" s="294"/>
      <c r="O361" s="293"/>
      <c r="P361" s="294"/>
      <c r="Q361" s="294"/>
      <c r="R361" s="294"/>
      <c r="S361" s="292"/>
      <c r="T361" s="277"/>
      <c r="U361" s="281"/>
      <c r="V361" s="281"/>
      <c r="W361" s="281"/>
      <c r="X361" s="281"/>
      <c r="Y361" s="281"/>
      <c r="Z361" s="281"/>
      <c r="AA361" s="281"/>
      <c r="AB361" s="281"/>
      <c r="AC361" s="281"/>
      <c r="AD361" s="281"/>
      <c r="AE361" s="281"/>
      <c r="AF361" s="281"/>
      <c r="AG361" s="281"/>
    </row>
    <row r="362" spans="1:34" s="298" customFormat="1" ht="28.5">
      <c r="A362" s="277"/>
      <c r="B362" s="1177"/>
      <c r="C362" s="1182"/>
      <c r="D362" s="1165" t="s">
        <v>2408</v>
      </c>
      <c r="E362" s="1165"/>
      <c r="F362" s="1165"/>
      <c r="G362" s="1165"/>
      <c r="H362" s="1165"/>
      <c r="I362" s="1165"/>
      <c r="J362" s="1165"/>
      <c r="K362" s="1165"/>
      <c r="L362" s="1165"/>
      <c r="M362" s="294"/>
      <c r="N362" s="294"/>
      <c r="O362" s="293"/>
      <c r="P362" s="294"/>
      <c r="Q362" s="294"/>
      <c r="R362" s="294"/>
      <c r="S362" s="292"/>
      <c r="T362" s="277"/>
      <c r="U362" s="281"/>
      <c r="V362" s="281"/>
      <c r="W362" s="281"/>
      <c r="X362" s="281"/>
      <c r="Y362" s="281"/>
      <c r="Z362" s="281"/>
      <c r="AA362" s="281"/>
      <c r="AB362" s="281"/>
      <c r="AC362" s="281"/>
      <c r="AD362" s="281"/>
      <c r="AE362" s="281"/>
      <c r="AF362" s="281"/>
      <c r="AG362" s="281"/>
    </row>
    <row r="363" spans="1:34" s="298" customFormat="1" ht="28.5">
      <c r="A363" s="277"/>
      <c r="B363" s="1177"/>
      <c r="C363" s="1182"/>
      <c r="D363" s="1165" t="s">
        <v>2409</v>
      </c>
      <c r="E363" s="1165"/>
      <c r="F363" s="1165"/>
      <c r="G363" s="1165"/>
      <c r="H363" s="1165"/>
      <c r="I363" s="1165"/>
      <c r="J363" s="1165"/>
      <c r="K363" s="1165"/>
      <c r="L363" s="1165"/>
      <c r="M363" s="294"/>
      <c r="N363" s="294"/>
      <c r="O363" s="293"/>
      <c r="P363" s="294"/>
      <c r="Q363" s="294"/>
      <c r="R363" s="294"/>
      <c r="S363" s="292"/>
      <c r="T363" s="277"/>
      <c r="U363" s="281"/>
      <c r="V363" s="281"/>
      <c r="W363" s="281"/>
      <c r="X363" s="281"/>
      <c r="Y363" s="281"/>
      <c r="Z363" s="281"/>
      <c r="AA363" s="281"/>
      <c r="AB363" s="281"/>
      <c r="AC363" s="281"/>
      <c r="AD363" s="281"/>
      <c r="AE363" s="281"/>
      <c r="AF363" s="281"/>
      <c r="AG363" s="281"/>
    </row>
    <row r="364" spans="1:34">
      <c r="A364" s="1228">
        <v>1</v>
      </c>
      <c r="B364" s="1228">
        <v>1</v>
      </c>
      <c r="C364" s="1228">
        <v>1</v>
      </c>
      <c r="D364" s="1228">
        <v>1</v>
      </c>
      <c r="E364" s="1228">
        <v>1</v>
      </c>
      <c r="F364" s="1228">
        <v>1</v>
      </c>
      <c r="G364" s="1228">
        <v>1</v>
      </c>
      <c r="H364" s="1228">
        <v>1</v>
      </c>
      <c r="I364" s="1228">
        <v>1</v>
      </c>
      <c r="J364" s="1228">
        <v>1</v>
      </c>
      <c r="K364" s="1228">
        <v>1</v>
      </c>
      <c r="L364" s="1228">
        <v>1</v>
      </c>
      <c r="M364" s="1228">
        <v>1</v>
      </c>
      <c r="N364" s="1228">
        <v>1</v>
      </c>
      <c r="O364" s="1228">
        <v>1</v>
      </c>
      <c r="P364" s="1228">
        <v>1</v>
      </c>
      <c r="Q364" s="1228">
        <v>1</v>
      </c>
      <c r="R364" s="1228">
        <v>1</v>
      </c>
      <c r="S364" s="1228">
        <v>1</v>
      </c>
      <c r="T364" s="1228">
        <v>1</v>
      </c>
      <c r="U364" s="281"/>
      <c r="V364" s="281"/>
      <c r="W364" s="281"/>
      <c r="X364" s="281"/>
    </row>
    <row r="365" spans="1:34" s="298" customFormat="1" ht="40.5" customHeight="1">
      <c r="A365" s="277"/>
      <c r="B365" s="294"/>
      <c r="C365" s="1181" t="s">
        <v>2410</v>
      </c>
      <c r="D365" s="1182"/>
      <c r="E365" s="1165"/>
      <c r="F365" s="294"/>
      <c r="G365" s="294"/>
      <c r="H365" s="1166"/>
      <c r="I365" s="294"/>
      <c r="J365" s="294"/>
      <c r="K365" s="294"/>
      <c r="L365" s="294"/>
      <c r="M365" s="294"/>
      <c r="N365" s="294"/>
      <c r="O365" s="294"/>
      <c r="P365" s="293"/>
      <c r="Q365" s="294"/>
      <c r="R365" s="294"/>
      <c r="S365" s="294"/>
      <c r="T365" s="277"/>
      <c r="U365" s="281"/>
      <c r="V365" s="281"/>
      <c r="W365" s="281"/>
      <c r="X365" s="281"/>
      <c r="Y365" s="281"/>
      <c r="Z365" s="281"/>
      <c r="AA365" s="281"/>
      <c r="AB365" s="281"/>
      <c r="AC365" s="281"/>
      <c r="AD365" s="281"/>
      <c r="AE365" s="281"/>
      <c r="AF365" s="281"/>
      <c r="AG365" s="281"/>
      <c r="AH365" s="281"/>
    </row>
    <row r="366" spans="1:34" s="298" customFormat="1" ht="28.5">
      <c r="A366" s="277"/>
      <c r="B366" s="1177"/>
      <c r="C366" s="1182"/>
      <c r="D366" s="1165" t="s">
        <v>2411</v>
      </c>
      <c r="E366" s="1165"/>
      <c r="F366" s="1165"/>
      <c r="G366" s="1165"/>
      <c r="H366" s="1165"/>
      <c r="I366" s="1165"/>
      <c r="J366" s="1165"/>
      <c r="K366" s="1165"/>
      <c r="L366" s="1165"/>
      <c r="M366" s="294"/>
      <c r="N366" s="294"/>
      <c r="O366" s="293"/>
      <c r="P366" s="294"/>
      <c r="Q366" s="294"/>
      <c r="R366" s="294"/>
      <c r="S366" s="292"/>
      <c r="T366" s="277"/>
      <c r="U366" s="281"/>
      <c r="V366" s="281"/>
      <c r="W366" s="281"/>
      <c r="X366" s="281"/>
      <c r="Y366" s="281"/>
      <c r="Z366" s="281"/>
      <c r="AA366" s="281"/>
      <c r="AB366" s="281"/>
      <c r="AC366" s="281"/>
      <c r="AD366" s="281"/>
      <c r="AE366" s="281"/>
      <c r="AF366" s="281"/>
      <c r="AG366" s="281"/>
    </row>
    <row r="367" spans="1:34">
      <c r="A367" s="1228">
        <v>1</v>
      </c>
      <c r="B367" s="1228">
        <v>1</v>
      </c>
      <c r="C367" s="1228">
        <v>1</v>
      </c>
      <c r="D367" s="1228">
        <v>1</v>
      </c>
      <c r="E367" s="1228">
        <v>1</v>
      </c>
      <c r="F367" s="1228">
        <v>1</v>
      </c>
      <c r="G367" s="1228">
        <v>1</v>
      </c>
      <c r="H367" s="1228">
        <v>1</v>
      </c>
      <c r="I367" s="1228">
        <v>1</v>
      </c>
      <c r="J367" s="1228">
        <v>1</v>
      </c>
      <c r="K367" s="1228">
        <v>1</v>
      </c>
      <c r="L367" s="1228">
        <v>1</v>
      </c>
      <c r="M367" s="1228">
        <v>1</v>
      </c>
      <c r="N367" s="1228">
        <v>1</v>
      </c>
      <c r="O367" s="1228">
        <v>1</v>
      </c>
      <c r="P367" s="1228">
        <v>1</v>
      </c>
      <c r="Q367" s="1228">
        <v>1</v>
      </c>
      <c r="R367" s="1228">
        <v>1</v>
      </c>
      <c r="S367" s="1228">
        <v>1</v>
      </c>
      <c r="T367" s="1228">
        <v>1</v>
      </c>
      <c r="U367" s="281"/>
      <c r="V367" s="281"/>
      <c r="W367" s="281"/>
      <c r="X367" s="281"/>
    </row>
    <row r="368" spans="1:34" s="298" customFormat="1" ht="40.5" customHeight="1">
      <c r="A368" s="277"/>
      <c r="B368" s="294"/>
      <c r="C368" s="1181" t="s">
        <v>2412</v>
      </c>
      <c r="D368" s="1182"/>
      <c r="E368" s="1165"/>
      <c r="F368" s="294"/>
      <c r="G368" s="294"/>
      <c r="H368" s="1166"/>
      <c r="I368" s="294"/>
      <c r="J368" s="294"/>
      <c r="K368" s="294"/>
      <c r="L368" s="294"/>
      <c r="M368" s="294"/>
      <c r="N368" s="294"/>
      <c r="O368" s="294"/>
      <c r="P368" s="293"/>
      <c r="Q368" s="294"/>
      <c r="R368" s="294"/>
      <c r="S368" s="294"/>
      <c r="T368" s="277"/>
      <c r="U368" s="281"/>
      <c r="V368" s="281"/>
      <c r="W368" s="281"/>
      <c r="X368" s="281"/>
      <c r="Y368" s="281"/>
      <c r="Z368" s="281"/>
      <c r="AA368" s="281"/>
      <c r="AB368" s="281"/>
      <c r="AC368" s="281"/>
      <c r="AD368" s="281"/>
      <c r="AE368" s="281"/>
      <c r="AF368" s="281"/>
      <c r="AG368" s="281"/>
      <c r="AH368" s="281"/>
    </row>
    <row r="369" spans="1:34" s="298" customFormat="1" ht="28.5">
      <c r="A369" s="277"/>
      <c r="B369" s="1177"/>
      <c r="C369" s="1182"/>
      <c r="D369" s="1165" t="s">
        <v>2413</v>
      </c>
      <c r="E369" s="1165"/>
      <c r="F369" s="1165"/>
      <c r="G369" s="1165"/>
      <c r="H369" s="1165"/>
      <c r="I369" s="1165"/>
      <c r="J369" s="1165"/>
      <c r="K369" s="1165"/>
      <c r="L369" s="1165"/>
      <c r="M369" s="294"/>
      <c r="N369" s="294"/>
      <c r="O369" s="293"/>
      <c r="P369" s="294"/>
      <c r="Q369" s="294"/>
      <c r="R369" s="294"/>
      <c r="S369" s="292"/>
      <c r="T369" s="277"/>
      <c r="U369" s="281"/>
      <c r="V369" s="281"/>
      <c r="W369" s="281"/>
      <c r="X369" s="281"/>
      <c r="Y369" s="281"/>
      <c r="Z369" s="281"/>
      <c r="AA369" s="281"/>
      <c r="AB369" s="281"/>
      <c r="AC369" s="281"/>
      <c r="AD369" s="281"/>
      <c r="AE369" s="281"/>
      <c r="AF369" s="281"/>
      <c r="AG369" s="281"/>
    </row>
    <row r="370" spans="1:34">
      <c r="A370" s="1228">
        <v>1</v>
      </c>
      <c r="B370" s="1228">
        <v>1</v>
      </c>
      <c r="C370" s="1228">
        <v>1</v>
      </c>
      <c r="D370" s="1228">
        <v>1</v>
      </c>
      <c r="E370" s="1228">
        <v>1</v>
      </c>
      <c r="F370" s="1228">
        <v>1</v>
      </c>
      <c r="G370" s="1228">
        <v>1</v>
      </c>
      <c r="H370" s="1228">
        <v>1</v>
      </c>
      <c r="I370" s="1228">
        <v>1</v>
      </c>
      <c r="J370" s="1228">
        <v>1</v>
      </c>
      <c r="K370" s="1228">
        <v>1</v>
      </c>
      <c r="L370" s="1228">
        <v>1</v>
      </c>
      <c r="M370" s="1228">
        <v>1</v>
      </c>
      <c r="N370" s="1228">
        <v>1</v>
      </c>
      <c r="O370" s="1228">
        <v>1</v>
      </c>
      <c r="P370" s="1228">
        <v>1</v>
      </c>
      <c r="Q370" s="1228">
        <v>1</v>
      </c>
      <c r="R370" s="1228">
        <v>1</v>
      </c>
      <c r="S370" s="1228">
        <v>1</v>
      </c>
      <c r="T370" s="1228">
        <v>1</v>
      </c>
      <c r="U370" s="281"/>
      <c r="V370" s="281"/>
      <c r="W370" s="281"/>
      <c r="X370" s="281"/>
    </row>
    <row r="371" spans="1:34" s="298" customFormat="1" ht="40.5" customHeight="1">
      <c r="A371" s="277"/>
      <c r="B371" s="294"/>
      <c r="C371" s="1181" t="s">
        <v>2414</v>
      </c>
      <c r="D371" s="1182"/>
      <c r="E371" s="1165"/>
      <c r="F371" s="294"/>
      <c r="G371" s="294"/>
      <c r="H371" s="1166"/>
      <c r="I371" s="294"/>
      <c r="J371" s="294"/>
      <c r="K371" s="294"/>
      <c r="L371" s="294"/>
      <c r="M371" s="294"/>
      <c r="N371" s="294"/>
      <c r="O371" s="294"/>
      <c r="P371" s="293"/>
      <c r="Q371" s="294"/>
      <c r="R371" s="294"/>
      <c r="S371" s="294"/>
      <c r="T371" s="277"/>
      <c r="U371" s="281"/>
      <c r="V371" s="281"/>
      <c r="W371" s="281"/>
      <c r="X371" s="281"/>
      <c r="Y371" s="281"/>
      <c r="Z371" s="281"/>
      <c r="AA371" s="281"/>
      <c r="AB371" s="281"/>
      <c r="AC371" s="281"/>
      <c r="AD371" s="281"/>
      <c r="AE371" s="281"/>
      <c r="AF371" s="281"/>
      <c r="AG371" s="281"/>
      <c r="AH371" s="281"/>
    </row>
    <row r="372" spans="1:34" s="298" customFormat="1" ht="28.5">
      <c r="A372" s="277"/>
      <c r="B372" s="1177"/>
      <c r="C372" s="1182"/>
      <c r="D372" s="1165" t="s">
        <v>2415</v>
      </c>
      <c r="E372" s="1165"/>
      <c r="F372" s="1165"/>
      <c r="G372" s="1165"/>
      <c r="H372" s="1165"/>
      <c r="I372" s="1165"/>
      <c r="J372" s="1165"/>
      <c r="K372" s="1165"/>
      <c r="L372" s="1165"/>
      <c r="M372" s="294"/>
      <c r="N372" s="294"/>
      <c r="O372" s="293"/>
      <c r="P372" s="294"/>
      <c r="Q372" s="294"/>
      <c r="R372" s="294"/>
      <c r="S372" s="292"/>
      <c r="T372" s="277"/>
      <c r="U372" s="281"/>
      <c r="V372" s="281"/>
      <c r="W372" s="281"/>
      <c r="X372" s="281"/>
      <c r="Y372" s="281"/>
      <c r="Z372" s="281"/>
      <c r="AA372" s="281"/>
      <c r="AB372" s="281"/>
      <c r="AC372" s="281"/>
      <c r="AD372" s="281"/>
      <c r="AE372" s="281"/>
      <c r="AF372" s="281"/>
      <c r="AG372" s="281"/>
    </row>
    <row r="373" spans="1:34">
      <c r="A373" s="1228">
        <v>1</v>
      </c>
      <c r="B373" s="1228">
        <v>1</v>
      </c>
      <c r="C373" s="1228">
        <v>1</v>
      </c>
      <c r="D373" s="1228">
        <v>1</v>
      </c>
      <c r="E373" s="1228">
        <v>1</v>
      </c>
      <c r="F373" s="1228">
        <v>1</v>
      </c>
      <c r="G373" s="1228">
        <v>1</v>
      </c>
      <c r="H373" s="1228">
        <v>1</v>
      </c>
      <c r="I373" s="1228">
        <v>1</v>
      </c>
      <c r="J373" s="1228">
        <v>1</v>
      </c>
      <c r="K373" s="1228">
        <v>1</v>
      </c>
      <c r="L373" s="1228">
        <v>1</v>
      </c>
      <c r="M373" s="1228">
        <v>1</v>
      </c>
      <c r="N373" s="1228">
        <v>1</v>
      </c>
      <c r="O373" s="1228">
        <v>1</v>
      </c>
      <c r="P373" s="1228">
        <v>1</v>
      </c>
      <c r="Q373" s="1228">
        <v>1</v>
      </c>
      <c r="R373" s="1228">
        <v>1</v>
      </c>
      <c r="S373" s="1228">
        <v>1</v>
      </c>
      <c r="T373" s="1228">
        <v>1</v>
      </c>
      <c r="U373" s="281"/>
      <c r="V373" s="281"/>
      <c r="W373" s="281"/>
      <c r="X373" s="281"/>
    </row>
    <row r="374" spans="1:34" s="298" customFormat="1" ht="40.5" customHeight="1">
      <c r="A374" s="277"/>
      <c r="B374" s="294"/>
      <c r="C374" s="1181" t="s">
        <v>2416</v>
      </c>
      <c r="D374" s="1182"/>
      <c r="E374" s="1165"/>
      <c r="F374" s="294"/>
      <c r="G374" s="294"/>
      <c r="H374" s="1166"/>
      <c r="I374" s="294"/>
      <c r="J374" s="294"/>
      <c r="K374" s="294"/>
      <c r="L374" s="294"/>
      <c r="M374" s="294"/>
      <c r="N374" s="294"/>
      <c r="O374" s="294"/>
      <c r="P374" s="293"/>
      <c r="Q374" s="294"/>
      <c r="R374" s="294"/>
      <c r="S374" s="294"/>
      <c r="T374" s="277"/>
      <c r="U374" s="281"/>
      <c r="V374" s="281"/>
      <c r="W374" s="281"/>
      <c r="X374" s="281"/>
      <c r="Y374" s="281"/>
      <c r="Z374" s="281"/>
      <c r="AA374" s="281"/>
      <c r="AB374" s="281"/>
      <c r="AC374" s="281"/>
      <c r="AD374" s="281"/>
      <c r="AE374" s="281"/>
      <c r="AF374" s="281"/>
      <c r="AG374" s="281"/>
      <c r="AH374" s="281"/>
    </row>
    <row r="375" spans="1:34" s="298" customFormat="1" ht="28.5">
      <c r="A375" s="277"/>
      <c r="B375" s="1177"/>
      <c r="C375" s="1182"/>
      <c r="D375" s="1165" t="s">
        <v>2417</v>
      </c>
      <c r="E375" s="1165"/>
      <c r="F375" s="1165"/>
      <c r="G375" s="1165"/>
      <c r="H375" s="1165"/>
      <c r="I375" s="1165"/>
      <c r="J375" s="1165"/>
      <c r="K375" s="1165"/>
      <c r="L375" s="1165"/>
      <c r="M375" s="294"/>
      <c r="N375" s="294"/>
      <c r="O375" s="293"/>
      <c r="P375" s="294"/>
      <c r="Q375" s="294"/>
      <c r="R375" s="294"/>
      <c r="S375" s="292"/>
      <c r="T375" s="277"/>
      <c r="U375" s="281"/>
      <c r="V375" s="281"/>
      <c r="W375" s="281"/>
      <c r="X375" s="281"/>
      <c r="Y375" s="281"/>
      <c r="Z375" s="281"/>
      <c r="AA375" s="281"/>
      <c r="AB375" s="281"/>
      <c r="AC375" s="281"/>
      <c r="AD375" s="281"/>
      <c r="AE375" s="281"/>
      <c r="AF375" s="281"/>
      <c r="AG375" s="281"/>
    </row>
    <row r="376" spans="1:34">
      <c r="A376" s="1228">
        <v>1</v>
      </c>
      <c r="B376" s="1228">
        <v>1</v>
      </c>
      <c r="C376" s="1228">
        <v>1</v>
      </c>
      <c r="D376" s="1228">
        <v>1</v>
      </c>
      <c r="E376" s="1228">
        <v>1</v>
      </c>
      <c r="F376" s="1228">
        <v>1</v>
      </c>
      <c r="G376" s="1228">
        <v>1</v>
      </c>
      <c r="H376" s="1228">
        <v>1</v>
      </c>
      <c r="I376" s="1228">
        <v>1</v>
      </c>
      <c r="J376" s="1228">
        <v>1</v>
      </c>
      <c r="K376" s="1228">
        <v>1</v>
      </c>
      <c r="L376" s="1228">
        <v>1</v>
      </c>
      <c r="M376" s="1228">
        <v>1</v>
      </c>
      <c r="N376" s="1228">
        <v>1</v>
      </c>
      <c r="O376" s="1228">
        <v>1</v>
      </c>
      <c r="P376" s="1228">
        <v>1</v>
      </c>
      <c r="Q376" s="1228">
        <v>1</v>
      </c>
      <c r="R376" s="1228">
        <v>1</v>
      </c>
      <c r="S376" s="1228">
        <v>1</v>
      </c>
      <c r="T376" s="1228">
        <v>1</v>
      </c>
      <c r="U376" s="281"/>
      <c r="V376" s="281"/>
      <c r="W376" s="281"/>
      <c r="X376" s="281"/>
    </row>
    <row r="377" spans="1:34" s="298" customFormat="1" ht="40.5" customHeight="1">
      <c r="A377" s="277"/>
      <c r="B377" s="294"/>
      <c r="C377" s="1181" t="s">
        <v>2418</v>
      </c>
      <c r="D377" s="1182"/>
      <c r="E377" s="1165"/>
      <c r="F377" s="294"/>
      <c r="G377" s="294"/>
      <c r="H377" s="1166"/>
      <c r="I377" s="294"/>
      <c r="J377" s="294"/>
      <c r="K377" s="294"/>
      <c r="L377" s="294"/>
      <c r="M377" s="294"/>
      <c r="N377" s="294"/>
      <c r="O377" s="294"/>
      <c r="P377" s="293"/>
      <c r="Q377" s="294"/>
      <c r="R377" s="294"/>
      <c r="S377" s="294"/>
      <c r="T377" s="277"/>
      <c r="U377" s="281"/>
      <c r="V377" s="281"/>
      <c r="W377" s="281"/>
      <c r="X377" s="281"/>
      <c r="Y377" s="281"/>
      <c r="Z377" s="281"/>
      <c r="AA377" s="281"/>
      <c r="AB377" s="281"/>
      <c r="AC377" s="281"/>
      <c r="AD377" s="281"/>
      <c r="AE377" s="281"/>
      <c r="AF377" s="281"/>
      <c r="AG377" s="281"/>
      <c r="AH377" s="281"/>
    </row>
    <row r="378" spans="1:34" s="298" customFormat="1" ht="28.5">
      <c r="A378" s="277"/>
      <c r="B378" s="1177"/>
      <c r="C378" s="1182"/>
      <c r="D378" s="1165" t="s">
        <v>2419</v>
      </c>
      <c r="E378" s="1165"/>
      <c r="F378" s="1165"/>
      <c r="G378" s="1165"/>
      <c r="H378" s="1165"/>
      <c r="I378" s="1165"/>
      <c r="J378" s="1165"/>
      <c r="K378" s="1165"/>
      <c r="L378" s="1165"/>
      <c r="M378" s="294"/>
      <c r="N378" s="294"/>
      <c r="O378" s="293"/>
      <c r="P378" s="294"/>
      <c r="Q378" s="294"/>
      <c r="R378" s="294"/>
      <c r="S378" s="292"/>
      <c r="T378" s="277"/>
      <c r="U378" s="281"/>
      <c r="V378" s="281"/>
      <c r="W378" s="281"/>
      <c r="X378" s="281"/>
      <c r="Y378" s="281"/>
      <c r="Z378" s="281"/>
      <c r="AA378" s="281"/>
      <c r="AB378" s="281"/>
      <c r="AC378" s="281"/>
      <c r="AD378" s="281"/>
      <c r="AE378" s="281"/>
      <c r="AF378" s="281"/>
      <c r="AG378" s="281"/>
    </row>
    <row r="379" spans="1:34">
      <c r="A379" s="1228">
        <v>1</v>
      </c>
      <c r="B379" s="1228">
        <v>1</v>
      </c>
      <c r="C379" s="1228">
        <v>1</v>
      </c>
      <c r="D379" s="1228">
        <v>1</v>
      </c>
      <c r="E379" s="1228">
        <v>1</v>
      </c>
      <c r="F379" s="1228">
        <v>1</v>
      </c>
      <c r="G379" s="1228">
        <v>1</v>
      </c>
      <c r="H379" s="1228">
        <v>1</v>
      </c>
      <c r="I379" s="1228">
        <v>1</v>
      </c>
      <c r="J379" s="1228">
        <v>1</v>
      </c>
      <c r="K379" s="1228">
        <v>1</v>
      </c>
      <c r="L379" s="1228">
        <v>1</v>
      </c>
      <c r="M379" s="1228">
        <v>1</v>
      </c>
      <c r="N379" s="1228">
        <v>1</v>
      </c>
      <c r="O379" s="1228">
        <v>1</v>
      </c>
      <c r="P379" s="1228">
        <v>1</v>
      </c>
      <c r="Q379" s="1228">
        <v>1</v>
      </c>
      <c r="R379" s="1228">
        <v>1</v>
      </c>
      <c r="S379" s="1228">
        <v>1</v>
      </c>
      <c r="T379" s="1228">
        <v>1</v>
      </c>
      <c r="U379" s="281"/>
      <c r="V379" s="281"/>
      <c r="W379" s="281"/>
      <c r="X379" s="281"/>
    </row>
    <row r="380" spans="1:34" s="298" customFormat="1" ht="40.5" customHeight="1">
      <c r="A380" s="277"/>
      <c r="B380" s="294"/>
      <c r="C380" s="1181" t="s">
        <v>2361</v>
      </c>
      <c r="D380" s="1182"/>
      <c r="E380" s="1165"/>
      <c r="F380" s="294"/>
      <c r="G380" s="294"/>
      <c r="H380" s="1166"/>
      <c r="I380" s="294"/>
      <c r="J380" s="294"/>
      <c r="K380" s="294"/>
      <c r="L380" s="294"/>
      <c r="M380" s="294"/>
      <c r="N380" s="294"/>
      <c r="O380" s="294"/>
      <c r="P380" s="293"/>
      <c r="Q380" s="294"/>
      <c r="R380" s="294"/>
      <c r="S380" s="294"/>
      <c r="T380" s="277"/>
      <c r="U380" s="281"/>
      <c r="V380" s="281"/>
      <c r="W380" s="281"/>
      <c r="X380" s="281"/>
      <c r="Y380" s="281"/>
      <c r="Z380" s="281"/>
      <c r="AA380" s="281"/>
      <c r="AB380" s="281"/>
      <c r="AC380" s="281"/>
      <c r="AD380" s="281"/>
      <c r="AE380" s="281"/>
      <c r="AF380" s="281"/>
      <c r="AG380" s="281"/>
      <c r="AH380" s="281"/>
    </row>
    <row r="381" spans="1:34" s="298" customFormat="1" ht="28.5">
      <c r="A381" s="277"/>
      <c r="B381" s="1177"/>
      <c r="C381" s="1182"/>
      <c r="D381" s="1165" t="s">
        <v>2362</v>
      </c>
      <c r="E381" s="1165"/>
      <c r="F381" s="1165"/>
      <c r="G381" s="1165"/>
      <c r="H381" s="1165"/>
      <c r="I381" s="1165"/>
      <c r="J381" s="1165"/>
      <c r="K381" s="1165"/>
      <c r="L381" s="1165"/>
      <c r="M381" s="294"/>
      <c r="N381" s="294"/>
      <c r="O381" s="293"/>
      <c r="P381" s="294"/>
      <c r="Q381" s="294"/>
      <c r="R381" s="294"/>
      <c r="S381" s="292"/>
      <c r="T381" s="277"/>
      <c r="U381" s="281"/>
      <c r="V381" s="281"/>
      <c r="W381" s="281"/>
      <c r="X381" s="281"/>
      <c r="Y381" s="281"/>
      <c r="Z381" s="281"/>
      <c r="AA381" s="281"/>
      <c r="AB381" s="281"/>
      <c r="AC381" s="281"/>
      <c r="AD381" s="281"/>
      <c r="AE381" s="281"/>
      <c r="AF381" s="281"/>
      <c r="AG381" s="281"/>
    </row>
    <row r="382" spans="1:34" s="298" customFormat="1" ht="28.5">
      <c r="A382" s="277"/>
      <c r="B382" s="1177"/>
      <c r="C382" s="1182"/>
      <c r="D382" s="1165" t="s">
        <v>2420</v>
      </c>
      <c r="E382" s="1165"/>
      <c r="F382" s="1165"/>
      <c r="G382" s="1165"/>
      <c r="H382" s="1165"/>
      <c r="I382" s="1165"/>
      <c r="J382" s="1165"/>
      <c r="K382" s="1165"/>
      <c r="L382" s="1165"/>
      <c r="M382" s="294"/>
      <c r="N382" s="294"/>
      <c r="O382" s="293"/>
      <c r="P382" s="294"/>
      <c r="Q382" s="294"/>
      <c r="R382" s="294"/>
      <c r="S382" s="292"/>
      <c r="T382" s="277"/>
      <c r="U382" s="281"/>
      <c r="V382" s="281"/>
      <c r="W382" s="281"/>
      <c r="X382" s="281"/>
      <c r="Y382" s="281"/>
      <c r="Z382" s="281"/>
      <c r="AA382" s="281"/>
      <c r="AB382" s="281"/>
      <c r="AC382" s="281"/>
      <c r="AD382" s="281"/>
      <c r="AE382" s="281"/>
      <c r="AF382" s="281"/>
      <c r="AG382" s="281"/>
    </row>
    <row r="383" spans="1:34">
      <c r="A383" s="1228">
        <v>1</v>
      </c>
      <c r="B383" s="1228">
        <v>1</v>
      </c>
      <c r="C383" s="1228">
        <v>1</v>
      </c>
      <c r="D383" s="1228">
        <v>1</v>
      </c>
      <c r="E383" s="1228">
        <v>1</v>
      </c>
      <c r="F383" s="1228">
        <v>1</v>
      </c>
      <c r="G383" s="1228">
        <v>1</v>
      </c>
      <c r="H383" s="1228">
        <v>1</v>
      </c>
      <c r="I383" s="1228">
        <v>1</v>
      </c>
      <c r="J383" s="1228">
        <v>1</v>
      </c>
      <c r="K383" s="1228">
        <v>1</v>
      </c>
      <c r="L383" s="1228">
        <v>1</v>
      </c>
      <c r="M383" s="1228">
        <v>1</v>
      </c>
      <c r="N383" s="1228">
        <v>1</v>
      </c>
      <c r="O383" s="1228">
        <v>1</v>
      </c>
      <c r="P383" s="1228">
        <v>1</v>
      </c>
      <c r="Q383" s="1228">
        <v>1</v>
      </c>
      <c r="R383" s="1228">
        <v>1</v>
      </c>
      <c r="S383" s="1228">
        <v>1</v>
      </c>
      <c r="T383" s="1228">
        <v>1</v>
      </c>
      <c r="U383" s="281"/>
      <c r="V383" s="281"/>
      <c r="W383" s="281"/>
      <c r="X383" s="281"/>
    </row>
    <row r="384" spans="1:34" s="298" customFormat="1" ht="40.5" customHeight="1">
      <c r="A384" s="277"/>
      <c r="B384" s="294"/>
      <c r="C384" s="1181" t="s">
        <v>2363</v>
      </c>
      <c r="D384" s="1182"/>
      <c r="E384" s="1165"/>
      <c r="F384" s="294"/>
      <c r="G384" s="294"/>
      <c r="H384" s="1166"/>
      <c r="I384" s="294"/>
      <c r="J384" s="294"/>
      <c r="K384" s="294"/>
      <c r="L384" s="294"/>
      <c r="M384" s="294"/>
      <c r="N384" s="294"/>
      <c r="O384" s="294"/>
      <c r="P384" s="293"/>
      <c r="Q384" s="294"/>
      <c r="R384" s="294"/>
      <c r="S384" s="294"/>
      <c r="T384" s="277"/>
      <c r="U384" s="281"/>
      <c r="V384" s="281"/>
      <c r="W384" s="281"/>
      <c r="X384" s="281"/>
      <c r="Y384" s="281"/>
      <c r="Z384" s="281"/>
      <c r="AA384" s="281"/>
      <c r="AB384" s="281"/>
      <c r="AC384" s="281"/>
      <c r="AD384" s="281"/>
      <c r="AE384" s="281"/>
      <c r="AF384" s="281"/>
      <c r="AG384" s="281"/>
      <c r="AH384" s="281"/>
    </row>
    <row r="385" spans="1:34" s="298" customFormat="1" ht="28.5">
      <c r="A385" s="277"/>
      <c r="B385" s="1177"/>
      <c r="C385" s="1182"/>
      <c r="D385" s="1165" t="s">
        <v>2364</v>
      </c>
      <c r="E385" s="1165"/>
      <c r="F385" s="1165"/>
      <c r="G385" s="1165"/>
      <c r="H385" s="1165"/>
      <c r="I385" s="1165"/>
      <c r="J385" s="1165"/>
      <c r="K385" s="1165"/>
      <c r="L385" s="1165"/>
      <c r="M385" s="294"/>
      <c r="N385" s="294"/>
      <c r="O385" s="293"/>
      <c r="P385" s="294"/>
      <c r="Q385" s="294"/>
      <c r="R385" s="294"/>
      <c r="S385" s="292"/>
      <c r="T385" s="277"/>
      <c r="U385" s="281"/>
      <c r="V385" s="281"/>
      <c r="W385" s="281"/>
      <c r="X385" s="281"/>
      <c r="Y385" s="281"/>
      <c r="Z385" s="281"/>
      <c r="AA385" s="281"/>
      <c r="AB385" s="281"/>
      <c r="AC385" s="281"/>
      <c r="AD385" s="281"/>
      <c r="AE385" s="281"/>
      <c r="AF385" s="281"/>
      <c r="AG385" s="281"/>
    </row>
    <row r="386" spans="1:34" s="298" customFormat="1" ht="28.5">
      <c r="A386" s="277"/>
      <c r="B386" s="1177"/>
      <c r="C386" s="1182"/>
      <c r="D386" s="1165" t="s">
        <v>2421</v>
      </c>
      <c r="E386" s="1165"/>
      <c r="F386" s="1165"/>
      <c r="G386" s="1165"/>
      <c r="H386" s="1165"/>
      <c r="I386" s="1165"/>
      <c r="J386" s="1165"/>
      <c r="K386" s="1165"/>
      <c r="L386" s="1165"/>
      <c r="M386" s="294"/>
      <c r="N386" s="294"/>
      <c r="O386" s="293"/>
      <c r="P386" s="294"/>
      <c r="Q386" s="294"/>
      <c r="R386" s="294"/>
      <c r="S386" s="292"/>
      <c r="T386" s="277"/>
      <c r="U386" s="281"/>
      <c r="V386" s="281"/>
      <c r="W386" s="281"/>
      <c r="X386" s="281"/>
      <c r="Y386" s="281"/>
      <c r="Z386" s="281"/>
      <c r="AA386" s="281"/>
      <c r="AB386" s="281"/>
      <c r="AC386" s="281"/>
      <c r="AD386" s="281"/>
      <c r="AE386" s="281"/>
      <c r="AF386" s="281"/>
      <c r="AG386" s="281"/>
    </row>
    <row r="387" spans="1:34">
      <c r="A387" s="1228">
        <v>1</v>
      </c>
      <c r="B387" s="1228">
        <v>1</v>
      </c>
      <c r="C387" s="1228">
        <v>1</v>
      </c>
      <c r="D387" s="1228">
        <v>1</v>
      </c>
      <c r="E387" s="1228">
        <v>1</v>
      </c>
      <c r="F387" s="1228">
        <v>1</v>
      </c>
      <c r="G387" s="1228">
        <v>1</v>
      </c>
      <c r="H387" s="1228">
        <v>1</v>
      </c>
      <c r="I387" s="1228">
        <v>1</v>
      </c>
      <c r="J387" s="1228">
        <v>1</v>
      </c>
      <c r="K387" s="1228">
        <v>1</v>
      </c>
      <c r="L387" s="1228">
        <v>1</v>
      </c>
      <c r="M387" s="1228">
        <v>1</v>
      </c>
      <c r="N387" s="1228">
        <v>1</v>
      </c>
      <c r="O387" s="1228">
        <v>1</v>
      </c>
      <c r="P387" s="1228">
        <v>1</v>
      </c>
      <c r="Q387" s="1228">
        <v>1</v>
      </c>
      <c r="R387" s="1228">
        <v>1</v>
      </c>
      <c r="S387" s="1228">
        <v>1</v>
      </c>
      <c r="T387" s="1228">
        <v>1</v>
      </c>
      <c r="U387" s="281"/>
      <c r="V387" s="281"/>
      <c r="W387" s="281"/>
      <c r="X387" s="281"/>
    </row>
    <row r="388" spans="1:34" s="298" customFormat="1" ht="40.5" customHeight="1">
      <c r="A388" s="277"/>
      <c r="B388" s="294"/>
      <c r="C388" s="1181" t="s">
        <v>2365</v>
      </c>
      <c r="D388" s="1182"/>
      <c r="E388" s="1165"/>
      <c r="F388" s="294"/>
      <c r="G388" s="294"/>
      <c r="H388" s="1166"/>
      <c r="I388" s="294"/>
      <c r="J388" s="294"/>
      <c r="K388" s="294"/>
      <c r="L388" s="294"/>
      <c r="M388" s="294"/>
      <c r="N388" s="294"/>
      <c r="O388" s="294"/>
      <c r="P388" s="293"/>
      <c r="Q388" s="294"/>
      <c r="R388" s="294"/>
      <c r="S388" s="294"/>
      <c r="T388" s="277"/>
      <c r="U388" s="281"/>
      <c r="V388" s="281"/>
      <c r="W388" s="281"/>
      <c r="X388" s="281"/>
      <c r="Y388" s="281"/>
      <c r="Z388" s="281"/>
      <c r="AA388" s="281"/>
      <c r="AB388" s="281"/>
      <c r="AC388" s="281"/>
      <c r="AD388" s="281"/>
      <c r="AE388" s="281"/>
      <c r="AF388" s="281"/>
      <c r="AG388" s="281"/>
      <c r="AH388" s="281"/>
    </row>
    <row r="389" spans="1:34" s="298" customFormat="1" ht="28.5">
      <c r="A389" s="277"/>
      <c r="B389" s="1177"/>
      <c r="C389" s="1182"/>
      <c r="D389" s="1165" t="s">
        <v>2366</v>
      </c>
      <c r="E389" s="1165"/>
      <c r="F389" s="1165"/>
      <c r="G389" s="1165"/>
      <c r="H389" s="1165"/>
      <c r="I389" s="1165"/>
      <c r="J389" s="1165"/>
      <c r="K389" s="1165"/>
      <c r="L389" s="1165"/>
      <c r="M389" s="294"/>
      <c r="N389" s="294"/>
      <c r="O389" s="293"/>
      <c r="P389" s="294"/>
      <c r="Q389" s="294"/>
      <c r="R389" s="294"/>
      <c r="S389" s="292"/>
      <c r="T389" s="277"/>
      <c r="U389" s="281"/>
      <c r="V389" s="281"/>
      <c r="W389" s="281"/>
      <c r="X389" s="281"/>
      <c r="Y389" s="281"/>
      <c r="Z389" s="281"/>
      <c r="AA389" s="281"/>
      <c r="AB389" s="281"/>
      <c r="AC389" s="281"/>
      <c r="AD389" s="281"/>
      <c r="AE389" s="281"/>
      <c r="AF389" s="281"/>
      <c r="AG389" s="281"/>
    </row>
    <row r="390" spans="1:34" s="298" customFormat="1" ht="28.5">
      <c r="A390" s="277"/>
      <c r="B390" s="1177"/>
      <c r="C390" s="1182"/>
      <c r="D390" s="1165" t="s">
        <v>2422</v>
      </c>
      <c r="E390" s="1165"/>
      <c r="F390" s="1165"/>
      <c r="G390" s="1165"/>
      <c r="H390" s="1165"/>
      <c r="I390" s="1165"/>
      <c r="J390" s="1165"/>
      <c r="K390" s="1165"/>
      <c r="L390" s="1165"/>
      <c r="M390" s="294"/>
      <c r="N390" s="294"/>
      <c r="O390" s="293"/>
      <c r="P390" s="294"/>
      <c r="Q390" s="294"/>
      <c r="R390" s="294"/>
      <c r="S390" s="292"/>
      <c r="T390" s="277"/>
      <c r="U390" s="281"/>
      <c r="V390" s="281"/>
      <c r="W390" s="281"/>
      <c r="X390" s="281"/>
      <c r="Y390" s="281"/>
      <c r="Z390" s="281"/>
      <c r="AA390" s="281"/>
      <c r="AB390" s="281"/>
      <c r="AC390" s="281"/>
      <c r="AD390" s="281"/>
      <c r="AE390" s="281"/>
      <c r="AF390" s="281"/>
      <c r="AG390" s="281"/>
    </row>
    <row r="391" spans="1:34">
      <c r="A391" s="1228">
        <v>1</v>
      </c>
      <c r="B391" s="1228">
        <v>1</v>
      </c>
      <c r="C391" s="1228">
        <v>1</v>
      </c>
      <c r="D391" s="1228">
        <v>1</v>
      </c>
      <c r="E391" s="1228">
        <v>1</v>
      </c>
      <c r="F391" s="1228">
        <v>1</v>
      </c>
      <c r="G391" s="1228">
        <v>1</v>
      </c>
      <c r="H391" s="1228">
        <v>1</v>
      </c>
      <c r="I391" s="1228">
        <v>1</v>
      </c>
      <c r="J391" s="1228">
        <v>1</v>
      </c>
      <c r="K391" s="1228">
        <v>1</v>
      </c>
      <c r="L391" s="1228">
        <v>1</v>
      </c>
      <c r="M391" s="1228">
        <v>1</v>
      </c>
      <c r="N391" s="1228">
        <v>1</v>
      </c>
      <c r="O391" s="1228">
        <v>1</v>
      </c>
      <c r="P391" s="1228">
        <v>1</v>
      </c>
      <c r="Q391" s="1228">
        <v>1</v>
      </c>
      <c r="R391" s="1228">
        <v>1</v>
      </c>
      <c r="S391" s="1228">
        <v>1</v>
      </c>
      <c r="T391" s="1228">
        <v>1</v>
      </c>
      <c r="U391" s="281"/>
      <c r="V391" s="281"/>
      <c r="W391" s="281"/>
      <c r="X391" s="281"/>
    </row>
    <row r="392" spans="1:34" s="298" customFormat="1" ht="40.5" customHeight="1">
      <c r="A392" s="277"/>
      <c r="B392" s="294"/>
      <c r="C392" s="1181" t="s">
        <v>2423</v>
      </c>
      <c r="D392" s="1182"/>
      <c r="E392" s="1165"/>
      <c r="F392" s="294"/>
      <c r="G392" s="294"/>
      <c r="H392" s="1166"/>
      <c r="I392" s="294"/>
      <c r="J392" s="294"/>
      <c r="K392" s="294"/>
      <c r="L392" s="294"/>
      <c r="M392" s="294"/>
      <c r="N392" s="294"/>
      <c r="O392" s="294"/>
      <c r="P392" s="293"/>
      <c r="Q392" s="294"/>
      <c r="R392" s="294"/>
      <c r="S392" s="294"/>
      <c r="T392" s="277"/>
      <c r="U392" s="281"/>
      <c r="V392" s="281"/>
      <c r="W392" s="281"/>
      <c r="X392" s="281"/>
      <c r="Y392" s="281"/>
      <c r="Z392" s="281"/>
      <c r="AA392" s="281"/>
      <c r="AB392" s="281"/>
      <c r="AC392" s="281"/>
      <c r="AD392" s="281"/>
      <c r="AE392" s="281"/>
      <c r="AF392" s="281"/>
      <c r="AG392" s="281"/>
      <c r="AH392" s="281"/>
    </row>
    <row r="393" spans="1:34" s="298" customFormat="1" ht="28.5">
      <c r="A393" s="277"/>
      <c r="B393" s="1177"/>
      <c r="C393" s="1182"/>
      <c r="D393" s="1165" t="s">
        <v>2424</v>
      </c>
      <c r="E393" s="1165"/>
      <c r="F393" s="1165"/>
      <c r="G393" s="1165"/>
      <c r="H393" s="1165"/>
      <c r="I393" s="1165"/>
      <c r="J393" s="1165"/>
      <c r="K393" s="1165"/>
      <c r="L393" s="1165"/>
      <c r="M393" s="294"/>
      <c r="N393" s="294"/>
      <c r="O393" s="293"/>
      <c r="P393" s="294"/>
      <c r="Q393" s="294"/>
      <c r="R393" s="294"/>
      <c r="S393" s="292"/>
      <c r="T393" s="277"/>
      <c r="U393" s="281"/>
      <c r="V393" s="281"/>
      <c r="W393" s="281"/>
      <c r="X393" s="281"/>
      <c r="Y393" s="281"/>
      <c r="Z393" s="281"/>
      <c r="AA393" s="281"/>
      <c r="AB393" s="281"/>
      <c r="AC393" s="281"/>
      <c r="AD393" s="281"/>
      <c r="AE393" s="281"/>
      <c r="AF393" s="281"/>
      <c r="AG393" s="281"/>
    </row>
    <row r="394" spans="1:34">
      <c r="A394" s="1228">
        <v>1</v>
      </c>
      <c r="B394" s="1228">
        <v>1</v>
      </c>
      <c r="C394" s="1228">
        <v>1</v>
      </c>
      <c r="D394" s="1228">
        <v>1</v>
      </c>
      <c r="E394" s="1228">
        <v>1</v>
      </c>
      <c r="F394" s="1228">
        <v>1</v>
      </c>
      <c r="G394" s="1228">
        <v>1</v>
      </c>
      <c r="H394" s="1228">
        <v>1</v>
      </c>
      <c r="I394" s="1228">
        <v>1</v>
      </c>
      <c r="J394" s="1228">
        <v>1</v>
      </c>
      <c r="K394" s="1228">
        <v>1</v>
      </c>
      <c r="L394" s="1228">
        <v>1</v>
      </c>
      <c r="M394" s="1228">
        <v>1</v>
      </c>
      <c r="N394" s="1228">
        <v>1</v>
      </c>
      <c r="O394" s="1228">
        <v>1</v>
      </c>
      <c r="P394" s="1228">
        <v>1</v>
      </c>
      <c r="Q394" s="1228">
        <v>1</v>
      </c>
      <c r="R394" s="1228">
        <v>1</v>
      </c>
      <c r="S394" s="1228">
        <v>1</v>
      </c>
      <c r="T394" s="1228">
        <v>1</v>
      </c>
      <c r="U394" s="281"/>
      <c r="V394" s="281"/>
      <c r="W394" s="281"/>
      <c r="X394" s="281"/>
    </row>
    <row r="395" spans="1:34" s="298" customFormat="1" ht="40.5" customHeight="1">
      <c r="A395" s="277"/>
      <c r="B395" s="294"/>
      <c r="C395" s="1181" t="s">
        <v>2425</v>
      </c>
      <c r="D395" s="1182"/>
      <c r="E395" s="1165"/>
      <c r="F395" s="294"/>
      <c r="G395" s="294"/>
      <c r="H395" s="1166"/>
      <c r="I395" s="294"/>
      <c r="J395" s="294"/>
      <c r="K395" s="294"/>
      <c r="L395" s="294"/>
      <c r="M395" s="294"/>
      <c r="N395" s="294"/>
      <c r="O395" s="294"/>
      <c r="P395" s="293"/>
      <c r="Q395" s="294"/>
      <c r="R395" s="294"/>
      <c r="S395" s="294"/>
      <c r="T395" s="277"/>
      <c r="U395" s="281"/>
      <c r="V395" s="281"/>
      <c r="W395" s="281"/>
      <c r="X395" s="281"/>
      <c r="Y395" s="281"/>
      <c r="Z395" s="281"/>
      <c r="AA395" s="281"/>
      <c r="AB395" s="281"/>
      <c r="AC395" s="281"/>
      <c r="AD395" s="281"/>
      <c r="AE395" s="281"/>
      <c r="AF395" s="281"/>
      <c r="AG395" s="281"/>
      <c r="AH395" s="281"/>
    </row>
    <row r="396" spans="1:34" s="298" customFormat="1" ht="28.5">
      <c r="A396" s="277"/>
      <c r="B396" s="1177"/>
      <c r="C396" s="1182"/>
      <c r="D396" s="1165" t="s">
        <v>2426</v>
      </c>
      <c r="E396" s="1165"/>
      <c r="F396" s="1165"/>
      <c r="G396" s="1165"/>
      <c r="H396" s="1165"/>
      <c r="I396" s="1165"/>
      <c r="J396" s="1165"/>
      <c r="K396" s="1165"/>
      <c r="L396" s="1165"/>
      <c r="M396" s="294"/>
      <c r="N396" s="294"/>
      <c r="O396" s="293"/>
      <c r="P396" s="294"/>
      <c r="Q396" s="294"/>
      <c r="R396" s="294"/>
      <c r="S396" s="292"/>
      <c r="T396" s="277"/>
      <c r="U396" s="281"/>
      <c r="V396" s="281"/>
      <c r="W396" s="281"/>
      <c r="X396" s="281"/>
      <c r="Y396" s="281"/>
      <c r="Z396" s="281"/>
      <c r="AA396" s="281"/>
      <c r="AB396" s="281"/>
      <c r="AC396" s="281"/>
      <c r="AD396" s="281"/>
      <c r="AE396" s="281"/>
      <c r="AF396" s="281"/>
      <c r="AG396" s="281"/>
    </row>
    <row r="397" spans="1:34">
      <c r="A397" s="1228">
        <v>1</v>
      </c>
      <c r="B397" s="1228">
        <v>1</v>
      </c>
      <c r="C397" s="1228">
        <v>1</v>
      </c>
      <c r="D397" s="1228">
        <v>1</v>
      </c>
      <c r="E397" s="1228">
        <v>1</v>
      </c>
      <c r="F397" s="1228">
        <v>1</v>
      </c>
      <c r="G397" s="1228">
        <v>1</v>
      </c>
      <c r="H397" s="1228">
        <v>1</v>
      </c>
      <c r="I397" s="1228">
        <v>1</v>
      </c>
      <c r="J397" s="1228">
        <v>1</v>
      </c>
      <c r="K397" s="1228">
        <v>1</v>
      </c>
      <c r="L397" s="1228">
        <v>1</v>
      </c>
      <c r="M397" s="1228">
        <v>1</v>
      </c>
      <c r="N397" s="1228">
        <v>1</v>
      </c>
      <c r="O397" s="1228">
        <v>1</v>
      </c>
      <c r="P397" s="1228">
        <v>1</v>
      </c>
      <c r="Q397" s="1228">
        <v>1</v>
      </c>
      <c r="R397" s="1228">
        <v>1</v>
      </c>
      <c r="S397" s="1228">
        <v>1</v>
      </c>
      <c r="T397" s="1228">
        <v>1</v>
      </c>
      <c r="U397" s="281"/>
      <c r="V397" s="281"/>
      <c r="W397" s="281"/>
      <c r="X397" s="281"/>
    </row>
    <row r="398" spans="1:34" s="298" customFormat="1" ht="40.5" customHeight="1">
      <c r="A398" s="277"/>
      <c r="B398" s="294"/>
      <c r="C398" s="1181" t="s">
        <v>2427</v>
      </c>
      <c r="D398" s="1182"/>
      <c r="E398" s="1165"/>
      <c r="F398" s="294"/>
      <c r="G398" s="294"/>
      <c r="H398" s="1166"/>
      <c r="I398" s="294"/>
      <c r="J398" s="294"/>
      <c r="K398" s="294"/>
      <c r="L398" s="294"/>
      <c r="M398" s="294"/>
      <c r="N398" s="294"/>
      <c r="O398" s="294"/>
      <c r="P398" s="293"/>
      <c r="Q398" s="294"/>
      <c r="R398" s="294"/>
      <c r="S398" s="294"/>
      <c r="T398" s="277"/>
      <c r="U398" s="281"/>
      <c r="V398" s="281"/>
      <c r="W398" s="281"/>
      <c r="X398" s="281"/>
      <c r="Y398" s="281"/>
      <c r="Z398" s="281"/>
      <c r="AA398" s="281"/>
      <c r="AB398" s="281"/>
      <c r="AC398" s="281"/>
      <c r="AD398" s="281"/>
      <c r="AE398" s="281"/>
      <c r="AF398" s="281"/>
      <c r="AG398" s="281"/>
      <c r="AH398" s="281"/>
    </row>
    <row r="399" spans="1:34" s="298" customFormat="1" ht="28.5">
      <c r="A399" s="277"/>
      <c r="B399" s="1177"/>
      <c r="C399" s="1182"/>
      <c r="D399" s="1165" t="s">
        <v>2428</v>
      </c>
      <c r="E399" s="1165"/>
      <c r="F399" s="1165"/>
      <c r="G399" s="1165"/>
      <c r="H399" s="1165"/>
      <c r="I399" s="1165"/>
      <c r="J399" s="1165"/>
      <c r="K399" s="1165"/>
      <c r="L399" s="1165"/>
      <c r="M399" s="294"/>
      <c r="N399" s="294"/>
      <c r="O399" s="293"/>
      <c r="P399" s="294"/>
      <c r="Q399" s="294"/>
      <c r="R399" s="294"/>
      <c r="S399" s="292"/>
      <c r="T399" s="277"/>
      <c r="U399" s="281"/>
      <c r="V399" s="281"/>
      <c r="W399" s="281"/>
      <c r="X399" s="281"/>
      <c r="Y399" s="281"/>
      <c r="Z399" s="281"/>
      <c r="AA399" s="281"/>
      <c r="AB399" s="281"/>
      <c r="AC399" s="281"/>
      <c r="AD399" s="281"/>
      <c r="AE399" s="281"/>
      <c r="AF399" s="281"/>
      <c r="AG399" s="281"/>
    </row>
    <row r="400" spans="1:34">
      <c r="A400" s="1228">
        <v>1</v>
      </c>
      <c r="B400" s="1228">
        <v>1</v>
      </c>
      <c r="C400" s="1228">
        <v>1</v>
      </c>
      <c r="D400" s="1228">
        <v>1</v>
      </c>
      <c r="E400" s="1228">
        <v>1</v>
      </c>
      <c r="F400" s="1228">
        <v>1</v>
      </c>
      <c r="G400" s="1228">
        <v>1</v>
      </c>
      <c r="H400" s="1228">
        <v>1</v>
      </c>
      <c r="I400" s="1228">
        <v>1</v>
      </c>
      <c r="J400" s="1228">
        <v>1</v>
      </c>
      <c r="K400" s="1228">
        <v>1</v>
      </c>
      <c r="L400" s="1228">
        <v>1</v>
      </c>
      <c r="M400" s="1228">
        <v>1</v>
      </c>
      <c r="N400" s="1228">
        <v>1</v>
      </c>
      <c r="O400" s="1228">
        <v>1</v>
      </c>
      <c r="P400" s="1228">
        <v>1</v>
      </c>
      <c r="Q400" s="1228">
        <v>1</v>
      </c>
      <c r="R400" s="1228">
        <v>1</v>
      </c>
      <c r="S400" s="1228">
        <v>1</v>
      </c>
      <c r="T400" s="1228">
        <v>1</v>
      </c>
      <c r="U400" s="281"/>
      <c r="V400" s="281"/>
      <c r="W400" s="281"/>
      <c r="X400" s="281"/>
    </row>
    <row r="401" spans="1:34" s="298" customFormat="1" ht="40.5" customHeight="1">
      <c r="A401" s="277"/>
      <c r="B401" s="294"/>
      <c r="C401" s="1181" t="s">
        <v>2429</v>
      </c>
      <c r="D401" s="1182"/>
      <c r="E401" s="1165"/>
      <c r="F401" s="294"/>
      <c r="G401" s="294"/>
      <c r="H401" s="1166"/>
      <c r="I401" s="294"/>
      <c r="J401" s="294"/>
      <c r="K401" s="294"/>
      <c r="L401" s="294"/>
      <c r="M401" s="294"/>
      <c r="N401" s="294"/>
      <c r="O401" s="294"/>
      <c r="P401" s="293"/>
      <c r="Q401" s="294"/>
      <c r="R401" s="294"/>
      <c r="S401" s="294"/>
      <c r="T401" s="277"/>
      <c r="U401" s="281"/>
      <c r="V401" s="281"/>
      <c r="W401" s="281"/>
      <c r="X401" s="281"/>
      <c r="Y401" s="281"/>
      <c r="Z401" s="281"/>
      <c r="AA401" s="281"/>
      <c r="AB401" s="281"/>
      <c r="AC401" s="281"/>
      <c r="AD401" s="281"/>
      <c r="AE401" s="281"/>
      <c r="AF401" s="281"/>
      <c r="AG401" s="281"/>
      <c r="AH401" s="281"/>
    </row>
    <row r="402" spans="1:34" s="298" customFormat="1" ht="28.5">
      <c r="A402" s="277"/>
      <c r="B402" s="1177"/>
      <c r="C402" s="1182"/>
      <c r="D402" s="1165" t="s">
        <v>2430</v>
      </c>
      <c r="E402" s="1165"/>
      <c r="F402" s="1165"/>
      <c r="G402" s="1165"/>
      <c r="H402" s="1165"/>
      <c r="I402" s="1165"/>
      <c r="J402" s="1165"/>
      <c r="K402" s="1165"/>
      <c r="L402" s="1165"/>
      <c r="M402" s="294"/>
      <c r="N402" s="294"/>
      <c r="O402" s="293"/>
      <c r="P402" s="294"/>
      <c r="Q402" s="294"/>
      <c r="R402" s="294"/>
      <c r="S402" s="292"/>
      <c r="T402" s="277"/>
      <c r="U402" s="281"/>
      <c r="V402" s="281"/>
      <c r="W402" s="281"/>
      <c r="X402" s="281"/>
      <c r="Y402" s="281"/>
      <c r="Z402" s="281"/>
      <c r="AA402" s="281"/>
      <c r="AB402" s="281"/>
      <c r="AC402" s="281"/>
      <c r="AD402" s="281"/>
      <c r="AE402" s="281"/>
      <c r="AF402" s="281"/>
      <c r="AG402" s="281"/>
    </row>
    <row r="403" spans="1:34">
      <c r="A403" s="1228">
        <v>1</v>
      </c>
      <c r="B403" s="1228">
        <v>1</v>
      </c>
      <c r="C403" s="1228">
        <v>1</v>
      </c>
      <c r="D403" s="1228">
        <v>1</v>
      </c>
      <c r="E403" s="1228">
        <v>1</v>
      </c>
      <c r="F403" s="1228">
        <v>1</v>
      </c>
      <c r="G403" s="1228">
        <v>1</v>
      </c>
      <c r="H403" s="1228">
        <v>1</v>
      </c>
      <c r="I403" s="1228">
        <v>1</v>
      </c>
      <c r="J403" s="1228">
        <v>1</v>
      </c>
      <c r="K403" s="1228">
        <v>1</v>
      </c>
      <c r="L403" s="1228">
        <v>1</v>
      </c>
      <c r="M403" s="1228">
        <v>1</v>
      </c>
      <c r="N403" s="1228">
        <v>1</v>
      </c>
      <c r="O403" s="1228">
        <v>1</v>
      </c>
      <c r="P403" s="1228">
        <v>1</v>
      </c>
      <c r="Q403" s="1228">
        <v>1</v>
      </c>
      <c r="R403" s="1228">
        <v>1</v>
      </c>
      <c r="S403" s="1228">
        <v>1</v>
      </c>
      <c r="T403" s="1228">
        <v>1</v>
      </c>
      <c r="U403" s="281"/>
      <c r="V403" s="281"/>
      <c r="W403" s="281"/>
      <c r="X403" s="281"/>
    </row>
    <row r="404" spans="1:34" s="298" customFormat="1" ht="40.5" customHeight="1">
      <c r="A404" s="277"/>
      <c r="B404" s="294"/>
      <c r="C404" s="1181" t="s">
        <v>2431</v>
      </c>
      <c r="D404" s="1182"/>
      <c r="E404" s="1165"/>
      <c r="F404" s="294"/>
      <c r="G404" s="294"/>
      <c r="H404" s="1166"/>
      <c r="I404" s="294"/>
      <c r="J404" s="294"/>
      <c r="K404" s="294"/>
      <c r="L404" s="294"/>
      <c r="M404" s="294"/>
      <c r="N404" s="294"/>
      <c r="O404" s="294"/>
      <c r="P404" s="293"/>
      <c r="Q404" s="294"/>
      <c r="R404" s="294"/>
      <c r="S404" s="294"/>
      <c r="T404" s="277"/>
      <c r="U404" s="281"/>
      <c r="V404" s="281"/>
      <c r="W404" s="281"/>
      <c r="X404" s="281"/>
      <c r="Y404" s="281"/>
      <c r="Z404" s="281"/>
      <c r="AA404" s="281"/>
      <c r="AB404" s="281"/>
      <c r="AC404" s="281"/>
      <c r="AD404" s="281"/>
      <c r="AE404" s="281"/>
      <c r="AF404" s="281"/>
      <c r="AG404" s="281"/>
      <c r="AH404" s="281"/>
    </row>
    <row r="405" spans="1:34" s="298" customFormat="1" ht="28.5">
      <c r="A405" s="277"/>
      <c r="B405" s="1177"/>
      <c r="C405" s="1182"/>
      <c r="D405" s="1165" t="s">
        <v>2432</v>
      </c>
      <c r="E405" s="1165"/>
      <c r="F405" s="1165"/>
      <c r="G405" s="1165"/>
      <c r="H405" s="1165"/>
      <c r="I405" s="1165"/>
      <c r="J405" s="1165"/>
      <c r="K405" s="1165"/>
      <c r="L405" s="1165"/>
      <c r="M405" s="294"/>
      <c r="N405" s="294"/>
      <c r="O405" s="293"/>
      <c r="P405" s="294"/>
      <c r="Q405" s="294"/>
      <c r="R405" s="294"/>
      <c r="S405" s="292"/>
      <c r="T405" s="277"/>
      <c r="U405" s="281"/>
      <c r="V405" s="281"/>
      <c r="W405" s="281"/>
      <c r="X405" s="281"/>
      <c r="Y405" s="281"/>
      <c r="Z405" s="281"/>
      <c r="AA405" s="281"/>
      <c r="AB405" s="281"/>
      <c r="AC405" s="281"/>
      <c r="AD405" s="281"/>
      <c r="AE405" s="281"/>
      <c r="AF405" s="281"/>
      <c r="AG405" s="281"/>
    </row>
    <row r="406" spans="1:34">
      <c r="A406" s="1228">
        <v>1</v>
      </c>
      <c r="B406" s="1228">
        <v>1</v>
      </c>
      <c r="C406" s="1228">
        <v>1</v>
      </c>
      <c r="D406" s="1228">
        <v>1</v>
      </c>
      <c r="E406" s="1228">
        <v>1</v>
      </c>
      <c r="F406" s="1228">
        <v>1</v>
      </c>
      <c r="G406" s="1228">
        <v>1</v>
      </c>
      <c r="H406" s="1228">
        <v>1</v>
      </c>
      <c r="I406" s="1228">
        <v>1</v>
      </c>
      <c r="J406" s="1228">
        <v>1</v>
      </c>
      <c r="K406" s="1228">
        <v>1</v>
      </c>
      <c r="L406" s="1228">
        <v>1</v>
      </c>
      <c r="M406" s="1228">
        <v>1</v>
      </c>
      <c r="N406" s="1228">
        <v>1</v>
      </c>
      <c r="O406" s="1228">
        <v>1</v>
      </c>
      <c r="P406" s="1228">
        <v>1</v>
      </c>
      <c r="Q406" s="1228">
        <v>1</v>
      </c>
      <c r="R406" s="1228">
        <v>1</v>
      </c>
      <c r="S406" s="1228">
        <v>1</v>
      </c>
      <c r="T406" s="1228">
        <v>1</v>
      </c>
      <c r="U406" s="281"/>
      <c r="V406" s="281"/>
      <c r="W406" s="281"/>
      <c r="X406" s="281"/>
    </row>
    <row r="407" spans="1:34" s="298" customFormat="1" ht="40.5" customHeight="1">
      <c r="A407" s="277"/>
      <c r="B407" s="294"/>
      <c r="C407" s="1181" t="s">
        <v>2433</v>
      </c>
      <c r="D407" s="1182"/>
      <c r="E407" s="1165"/>
      <c r="F407" s="294"/>
      <c r="G407" s="294"/>
      <c r="H407" s="1166"/>
      <c r="I407" s="294"/>
      <c r="J407" s="294"/>
      <c r="K407" s="294"/>
      <c r="L407" s="294"/>
      <c r="M407" s="294"/>
      <c r="N407" s="294"/>
      <c r="O407" s="294"/>
      <c r="P407" s="293"/>
      <c r="Q407" s="294"/>
      <c r="R407" s="294"/>
      <c r="S407" s="294"/>
      <c r="T407" s="277"/>
      <c r="U407" s="281"/>
      <c r="V407" s="281"/>
      <c r="W407" s="281"/>
      <c r="X407" s="281"/>
      <c r="Y407" s="281"/>
      <c r="Z407" s="281"/>
      <c r="AA407" s="281"/>
      <c r="AB407" s="281"/>
      <c r="AC407" s="281"/>
      <c r="AD407" s="281"/>
      <c r="AE407" s="281"/>
      <c r="AF407" s="281"/>
      <c r="AG407" s="281"/>
      <c r="AH407" s="281"/>
    </row>
    <row r="408" spans="1:34" s="298" customFormat="1" ht="28.5">
      <c r="A408" s="277"/>
      <c r="B408" s="1177"/>
      <c r="C408" s="1182"/>
      <c r="D408" s="1165" t="s">
        <v>2434</v>
      </c>
      <c r="E408" s="1165"/>
      <c r="F408" s="1165"/>
      <c r="G408" s="1165"/>
      <c r="H408" s="1165"/>
      <c r="I408" s="1165"/>
      <c r="J408" s="1165"/>
      <c r="K408" s="1165"/>
      <c r="L408" s="1165"/>
      <c r="M408" s="294"/>
      <c r="N408" s="294"/>
      <c r="O408" s="293"/>
      <c r="P408" s="294"/>
      <c r="Q408" s="294"/>
      <c r="R408" s="294"/>
      <c r="S408" s="292"/>
      <c r="T408" s="277"/>
      <c r="U408" s="281"/>
      <c r="V408" s="281"/>
      <c r="W408" s="281"/>
      <c r="X408" s="281"/>
      <c r="Y408" s="281"/>
      <c r="Z408" s="281"/>
      <c r="AA408" s="281"/>
      <c r="AB408" s="281"/>
      <c r="AC408" s="281"/>
      <c r="AD408" s="281"/>
      <c r="AE408" s="281"/>
      <c r="AF408" s="281"/>
      <c r="AG408" s="281"/>
    </row>
    <row r="409" spans="1:34">
      <c r="A409" s="1228">
        <v>1</v>
      </c>
      <c r="B409" s="1228">
        <v>1</v>
      </c>
      <c r="C409" s="1228">
        <v>1</v>
      </c>
      <c r="D409" s="1228">
        <v>1</v>
      </c>
      <c r="E409" s="1228">
        <v>1</v>
      </c>
      <c r="F409" s="1228">
        <v>1</v>
      </c>
      <c r="G409" s="1228">
        <v>1</v>
      </c>
      <c r="H409" s="1228">
        <v>1</v>
      </c>
      <c r="I409" s="1228">
        <v>1</v>
      </c>
      <c r="J409" s="1228">
        <v>1</v>
      </c>
      <c r="K409" s="1228">
        <v>1</v>
      </c>
      <c r="L409" s="1228">
        <v>1</v>
      </c>
      <c r="M409" s="1228">
        <v>1</v>
      </c>
      <c r="N409" s="1228">
        <v>1</v>
      </c>
      <c r="O409" s="1228">
        <v>1</v>
      </c>
      <c r="P409" s="1228">
        <v>1</v>
      </c>
      <c r="Q409" s="1228">
        <v>1</v>
      </c>
      <c r="R409" s="1228">
        <v>1</v>
      </c>
      <c r="S409" s="1228">
        <v>1</v>
      </c>
      <c r="T409" s="1228">
        <v>1</v>
      </c>
      <c r="U409" s="281"/>
      <c r="V409" s="281"/>
      <c r="W409" s="281"/>
      <c r="X409" s="281"/>
    </row>
    <row r="410" spans="1:34" s="298" customFormat="1" ht="40.5" customHeight="1">
      <c r="A410" s="277"/>
      <c r="B410" s="294"/>
      <c r="C410" s="1181" t="s">
        <v>2435</v>
      </c>
      <c r="D410" s="1182"/>
      <c r="E410" s="1165"/>
      <c r="F410" s="294"/>
      <c r="G410" s="294"/>
      <c r="H410" s="1166"/>
      <c r="I410" s="294"/>
      <c r="J410" s="294"/>
      <c r="K410" s="294"/>
      <c r="L410" s="294"/>
      <c r="M410" s="294"/>
      <c r="N410" s="294"/>
      <c r="O410" s="294"/>
      <c r="P410" s="293"/>
      <c r="Q410" s="294"/>
      <c r="R410" s="294"/>
      <c r="S410" s="294"/>
      <c r="T410" s="277"/>
      <c r="U410" s="281"/>
      <c r="V410" s="281"/>
      <c r="W410" s="281"/>
      <c r="X410" s="281"/>
      <c r="Y410" s="281"/>
      <c r="Z410" s="281"/>
      <c r="AA410" s="281"/>
      <c r="AB410" s="281"/>
      <c r="AC410" s="281"/>
      <c r="AD410" s="281"/>
      <c r="AE410" s="281"/>
      <c r="AF410" s="281"/>
      <c r="AG410" s="281"/>
      <c r="AH410" s="281"/>
    </row>
    <row r="411" spans="1:34" s="298" customFormat="1" ht="28.5">
      <c r="A411" s="277"/>
      <c r="B411" s="1177"/>
      <c r="C411" s="1182"/>
      <c r="D411" s="1165" t="s">
        <v>2436</v>
      </c>
      <c r="E411" s="1165"/>
      <c r="F411" s="1165"/>
      <c r="G411" s="1165"/>
      <c r="H411" s="1165"/>
      <c r="I411" s="1165"/>
      <c r="J411" s="1165"/>
      <c r="K411" s="1165"/>
      <c r="L411" s="1165"/>
      <c r="M411" s="294"/>
      <c r="N411" s="294"/>
      <c r="O411" s="293"/>
      <c r="P411" s="294"/>
      <c r="Q411" s="294"/>
      <c r="R411" s="294"/>
      <c r="S411" s="292"/>
      <c r="T411" s="277"/>
      <c r="U411" s="281"/>
      <c r="V411" s="281"/>
      <c r="W411" s="281"/>
      <c r="X411" s="281"/>
      <c r="Y411" s="281"/>
      <c r="Z411" s="281"/>
      <c r="AA411" s="281"/>
      <c r="AB411" s="281"/>
      <c r="AC411" s="281"/>
      <c r="AD411" s="281"/>
      <c r="AE411" s="281"/>
      <c r="AF411" s="281"/>
      <c r="AG411" s="281"/>
    </row>
    <row r="412" spans="1:34">
      <c r="A412" s="1228">
        <v>1</v>
      </c>
      <c r="B412" s="1228">
        <v>1</v>
      </c>
      <c r="C412" s="1228">
        <v>1</v>
      </c>
      <c r="D412" s="1228">
        <v>1</v>
      </c>
      <c r="E412" s="1228">
        <v>1</v>
      </c>
      <c r="F412" s="1228">
        <v>1</v>
      </c>
      <c r="G412" s="1228">
        <v>1</v>
      </c>
      <c r="H412" s="1228">
        <v>1</v>
      </c>
      <c r="I412" s="1228">
        <v>1</v>
      </c>
      <c r="J412" s="1228">
        <v>1</v>
      </c>
      <c r="K412" s="1228">
        <v>1</v>
      </c>
      <c r="L412" s="1228">
        <v>1</v>
      </c>
      <c r="M412" s="1228">
        <v>1</v>
      </c>
      <c r="N412" s="1228">
        <v>1</v>
      </c>
      <c r="O412" s="1228">
        <v>1</v>
      </c>
      <c r="P412" s="1228">
        <v>1</v>
      </c>
      <c r="Q412" s="1228">
        <v>1</v>
      </c>
      <c r="R412" s="1228">
        <v>1</v>
      </c>
      <c r="S412" s="1228">
        <v>1</v>
      </c>
      <c r="T412" s="1228">
        <v>1</v>
      </c>
      <c r="U412" s="281"/>
      <c r="V412" s="281"/>
      <c r="W412" s="281"/>
      <c r="X412" s="281"/>
    </row>
    <row r="413" spans="1:34" s="298" customFormat="1" ht="40.5" customHeight="1">
      <c r="A413" s="277"/>
      <c r="B413" s="294"/>
      <c r="C413" s="1181" t="s">
        <v>2437</v>
      </c>
      <c r="D413" s="1182"/>
      <c r="E413" s="1165"/>
      <c r="F413" s="294"/>
      <c r="G413" s="294"/>
      <c r="H413" s="1166"/>
      <c r="I413" s="294"/>
      <c r="J413" s="294"/>
      <c r="K413" s="294"/>
      <c r="L413" s="294"/>
      <c r="M413" s="294"/>
      <c r="N413" s="294"/>
      <c r="O413" s="294"/>
      <c r="P413" s="293"/>
      <c r="Q413" s="294"/>
      <c r="R413" s="294"/>
      <c r="S413" s="294"/>
      <c r="T413" s="277"/>
      <c r="U413" s="281"/>
      <c r="V413" s="281"/>
      <c r="W413" s="281"/>
      <c r="X413" s="281"/>
      <c r="Y413" s="281"/>
      <c r="Z413" s="281"/>
      <c r="AA413" s="281"/>
      <c r="AB413" s="281"/>
      <c r="AC413" s="281"/>
      <c r="AD413" s="281"/>
      <c r="AE413" s="281"/>
      <c r="AF413" s="281"/>
      <c r="AG413" s="281"/>
      <c r="AH413" s="281"/>
    </row>
    <row r="414" spans="1:34" s="298" customFormat="1" ht="28.5">
      <c r="A414" s="277"/>
      <c r="B414" s="1177"/>
      <c r="C414" s="1182"/>
      <c r="D414" s="1165" t="s">
        <v>2438</v>
      </c>
      <c r="E414" s="1165"/>
      <c r="F414" s="1165"/>
      <c r="G414" s="1165"/>
      <c r="H414" s="1165"/>
      <c r="I414" s="1165"/>
      <c r="J414" s="1165"/>
      <c r="K414" s="1165"/>
      <c r="L414" s="1165"/>
      <c r="M414" s="294"/>
      <c r="N414" s="294"/>
      <c r="O414" s="293"/>
      <c r="P414" s="294"/>
      <c r="Q414" s="294"/>
      <c r="R414" s="294"/>
      <c r="S414" s="292"/>
      <c r="T414" s="277"/>
      <c r="U414" s="281"/>
      <c r="V414" s="281"/>
      <c r="W414" s="281"/>
      <c r="X414" s="281"/>
      <c r="Y414" s="281"/>
      <c r="Z414" s="281"/>
      <c r="AA414" s="281"/>
      <c r="AB414" s="281"/>
      <c r="AC414" s="281"/>
      <c r="AD414" s="281"/>
      <c r="AE414" s="281"/>
      <c r="AF414" s="281"/>
      <c r="AG414" s="281"/>
    </row>
    <row r="415" spans="1:34">
      <c r="A415" s="1228">
        <v>1</v>
      </c>
      <c r="B415" s="1228">
        <v>1</v>
      </c>
      <c r="C415" s="1228">
        <v>1</v>
      </c>
      <c r="D415" s="1228">
        <v>1</v>
      </c>
      <c r="E415" s="1228">
        <v>1</v>
      </c>
      <c r="F415" s="1228">
        <v>1</v>
      </c>
      <c r="G415" s="1228">
        <v>1</v>
      </c>
      <c r="H415" s="1228">
        <v>1</v>
      </c>
      <c r="I415" s="1228">
        <v>1</v>
      </c>
      <c r="J415" s="1228">
        <v>1</v>
      </c>
      <c r="K415" s="1228">
        <v>1</v>
      </c>
      <c r="L415" s="1228">
        <v>1</v>
      </c>
      <c r="M415" s="1228">
        <v>1</v>
      </c>
      <c r="N415" s="1228">
        <v>1</v>
      </c>
      <c r="O415" s="1228">
        <v>1</v>
      </c>
      <c r="P415" s="1228">
        <v>1</v>
      </c>
      <c r="Q415" s="1228">
        <v>1</v>
      </c>
      <c r="R415" s="1228">
        <v>1</v>
      </c>
      <c r="S415" s="1228">
        <v>1</v>
      </c>
      <c r="T415" s="1228">
        <v>1</v>
      </c>
      <c r="U415" s="281"/>
      <c r="V415" s="281"/>
      <c r="W415" s="281"/>
      <c r="X415" s="281"/>
    </row>
    <row r="416" spans="1:34" s="298" customFormat="1" ht="40.5" customHeight="1">
      <c r="A416" s="277"/>
      <c r="B416" s="294"/>
      <c r="C416" s="1181" t="s">
        <v>2439</v>
      </c>
      <c r="D416" s="1182"/>
      <c r="E416" s="1165"/>
      <c r="F416" s="294"/>
      <c r="G416" s="294"/>
      <c r="H416" s="1166"/>
      <c r="I416" s="294"/>
      <c r="J416" s="294"/>
      <c r="K416" s="294"/>
      <c r="L416" s="294"/>
      <c r="M416" s="294"/>
      <c r="N416" s="294"/>
      <c r="O416" s="294"/>
      <c r="P416" s="293"/>
      <c r="Q416" s="294"/>
      <c r="R416" s="294"/>
      <c r="S416" s="294"/>
      <c r="T416" s="277"/>
      <c r="U416" s="281"/>
      <c r="V416" s="281"/>
      <c r="W416" s="281"/>
      <c r="X416" s="281"/>
      <c r="Y416" s="281"/>
      <c r="Z416" s="281"/>
      <c r="AA416" s="281"/>
      <c r="AB416" s="281"/>
      <c r="AC416" s="281"/>
      <c r="AD416" s="281"/>
      <c r="AE416" s="281"/>
      <c r="AF416" s="281"/>
      <c r="AG416" s="281"/>
      <c r="AH416" s="281"/>
    </row>
    <row r="417" spans="1:34" s="298" customFormat="1" ht="28.5">
      <c r="A417" s="277"/>
      <c r="B417" s="1177"/>
      <c r="C417" s="1182"/>
      <c r="D417" s="1165" t="s">
        <v>2440</v>
      </c>
      <c r="E417" s="1165"/>
      <c r="F417" s="1165"/>
      <c r="G417" s="1165"/>
      <c r="H417" s="1165"/>
      <c r="I417" s="1165"/>
      <c r="J417" s="1165"/>
      <c r="K417" s="1165"/>
      <c r="L417" s="1165"/>
      <c r="M417" s="294"/>
      <c r="N417" s="294"/>
      <c r="O417" s="293"/>
      <c r="P417" s="294"/>
      <c r="Q417" s="294"/>
      <c r="R417" s="294"/>
      <c r="S417" s="292"/>
      <c r="T417" s="277"/>
      <c r="U417" s="281"/>
      <c r="V417" s="281"/>
      <c r="W417" s="281"/>
      <c r="X417" s="281"/>
      <c r="Y417" s="281"/>
      <c r="Z417" s="281"/>
      <c r="AA417" s="281"/>
      <c r="AB417" s="281"/>
      <c r="AC417" s="281"/>
      <c r="AD417" s="281"/>
      <c r="AE417" s="281"/>
      <c r="AF417" s="281"/>
      <c r="AG417" s="281"/>
    </row>
    <row r="418" spans="1:34">
      <c r="A418" s="1228">
        <v>1</v>
      </c>
      <c r="B418" s="1228">
        <v>1</v>
      </c>
      <c r="C418" s="1228">
        <v>1</v>
      </c>
      <c r="D418" s="1228">
        <v>1</v>
      </c>
      <c r="E418" s="1228">
        <v>1</v>
      </c>
      <c r="F418" s="1228">
        <v>1</v>
      </c>
      <c r="G418" s="1228">
        <v>1</v>
      </c>
      <c r="H418" s="1228">
        <v>1</v>
      </c>
      <c r="I418" s="1228">
        <v>1</v>
      </c>
      <c r="J418" s="1228">
        <v>1</v>
      </c>
      <c r="K418" s="1228">
        <v>1</v>
      </c>
      <c r="L418" s="1228">
        <v>1</v>
      </c>
      <c r="M418" s="1228">
        <v>1</v>
      </c>
      <c r="N418" s="1228">
        <v>1</v>
      </c>
      <c r="O418" s="1228">
        <v>1</v>
      </c>
      <c r="P418" s="1228">
        <v>1</v>
      </c>
      <c r="Q418" s="1228">
        <v>1</v>
      </c>
      <c r="R418" s="1228">
        <v>1</v>
      </c>
      <c r="S418" s="1228">
        <v>1</v>
      </c>
      <c r="T418" s="1228">
        <v>1</v>
      </c>
      <c r="U418" s="281"/>
      <c r="V418" s="281"/>
      <c r="W418" s="281"/>
      <c r="X418" s="281"/>
    </row>
    <row r="419" spans="1:34" s="298" customFormat="1" ht="40.5" customHeight="1">
      <c r="A419" s="277"/>
      <c r="B419" s="294"/>
      <c r="C419" s="1181" t="s">
        <v>2441</v>
      </c>
      <c r="D419" s="1182"/>
      <c r="E419" s="1165"/>
      <c r="F419" s="294"/>
      <c r="G419" s="294"/>
      <c r="H419" s="1166"/>
      <c r="I419" s="294"/>
      <c r="J419" s="294"/>
      <c r="K419" s="294"/>
      <c r="L419" s="294"/>
      <c r="M419" s="294"/>
      <c r="N419" s="294"/>
      <c r="O419" s="294"/>
      <c r="P419" s="293"/>
      <c r="Q419" s="294"/>
      <c r="R419" s="294"/>
      <c r="S419" s="294"/>
      <c r="T419" s="277"/>
      <c r="U419" s="281"/>
      <c r="V419" s="281"/>
      <c r="W419" s="281"/>
      <c r="X419" s="281"/>
      <c r="Y419" s="281"/>
      <c r="Z419" s="281"/>
      <c r="AA419" s="281"/>
      <c r="AB419" s="281"/>
      <c r="AC419" s="281"/>
      <c r="AD419" s="281"/>
      <c r="AE419" s="281"/>
      <c r="AF419" s="281"/>
      <c r="AG419" s="281"/>
      <c r="AH419" s="281"/>
    </row>
    <row r="420" spans="1:34" s="298" customFormat="1" ht="28.5">
      <c r="A420" s="277"/>
      <c r="B420" s="1177"/>
      <c r="C420" s="1182"/>
      <c r="D420" s="1165" t="s">
        <v>2442</v>
      </c>
      <c r="E420" s="1165"/>
      <c r="F420" s="1165"/>
      <c r="G420" s="1165"/>
      <c r="H420" s="1165"/>
      <c r="I420" s="1165"/>
      <c r="J420" s="1165"/>
      <c r="K420" s="1165"/>
      <c r="L420" s="1165"/>
      <c r="M420" s="294"/>
      <c r="N420" s="294"/>
      <c r="O420" s="293"/>
      <c r="P420" s="294"/>
      <c r="Q420" s="294"/>
      <c r="R420" s="294"/>
      <c r="S420" s="292"/>
      <c r="T420" s="277"/>
      <c r="U420" s="281"/>
      <c r="V420" s="281"/>
      <c r="W420" s="281"/>
      <c r="X420" s="281"/>
      <c r="Y420" s="281"/>
      <c r="Z420" s="281"/>
      <c r="AA420" s="281"/>
      <c r="AB420" s="281"/>
      <c r="AC420" s="281"/>
      <c r="AD420" s="281"/>
      <c r="AE420" s="281"/>
      <c r="AF420" s="281"/>
      <c r="AG420" s="281"/>
    </row>
    <row r="421" spans="1:34">
      <c r="A421" s="1228">
        <v>1</v>
      </c>
      <c r="B421" s="1228">
        <v>1</v>
      </c>
      <c r="C421" s="1228">
        <v>1</v>
      </c>
      <c r="D421" s="1228">
        <v>1</v>
      </c>
      <c r="E421" s="1228">
        <v>1</v>
      </c>
      <c r="F421" s="1228">
        <v>1</v>
      </c>
      <c r="G421" s="1228">
        <v>1</v>
      </c>
      <c r="H421" s="1228">
        <v>1</v>
      </c>
      <c r="I421" s="1228">
        <v>1</v>
      </c>
      <c r="J421" s="1228">
        <v>1</v>
      </c>
      <c r="K421" s="1228">
        <v>1</v>
      </c>
      <c r="L421" s="1228">
        <v>1</v>
      </c>
      <c r="M421" s="1228">
        <v>1</v>
      </c>
      <c r="N421" s="1228">
        <v>1</v>
      </c>
      <c r="O421" s="1228">
        <v>1</v>
      </c>
      <c r="P421" s="1228">
        <v>1</v>
      </c>
      <c r="Q421" s="1228">
        <v>1</v>
      </c>
      <c r="R421" s="1228">
        <v>1</v>
      </c>
      <c r="S421" s="1228">
        <v>1</v>
      </c>
      <c r="T421" s="1228">
        <v>1</v>
      </c>
      <c r="U421" s="281"/>
      <c r="V421" s="281"/>
      <c r="W421" s="281"/>
      <c r="X421" s="281"/>
    </row>
    <row r="422" spans="1:34" s="298" customFormat="1" ht="40.5" customHeight="1">
      <c r="A422" s="277"/>
      <c r="B422" s="294"/>
      <c r="C422" s="1181" t="s">
        <v>2468</v>
      </c>
      <c r="D422" s="1182"/>
      <c r="E422" s="1165"/>
      <c r="F422" s="294"/>
      <c r="G422" s="294"/>
      <c r="H422" s="1166"/>
      <c r="I422" s="294"/>
      <c r="J422" s="294"/>
      <c r="K422" s="294"/>
      <c r="L422" s="294"/>
      <c r="M422" s="294"/>
      <c r="N422" s="294"/>
      <c r="O422" s="294"/>
      <c r="P422" s="293"/>
      <c r="Q422" s="294"/>
      <c r="R422" s="294"/>
      <c r="S422" s="294"/>
      <c r="T422" s="277"/>
      <c r="U422" s="281"/>
      <c r="V422" s="281"/>
      <c r="W422" s="281"/>
      <c r="X422" s="281"/>
      <c r="Y422" s="281"/>
      <c r="Z422" s="281"/>
      <c r="AA422" s="281"/>
      <c r="AB422" s="281"/>
      <c r="AC422" s="281"/>
      <c r="AD422" s="281"/>
      <c r="AE422" s="281"/>
      <c r="AF422" s="281"/>
      <c r="AG422" s="281"/>
      <c r="AH422" s="281"/>
    </row>
    <row r="423" spans="1:34" s="298" customFormat="1" ht="28.5">
      <c r="A423" s="277"/>
      <c r="B423" s="1177"/>
      <c r="C423" s="1182"/>
      <c r="D423" s="1165" t="s">
        <v>2469</v>
      </c>
      <c r="E423" s="1165"/>
      <c r="F423" s="1165"/>
      <c r="G423" s="1165"/>
      <c r="H423" s="1165"/>
      <c r="I423" s="1165"/>
      <c r="J423" s="1165"/>
      <c r="K423" s="1165"/>
      <c r="L423" s="1165"/>
      <c r="M423" s="294"/>
      <c r="N423" s="294"/>
      <c r="O423" s="293"/>
      <c r="P423" s="294"/>
      <c r="Q423" s="294"/>
      <c r="R423" s="294"/>
      <c r="S423" s="292"/>
      <c r="T423" s="277"/>
      <c r="U423" s="281"/>
      <c r="V423" s="281"/>
      <c r="W423" s="281"/>
      <c r="X423" s="281"/>
      <c r="Y423" s="281"/>
      <c r="Z423" s="281"/>
      <c r="AA423" s="281"/>
      <c r="AB423" s="281"/>
      <c r="AC423" s="281"/>
      <c r="AD423" s="281"/>
      <c r="AE423" s="281"/>
      <c r="AF423" s="281"/>
      <c r="AG423" s="281"/>
    </row>
    <row r="424" spans="1:34">
      <c r="A424" s="1228">
        <v>1</v>
      </c>
      <c r="B424" s="1228">
        <v>1</v>
      </c>
      <c r="C424" s="1228">
        <v>1</v>
      </c>
      <c r="D424" s="1228">
        <v>1</v>
      </c>
      <c r="E424" s="1228">
        <v>1</v>
      </c>
      <c r="F424" s="1228">
        <v>1</v>
      </c>
      <c r="G424" s="1228">
        <v>1</v>
      </c>
      <c r="H424" s="1228">
        <v>1</v>
      </c>
      <c r="I424" s="1228">
        <v>1</v>
      </c>
      <c r="J424" s="1228">
        <v>1</v>
      </c>
      <c r="K424" s="1228">
        <v>1</v>
      </c>
      <c r="L424" s="1228">
        <v>1</v>
      </c>
      <c r="M424" s="1228">
        <v>1</v>
      </c>
      <c r="N424" s="1228">
        <v>1</v>
      </c>
      <c r="O424" s="1228">
        <v>1</v>
      </c>
      <c r="P424" s="1228">
        <v>1</v>
      </c>
      <c r="Q424" s="1228">
        <v>1</v>
      </c>
      <c r="R424" s="1228">
        <v>1</v>
      </c>
      <c r="S424" s="1228">
        <v>1</v>
      </c>
      <c r="T424" s="1228">
        <v>1</v>
      </c>
      <c r="U424" s="281"/>
      <c r="V424" s="281"/>
      <c r="W424" s="281"/>
      <c r="X424" s="281"/>
    </row>
    <row r="425" spans="1:34" s="298" customFormat="1" ht="40.5" customHeight="1">
      <c r="A425" s="277"/>
      <c r="B425" s="294"/>
      <c r="C425" s="1181" t="s">
        <v>2470</v>
      </c>
      <c r="D425" s="1182"/>
      <c r="E425" s="1165"/>
      <c r="F425" s="294"/>
      <c r="G425" s="294"/>
      <c r="H425" s="1166"/>
      <c r="I425" s="294"/>
      <c r="J425" s="294"/>
      <c r="K425" s="294"/>
      <c r="L425" s="294"/>
      <c r="M425" s="294"/>
      <c r="N425" s="294"/>
      <c r="O425" s="294"/>
      <c r="P425" s="293"/>
      <c r="Q425" s="294"/>
      <c r="R425" s="294"/>
      <c r="S425" s="294"/>
      <c r="T425" s="277"/>
      <c r="U425" s="281"/>
      <c r="V425" s="281"/>
      <c r="W425" s="281"/>
      <c r="X425" s="281"/>
      <c r="Y425" s="281"/>
      <c r="Z425" s="281"/>
      <c r="AA425" s="281"/>
      <c r="AB425" s="281"/>
      <c r="AC425" s="281"/>
      <c r="AD425" s="281"/>
      <c r="AE425" s="281"/>
      <c r="AF425" s="281"/>
      <c r="AG425" s="281"/>
      <c r="AH425" s="281"/>
    </row>
    <row r="426" spans="1:34" s="298" customFormat="1" ht="28.5">
      <c r="A426" s="277"/>
      <c r="B426" s="1177"/>
      <c r="C426" s="1182"/>
      <c r="D426" s="1165" t="s">
        <v>2471</v>
      </c>
      <c r="E426" s="1165"/>
      <c r="F426" s="1165"/>
      <c r="G426" s="1165"/>
      <c r="H426" s="1165"/>
      <c r="I426" s="1165"/>
      <c r="J426" s="1165"/>
      <c r="K426" s="1165"/>
      <c r="L426" s="1165"/>
      <c r="M426" s="294"/>
      <c r="N426" s="294"/>
      <c r="O426" s="293"/>
      <c r="P426" s="294"/>
      <c r="Q426" s="294"/>
      <c r="R426" s="294"/>
      <c r="S426" s="292"/>
      <c r="T426" s="277"/>
      <c r="U426" s="281"/>
      <c r="V426" s="281"/>
      <c r="W426" s="281"/>
      <c r="X426" s="281"/>
      <c r="Y426" s="281"/>
      <c r="Z426" s="281"/>
      <c r="AA426" s="281"/>
      <c r="AB426" s="281"/>
      <c r="AC426" s="281"/>
      <c r="AD426" s="281"/>
      <c r="AE426" s="281"/>
      <c r="AF426" s="281"/>
      <c r="AG426" s="281"/>
    </row>
    <row r="427" spans="1:34" s="298" customFormat="1" ht="28.5">
      <c r="A427" s="277"/>
      <c r="B427" s="1177"/>
      <c r="C427" s="1182"/>
      <c r="D427" s="1165" t="s">
        <v>2472</v>
      </c>
      <c r="E427" s="1165"/>
      <c r="F427" s="1165"/>
      <c r="G427" s="1165"/>
      <c r="H427" s="1165"/>
      <c r="I427" s="1165"/>
      <c r="J427" s="1165"/>
      <c r="K427" s="1165"/>
      <c r="L427" s="1165"/>
      <c r="M427" s="294"/>
      <c r="N427" s="294"/>
      <c r="O427" s="293"/>
      <c r="P427" s="294"/>
      <c r="Q427" s="294"/>
      <c r="R427" s="294"/>
      <c r="S427" s="292"/>
      <c r="T427" s="277"/>
      <c r="U427" s="281"/>
      <c r="V427" s="281"/>
      <c r="W427" s="281"/>
      <c r="X427" s="281"/>
      <c r="Y427" s="281"/>
      <c r="Z427" s="281"/>
      <c r="AA427" s="281"/>
      <c r="AB427" s="281"/>
      <c r="AC427" s="281"/>
      <c r="AD427" s="281"/>
      <c r="AE427" s="281"/>
      <c r="AF427" s="281"/>
      <c r="AG427" s="281"/>
    </row>
    <row r="428" spans="1:34">
      <c r="A428" s="1228">
        <v>1</v>
      </c>
      <c r="B428" s="1228">
        <v>1</v>
      </c>
      <c r="C428" s="1228">
        <v>1</v>
      </c>
      <c r="D428" s="1228">
        <v>1</v>
      </c>
      <c r="E428" s="1228">
        <v>1</v>
      </c>
      <c r="F428" s="1228">
        <v>1</v>
      </c>
      <c r="G428" s="1228">
        <v>1</v>
      </c>
      <c r="H428" s="1228">
        <v>1</v>
      </c>
      <c r="I428" s="1228">
        <v>1</v>
      </c>
      <c r="J428" s="1228">
        <v>1</v>
      </c>
      <c r="K428" s="1228">
        <v>1</v>
      </c>
      <c r="L428" s="1228">
        <v>1</v>
      </c>
      <c r="M428" s="1228">
        <v>1</v>
      </c>
      <c r="N428" s="1228">
        <v>1</v>
      </c>
      <c r="O428" s="1228">
        <v>1</v>
      </c>
      <c r="P428" s="1228">
        <v>1</v>
      </c>
      <c r="Q428" s="1228">
        <v>1</v>
      </c>
      <c r="R428" s="1228">
        <v>1</v>
      </c>
      <c r="S428" s="1228">
        <v>1</v>
      </c>
      <c r="T428" s="1228">
        <v>1</v>
      </c>
      <c r="U428" s="281"/>
      <c r="V428" s="281"/>
      <c r="W428" s="281"/>
      <c r="X428" s="281"/>
    </row>
    <row r="429" spans="1:34" s="298" customFormat="1" ht="40.5" customHeight="1">
      <c r="A429" s="277"/>
      <c r="B429" s="294"/>
      <c r="C429" s="1181" t="s">
        <v>2506</v>
      </c>
      <c r="D429" s="1182"/>
      <c r="E429" s="1165"/>
      <c r="F429" s="294"/>
      <c r="G429" s="294"/>
      <c r="H429" s="1166"/>
      <c r="I429" s="294"/>
      <c r="J429" s="294"/>
      <c r="K429" s="294"/>
      <c r="L429" s="294"/>
      <c r="M429" s="294"/>
      <c r="N429" s="294"/>
      <c r="O429" s="294"/>
      <c r="P429" s="293"/>
      <c r="Q429" s="294"/>
      <c r="R429" s="294"/>
      <c r="S429" s="294"/>
      <c r="T429" s="277"/>
      <c r="U429" s="281"/>
      <c r="V429" s="281"/>
      <c r="W429" s="281"/>
      <c r="X429" s="281"/>
      <c r="Y429" s="281"/>
      <c r="Z429" s="281"/>
      <c r="AA429" s="281"/>
      <c r="AB429" s="281"/>
      <c r="AC429" s="281"/>
      <c r="AD429" s="281"/>
      <c r="AE429" s="281"/>
      <c r="AF429" s="281"/>
      <c r="AG429" s="281"/>
      <c r="AH429" s="281"/>
    </row>
    <row r="430" spans="1:34" s="298" customFormat="1" ht="28.5">
      <c r="A430" s="277"/>
      <c r="B430" s="1177"/>
      <c r="C430" s="1182"/>
      <c r="D430" s="1165" t="s">
        <v>2507</v>
      </c>
      <c r="E430" s="1165"/>
      <c r="F430" s="1165"/>
      <c r="G430" s="1165"/>
      <c r="H430" s="1165"/>
      <c r="I430" s="1165"/>
      <c r="J430" s="1165"/>
      <c r="K430" s="1165"/>
      <c r="L430" s="1165"/>
      <c r="M430" s="294"/>
      <c r="N430" s="294"/>
      <c r="O430" s="293"/>
      <c r="P430" s="294"/>
      <c r="Q430" s="294"/>
      <c r="R430" s="294"/>
      <c r="S430" s="292"/>
      <c r="T430" s="277"/>
      <c r="U430" s="281"/>
      <c r="V430" s="281"/>
      <c r="W430" s="281"/>
      <c r="X430" s="281"/>
      <c r="Y430" s="281"/>
      <c r="Z430" s="281"/>
      <c r="AA430" s="281"/>
      <c r="AB430" s="281"/>
      <c r="AC430" s="281"/>
      <c r="AD430" s="281"/>
      <c r="AE430" s="281"/>
      <c r="AF430" s="281"/>
      <c r="AG430" s="281"/>
    </row>
    <row r="431" spans="1:34">
      <c r="A431" s="1228">
        <v>1</v>
      </c>
      <c r="B431" s="1228">
        <v>1</v>
      </c>
      <c r="C431" s="1228">
        <v>1</v>
      </c>
      <c r="D431" s="1228">
        <v>1</v>
      </c>
      <c r="E431" s="1228">
        <v>1</v>
      </c>
      <c r="F431" s="1228">
        <v>1</v>
      </c>
      <c r="G431" s="1228">
        <v>1</v>
      </c>
      <c r="H431" s="1228">
        <v>1</v>
      </c>
      <c r="I431" s="1228">
        <v>1</v>
      </c>
      <c r="J431" s="1228">
        <v>1</v>
      </c>
      <c r="K431" s="1228">
        <v>1</v>
      </c>
      <c r="L431" s="1228">
        <v>1</v>
      </c>
      <c r="M431" s="1228">
        <v>1</v>
      </c>
      <c r="N431" s="1228">
        <v>1</v>
      </c>
      <c r="O431" s="1228">
        <v>1</v>
      </c>
      <c r="P431" s="1228">
        <v>1</v>
      </c>
      <c r="Q431" s="1228">
        <v>1</v>
      </c>
      <c r="R431" s="1228">
        <v>1</v>
      </c>
      <c r="S431" s="1228">
        <v>1</v>
      </c>
      <c r="T431" s="1228">
        <v>1</v>
      </c>
      <c r="U431" s="281"/>
      <c r="V431" s="281"/>
      <c r="W431" s="281"/>
      <c r="X431" s="281"/>
    </row>
    <row r="432" spans="1:34" s="298" customFormat="1" ht="40.5" customHeight="1">
      <c r="A432" s="277"/>
      <c r="B432" s="294"/>
      <c r="C432" s="1181" t="s">
        <v>2509</v>
      </c>
      <c r="D432" s="1182"/>
      <c r="E432" s="1165"/>
      <c r="F432" s="294"/>
      <c r="G432" s="294"/>
      <c r="H432" s="1166"/>
      <c r="I432" s="294"/>
      <c r="J432" s="294"/>
      <c r="K432" s="294"/>
      <c r="L432" s="294"/>
      <c r="M432" s="294"/>
      <c r="N432" s="294"/>
      <c r="O432" s="294"/>
      <c r="P432" s="293"/>
      <c r="Q432" s="294"/>
      <c r="R432" s="294"/>
      <c r="S432" s="294"/>
      <c r="T432" s="277"/>
      <c r="U432" s="281"/>
      <c r="V432" s="281"/>
      <c r="W432" s="281"/>
      <c r="X432" s="281"/>
      <c r="Y432" s="281"/>
      <c r="Z432" s="281"/>
      <c r="AA432" s="281"/>
      <c r="AB432" s="281"/>
      <c r="AC432" s="281"/>
      <c r="AD432" s="281"/>
      <c r="AE432" s="281"/>
      <c r="AF432" s="281"/>
      <c r="AG432" s="281"/>
      <c r="AH432" s="281"/>
    </row>
    <row r="433" spans="1:33" s="298" customFormat="1" ht="28.5">
      <c r="A433" s="277"/>
      <c r="B433" s="1177"/>
      <c r="C433" s="1182"/>
      <c r="D433" s="1165" t="s">
        <v>2508</v>
      </c>
      <c r="E433" s="1165"/>
      <c r="F433" s="1165"/>
      <c r="G433" s="1165"/>
      <c r="H433" s="1165"/>
      <c r="I433" s="1165"/>
      <c r="J433" s="1165"/>
      <c r="K433" s="1165"/>
      <c r="L433" s="1165"/>
      <c r="M433" s="294"/>
      <c r="N433" s="294"/>
      <c r="O433" s="293"/>
      <c r="P433" s="294"/>
      <c r="Q433" s="294"/>
      <c r="R433" s="294"/>
      <c r="S433" s="292"/>
      <c r="T433" s="277"/>
      <c r="U433" s="281"/>
      <c r="V433" s="281"/>
      <c r="W433" s="281"/>
      <c r="X433" s="281"/>
      <c r="Y433" s="281"/>
      <c r="Z433" s="281"/>
      <c r="AA433" s="281"/>
      <c r="AB433" s="281"/>
      <c r="AC433" s="281"/>
      <c r="AD433" s="281"/>
      <c r="AE433" s="281"/>
      <c r="AF433" s="281"/>
      <c r="AG433" s="281"/>
    </row>
    <row r="434" spans="1:33">
      <c r="A434" s="1228">
        <v>1</v>
      </c>
      <c r="B434" s="1228">
        <v>1</v>
      </c>
      <c r="C434" s="1228">
        <v>1</v>
      </c>
      <c r="D434" s="1228">
        <v>1</v>
      </c>
      <c r="E434" s="1228">
        <v>1</v>
      </c>
      <c r="F434" s="1228">
        <v>1</v>
      </c>
      <c r="G434" s="1228">
        <v>1</v>
      </c>
      <c r="H434" s="1228">
        <v>1</v>
      </c>
      <c r="I434" s="1228">
        <v>1</v>
      </c>
      <c r="J434" s="1228">
        <v>1</v>
      </c>
      <c r="K434" s="1228">
        <v>1</v>
      </c>
      <c r="L434" s="1228">
        <v>1</v>
      </c>
      <c r="M434" s="1228">
        <v>1</v>
      </c>
      <c r="N434" s="1228">
        <v>1</v>
      </c>
      <c r="O434" s="1228">
        <v>1</v>
      </c>
      <c r="P434" s="1228">
        <v>1</v>
      </c>
      <c r="Q434" s="1228">
        <v>1</v>
      </c>
      <c r="R434" s="1228">
        <v>1</v>
      </c>
      <c r="S434" s="1228">
        <v>1</v>
      </c>
      <c r="T434" s="1228">
        <v>1</v>
      </c>
      <c r="U434" s="281"/>
      <c r="V434" s="281"/>
      <c r="W434" s="281"/>
      <c r="X434" s="281"/>
    </row>
    <row r="435" spans="1:33" s="298" customFormat="1" ht="40.5" customHeight="1">
      <c r="A435" s="277"/>
      <c r="B435" s="1177"/>
      <c r="C435" s="1178"/>
      <c r="D435" s="294"/>
      <c r="E435" s="294"/>
      <c r="F435" s="294"/>
      <c r="G435" s="1166"/>
      <c r="H435" s="294"/>
      <c r="I435" s="294"/>
      <c r="J435" s="294"/>
      <c r="K435" s="294"/>
      <c r="L435" s="294"/>
      <c r="M435" s="294"/>
      <c r="N435" s="294"/>
      <c r="O435" s="293"/>
      <c r="P435" s="294"/>
      <c r="Q435" s="294"/>
      <c r="R435" s="294"/>
      <c r="S435" s="292"/>
      <c r="T435" s="277"/>
      <c r="U435" s="281"/>
      <c r="V435" s="281"/>
      <c r="W435" s="281"/>
      <c r="X435" s="281"/>
      <c r="Y435" s="281"/>
      <c r="Z435" s="281"/>
      <c r="AA435" s="281"/>
      <c r="AB435" s="281"/>
      <c r="AC435" s="281"/>
      <c r="AD435" s="281"/>
      <c r="AE435" s="281"/>
      <c r="AF435" s="281"/>
      <c r="AG435" s="281"/>
    </row>
    <row r="436" spans="1:33" s="281" customFormat="1" ht="27">
      <c r="A436" s="277"/>
      <c r="B436" s="1183"/>
      <c r="C436" s="1183"/>
      <c r="D436" s="3548" t="s">
        <v>2726</v>
      </c>
      <c r="E436" s="3549"/>
      <c r="F436" s="3549"/>
      <c r="G436" s="3549"/>
      <c r="H436" s="3550"/>
      <c r="I436" s="294"/>
      <c r="J436" s="294"/>
      <c r="K436" s="1184" t="s">
        <v>2727</v>
      </c>
      <c r="L436" s="1185"/>
      <c r="M436" s="1185"/>
      <c r="N436" s="1185"/>
      <c r="O436" s="293"/>
      <c r="P436" s="293"/>
      <c r="Q436" s="293"/>
      <c r="R436" s="293"/>
      <c r="S436" s="293"/>
      <c r="T436" s="277"/>
    </row>
    <row r="437" spans="1:33" s="281" customFormat="1" ht="27">
      <c r="A437" s="277"/>
      <c r="B437" s="1183"/>
      <c r="C437" s="1183"/>
      <c r="D437" s="1186"/>
      <c r="E437" s="1187" t="s">
        <v>2728</v>
      </c>
      <c r="F437" s="1187" t="s">
        <v>2729</v>
      </c>
      <c r="G437" s="1187" t="s">
        <v>2730</v>
      </c>
      <c r="H437" s="1188"/>
      <c r="I437" s="294"/>
      <c r="J437" s="294"/>
      <c r="K437" s="1185">
        <v>1</v>
      </c>
      <c r="L437" s="1185">
        <v>1</v>
      </c>
      <c r="M437" s="1185">
        <v>1</v>
      </c>
      <c r="N437" s="1185">
        <v>1</v>
      </c>
      <c r="O437" s="293"/>
      <c r="P437" s="293"/>
      <c r="Q437" s="293"/>
      <c r="R437" s="293"/>
      <c r="S437" s="293"/>
      <c r="T437" s="277"/>
    </row>
    <row r="438" spans="1:33" s="281" customFormat="1" ht="27">
      <c r="A438" s="277"/>
      <c r="B438" s="1183"/>
      <c r="C438" s="1183"/>
      <c r="D438" s="1189">
        <v>6</v>
      </c>
      <c r="E438" s="1190">
        <f>ROWS(D440:D442)</f>
        <v>3</v>
      </c>
      <c r="F438" s="1190" t="s">
        <v>2731</v>
      </c>
      <c r="G438" s="1191" t="s">
        <v>2732</v>
      </c>
      <c r="H438" s="1192"/>
      <c r="I438" s="294"/>
      <c r="J438" s="294"/>
      <c r="K438" s="1185">
        <v>1</v>
      </c>
      <c r="L438" s="1185">
        <v>1</v>
      </c>
      <c r="M438" s="1185">
        <v>1</v>
      </c>
      <c r="N438" s="1185">
        <v>1</v>
      </c>
      <c r="O438" s="293"/>
      <c r="P438" s="293"/>
      <c r="Q438" s="293"/>
      <c r="R438" s="293"/>
      <c r="S438" s="293"/>
      <c r="T438" s="277"/>
    </row>
    <row r="439" spans="1:33" s="281" customFormat="1" ht="27">
      <c r="A439" s="277"/>
      <c r="B439" s="1183"/>
      <c r="C439" s="1183"/>
      <c r="D439" s="1189">
        <v>6</v>
      </c>
      <c r="E439" s="1193">
        <f>ROW()+1</f>
        <v>440</v>
      </c>
      <c r="F439" s="1193" t="s">
        <v>2733</v>
      </c>
      <c r="G439" s="1191" t="s">
        <v>2734</v>
      </c>
      <c r="H439" s="1194"/>
      <c r="I439" s="294"/>
      <c r="J439" s="294"/>
      <c r="K439" s="1185">
        <v>1</v>
      </c>
      <c r="L439" s="1185">
        <v>1</v>
      </c>
      <c r="M439" s="1185">
        <v>1</v>
      </c>
      <c r="N439" s="1185">
        <v>1</v>
      </c>
      <c r="O439" s="293"/>
      <c r="P439" s="293"/>
      <c r="Q439" s="293"/>
      <c r="R439" s="293"/>
      <c r="S439" s="293"/>
      <c r="T439" s="277"/>
    </row>
    <row r="440" spans="1:33" s="281" customFormat="1" ht="27">
      <c r="A440" s="277"/>
      <c r="B440" s="1183"/>
      <c r="C440" s="1183"/>
      <c r="D440" s="1195" t="s">
        <v>201</v>
      </c>
      <c r="E440" s="1196" t="s">
        <v>2735</v>
      </c>
      <c r="F440" s="1196"/>
      <c r="G440" s="1196"/>
      <c r="H440" s="1197"/>
      <c r="I440" s="294"/>
      <c r="J440" s="294"/>
      <c r="K440" s="1185">
        <v>1</v>
      </c>
      <c r="L440" s="1185">
        <v>1</v>
      </c>
      <c r="M440" s="1185">
        <v>1</v>
      </c>
      <c r="N440" s="1185">
        <v>1</v>
      </c>
      <c r="O440" s="293"/>
      <c r="P440" s="293"/>
      <c r="Q440" s="293"/>
      <c r="R440" s="293"/>
      <c r="S440" s="293"/>
      <c r="T440" s="277"/>
    </row>
    <row r="441" spans="1:33" s="281" customFormat="1" ht="27">
      <c r="A441" s="277"/>
      <c r="B441" s="1183"/>
      <c r="C441" s="1183"/>
      <c r="D441" s="1195" t="s">
        <v>201</v>
      </c>
      <c r="E441" s="1198" t="s">
        <v>2736</v>
      </c>
      <c r="F441" s="1196"/>
      <c r="G441" s="1196"/>
      <c r="H441" s="1197"/>
      <c r="I441" s="294"/>
      <c r="J441" s="294"/>
      <c r="K441" s="1185">
        <v>1</v>
      </c>
      <c r="L441" s="1185">
        <v>1</v>
      </c>
      <c r="M441" s="1185">
        <v>1</v>
      </c>
      <c r="N441" s="1185">
        <v>1</v>
      </c>
      <c r="O441" s="293"/>
      <c r="P441" s="293"/>
      <c r="Q441" s="293"/>
      <c r="R441" s="293"/>
      <c r="S441" s="293"/>
      <c r="T441" s="277"/>
    </row>
    <row r="442" spans="1:33" s="281" customFormat="1" ht="27">
      <c r="A442" s="277"/>
      <c r="B442" s="1183"/>
      <c r="C442" s="1183"/>
      <c r="D442" s="1195" t="s">
        <v>201</v>
      </c>
      <c r="E442" s="1198" t="s">
        <v>2737</v>
      </c>
      <c r="F442" s="1196"/>
      <c r="G442" s="1196"/>
      <c r="H442" s="1197"/>
      <c r="I442" s="294"/>
      <c r="J442" s="294"/>
      <c r="K442" s="1185">
        <v>1</v>
      </c>
      <c r="L442" s="1185">
        <v>1</v>
      </c>
      <c r="M442" s="1185">
        <v>1</v>
      </c>
      <c r="N442" s="1185">
        <v>1</v>
      </c>
      <c r="O442" s="293"/>
      <c r="P442" s="293"/>
      <c r="Q442" s="293"/>
      <c r="R442" s="293"/>
      <c r="S442" s="293"/>
      <c r="T442" s="277"/>
    </row>
    <row r="443" spans="1:33" s="281" customFormat="1" ht="27">
      <c r="A443" s="277"/>
      <c r="B443" s="1183"/>
      <c r="C443" s="1183"/>
      <c r="D443" s="1199">
        <v>6</v>
      </c>
      <c r="E443" s="1200">
        <f>ROW()-1</f>
        <v>442</v>
      </c>
      <c r="F443" s="1200" t="s">
        <v>2738</v>
      </c>
      <c r="G443" s="1201" t="s">
        <v>2739</v>
      </c>
      <c r="H443" s="1202"/>
      <c r="I443" s="294"/>
      <c r="J443" s="294"/>
      <c r="K443" s="1185">
        <v>1</v>
      </c>
      <c r="L443" s="1185">
        <v>1</v>
      </c>
      <c r="M443" s="1185">
        <v>1</v>
      </c>
      <c r="N443" s="1185">
        <v>1</v>
      </c>
      <c r="O443" s="293"/>
      <c r="P443" s="293"/>
      <c r="Q443" s="293"/>
      <c r="R443" s="293"/>
      <c r="S443" s="293"/>
      <c r="T443" s="277"/>
    </row>
    <row r="444" spans="1:33" s="281" customFormat="1" ht="27">
      <c r="A444" s="277"/>
      <c r="B444" s="1183"/>
      <c r="C444" s="1183"/>
      <c r="D444" s="1183"/>
      <c r="E444" s="1183"/>
      <c r="F444" s="1183"/>
      <c r="G444" s="1183"/>
      <c r="H444" s="1183"/>
      <c r="I444" s="294"/>
      <c r="J444" s="294"/>
      <c r="K444" s="1185">
        <v>1</v>
      </c>
      <c r="L444" s="1185">
        <v>1</v>
      </c>
      <c r="M444" s="1185">
        <v>1</v>
      </c>
      <c r="N444" s="1185">
        <v>1</v>
      </c>
      <c r="O444" s="293"/>
      <c r="P444" s="293"/>
      <c r="Q444" s="293"/>
      <c r="R444" s="293"/>
      <c r="S444" s="293"/>
      <c r="T444" s="277"/>
    </row>
    <row r="445" spans="1:33" s="281" customFormat="1" ht="28.5">
      <c r="A445" s="277"/>
      <c r="B445" s="1183"/>
      <c r="C445" s="1183"/>
      <c r="D445" s="3548" t="s">
        <v>2740</v>
      </c>
      <c r="E445" s="3549"/>
      <c r="F445" s="3549"/>
      <c r="G445" s="3549"/>
      <c r="H445" s="3550"/>
      <c r="I445" s="294"/>
      <c r="J445" s="294"/>
      <c r="K445" s="295" t="s">
        <v>2741</v>
      </c>
      <c r="L445" s="1203" t="s">
        <v>2742</v>
      </c>
      <c r="M445" s="1204"/>
      <c r="N445" s="1204"/>
      <c r="O445" s="293"/>
      <c r="P445" s="293"/>
      <c r="Q445" s="293"/>
      <c r="R445" s="293"/>
      <c r="S445" s="293"/>
      <c r="T445" s="277"/>
    </row>
    <row r="446" spans="1:33" s="281" customFormat="1" ht="28.5">
      <c r="A446" s="277"/>
      <c r="B446" s="1183"/>
      <c r="C446" s="1183"/>
      <c r="D446" s="1205"/>
      <c r="E446" s="1196"/>
      <c r="F446" s="1196"/>
      <c r="G446" s="1206" t="s">
        <v>2743</v>
      </c>
      <c r="H446" s="1207" t="s">
        <v>201</v>
      </c>
      <c r="I446" s="294"/>
      <c r="J446" s="294"/>
      <c r="K446" s="295"/>
      <c r="L446" s="1203" t="s">
        <v>2744</v>
      </c>
      <c r="M446" s="1204"/>
      <c r="N446" s="1204"/>
      <c r="O446" s="293"/>
      <c r="P446" s="293"/>
      <c r="Q446" s="293"/>
      <c r="R446" s="293"/>
      <c r="S446" s="293"/>
      <c r="T446" s="277"/>
    </row>
    <row r="447" spans="1:33" s="281" customFormat="1" ht="27">
      <c r="A447" s="277"/>
      <c r="B447" s="1183"/>
      <c r="C447" s="1183"/>
      <c r="D447" s="1189"/>
      <c r="E447" s="1208"/>
      <c r="F447" s="1208"/>
      <c r="G447" s="1209" t="s">
        <v>2745</v>
      </c>
      <c r="H447" s="1210">
        <f>COUNTIF(D448:H452,H446)</f>
        <v>4</v>
      </c>
      <c r="I447" s="294"/>
      <c r="J447" s="294"/>
      <c r="K447" s="293"/>
      <c r="L447" s="293"/>
      <c r="M447" s="293"/>
      <c r="N447" s="293"/>
      <c r="O447" s="293"/>
      <c r="P447" s="293"/>
      <c r="Q447" s="293"/>
      <c r="R447" s="293"/>
      <c r="S447" s="293"/>
      <c r="T447" s="277"/>
    </row>
    <row r="448" spans="1:33" s="281" customFormat="1" ht="27">
      <c r="A448" s="277"/>
      <c r="B448" s="1183"/>
      <c r="C448" s="1183"/>
      <c r="D448" s="1189">
        <v>6</v>
      </c>
      <c r="E448" s="1208">
        <v>6</v>
      </c>
      <c r="F448" s="1211" t="s">
        <v>201</v>
      </c>
      <c r="G448" s="1208">
        <v>6</v>
      </c>
      <c r="H448" s="1212">
        <v>6</v>
      </c>
      <c r="I448" s="294"/>
      <c r="J448" s="294"/>
      <c r="K448" s="293"/>
      <c r="L448" s="293"/>
      <c r="M448" s="293"/>
      <c r="N448" s="293"/>
      <c r="O448" s="293"/>
      <c r="P448" s="293"/>
      <c r="Q448" s="293"/>
      <c r="R448" s="293"/>
      <c r="S448" s="293"/>
      <c r="T448" s="277"/>
    </row>
    <row r="449" spans="1:33" s="281" customFormat="1" ht="27">
      <c r="A449" s="277"/>
      <c r="B449" s="1183"/>
      <c r="C449" s="1183"/>
      <c r="D449" s="1189">
        <v>6</v>
      </c>
      <c r="E449" s="1208">
        <v>6</v>
      </c>
      <c r="F449" s="1208">
        <v>6</v>
      </c>
      <c r="G449" s="1208">
        <v>6</v>
      </c>
      <c r="H449" s="1212">
        <v>6</v>
      </c>
      <c r="I449" s="294"/>
      <c r="J449" s="294"/>
      <c r="K449" s="293"/>
      <c r="L449" s="293"/>
      <c r="M449" s="293"/>
      <c r="N449" s="293"/>
      <c r="O449" s="293"/>
      <c r="P449" s="293"/>
      <c r="Q449" s="293"/>
      <c r="R449" s="293"/>
      <c r="S449" s="293"/>
      <c r="T449" s="277"/>
    </row>
    <row r="450" spans="1:33" s="281" customFormat="1" ht="27">
      <c r="A450" s="277"/>
      <c r="B450" s="1183"/>
      <c r="C450" s="1183"/>
      <c r="D450" s="1189">
        <v>6</v>
      </c>
      <c r="E450" s="1211" t="s">
        <v>201</v>
      </c>
      <c r="F450" s="1208">
        <v>6</v>
      </c>
      <c r="G450" s="1208">
        <v>6</v>
      </c>
      <c r="H450" s="1212">
        <v>6</v>
      </c>
      <c r="I450" s="294"/>
      <c r="J450" s="294"/>
      <c r="K450" s="293"/>
      <c r="L450" s="293"/>
      <c r="M450" s="293"/>
      <c r="N450" s="293"/>
      <c r="O450" s="293"/>
      <c r="P450" s="293"/>
      <c r="Q450" s="293"/>
      <c r="R450" s="293"/>
      <c r="S450" s="293"/>
      <c r="T450" s="277"/>
    </row>
    <row r="451" spans="1:33" s="281" customFormat="1" ht="27">
      <c r="A451" s="277"/>
      <c r="B451" s="1183"/>
      <c r="C451" s="1183"/>
      <c r="D451" s="1189">
        <v>6</v>
      </c>
      <c r="E451" s="1208">
        <v>6</v>
      </c>
      <c r="F451" s="1208">
        <v>6</v>
      </c>
      <c r="G451" s="1211" t="s">
        <v>201</v>
      </c>
      <c r="H451" s="1212">
        <v>6</v>
      </c>
      <c r="I451" s="294"/>
      <c r="J451" s="294"/>
      <c r="K451" s="293"/>
      <c r="L451" s="293"/>
      <c r="M451" s="293"/>
      <c r="N451" s="293"/>
      <c r="O451" s="293"/>
      <c r="P451" s="293"/>
      <c r="Q451" s="293"/>
      <c r="R451" s="293"/>
      <c r="S451" s="293"/>
      <c r="T451" s="277"/>
    </row>
    <row r="452" spans="1:33" s="281" customFormat="1" ht="27">
      <c r="A452" s="277"/>
      <c r="B452" s="1183"/>
      <c r="C452" s="1183"/>
      <c r="D452" s="1189">
        <v>6</v>
      </c>
      <c r="E452" s="1208">
        <v>6</v>
      </c>
      <c r="F452" s="1208">
        <v>6</v>
      </c>
      <c r="G452" s="1208">
        <v>6</v>
      </c>
      <c r="H452" s="1213" t="s">
        <v>201</v>
      </c>
      <c r="I452" s="294"/>
      <c r="J452" s="294"/>
      <c r="K452" s="293"/>
      <c r="L452" s="293"/>
      <c r="M452" s="293"/>
      <c r="N452" s="293"/>
      <c r="O452" s="293"/>
      <c r="P452" s="293"/>
      <c r="Q452" s="293"/>
      <c r="R452" s="293"/>
      <c r="S452" s="293"/>
      <c r="T452" s="277"/>
    </row>
    <row r="453" spans="1:33" s="281" customFormat="1" ht="27">
      <c r="A453" s="277"/>
      <c r="B453" s="1183"/>
      <c r="C453" s="1183"/>
      <c r="D453" s="764"/>
      <c r="E453" s="765"/>
      <c r="F453" s="765"/>
      <c r="G453" s="765"/>
      <c r="H453" s="1214"/>
      <c r="I453" s="294"/>
      <c r="J453" s="294"/>
      <c r="K453" s="293"/>
      <c r="L453" s="293"/>
      <c r="M453" s="293"/>
      <c r="N453" s="293"/>
      <c r="O453" s="293"/>
      <c r="P453" s="293"/>
      <c r="Q453" s="293"/>
      <c r="R453" s="293"/>
      <c r="S453" s="293"/>
      <c r="T453" s="277"/>
    </row>
    <row r="454" spans="1:33" s="298" customFormat="1" ht="40.5" customHeight="1">
      <c r="A454" s="277"/>
      <c r="B454" s="294"/>
      <c r="C454" s="1167"/>
      <c r="D454" s="1165"/>
      <c r="E454" s="294"/>
      <c r="F454" s="294"/>
      <c r="G454" s="1166"/>
      <c r="H454" s="294"/>
      <c r="I454" s="294"/>
      <c r="J454" s="294"/>
      <c r="K454" s="294"/>
      <c r="L454" s="294"/>
      <c r="M454" s="294"/>
      <c r="N454" s="294"/>
      <c r="O454" s="293"/>
      <c r="P454" s="294"/>
      <c r="Q454" s="294"/>
      <c r="R454" s="294"/>
      <c r="S454" s="292"/>
      <c r="T454" s="277"/>
      <c r="U454" s="281"/>
      <c r="V454" s="281"/>
      <c r="W454" s="281"/>
      <c r="X454" s="281"/>
      <c r="Y454" s="281"/>
      <c r="Z454" s="281"/>
      <c r="AA454" s="281"/>
      <c r="AB454" s="281"/>
      <c r="AC454" s="281"/>
      <c r="AD454" s="281"/>
      <c r="AE454" s="281"/>
      <c r="AF454" s="281"/>
      <c r="AG454" s="281"/>
    </row>
    <row r="455" spans="1:33" s="298" customFormat="1" ht="40.5" customHeight="1">
      <c r="A455" s="277"/>
      <c r="B455" s="1215" t="s">
        <v>2746</v>
      </c>
      <c r="C455" s="295"/>
      <c r="D455" s="295"/>
      <c r="E455" s="293"/>
      <c r="F455" s="293"/>
      <c r="G455" s="294"/>
      <c r="H455" s="294"/>
      <c r="I455" s="294"/>
      <c r="J455" s="294"/>
      <c r="K455" s="294"/>
      <c r="L455" s="294"/>
      <c r="M455" s="294"/>
      <c r="N455" s="294"/>
      <c r="O455" s="293"/>
      <c r="P455" s="294"/>
      <c r="Q455" s="294"/>
      <c r="R455" s="294"/>
      <c r="S455" s="292"/>
      <c r="T455" s="277"/>
      <c r="U455" s="281"/>
      <c r="V455" s="281"/>
      <c r="W455" s="281"/>
      <c r="X455" s="281"/>
      <c r="Y455" s="281"/>
      <c r="Z455" s="281"/>
      <c r="AA455" s="281"/>
      <c r="AB455" s="281"/>
      <c r="AC455" s="281"/>
      <c r="AD455" s="281"/>
      <c r="AE455" s="281"/>
      <c r="AF455" s="281"/>
      <c r="AG455" s="281"/>
    </row>
    <row r="456" spans="1:33" s="298" customFormat="1" ht="40.5" customHeight="1">
      <c r="A456" s="277"/>
      <c r="B456" s="295"/>
      <c r="C456" s="295" t="s">
        <v>2501</v>
      </c>
      <c r="D456" s="295"/>
      <c r="E456" s="295"/>
      <c r="F456" s="295"/>
      <c r="G456" s="3551" t="s">
        <v>2747</v>
      </c>
      <c r="H456" s="3551"/>
      <c r="I456" s="3551"/>
      <c r="J456" s="3551"/>
      <c r="K456" s="3551"/>
      <c r="L456" s="3551"/>
      <c r="M456" s="3551"/>
      <c r="N456" s="3551"/>
      <c r="O456" s="3551"/>
      <c r="P456" s="3551"/>
      <c r="Q456" s="3551"/>
      <c r="R456" s="3551"/>
      <c r="S456" s="292"/>
      <c r="T456" s="277"/>
      <c r="U456" s="281"/>
      <c r="V456" s="281"/>
      <c r="W456" s="281"/>
      <c r="X456" s="281"/>
      <c r="Y456" s="281"/>
      <c r="Z456" s="281"/>
      <c r="AA456" s="281"/>
      <c r="AB456" s="281"/>
      <c r="AC456" s="281"/>
      <c r="AD456" s="281"/>
      <c r="AE456" s="281"/>
      <c r="AF456" s="281"/>
      <c r="AG456" s="281"/>
    </row>
    <row r="457" spans="1:33" s="298" customFormat="1" ht="40.5" customHeight="1">
      <c r="A457" s="277"/>
      <c r="B457" s="295"/>
      <c r="C457" s="295"/>
      <c r="D457" s="1216"/>
      <c r="E457" s="295"/>
      <c r="F457" s="295"/>
      <c r="G457" s="3551" t="s">
        <v>2502</v>
      </c>
      <c r="H457" s="3551"/>
      <c r="I457" s="3551"/>
      <c r="J457" s="3551"/>
      <c r="K457" s="3551"/>
      <c r="L457" s="3551"/>
      <c r="M457" s="3551"/>
      <c r="N457" s="3551"/>
      <c r="O457" s="3551"/>
      <c r="P457" s="3551"/>
      <c r="Q457" s="3551"/>
      <c r="R457" s="3551"/>
      <c r="S457" s="292"/>
      <c r="T457" s="277"/>
      <c r="U457" s="281"/>
      <c r="V457" s="281"/>
      <c r="W457" s="281"/>
      <c r="X457" s="281"/>
      <c r="Y457" s="281"/>
      <c r="Z457" s="281"/>
      <c r="AA457" s="281"/>
      <c r="AB457" s="281"/>
      <c r="AC457" s="281"/>
      <c r="AD457" s="281"/>
      <c r="AE457" s="281"/>
      <c r="AF457" s="281"/>
      <c r="AG457" s="281"/>
    </row>
    <row r="458" spans="1:33" s="298" customFormat="1" ht="40.5" customHeight="1">
      <c r="A458" s="277"/>
      <c r="B458" s="295"/>
      <c r="C458" s="295"/>
      <c r="D458" s="1216"/>
      <c r="E458" s="295"/>
      <c r="F458" s="295"/>
      <c r="G458" s="3551" t="s">
        <v>2503</v>
      </c>
      <c r="H458" s="3551"/>
      <c r="I458" s="3551"/>
      <c r="J458" s="3551"/>
      <c r="K458" s="3551"/>
      <c r="L458" s="3551"/>
      <c r="M458" s="3551"/>
      <c r="N458" s="3551"/>
      <c r="O458" s="3551"/>
      <c r="P458" s="3551"/>
      <c r="Q458" s="3551"/>
      <c r="R458" s="3551"/>
      <c r="S458" s="292"/>
      <c r="T458" s="277"/>
      <c r="U458" s="281"/>
      <c r="V458" s="281"/>
      <c r="W458" s="281"/>
      <c r="X458" s="281"/>
      <c r="Y458" s="281"/>
      <c r="Z458" s="281"/>
      <c r="AA458" s="281"/>
      <c r="AB458" s="281"/>
      <c r="AC458" s="281"/>
      <c r="AD458" s="281"/>
      <c r="AE458" s="281"/>
      <c r="AF458" s="281"/>
      <c r="AG458" s="281"/>
    </row>
    <row r="459" spans="1:33" s="298" customFormat="1" ht="40.5" customHeight="1">
      <c r="A459" s="277"/>
      <c r="B459" s="295"/>
      <c r="C459" s="295"/>
      <c r="D459" s="1216"/>
      <c r="E459" s="295"/>
      <c r="F459" s="295"/>
      <c r="G459" s="3551" t="s">
        <v>2504</v>
      </c>
      <c r="H459" s="3551"/>
      <c r="I459" s="3551"/>
      <c r="J459" s="3551"/>
      <c r="K459" s="3551"/>
      <c r="L459" s="3551"/>
      <c r="M459" s="3551"/>
      <c r="N459" s="3551"/>
      <c r="O459" s="3551"/>
      <c r="P459" s="3551"/>
      <c r="Q459" s="3551"/>
      <c r="R459" s="3551"/>
      <c r="S459" s="292"/>
      <c r="T459" s="277"/>
      <c r="U459" s="281"/>
      <c r="V459" s="281"/>
      <c r="W459" s="281"/>
      <c r="X459" s="281"/>
      <c r="Y459" s="281"/>
      <c r="Z459" s="281"/>
      <c r="AA459" s="281"/>
      <c r="AB459" s="281"/>
      <c r="AC459" s="281"/>
      <c r="AD459" s="281"/>
      <c r="AE459" s="281"/>
      <c r="AF459" s="281"/>
      <c r="AG459" s="281"/>
    </row>
    <row r="460" spans="1:33" s="298" customFormat="1" ht="40.5" customHeight="1">
      <c r="A460" s="277"/>
      <c r="B460" s="295"/>
      <c r="C460" s="295"/>
      <c r="D460" s="1216"/>
      <c r="E460" s="295"/>
      <c r="F460" s="295"/>
      <c r="G460" s="3551" t="s">
        <v>2521</v>
      </c>
      <c r="H460" s="3551"/>
      <c r="I460" s="3551"/>
      <c r="J460" s="3551"/>
      <c r="K460" s="3551"/>
      <c r="L460" s="3551"/>
      <c r="M460" s="3551"/>
      <c r="N460" s="3551"/>
      <c r="O460" s="3551"/>
      <c r="P460" s="3551"/>
      <c r="Q460" s="3551"/>
      <c r="R460" s="3551"/>
      <c r="S460" s="292"/>
      <c r="T460" s="277"/>
      <c r="U460" s="281"/>
      <c r="V460" s="281"/>
      <c r="W460" s="281"/>
      <c r="X460" s="281"/>
      <c r="Y460" s="281"/>
      <c r="Z460" s="281"/>
      <c r="AA460" s="281"/>
      <c r="AB460" s="281"/>
      <c r="AC460" s="281"/>
      <c r="AD460" s="281"/>
      <c r="AE460" s="281"/>
      <c r="AF460" s="281"/>
      <c r="AG460" s="281"/>
    </row>
    <row r="461" spans="1:33" s="298" customFormat="1" ht="40.5" customHeight="1">
      <c r="A461" s="277"/>
      <c r="B461" s="295"/>
      <c r="C461" s="295"/>
      <c r="D461" s="295"/>
      <c r="E461" s="295"/>
      <c r="F461" s="295"/>
      <c r="G461" s="1162"/>
      <c r="H461" s="1162"/>
      <c r="I461" s="1162"/>
      <c r="J461" s="1162"/>
      <c r="K461" s="1162"/>
      <c r="L461" s="1162"/>
      <c r="M461" s="1162"/>
      <c r="N461" s="1162"/>
      <c r="O461" s="1162"/>
      <c r="P461" s="1162"/>
      <c r="Q461" s="1162"/>
      <c r="R461" s="1162"/>
      <c r="S461" s="292"/>
      <c r="T461" s="277"/>
      <c r="U461" s="281"/>
      <c r="V461" s="281"/>
      <c r="W461" s="281"/>
      <c r="X461" s="281"/>
      <c r="Y461" s="281"/>
      <c r="Z461" s="281"/>
      <c r="AA461" s="281"/>
      <c r="AB461" s="281"/>
      <c r="AC461" s="281"/>
      <c r="AD461" s="281"/>
      <c r="AE461" s="281"/>
      <c r="AF461" s="281"/>
      <c r="AG461" s="281"/>
    </row>
    <row r="462" spans="1:33" s="298" customFormat="1" ht="40.5" customHeight="1">
      <c r="A462" s="277"/>
      <c r="B462" s="295"/>
      <c r="C462" s="295" t="s">
        <v>2748</v>
      </c>
      <c r="D462" s="295"/>
      <c r="E462" s="295"/>
      <c r="F462" s="295"/>
      <c r="G462" s="3551" t="s">
        <v>2749</v>
      </c>
      <c r="H462" s="3551"/>
      <c r="I462" s="3551"/>
      <c r="J462" s="3551"/>
      <c r="K462" s="3551"/>
      <c r="L462" s="3551"/>
      <c r="M462" s="3551"/>
      <c r="N462" s="3551"/>
      <c r="O462" s="3551"/>
      <c r="P462" s="3551"/>
      <c r="Q462" s="3551"/>
      <c r="R462" s="3551"/>
      <c r="S462" s="292"/>
      <c r="T462" s="277"/>
      <c r="U462" s="281"/>
      <c r="V462" s="281"/>
      <c r="W462" s="281"/>
      <c r="X462" s="281"/>
      <c r="Y462" s="281"/>
      <c r="Z462" s="281"/>
      <c r="AA462" s="281"/>
      <c r="AB462" s="281"/>
      <c r="AC462" s="281"/>
      <c r="AD462" s="281"/>
      <c r="AE462" s="281"/>
      <c r="AF462" s="281"/>
      <c r="AG462" s="281"/>
    </row>
    <row r="463" spans="1:33" s="298" customFormat="1" ht="40.5" customHeight="1">
      <c r="A463" s="277"/>
      <c r="B463" s="295"/>
      <c r="C463" s="295"/>
      <c r="D463" s="295"/>
      <c r="E463" s="295"/>
      <c r="F463" s="295"/>
      <c r="G463" s="3551" t="s">
        <v>2750</v>
      </c>
      <c r="H463" s="3551"/>
      <c r="I463" s="3551"/>
      <c r="J463" s="3551"/>
      <c r="K463" s="3551"/>
      <c r="L463" s="3551"/>
      <c r="M463" s="3551"/>
      <c r="N463" s="3551"/>
      <c r="O463" s="3551"/>
      <c r="P463" s="3551"/>
      <c r="Q463" s="3551"/>
      <c r="R463" s="3551"/>
      <c r="S463" s="292"/>
      <c r="T463" s="277"/>
      <c r="U463" s="281"/>
      <c r="V463" s="281"/>
      <c r="W463" s="281"/>
      <c r="X463" s="281"/>
      <c r="Y463" s="281"/>
      <c r="Z463" s="281"/>
      <c r="AA463" s="281"/>
      <c r="AB463" s="281"/>
      <c r="AC463" s="281"/>
      <c r="AD463" s="281"/>
      <c r="AE463" s="281"/>
      <c r="AF463" s="281"/>
      <c r="AG463" s="281"/>
    </row>
    <row r="464" spans="1:33" s="298" customFormat="1" ht="40.5" customHeight="1">
      <c r="A464" s="277"/>
      <c r="B464" s="295"/>
      <c r="C464" s="295"/>
      <c r="D464" s="295"/>
      <c r="E464" s="295"/>
      <c r="F464" s="295"/>
      <c r="G464" s="3551" t="s">
        <v>2751</v>
      </c>
      <c r="H464" s="3551"/>
      <c r="I464" s="3551"/>
      <c r="J464" s="3551"/>
      <c r="K464" s="3551"/>
      <c r="L464" s="3551"/>
      <c r="M464" s="3551"/>
      <c r="N464" s="3551"/>
      <c r="O464" s="3551"/>
      <c r="P464" s="3551"/>
      <c r="Q464" s="3551"/>
      <c r="R464" s="3551"/>
      <c r="S464" s="292"/>
      <c r="T464" s="277"/>
      <c r="U464" s="281"/>
      <c r="V464" s="281"/>
      <c r="W464" s="281"/>
      <c r="X464" s="281"/>
      <c r="Y464" s="281"/>
      <c r="Z464" s="281"/>
      <c r="AA464" s="281"/>
      <c r="AB464" s="281"/>
      <c r="AC464" s="281"/>
      <c r="AD464" s="281"/>
      <c r="AE464" s="281"/>
      <c r="AF464" s="281"/>
      <c r="AG464" s="281"/>
    </row>
    <row r="465" spans="1:33" s="298" customFormat="1" ht="40.5" customHeight="1">
      <c r="A465" s="277"/>
      <c r="B465" s="295"/>
      <c r="C465" s="295"/>
      <c r="D465" s="1216"/>
      <c r="E465" s="295"/>
      <c r="F465" s="295"/>
      <c r="G465" s="3551" t="s">
        <v>2510</v>
      </c>
      <c r="H465" s="3551"/>
      <c r="I465" s="3551"/>
      <c r="J465" s="3551"/>
      <c r="K465" s="3551"/>
      <c r="L465" s="3551"/>
      <c r="M465" s="3551"/>
      <c r="N465" s="3551"/>
      <c r="O465" s="3551"/>
      <c r="P465" s="3551"/>
      <c r="Q465" s="3551"/>
      <c r="R465" s="3551"/>
      <c r="S465" s="292"/>
      <c r="T465" s="277"/>
      <c r="U465" s="281"/>
      <c r="V465" s="281"/>
      <c r="W465" s="281"/>
      <c r="X465" s="281"/>
      <c r="Y465" s="281"/>
      <c r="Z465" s="281"/>
      <c r="AA465" s="281"/>
      <c r="AB465" s="281"/>
      <c r="AC465" s="281"/>
      <c r="AD465" s="281"/>
      <c r="AE465" s="281"/>
      <c r="AF465" s="281"/>
      <c r="AG465" s="281"/>
    </row>
    <row r="466" spans="1:33" s="298" customFormat="1" ht="40.5" customHeight="1">
      <c r="A466" s="277"/>
      <c r="B466" s="295"/>
      <c r="C466" s="295"/>
      <c r="D466" s="1216"/>
      <c r="E466" s="295"/>
      <c r="F466" s="295"/>
      <c r="G466" s="3551" t="s">
        <v>2511</v>
      </c>
      <c r="H466" s="3551"/>
      <c r="I466" s="3551"/>
      <c r="J466" s="3551"/>
      <c r="K466" s="3551"/>
      <c r="L466" s="3551"/>
      <c r="M466" s="3551"/>
      <c r="N466" s="3551"/>
      <c r="O466" s="3551"/>
      <c r="P466" s="3551"/>
      <c r="Q466" s="3551"/>
      <c r="R466" s="3551"/>
      <c r="S466" s="292"/>
      <c r="T466" s="277"/>
      <c r="U466" s="281"/>
      <c r="V466" s="281"/>
      <c r="W466" s="281"/>
      <c r="X466" s="281"/>
      <c r="Y466" s="281"/>
      <c r="Z466" s="281"/>
      <c r="AA466" s="281"/>
      <c r="AB466" s="281"/>
      <c r="AC466" s="281"/>
      <c r="AD466" s="281"/>
      <c r="AE466" s="281"/>
      <c r="AF466" s="281"/>
      <c r="AG466" s="281"/>
    </row>
    <row r="467" spans="1:33" s="298" customFormat="1" ht="40.5" customHeight="1">
      <c r="A467" s="277"/>
      <c r="B467" s="295"/>
      <c r="C467" s="295"/>
      <c r="D467" s="1216"/>
      <c r="E467" s="295"/>
      <c r="F467" s="295"/>
      <c r="G467" s="3551" t="s">
        <v>2513</v>
      </c>
      <c r="H467" s="3551"/>
      <c r="I467" s="3551"/>
      <c r="J467" s="3551"/>
      <c r="K467" s="3551"/>
      <c r="L467" s="3551"/>
      <c r="M467" s="3551"/>
      <c r="N467" s="3551"/>
      <c r="O467" s="3551"/>
      <c r="P467" s="3551"/>
      <c r="Q467" s="3551"/>
      <c r="R467" s="3551"/>
      <c r="S467" s="292"/>
      <c r="T467" s="277"/>
      <c r="U467" s="281"/>
      <c r="V467" s="281"/>
      <c r="W467" s="281"/>
      <c r="X467" s="281"/>
      <c r="Y467" s="281"/>
      <c r="Z467" s="281"/>
      <c r="AA467" s="281"/>
      <c r="AB467" s="281"/>
      <c r="AC467" s="281"/>
      <c r="AD467" s="281"/>
      <c r="AE467" s="281"/>
      <c r="AF467" s="281"/>
      <c r="AG467" s="281"/>
    </row>
    <row r="468" spans="1:33" s="298" customFormat="1" ht="40.5" customHeight="1">
      <c r="A468" s="277"/>
      <c r="B468" s="295"/>
      <c r="C468" s="295"/>
      <c r="D468" s="1216"/>
      <c r="E468" s="295"/>
      <c r="F468" s="295"/>
      <c r="G468" s="3551" t="s">
        <v>2505</v>
      </c>
      <c r="H468" s="3551"/>
      <c r="I468" s="3551"/>
      <c r="J468" s="3551"/>
      <c r="K468" s="3551"/>
      <c r="L468" s="3551"/>
      <c r="M468" s="3551"/>
      <c r="N468" s="3551"/>
      <c r="O468" s="3551"/>
      <c r="P468" s="3551"/>
      <c r="Q468" s="3551"/>
      <c r="R468" s="3551"/>
      <c r="S468" s="292"/>
      <c r="T468" s="277"/>
      <c r="U468" s="281"/>
      <c r="V468" s="281"/>
      <c r="W468" s="281"/>
      <c r="X468" s="281"/>
      <c r="Y468" s="281"/>
      <c r="Z468" s="281"/>
      <c r="AA468" s="281"/>
      <c r="AB468" s="281"/>
      <c r="AC468" s="281"/>
      <c r="AD468" s="281"/>
      <c r="AE468" s="281"/>
      <c r="AF468" s="281"/>
      <c r="AG468" s="281"/>
    </row>
    <row r="469" spans="1:33" s="298" customFormat="1" ht="40.5" customHeight="1">
      <c r="A469" s="277"/>
      <c r="B469" s="295"/>
      <c r="C469" s="295"/>
      <c r="D469" s="1216"/>
      <c r="E469" s="295"/>
      <c r="F469" s="295"/>
      <c r="G469" s="3551" t="s">
        <v>2514</v>
      </c>
      <c r="H469" s="3551"/>
      <c r="I469" s="3551"/>
      <c r="J469" s="3551"/>
      <c r="K469" s="3551"/>
      <c r="L469" s="3551"/>
      <c r="M469" s="3551"/>
      <c r="N469" s="3551"/>
      <c r="O469" s="3551"/>
      <c r="P469" s="3551"/>
      <c r="Q469" s="3551"/>
      <c r="R469" s="3551"/>
      <c r="S469" s="292"/>
      <c r="T469" s="277"/>
      <c r="U469" s="281"/>
      <c r="V469" s="281"/>
      <c r="W469" s="281"/>
      <c r="X469" s="281"/>
      <c r="Y469" s="281"/>
      <c r="Z469" s="281"/>
      <c r="AA469" s="281"/>
      <c r="AB469" s="281"/>
      <c r="AC469" s="281"/>
      <c r="AD469" s="281"/>
      <c r="AE469" s="281"/>
      <c r="AF469" s="281"/>
      <c r="AG469" s="281"/>
    </row>
    <row r="470" spans="1:33" s="298" customFormat="1" ht="40.5" customHeight="1">
      <c r="A470" s="277"/>
      <c r="B470" s="295"/>
      <c r="C470" s="295"/>
      <c r="D470" s="1216"/>
      <c r="E470" s="295"/>
      <c r="F470" s="295"/>
      <c r="G470" s="3551" t="s">
        <v>2515</v>
      </c>
      <c r="H470" s="3551"/>
      <c r="I470" s="3551"/>
      <c r="J470" s="3551"/>
      <c r="K470" s="3551"/>
      <c r="L470" s="3551"/>
      <c r="M470" s="3551"/>
      <c r="N470" s="3551"/>
      <c r="O470" s="3551"/>
      <c r="P470" s="3551"/>
      <c r="Q470" s="3551"/>
      <c r="R470" s="3551"/>
      <c r="S470" s="292"/>
      <c r="T470" s="277"/>
      <c r="U470" s="281"/>
      <c r="V470" s="281"/>
      <c r="W470" s="281"/>
      <c r="X470" s="281"/>
      <c r="Y470" s="281"/>
      <c r="Z470" s="281"/>
      <c r="AA470" s="281"/>
      <c r="AB470" s="281"/>
      <c r="AC470" s="281"/>
      <c r="AD470" s="281"/>
      <c r="AE470" s="281"/>
      <c r="AF470" s="281"/>
      <c r="AG470" s="281"/>
    </row>
    <row r="471" spans="1:33" s="298" customFormat="1" ht="40.5" customHeight="1">
      <c r="A471" s="277"/>
      <c r="B471" s="295"/>
      <c r="C471" s="295"/>
      <c r="D471" s="1216"/>
      <c r="E471" s="295"/>
      <c r="F471" s="295"/>
      <c r="G471" s="3551" t="s">
        <v>2516</v>
      </c>
      <c r="H471" s="3551"/>
      <c r="I471" s="3551"/>
      <c r="J471" s="3551"/>
      <c r="K471" s="3551"/>
      <c r="L471" s="3551"/>
      <c r="M471" s="3551"/>
      <c r="N471" s="3551"/>
      <c r="O471" s="3551"/>
      <c r="P471" s="3551"/>
      <c r="Q471" s="3551"/>
      <c r="R471" s="3551"/>
      <c r="S471" s="292"/>
      <c r="T471" s="277"/>
      <c r="U471" s="281"/>
      <c r="V471" s="281"/>
      <c r="W471" s="281"/>
      <c r="X471" s="281"/>
      <c r="Y471" s="281"/>
      <c r="Z471" s="281"/>
      <c r="AA471" s="281"/>
      <c r="AB471" s="281"/>
      <c r="AC471" s="281"/>
      <c r="AD471" s="281"/>
      <c r="AE471" s="281"/>
      <c r="AF471" s="281"/>
      <c r="AG471" s="281"/>
    </row>
    <row r="472" spans="1:33" s="298" customFormat="1" ht="40.5" customHeight="1">
      <c r="A472" s="277"/>
      <c r="B472" s="295"/>
      <c r="C472" s="295" t="s">
        <v>2748</v>
      </c>
      <c r="D472" s="1216"/>
      <c r="E472" s="295"/>
      <c r="F472" s="295"/>
      <c r="G472" s="3551" t="s">
        <v>2517</v>
      </c>
      <c r="H472" s="3551"/>
      <c r="I472" s="3551"/>
      <c r="J472" s="3551"/>
      <c r="K472" s="3551"/>
      <c r="L472" s="3551"/>
      <c r="M472" s="3551"/>
      <c r="N472" s="3551"/>
      <c r="O472" s="3551"/>
      <c r="P472" s="3551"/>
      <c r="Q472" s="3551"/>
      <c r="R472" s="3551"/>
      <c r="S472" s="292"/>
      <c r="T472" s="277"/>
      <c r="U472" s="281"/>
      <c r="V472" s="281"/>
      <c r="W472" s="281"/>
      <c r="X472" s="281"/>
      <c r="Y472" s="281"/>
      <c r="Z472" s="281"/>
      <c r="AA472" s="281"/>
      <c r="AB472" s="281"/>
      <c r="AC472" s="281"/>
      <c r="AD472" s="281"/>
      <c r="AE472" s="281"/>
      <c r="AF472" s="281"/>
      <c r="AG472" s="281"/>
    </row>
    <row r="473" spans="1:33" s="298" customFormat="1" ht="40.5" customHeight="1">
      <c r="A473" s="277"/>
      <c r="B473" s="295"/>
      <c r="C473" s="295"/>
      <c r="D473" s="295"/>
      <c r="E473" s="295"/>
      <c r="F473" s="295"/>
      <c r="G473" s="1162"/>
      <c r="H473" s="1162"/>
      <c r="I473" s="1162"/>
      <c r="J473" s="1162"/>
      <c r="K473" s="1162"/>
      <c r="L473" s="1162"/>
      <c r="M473" s="1162"/>
      <c r="N473" s="1162"/>
      <c r="O473" s="1162"/>
      <c r="P473" s="1162"/>
      <c r="Q473" s="1162"/>
      <c r="R473" s="1162"/>
      <c r="S473" s="292"/>
      <c r="T473" s="277"/>
      <c r="U473" s="281"/>
      <c r="V473" s="281"/>
      <c r="W473" s="281"/>
      <c r="X473" s="281"/>
      <c r="Y473" s="281"/>
      <c r="Z473" s="281"/>
      <c r="AA473" s="281"/>
      <c r="AB473" s="281"/>
      <c r="AC473" s="281"/>
      <c r="AD473" s="281"/>
      <c r="AE473" s="281"/>
      <c r="AF473" s="281"/>
      <c r="AG473" s="281"/>
    </row>
    <row r="474" spans="1:33" s="298" customFormat="1" ht="40.5" customHeight="1">
      <c r="A474" s="277"/>
      <c r="B474" s="295"/>
      <c r="C474" s="295" t="s">
        <v>2752</v>
      </c>
      <c r="D474" s="295"/>
      <c r="E474" s="295"/>
      <c r="F474" s="295"/>
      <c r="G474" s="3551" t="s">
        <v>2753</v>
      </c>
      <c r="H474" s="3551"/>
      <c r="I474" s="3551"/>
      <c r="J474" s="3551"/>
      <c r="K474" s="3551"/>
      <c r="L474" s="3551"/>
      <c r="M474" s="3551"/>
      <c r="N474" s="3551"/>
      <c r="O474" s="3551"/>
      <c r="P474" s="3551"/>
      <c r="Q474" s="3551"/>
      <c r="R474" s="3551"/>
      <c r="S474" s="292"/>
      <c r="T474" s="277"/>
      <c r="U474" s="281"/>
      <c r="V474" s="281"/>
      <c r="W474" s="281"/>
      <c r="X474" s="281"/>
      <c r="Y474" s="281"/>
      <c r="Z474" s="281"/>
      <c r="AA474" s="281"/>
      <c r="AB474" s="281"/>
      <c r="AC474" s="281"/>
      <c r="AD474" s="281"/>
      <c r="AE474" s="281"/>
      <c r="AF474" s="281"/>
      <c r="AG474" s="281"/>
    </row>
    <row r="475" spans="1:33" s="298" customFormat="1" ht="40.5" customHeight="1">
      <c r="A475" s="277"/>
      <c r="B475" s="295"/>
      <c r="C475" s="295" t="s">
        <v>2754</v>
      </c>
      <c r="D475" s="295"/>
      <c r="E475" s="295"/>
      <c r="F475" s="295"/>
      <c r="G475" s="3551" t="s">
        <v>2755</v>
      </c>
      <c r="H475" s="3551"/>
      <c r="I475" s="3551"/>
      <c r="J475" s="3551"/>
      <c r="K475" s="3551"/>
      <c r="L475" s="3551"/>
      <c r="M475" s="3551"/>
      <c r="N475" s="3551"/>
      <c r="O475" s="3551"/>
      <c r="P475" s="3551"/>
      <c r="Q475" s="3551"/>
      <c r="R475" s="3551"/>
      <c r="S475" s="292"/>
      <c r="T475" s="277"/>
      <c r="U475" s="281"/>
      <c r="V475" s="281"/>
      <c r="W475" s="281"/>
      <c r="X475" s="281"/>
      <c r="Y475" s="281"/>
      <c r="Z475" s="281"/>
      <c r="AA475" s="281"/>
      <c r="AB475" s="281"/>
      <c r="AC475" s="281"/>
      <c r="AD475" s="281"/>
      <c r="AE475" s="281"/>
      <c r="AF475" s="281"/>
      <c r="AG475" s="281"/>
    </row>
    <row r="476" spans="1:33" s="298" customFormat="1" ht="40.5" customHeight="1">
      <c r="A476" s="277"/>
      <c r="B476" s="295"/>
      <c r="C476" s="295" t="s">
        <v>2756</v>
      </c>
      <c r="D476" s="295"/>
      <c r="E476" s="295"/>
      <c r="F476" s="295"/>
      <c r="G476" s="3551" t="s">
        <v>2757</v>
      </c>
      <c r="H476" s="3551"/>
      <c r="I476" s="3551"/>
      <c r="J476" s="3551"/>
      <c r="K476" s="3551"/>
      <c r="L476" s="3551"/>
      <c r="M476" s="3551"/>
      <c r="N476" s="3551"/>
      <c r="O476" s="3551"/>
      <c r="P476" s="3551"/>
      <c r="Q476" s="3551"/>
      <c r="R476" s="3551"/>
      <c r="S476" s="292"/>
      <c r="T476" s="277"/>
      <c r="U476" s="281"/>
      <c r="V476" s="281"/>
      <c r="W476" s="281"/>
      <c r="X476" s="281"/>
      <c r="Y476" s="281"/>
      <c r="Z476" s="281"/>
      <c r="AA476" s="281"/>
      <c r="AB476" s="281"/>
      <c r="AC476" s="281"/>
      <c r="AD476" s="281"/>
      <c r="AE476" s="281"/>
      <c r="AF476" s="281"/>
      <c r="AG476" s="281"/>
    </row>
    <row r="477" spans="1:33" s="298" customFormat="1" ht="40.5" customHeight="1">
      <c r="A477" s="277"/>
      <c r="B477" s="295"/>
      <c r="C477" s="295" t="s">
        <v>2758</v>
      </c>
      <c r="D477" s="295"/>
      <c r="E477" s="295"/>
      <c r="F477" s="295"/>
      <c r="G477" s="3551" t="s">
        <v>2759</v>
      </c>
      <c r="H477" s="3551"/>
      <c r="I477" s="3551"/>
      <c r="J477" s="3551"/>
      <c r="K477" s="3551"/>
      <c r="L477" s="3551"/>
      <c r="M477" s="3551"/>
      <c r="N477" s="3551"/>
      <c r="O477" s="3551"/>
      <c r="P477" s="3551"/>
      <c r="Q477" s="3551"/>
      <c r="R477" s="3551"/>
      <c r="S477" s="292"/>
      <c r="T477" s="277"/>
      <c r="U477" s="281"/>
      <c r="V477" s="281"/>
      <c r="W477" s="281"/>
      <c r="X477" s="281"/>
      <c r="Y477" s="281"/>
      <c r="Z477" s="281"/>
      <c r="AA477" s="281"/>
      <c r="AB477" s="281"/>
      <c r="AC477" s="281"/>
      <c r="AD477" s="281"/>
      <c r="AE477" s="281"/>
      <c r="AF477" s="281"/>
      <c r="AG477" s="281"/>
    </row>
    <row r="478" spans="1:33" s="298" customFormat="1" ht="40.5" customHeight="1">
      <c r="A478" s="277"/>
      <c r="B478" s="295"/>
      <c r="C478" s="295" t="s">
        <v>2760</v>
      </c>
      <c r="D478" s="295"/>
      <c r="E478" s="295"/>
      <c r="F478" s="295"/>
      <c r="G478" s="3551" t="s">
        <v>2761</v>
      </c>
      <c r="H478" s="3551"/>
      <c r="I478" s="3551"/>
      <c r="J478" s="3551"/>
      <c r="K478" s="3551"/>
      <c r="L478" s="3551"/>
      <c r="M478" s="3551"/>
      <c r="N478" s="3551"/>
      <c r="O478" s="3551"/>
      <c r="P478" s="3551"/>
      <c r="Q478" s="3551"/>
      <c r="R478" s="3551"/>
      <c r="S478" s="292"/>
      <c r="T478" s="277"/>
      <c r="U478" s="281"/>
      <c r="V478" s="281"/>
      <c r="W478" s="281"/>
      <c r="X478" s="281"/>
      <c r="Y478" s="281"/>
      <c r="Z478" s="281"/>
      <c r="AA478" s="281"/>
      <c r="AB478" s="281"/>
      <c r="AC478" s="281"/>
      <c r="AD478" s="281"/>
      <c r="AE478" s="281"/>
      <c r="AF478" s="281"/>
      <c r="AG478" s="281"/>
    </row>
    <row r="479" spans="1:33" s="298" customFormat="1" ht="40.5" customHeight="1">
      <c r="A479" s="277"/>
      <c r="B479" s="295"/>
      <c r="C479" s="295" t="s">
        <v>2762</v>
      </c>
      <c r="D479" s="295"/>
      <c r="E479" s="295"/>
      <c r="F479" s="295"/>
      <c r="G479" s="1162"/>
      <c r="H479" s="1162"/>
      <c r="I479" s="1162"/>
      <c r="J479" s="1162"/>
      <c r="K479" s="1162"/>
      <c r="L479" s="1162"/>
      <c r="M479" s="1162"/>
      <c r="N479" s="1162"/>
      <c r="O479" s="1162"/>
      <c r="P479" s="1162"/>
      <c r="Q479" s="1162"/>
      <c r="R479" s="1162"/>
      <c r="S479" s="292"/>
      <c r="T479" s="277"/>
      <c r="U479" s="281"/>
      <c r="V479" s="281"/>
      <c r="W479" s="281"/>
      <c r="X479" s="281"/>
      <c r="Y479" s="281"/>
      <c r="Z479" s="281"/>
      <c r="AA479" s="281"/>
      <c r="AB479" s="281"/>
      <c r="AC479" s="281"/>
      <c r="AD479" s="281"/>
      <c r="AE479" s="281"/>
      <c r="AF479" s="281"/>
      <c r="AG479" s="281"/>
    </row>
    <row r="480" spans="1:33" s="298" customFormat="1" ht="40.5" customHeight="1">
      <c r="A480" s="277"/>
      <c r="B480" s="295"/>
      <c r="C480" s="295"/>
      <c r="D480" s="295"/>
      <c r="E480" s="295"/>
      <c r="F480" s="295"/>
      <c r="G480" s="3551" t="s">
        <v>2763</v>
      </c>
      <c r="H480" s="3551"/>
      <c r="I480" s="3551"/>
      <c r="J480" s="3551"/>
      <c r="K480" s="3551"/>
      <c r="L480" s="3551"/>
      <c r="M480" s="3551"/>
      <c r="N480" s="3551"/>
      <c r="O480" s="3551"/>
      <c r="P480" s="3551"/>
      <c r="Q480" s="3551"/>
      <c r="R480" s="3551"/>
      <c r="S480" s="292"/>
      <c r="T480" s="277"/>
      <c r="U480" s="281"/>
      <c r="V480" s="281"/>
      <c r="W480" s="281"/>
      <c r="X480" s="281"/>
      <c r="Y480" s="281"/>
      <c r="Z480" s="281"/>
      <c r="AA480" s="281"/>
      <c r="AB480" s="281"/>
      <c r="AC480" s="281"/>
      <c r="AD480" s="281"/>
      <c r="AE480" s="281"/>
      <c r="AF480" s="281"/>
      <c r="AG480" s="281"/>
    </row>
    <row r="481" spans="1:33" s="298" customFormat="1" ht="40.5" customHeight="1">
      <c r="A481" s="277"/>
      <c r="B481" s="295"/>
      <c r="C481" s="295" t="s">
        <v>3907</v>
      </c>
      <c r="D481" s="295"/>
      <c r="E481" s="295"/>
      <c r="F481" s="295"/>
      <c r="G481" s="3551" t="s">
        <v>4006</v>
      </c>
      <c r="H481" s="3551"/>
      <c r="I481" s="3551"/>
      <c r="J481" s="3551"/>
      <c r="K481" s="3551"/>
      <c r="L481" s="3551"/>
      <c r="M481" s="3551"/>
      <c r="N481" s="3551"/>
      <c r="O481" s="3551"/>
      <c r="P481" s="3551"/>
      <c r="Q481" s="3551"/>
      <c r="R481" s="3551"/>
      <c r="S481" s="292"/>
      <c r="T481" s="277"/>
      <c r="U481" s="281"/>
      <c r="V481" s="281"/>
      <c r="W481" s="281"/>
      <c r="X481" s="281"/>
      <c r="Y481" s="281"/>
      <c r="Z481" s="281"/>
      <c r="AA481" s="281"/>
      <c r="AB481" s="281"/>
      <c r="AC481" s="281"/>
      <c r="AD481" s="281"/>
      <c r="AE481" s="281"/>
      <c r="AF481" s="281"/>
      <c r="AG481" s="281"/>
    </row>
    <row r="482" spans="1:33" s="298" customFormat="1" ht="40.5" customHeight="1">
      <c r="A482" s="277"/>
      <c r="B482" s="295"/>
      <c r="C482" s="295" t="s">
        <v>2764</v>
      </c>
      <c r="D482" s="295"/>
      <c r="E482" s="295"/>
      <c r="F482" s="295"/>
      <c r="G482" s="3551" t="s">
        <v>2765</v>
      </c>
      <c r="H482" s="3551"/>
      <c r="I482" s="3551"/>
      <c r="J482" s="3551"/>
      <c r="K482" s="3551"/>
      <c r="L482" s="3551"/>
      <c r="M482" s="3551"/>
      <c r="N482" s="3551"/>
      <c r="O482" s="3551"/>
      <c r="P482" s="3551"/>
      <c r="Q482" s="3551"/>
      <c r="R482" s="3551"/>
      <c r="S482" s="292"/>
      <c r="T482" s="277"/>
      <c r="U482" s="281"/>
      <c r="V482" s="281"/>
      <c r="W482" s="281"/>
      <c r="X482" s="281"/>
      <c r="Y482" s="281"/>
      <c r="Z482" s="281"/>
      <c r="AA482" s="281"/>
      <c r="AB482" s="281"/>
      <c r="AC482" s="281"/>
      <c r="AD482" s="281"/>
      <c r="AE482" s="281"/>
      <c r="AF482" s="281"/>
      <c r="AG482" s="281"/>
    </row>
    <row r="483" spans="1:33" s="298" customFormat="1" ht="40.5" customHeight="1">
      <c r="A483" s="277"/>
      <c r="B483" s="295"/>
      <c r="C483" s="295" t="s">
        <v>2766</v>
      </c>
      <c r="D483" s="295"/>
      <c r="E483" s="295"/>
      <c r="F483" s="295"/>
      <c r="G483" s="3551" t="s">
        <v>2767</v>
      </c>
      <c r="H483" s="3551"/>
      <c r="I483" s="3551"/>
      <c r="J483" s="3551"/>
      <c r="K483" s="3551"/>
      <c r="L483" s="3551"/>
      <c r="M483" s="3551"/>
      <c r="N483" s="3551"/>
      <c r="O483" s="3551"/>
      <c r="P483" s="3551"/>
      <c r="Q483" s="3551"/>
      <c r="R483" s="3551"/>
      <c r="S483" s="292"/>
      <c r="T483" s="277"/>
      <c r="U483" s="281"/>
      <c r="V483" s="281"/>
      <c r="W483" s="281"/>
      <c r="X483" s="281"/>
      <c r="Y483" s="281"/>
      <c r="Z483" s="281"/>
      <c r="AA483" s="281"/>
      <c r="AB483" s="281"/>
      <c r="AC483" s="281"/>
      <c r="AD483" s="281"/>
      <c r="AE483" s="281"/>
      <c r="AF483" s="281"/>
      <c r="AG483" s="281"/>
    </row>
    <row r="484" spans="1:33" s="298" customFormat="1" ht="40.5" customHeight="1">
      <c r="A484" s="277"/>
      <c r="B484" s="295"/>
      <c r="C484" s="295" t="s">
        <v>2768</v>
      </c>
      <c r="D484" s="295"/>
      <c r="E484" s="295"/>
      <c r="F484" s="295"/>
      <c r="G484" s="3551" t="s">
        <v>2769</v>
      </c>
      <c r="H484" s="3551" t="s">
        <v>2769</v>
      </c>
      <c r="I484" s="3551"/>
      <c r="J484" s="3551"/>
      <c r="K484" s="3551"/>
      <c r="L484" s="3551"/>
      <c r="M484" s="3551"/>
      <c r="N484" s="3551"/>
      <c r="O484" s="3551"/>
      <c r="P484" s="3551"/>
      <c r="Q484" s="3551"/>
      <c r="R484" s="3551"/>
      <c r="S484" s="292"/>
      <c r="T484" s="277"/>
      <c r="U484" s="281"/>
      <c r="V484" s="281"/>
      <c r="W484" s="281"/>
      <c r="X484" s="281"/>
      <c r="Y484" s="281"/>
      <c r="Z484" s="281"/>
      <c r="AA484" s="281"/>
      <c r="AB484" s="281"/>
      <c r="AC484" s="281"/>
      <c r="AD484" s="281"/>
      <c r="AE484" s="281"/>
      <c r="AF484" s="281"/>
      <c r="AG484" s="281"/>
    </row>
    <row r="485" spans="1:33" s="298" customFormat="1" ht="40.5" customHeight="1">
      <c r="A485" s="277"/>
      <c r="B485" s="295"/>
      <c r="C485" s="295" t="s">
        <v>2770</v>
      </c>
      <c r="D485" s="295"/>
      <c r="E485" s="295"/>
      <c r="F485" s="295"/>
      <c r="G485" s="3551" t="s">
        <v>2771</v>
      </c>
      <c r="H485" s="3551"/>
      <c r="I485" s="3551"/>
      <c r="J485" s="3551"/>
      <c r="K485" s="3551"/>
      <c r="L485" s="3551"/>
      <c r="M485" s="3551"/>
      <c r="N485" s="3551"/>
      <c r="O485" s="3551"/>
      <c r="P485" s="3551"/>
      <c r="Q485" s="3551"/>
      <c r="R485" s="3551"/>
      <c r="S485" s="292"/>
      <c r="T485" s="277"/>
      <c r="U485" s="281"/>
      <c r="V485" s="281"/>
      <c r="W485" s="281"/>
      <c r="X485" s="281"/>
      <c r="Y485" s="281"/>
      <c r="Z485" s="281"/>
      <c r="AA485" s="281"/>
      <c r="AB485" s="281"/>
      <c r="AC485" s="281"/>
      <c r="AD485" s="281"/>
      <c r="AE485" s="281"/>
      <c r="AF485" s="281"/>
      <c r="AG485" s="281"/>
    </row>
    <row r="486" spans="1:33" s="298" customFormat="1" ht="40.5" customHeight="1">
      <c r="A486" s="277"/>
      <c r="B486" s="295"/>
      <c r="C486" s="295" t="s">
        <v>2772</v>
      </c>
      <c r="D486" s="295"/>
      <c r="E486" s="295"/>
      <c r="F486" s="295"/>
      <c r="G486" s="3551" t="s">
        <v>2773</v>
      </c>
      <c r="H486" s="3551"/>
      <c r="I486" s="3551"/>
      <c r="J486" s="3551"/>
      <c r="K486" s="3551"/>
      <c r="L486" s="3551"/>
      <c r="M486" s="3551"/>
      <c r="N486" s="3551"/>
      <c r="O486" s="3551"/>
      <c r="P486" s="3551"/>
      <c r="Q486" s="3551"/>
      <c r="R486" s="3551"/>
      <c r="S486" s="292"/>
      <c r="T486" s="277"/>
      <c r="U486" s="281"/>
      <c r="V486" s="281"/>
      <c r="W486" s="281"/>
      <c r="X486" s="281"/>
      <c r="Y486" s="281"/>
      <c r="Z486" s="281"/>
      <c r="AA486" s="281"/>
      <c r="AB486" s="281"/>
      <c r="AC486" s="281"/>
      <c r="AD486" s="281"/>
      <c r="AE486" s="281"/>
      <c r="AF486" s="281"/>
      <c r="AG486" s="281"/>
    </row>
    <row r="487" spans="1:33" s="298" customFormat="1" ht="40.5" customHeight="1">
      <c r="A487" s="277"/>
      <c r="B487" s="295"/>
      <c r="C487" s="295"/>
      <c r="D487" s="295"/>
      <c r="E487" s="295"/>
      <c r="F487" s="295"/>
      <c r="G487" s="3551" t="s">
        <v>2774</v>
      </c>
      <c r="H487" s="3551"/>
      <c r="I487" s="3551"/>
      <c r="J487" s="3551"/>
      <c r="K487" s="3551"/>
      <c r="L487" s="3551"/>
      <c r="M487" s="3551"/>
      <c r="N487" s="3551"/>
      <c r="O487" s="3551"/>
      <c r="P487" s="3551"/>
      <c r="Q487" s="3551"/>
      <c r="R487" s="3551"/>
      <c r="S487" s="292"/>
      <c r="T487" s="277"/>
      <c r="U487" s="281"/>
      <c r="V487" s="281"/>
      <c r="W487" s="281"/>
      <c r="X487" s="281"/>
      <c r="Y487" s="281"/>
      <c r="Z487" s="281"/>
      <c r="AA487" s="281"/>
      <c r="AB487" s="281"/>
      <c r="AC487" s="281"/>
      <c r="AD487" s="281"/>
      <c r="AE487" s="281"/>
      <c r="AF487" s="281"/>
      <c r="AG487" s="281"/>
    </row>
    <row r="488" spans="1:33" s="298" customFormat="1" ht="40.5" customHeight="1">
      <c r="A488" s="277"/>
      <c r="B488" s="295"/>
      <c r="C488" s="295" t="s">
        <v>2775</v>
      </c>
      <c r="D488" s="295"/>
      <c r="E488" s="295"/>
      <c r="F488" s="295"/>
      <c r="G488" s="3551" t="s">
        <v>2776</v>
      </c>
      <c r="H488" s="3551"/>
      <c r="I488" s="3551"/>
      <c r="J488" s="3551"/>
      <c r="K488" s="3551"/>
      <c r="L488" s="3551"/>
      <c r="M488" s="3551"/>
      <c r="N488" s="3551"/>
      <c r="O488" s="3551"/>
      <c r="P488" s="3551"/>
      <c r="Q488" s="3551"/>
      <c r="R488" s="3551"/>
      <c r="S488" s="292"/>
      <c r="T488" s="277"/>
      <c r="U488" s="281"/>
      <c r="V488" s="281"/>
      <c r="W488" s="281"/>
      <c r="X488" s="281"/>
      <c r="Y488" s="281"/>
      <c r="Z488" s="281"/>
      <c r="AA488" s="281"/>
      <c r="AB488" s="281"/>
      <c r="AC488" s="281"/>
      <c r="AD488" s="281"/>
      <c r="AE488" s="281"/>
      <c r="AF488" s="281"/>
      <c r="AG488" s="281"/>
    </row>
    <row r="489" spans="1:33" s="298" customFormat="1" ht="40.5" customHeight="1">
      <c r="A489" s="277"/>
      <c r="B489" s="295"/>
      <c r="C489" s="295" t="s">
        <v>2777</v>
      </c>
      <c r="D489" s="295"/>
      <c r="E489" s="295"/>
      <c r="F489" s="295"/>
      <c r="G489" s="3551" t="s">
        <v>2778</v>
      </c>
      <c r="H489" s="3551"/>
      <c r="I489" s="3551"/>
      <c r="J489" s="3551"/>
      <c r="K489" s="3551"/>
      <c r="L489" s="3551"/>
      <c r="M489" s="3551"/>
      <c r="N489" s="3551"/>
      <c r="O489" s="3551"/>
      <c r="P489" s="3551"/>
      <c r="Q489" s="3551"/>
      <c r="R489" s="3551"/>
      <c r="S489" s="292"/>
      <c r="T489" s="277"/>
      <c r="U489" s="281"/>
      <c r="V489" s="281"/>
      <c r="W489" s="281"/>
      <c r="X489" s="281"/>
      <c r="Y489" s="281"/>
      <c r="Z489" s="281"/>
      <c r="AA489" s="281"/>
      <c r="AB489" s="281"/>
      <c r="AC489" s="281"/>
      <c r="AD489" s="281"/>
      <c r="AE489" s="281"/>
      <c r="AF489" s="281"/>
      <c r="AG489" s="281"/>
    </row>
    <row r="490" spans="1:33" s="298" customFormat="1" ht="40.5" customHeight="1">
      <c r="A490" s="277"/>
      <c r="B490" s="295"/>
      <c r="C490" s="295" t="s">
        <v>2779</v>
      </c>
      <c r="D490" s="295"/>
      <c r="E490" s="295"/>
      <c r="F490" s="295"/>
      <c r="G490" s="3551" t="s">
        <v>2780</v>
      </c>
      <c r="H490" s="3551"/>
      <c r="I490" s="3551"/>
      <c r="J490" s="3551"/>
      <c r="K490" s="3551"/>
      <c r="L490" s="3551"/>
      <c r="M490" s="3551"/>
      <c r="N490" s="3551"/>
      <c r="O490" s="3551"/>
      <c r="P490" s="3551"/>
      <c r="Q490" s="3551"/>
      <c r="R490" s="3551"/>
      <c r="S490" s="292"/>
      <c r="T490" s="277"/>
      <c r="U490" s="281"/>
      <c r="V490" s="281"/>
      <c r="W490" s="281"/>
      <c r="X490" s="281"/>
      <c r="Y490" s="281"/>
      <c r="Z490" s="281"/>
      <c r="AA490" s="281"/>
      <c r="AB490" s="281"/>
      <c r="AC490" s="281"/>
      <c r="AD490" s="281"/>
      <c r="AE490" s="281"/>
      <c r="AF490" s="281"/>
      <c r="AG490" s="281"/>
    </row>
    <row r="491" spans="1:33" s="298" customFormat="1" ht="40.5" customHeight="1">
      <c r="A491" s="277"/>
      <c r="B491" s="295"/>
      <c r="C491" s="295" t="s">
        <v>2781</v>
      </c>
      <c r="D491" s="1216"/>
      <c r="E491" s="295"/>
      <c r="F491" s="295"/>
      <c r="G491" s="3551" t="s">
        <v>2782</v>
      </c>
      <c r="H491" s="3551"/>
      <c r="I491" s="3551"/>
      <c r="J491" s="3551"/>
      <c r="K491" s="3551"/>
      <c r="L491" s="3551"/>
      <c r="M491" s="3551"/>
      <c r="N491" s="3551"/>
      <c r="O491" s="3551"/>
      <c r="P491" s="3551"/>
      <c r="Q491" s="3551"/>
      <c r="R491" s="3551"/>
      <c r="S491" s="292"/>
      <c r="T491" s="277"/>
      <c r="U491" s="281"/>
      <c r="V491" s="281"/>
      <c r="W491" s="281"/>
      <c r="X491" s="281"/>
      <c r="Y491" s="281"/>
      <c r="Z491" s="281"/>
      <c r="AA491" s="281"/>
      <c r="AB491" s="281"/>
      <c r="AC491" s="281"/>
      <c r="AD491" s="281"/>
      <c r="AE491" s="281"/>
      <c r="AF491" s="281"/>
      <c r="AG491" s="281"/>
    </row>
    <row r="492" spans="1:33" s="298" customFormat="1" ht="40.5" customHeight="1">
      <c r="A492" s="277"/>
      <c r="B492" s="295"/>
      <c r="C492" s="295"/>
      <c r="D492" s="295"/>
      <c r="E492" s="295"/>
      <c r="F492" s="1162"/>
      <c r="G492" s="1162"/>
      <c r="H492" s="1162"/>
      <c r="I492" s="1162"/>
      <c r="J492" s="1162"/>
      <c r="K492" s="1162"/>
      <c r="L492" s="1162"/>
      <c r="M492" s="1162"/>
      <c r="N492" s="1162"/>
      <c r="O492" s="1162"/>
      <c r="P492" s="1162"/>
      <c r="Q492" s="1162"/>
      <c r="R492" s="1162"/>
      <c r="S492" s="292"/>
      <c r="T492" s="277"/>
      <c r="U492" s="281"/>
      <c r="V492" s="281"/>
      <c r="W492" s="281"/>
      <c r="X492" s="281"/>
      <c r="Y492" s="281"/>
      <c r="Z492" s="281"/>
      <c r="AA492" s="281"/>
      <c r="AB492" s="281"/>
      <c r="AC492" s="281"/>
      <c r="AD492" s="281"/>
      <c r="AE492" s="281"/>
      <c r="AF492" s="281"/>
      <c r="AG492" s="281"/>
    </row>
    <row r="493" spans="1:33" s="298" customFormat="1" ht="28.5">
      <c r="A493" s="277"/>
      <c r="B493" s="294"/>
      <c r="C493" s="3546" t="s">
        <v>2716</v>
      </c>
      <c r="D493" s="3546"/>
      <c r="E493" s="3546"/>
      <c r="F493" s="3546"/>
      <c r="G493" s="3546"/>
      <c r="H493" s="3546"/>
      <c r="I493" s="3546"/>
      <c r="J493" s="3546"/>
      <c r="K493" s="3546"/>
      <c r="L493" s="3546"/>
      <c r="M493" s="294"/>
      <c r="N493" s="294"/>
      <c r="O493" s="293"/>
      <c r="P493" s="294"/>
      <c r="Q493" s="294"/>
      <c r="R493" s="294"/>
      <c r="S493" s="292"/>
      <c r="T493" s="277"/>
      <c r="U493" s="281"/>
      <c r="V493" s="281"/>
      <c r="W493" s="281"/>
      <c r="X493" s="281"/>
      <c r="Y493" s="281"/>
      <c r="Z493" s="281"/>
      <c r="AA493" s="281"/>
      <c r="AB493" s="281"/>
      <c r="AC493" s="281"/>
      <c r="AD493" s="281"/>
      <c r="AE493" s="281"/>
      <c r="AF493" s="281"/>
      <c r="AG493" s="281"/>
    </row>
    <row r="494" spans="1:33" s="298" customFormat="1" ht="28.5">
      <c r="A494" s="277"/>
      <c r="B494" s="294"/>
      <c r="C494" s="3546" t="s">
        <v>2717</v>
      </c>
      <c r="D494" s="3546"/>
      <c r="E494" s="3546"/>
      <c r="F494" s="3546"/>
      <c r="G494" s="3546"/>
      <c r="H494" s="3546"/>
      <c r="I494" s="3546"/>
      <c r="J494" s="3546"/>
      <c r="K494" s="3546"/>
      <c r="L494" s="3546"/>
      <c r="M494" s="294"/>
      <c r="N494" s="294"/>
      <c r="O494" s="293"/>
      <c r="P494" s="294"/>
      <c r="Q494" s="294"/>
      <c r="R494" s="294"/>
      <c r="S494" s="292"/>
      <c r="T494" s="277"/>
      <c r="U494" s="281"/>
      <c r="V494" s="281"/>
      <c r="W494" s="281"/>
      <c r="X494" s="281"/>
      <c r="Y494" s="281"/>
      <c r="Z494" s="281"/>
      <c r="AA494" s="281"/>
      <c r="AB494" s="281"/>
      <c r="AC494" s="281"/>
      <c r="AD494" s="281"/>
      <c r="AE494" s="281"/>
      <c r="AF494" s="281"/>
      <c r="AG494" s="281"/>
    </row>
    <row r="495" spans="1:33" s="298" customFormat="1" ht="28.5">
      <c r="A495" s="277"/>
      <c r="B495" s="294"/>
      <c r="C495" s="3546" t="s">
        <v>2718</v>
      </c>
      <c r="D495" s="3546"/>
      <c r="E495" s="3546"/>
      <c r="F495" s="3546"/>
      <c r="G495" s="3546"/>
      <c r="H495" s="3546"/>
      <c r="I495" s="3546"/>
      <c r="J495" s="3546"/>
      <c r="K495" s="3546"/>
      <c r="L495" s="3546"/>
      <c r="M495" s="294"/>
      <c r="N495" s="294"/>
      <c r="O495" s="293"/>
      <c r="P495" s="294"/>
      <c r="Q495" s="294"/>
      <c r="R495" s="294"/>
      <c r="S495" s="292"/>
      <c r="T495" s="277"/>
      <c r="U495" s="281"/>
      <c r="V495" s="281"/>
      <c r="W495" s="281"/>
      <c r="X495" s="281"/>
      <c r="Y495" s="281"/>
      <c r="Z495" s="281"/>
      <c r="AA495" s="281"/>
      <c r="AB495" s="281"/>
      <c r="AC495" s="281"/>
      <c r="AD495" s="281"/>
      <c r="AE495" s="281"/>
      <c r="AF495" s="281"/>
      <c r="AG495" s="281"/>
    </row>
    <row r="496" spans="1:33" s="298" customFormat="1" ht="28.5">
      <c r="A496" s="277"/>
      <c r="B496" s="294"/>
      <c r="C496" s="3546" t="s">
        <v>2719</v>
      </c>
      <c r="D496" s="3546"/>
      <c r="E496" s="3546"/>
      <c r="F496" s="3546"/>
      <c r="G496" s="3546"/>
      <c r="H496" s="3546"/>
      <c r="I496" s="3546"/>
      <c r="J496" s="3546"/>
      <c r="K496" s="3546"/>
      <c r="L496" s="3546"/>
      <c r="M496" s="294"/>
      <c r="N496" s="294"/>
      <c r="O496" s="293"/>
      <c r="P496" s="294"/>
      <c r="Q496" s="294"/>
      <c r="R496" s="294"/>
      <c r="S496" s="292"/>
      <c r="T496" s="277"/>
      <c r="U496" s="281"/>
      <c r="V496" s="281"/>
      <c r="W496" s="281"/>
      <c r="X496" s="281"/>
      <c r="Y496" s="281"/>
      <c r="Z496" s="281"/>
      <c r="AA496" s="281"/>
      <c r="AB496" s="281"/>
      <c r="AC496" s="281"/>
      <c r="AD496" s="281"/>
      <c r="AE496" s="281"/>
      <c r="AF496" s="281"/>
      <c r="AG496" s="281"/>
    </row>
    <row r="497" spans="1:33" s="298" customFormat="1" ht="28.5">
      <c r="A497" s="277"/>
      <c r="B497" s="294"/>
      <c r="C497" s="3546" t="s">
        <v>2720</v>
      </c>
      <c r="D497" s="3546"/>
      <c r="E497" s="3546"/>
      <c r="F497" s="3546"/>
      <c r="G497" s="3546"/>
      <c r="H497" s="3546"/>
      <c r="I497" s="3546"/>
      <c r="J497" s="3546"/>
      <c r="K497" s="3546"/>
      <c r="L497" s="3546"/>
      <c r="M497" s="294"/>
      <c r="N497" s="294"/>
      <c r="O497" s="293"/>
      <c r="P497" s="294"/>
      <c r="Q497" s="294"/>
      <c r="R497" s="294"/>
      <c r="S497" s="292"/>
      <c r="T497" s="277"/>
      <c r="U497" s="281"/>
      <c r="V497" s="281"/>
      <c r="W497" s="281"/>
      <c r="X497" s="281"/>
      <c r="Y497" s="281"/>
      <c r="Z497" s="281"/>
      <c r="AA497" s="281"/>
      <c r="AB497" s="281"/>
      <c r="AC497" s="281"/>
      <c r="AD497" s="281"/>
      <c r="AE497" s="281"/>
      <c r="AF497" s="281"/>
      <c r="AG497" s="281"/>
    </row>
    <row r="498" spans="1:33" s="298" customFormat="1" ht="28.5">
      <c r="A498" s="277"/>
      <c r="B498" s="294"/>
      <c r="C498" s="3546" t="s">
        <v>2721</v>
      </c>
      <c r="D498" s="3546"/>
      <c r="E498" s="3546"/>
      <c r="F498" s="3546"/>
      <c r="G498" s="3546"/>
      <c r="H498" s="3546"/>
      <c r="I498" s="3546"/>
      <c r="J498" s="3546"/>
      <c r="K498" s="3546"/>
      <c r="L498" s="3546"/>
      <c r="M498" s="294"/>
      <c r="N498" s="294"/>
      <c r="O498" s="293"/>
      <c r="P498" s="294"/>
      <c r="Q498" s="294"/>
      <c r="R498" s="294"/>
      <c r="S498" s="292"/>
      <c r="T498" s="277"/>
      <c r="U498" s="281"/>
      <c r="V498" s="281"/>
      <c r="W498" s="281"/>
      <c r="X498" s="281"/>
      <c r="Y498" s="281"/>
      <c r="Z498" s="281"/>
      <c r="AA498" s="281"/>
      <c r="AB498" s="281"/>
      <c r="AC498" s="281"/>
      <c r="AD498" s="281"/>
      <c r="AE498" s="281"/>
      <c r="AF498" s="281"/>
      <c r="AG498" s="281"/>
    </row>
    <row r="499" spans="1:33" s="298" customFormat="1" ht="28.5">
      <c r="A499" s="277"/>
      <c r="B499" s="294"/>
      <c r="C499" s="3546" t="s">
        <v>2722</v>
      </c>
      <c r="D499" s="3546"/>
      <c r="E499" s="3546"/>
      <c r="F499" s="3546"/>
      <c r="G499" s="3546"/>
      <c r="H499" s="3546"/>
      <c r="I499" s="3546"/>
      <c r="J499" s="3546"/>
      <c r="K499" s="3546"/>
      <c r="L499" s="3546"/>
      <c r="M499" s="294"/>
      <c r="N499" s="294"/>
      <c r="O499" s="293"/>
      <c r="P499" s="294"/>
      <c r="Q499" s="294"/>
      <c r="R499" s="294"/>
      <c r="S499" s="292"/>
      <c r="T499" s="277"/>
      <c r="U499" s="281"/>
      <c r="V499" s="281"/>
      <c r="W499" s="281"/>
      <c r="X499" s="281"/>
      <c r="Y499" s="281"/>
      <c r="Z499" s="281"/>
      <c r="AA499" s="281"/>
      <c r="AB499" s="281"/>
      <c r="AC499" s="281"/>
      <c r="AD499" s="281"/>
      <c r="AE499" s="281"/>
      <c r="AF499" s="281"/>
      <c r="AG499" s="281"/>
    </row>
    <row r="500" spans="1:33" s="298" customFormat="1" ht="28.5">
      <c r="A500" s="277"/>
      <c r="B500" s="294"/>
      <c r="C500" s="3546" t="s">
        <v>2723</v>
      </c>
      <c r="D500" s="3546"/>
      <c r="E500" s="3546"/>
      <c r="F500" s="3546"/>
      <c r="G500" s="3546"/>
      <c r="H500" s="3546"/>
      <c r="I500" s="3546"/>
      <c r="J500" s="3546"/>
      <c r="K500" s="3546"/>
      <c r="L500" s="3546"/>
      <c r="M500" s="294"/>
      <c r="N500" s="294"/>
      <c r="O500" s="293"/>
      <c r="P500" s="294"/>
      <c r="Q500" s="294"/>
      <c r="R500" s="294"/>
      <c r="S500" s="292"/>
      <c r="T500" s="277"/>
      <c r="U500" s="281"/>
      <c r="V500" s="281"/>
      <c r="W500" s="281"/>
      <c r="X500" s="281"/>
      <c r="Y500" s="281"/>
      <c r="Z500" s="281"/>
      <c r="AA500" s="281"/>
      <c r="AB500" s="281"/>
      <c r="AC500" s="281"/>
      <c r="AD500" s="281"/>
      <c r="AE500" s="281"/>
      <c r="AF500" s="281"/>
      <c r="AG500" s="281"/>
    </row>
    <row r="501" spans="1:33" s="298" customFormat="1" ht="28.5">
      <c r="A501" s="277"/>
      <c r="B501" s="294"/>
      <c r="C501" s="3546" t="s">
        <v>2724</v>
      </c>
      <c r="D501" s="3546"/>
      <c r="E501" s="3546"/>
      <c r="F501" s="3546"/>
      <c r="G501" s="3546"/>
      <c r="H501" s="3546"/>
      <c r="I501" s="3546"/>
      <c r="J501" s="3546"/>
      <c r="K501" s="3546"/>
      <c r="L501" s="3546"/>
      <c r="M501" s="294"/>
      <c r="N501" s="294"/>
      <c r="O501" s="293"/>
      <c r="P501" s="294"/>
      <c r="Q501" s="294"/>
      <c r="R501" s="294"/>
      <c r="S501" s="292"/>
      <c r="T501" s="277"/>
      <c r="U501" s="281"/>
      <c r="V501" s="281"/>
      <c r="W501" s="281"/>
      <c r="X501" s="281"/>
      <c r="Y501" s="281"/>
      <c r="Z501" s="281"/>
      <c r="AA501" s="281"/>
      <c r="AB501" s="281"/>
      <c r="AC501" s="281"/>
      <c r="AD501" s="281"/>
      <c r="AE501" s="281"/>
      <c r="AF501" s="281"/>
      <c r="AG501" s="281"/>
    </row>
    <row r="502" spans="1:33" s="298" customFormat="1" ht="28.5">
      <c r="A502" s="277"/>
      <c r="B502" s="294"/>
      <c r="C502" s="3546" t="s">
        <v>2725</v>
      </c>
      <c r="D502" s="3546"/>
      <c r="E502" s="3546"/>
      <c r="F502" s="3546"/>
      <c r="G502" s="3546"/>
      <c r="H502" s="3546"/>
      <c r="I502" s="3546"/>
      <c r="J502" s="3546"/>
      <c r="K502" s="3546"/>
      <c r="L502" s="3546"/>
      <c r="M502" s="294"/>
      <c r="N502" s="294"/>
      <c r="O502" s="293"/>
      <c r="P502" s="294"/>
      <c r="Q502" s="294"/>
      <c r="R502" s="294"/>
      <c r="S502" s="292"/>
      <c r="T502" s="277"/>
      <c r="U502" s="281"/>
      <c r="V502" s="281"/>
      <c r="W502" s="281"/>
      <c r="X502" s="281"/>
      <c r="Y502" s="281"/>
      <c r="Z502" s="281"/>
      <c r="AA502" s="281"/>
      <c r="AB502" s="281"/>
      <c r="AC502" s="281"/>
      <c r="AD502" s="281"/>
      <c r="AE502" s="281"/>
      <c r="AF502" s="281"/>
      <c r="AG502" s="281"/>
    </row>
    <row r="503" spans="1:33" s="298" customFormat="1" ht="27">
      <c r="A503" s="277"/>
      <c r="B503" s="294"/>
      <c r="C503" s="294"/>
      <c r="D503" s="294"/>
      <c r="E503" s="294"/>
      <c r="F503" s="294"/>
      <c r="G503" s="1166"/>
      <c r="H503" s="294"/>
      <c r="I503" s="294"/>
      <c r="J503" s="294"/>
      <c r="K503" s="294"/>
      <c r="L503" s="294"/>
      <c r="M503" s="294"/>
      <c r="N503" s="294"/>
      <c r="O503" s="293"/>
      <c r="P503" s="294"/>
      <c r="Q503" s="294"/>
      <c r="R503" s="294"/>
      <c r="S503" s="292"/>
      <c r="T503" s="277"/>
      <c r="U503" s="281"/>
      <c r="V503" s="281"/>
      <c r="W503" s="281"/>
      <c r="X503" s="281"/>
      <c r="Y503" s="281"/>
      <c r="Z503" s="281"/>
      <c r="AA503" s="281"/>
      <c r="AB503" s="281"/>
      <c r="AC503" s="281"/>
      <c r="AD503" s="281"/>
      <c r="AE503" s="281"/>
      <c r="AF503" s="281"/>
      <c r="AG503" s="281"/>
    </row>
    <row r="504" spans="1:33" s="298" customFormat="1" ht="40.5" customHeight="1">
      <c r="A504" s="277"/>
      <c r="B504" s="277"/>
      <c r="C504" s="277"/>
      <c r="D504" s="277"/>
      <c r="E504" s="277"/>
      <c r="F504" s="1217"/>
      <c r="G504" s="277"/>
      <c r="H504" s="277"/>
      <c r="I504" s="1217"/>
      <c r="J504" s="1217"/>
      <c r="K504" s="1217"/>
      <c r="L504" s="1217"/>
      <c r="M504" s="1217"/>
      <c r="N504" s="279"/>
      <c r="O504" s="279"/>
      <c r="P504" s="279"/>
      <c r="Q504" s="279"/>
      <c r="R504" s="279"/>
      <c r="S504" s="279"/>
      <c r="T504" s="277"/>
      <c r="U504" s="281"/>
      <c r="V504" s="281"/>
      <c r="W504" s="281"/>
      <c r="X504" s="281"/>
      <c r="Y504" s="281"/>
      <c r="Z504" s="281"/>
      <c r="AA504" s="281"/>
      <c r="AB504" s="281"/>
      <c r="AC504" s="281"/>
      <c r="AD504" s="281"/>
      <c r="AE504" s="281"/>
      <c r="AF504" s="281"/>
      <c r="AG504" s="281"/>
    </row>
    <row r="505" spans="1:33">
      <c r="A505" s="1228">
        <v>1</v>
      </c>
      <c r="B505" s="1228">
        <v>1</v>
      </c>
      <c r="C505" s="1228">
        <v>1</v>
      </c>
      <c r="D505" s="1228">
        <v>1</v>
      </c>
      <c r="E505" s="1228">
        <v>1</v>
      </c>
      <c r="F505" s="1228">
        <v>1</v>
      </c>
      <c r="G505" s="1228">
        <v>1</v>
      </c>
      <c r="H505" s="1228">
        <v>1</v>
      </c>
      <c r="I505" s="1228">
        <v>1</v>
      </c>
      <c r="J505" s="1228">
        <v>1</v>
      </c>
      <c r="K505" s="1228">
        <v>1</v>
      </c>
      <c r="L505" s="1228">
        <v>1</v>
      </c>
      <c r="M505" s="1228">
        <v>1</v>
      </c>
      <c r="N505" s="1228">
        <v>1</v>
      </c>
      <c r="O505" s="1228">
        <v>1</v>
      </c>
      <c r="P505" s="1228">
        <v>1</v>
      </c>
      <c r="Q505" s="1228">
        <v>1</v>
      </c>
      <c r="R505" s="1228">
        <v>1</v>
      </c>
      <c r="S505" s="1228">
        <v>1</v>
      </c>
      <c r="T505" s="1228">
        <v>1</v>
      </c>
      <c r="U505" s="281"/>
      <c r="V505" s="281"/>
      <c r="W505" s="281"/>
      <c r="X505" s="281"/>
    </row>
    <row r="506" spans="1:33" ht="30" customHeight="1">
      <c r="A506" s="277"/>
      <c r="B506" s="1218" t="s">
        <v>2783</v>
      </c>
      <c r="C506" s="1219"/>
      <c r="D506" s="1220"/>
      <c r="E506" s="1219"/>
      <c r="F506" s="1219"/>
      <c r="G506" s="29"/>
      <c r="H506" s="29"/>
      <c r="I506" s="29"/>
      <c r="J506" s="29"/>
      <c r="K506" s="29"/>
      <c r="L506" s="29"/>
      <c r="M506" s="29"/>
      <c r="N506" s="29"/>
      <c r="O506" s="29"/>
      <c r="P506" s="29"/>
      <c r="Q506" s="29"/>
      <c r="R506" s="29"/>
      <c r="S506" s="29"/>
      <c r="T506" s="277"/>
    </row>
    <row r="507" spans="1:33" ht="30" customHeight="1">
      <c r="A507" s="277"/>
      <c r="B507" s="1221" t="s">
        <v>2784</v>
      </c>
      <c r="C507" s="1219"/>
      <c r="D507" s="1220"/>
      <c r="E507" s="1219"/>
      <c r="F507" s="1219"/>
      <c r="G507" s="29"/>
      <c r="H507" s="29"/>
      <c r="I507" s="29"/>
      <c r="J507" s="29"/>
      <c r="K507" s="29"/>
      <c r="L507" s="29"/>
      <c r="M507" s="29"/>
      <c r="N507" s="29"/>
      <c r="O507" s="29"/>
      <c r="P507" s="29"/>
      <c r="Q507" s="29"/>
      <c r="R507" s="29"/>
      <c r="S507" s="29"/>
      <c r="T507" s="277"/>
    </row>
    <row r="508" spans="1:33" ht="30" customHeight="1">
      <c r="A508" s="277"/>
      <c r="B508" s="1221"/>
      <c r="C508" s="1219"/>
      <c r="D508" s="1220"/>
      <c r="E508" s="1219"/>
      <c r="F508" s="1219"/>
      <c r="G508" s="29"/>
      <c r="H508" s="29"/>
      <c r="I508" s="29"/>
      <c r="J508" s="29"/>
      <c r="K508" s="29"/>
      <c r="L508" s="29"/>
      <c r="M508" s="29"/>
      <c r="N508" s="29"/>
      <c r="O508" s="29"/>
      <c r="P508" s="29"/>
      <c r="Q508" s="29"/>
      <c r="R508" s="29"/>
      <c r="S508" s="29"/>
      <c r="T508" s="277"/>
    </row>
    <row r="509" spans="1:33" ht="30" customHeight="1">
      <c r="A509" s="277"/>
      <c r="B509" s="1219" t="s">
        <v>2785</v>
      </c>
      <c r="C509" s="1219"/>
      <c r="D509" s="1220"/>
      <c r="E509" s="1219"/>
      <c r="F509" s="1219"/>
      <c r="G509" s="29"/>
      <c r="H509" s="29"/>
      <c r="I509" s="29"/>
      <c r="J509" s="29"/>
      <c r="K509" s="29"/>
      <c r="L509" s="29"/>
      <c r="M509" s="29"/>
      <c r="N509" s="29"/>
      <c r="O509" s="29"/>
      <c r="P509" s="29"/>
      <c r="Q509" s="29"/>
      <c r="R509" s="29"/>
      <c r="S509" s="29"/>
      <c r="T509" s="277"/>
    </row>
    <row r="510" spans="1:33" ht="30" customHeight="1">
      <c r="A510" s="1222"/>
      <c r="B510" s="1223" t="s">
        <v>2786</v>
      </c>
      <c r="C510" s="1219"/>
      <c r="D510" s="1220"/>
      <c r="E510" s="1219"/>
      <c r="F510" s="1219"/>
      <c r="G510" s="29"/>
      <c r="H510" s="29"/>
      <c r="I510" s="29"/>
      <c r="J510" s="29"/>
      <c r="K510" s="29"/>
      <c r="L510" s="29"/>
      <c r="M510" s="29"/>
      <c r="N510" s="29"/>
      <c r="O510" s="29"/>
      <c r="P510" s="29"/>
      <c r="Q510" s="29"/>
      <c r="R510" s="29"/>
      <c r="S510" s="29"/>
      <c r="T510" s="277"/>
    </row>
    <row r="511" spans="1:33" ht="30" customHeight="1">
      <c r="A511" s="277"/>
      <c r="B511" s="1219"/>
      <c r="C511" s="1219"/>
      <c r="D511" s="1220"/>
      <c r="E511" s="1219"/>
      <c r="F511" s="1219"/>
      <c r="G511" s="29"/>
      <c r="H511" s="29"/>
      <c r="I511" s="29"/>
      <c r="J511" s="29"/>
      <c r="K511" s="29"/>
      <c r="L511" s="29"/>
      <c r="M511" s="29"/>
      <c r="N511" s="29"/>
      <c r="O511" s="29"/>
      <c r="P511" s="29"/>
      <c r="Q511" s="29"/>
      <c r="R511" s="29"/>
      <c r="S511" s="29"/>
      <c r="T511" s="277"/>
    </row>
    <row r="512" spans="1:33" ht="30" customHeight="1">
      <c r="A512" s="277"/>
      <c r="B512" s="1221"/>
      <c r="C512" s="1219"/>
      <c r="D512" s="1220"/>
      <c r="E512" s="1219"/>
      <c r="F512" s="1219"/>
      <c r="G512" s="29"/>
      <c r="H512" s="29"/>
      <c r="I512" s="29"/>
      <c r="J512" s="29"/>
      <c r="K512" s="29"/>
      <c r="L512" s="29"/>
      <c r="M512" s="29"/>
      <c r="N512" s="29"/>
      <c r="O512" s="29"/>
      <c r="P512" s="29"/>
      <c r="Q512" s="29"/>
      <c r="R512" s="29"/>
      <c r="S512" s="29"/>
      <c r="T512" s="277"/>
    </row>
    <row r="513" spans="1:20" ht="30" customHeight="1">
      <c r="A513" s="277"/>
      <c r="B513" s="3567" t="s">
        <v>2787</v>
      </c>
      <c r="C513" s="3567"/>
      <c r="D513" s="3567"/>
      <c r="E513" s="3567"/>
      <c r="F513" s="3567"/>
      <c r="G513" s="3567"/>
      <c r="H513" s="3567"/>
      <c r="I513" s="3567"/>
      <c r="J513" s="3567"/>
      <c r="K513" s="3567"/>
      <c r="L513" s="3567"/>
      <c r="M513" s="3567"/>
      <c r="N513" s="3567"/>
      <c r="O513" s="3567"/>
      <c r="P513" s="3567"/>
      <c r="Q513" s="3567"/>
      <c r="R513" s="3567"/>
      <c r="S513" s="3567"/>
      <c r="T513" s="277"/>
    </row>
    <row r="514" spans="1:20" ht="30" customHeight="1">
      <c r="A514" s="277"/>
      <c r="B514" s="3567"/>
      <c r="C514" s="3567"/>
      <c r="D514" s="3567"/>
      <c r="E514" s="3567"/>
      <c r="F514" s="3567"/>
      <c r="G514" s="3567"/>
      <c r="H514" s="3567"/>
      <c r="I514" s="3567"/>
      <c r="J514" s="3567"/>
      <c r="K514" s="3567"/>
      <c r="L514" s="3567"/>
      <c r="M514" s="3567"/>
      <c r="N514" s="3567"/>
      <c r="O514" s="3567"/>
      <c r="P514" s="3567"/>
      <c r="Q514" s="3567"/>
      <c r="R514" s="3567"/>
      <c r="S514" s="3567"/>
      <c r="T514" s="277"/>
    </row>
    <row r="515" spans="1:20" ht="30" customHeight="1">
      <c r="A515" s="277"/>
      <c r="B515" s="1224" t="s">
        <v>2788</v>
      </c>
      <c r="C515" s="29"/>
      <c r="D515" s="1225"/>
      <c r="E515" s="29"/>
      <c r="F515" s="1224" t="s">
        <v>2789</v>
      </c>
      <c r="G515" s="29"/>
      <c r="H515" s="1225" t="s">
        <v>2240</v>
      </c>
      <c r="I515" s="29"/>
      <c r="J515" s="29"/>
      <c r="K515" s="29"/>
      <c r="L515" s="29"/>
      <c r="M515" s="29"/>
      <c r="N515" s="29"/>
      <c r="O515" s="29"/>
      <c r="P515" s="29"/>
      <c r="Q515" s="29"/>
      <c r="R515" s="29"/>
      <c r="S515" s="29"/>
      <c r="T515" s="277"/>
    </row>
    <row r="516" spans="1:20" ht="30" customHeight="1">
      <c r="A516" s="277"/>
      <c r="B516" s="1226" t="s">
        <v>2790</v>
      </c>
      <c r="C516" s="29"/>
      <c r="D516" s="29"/>
      <c r="E516" s="29"/>
      <c r="F516" s="1226" t="s">
        <v>2791</v>
      </c>
      <c r="G516" s="29"/>
      <c r="H516" s="1220">
        <f xml:space="preserve"> 3 + 3</f>
        <v>6</v>
      </c>
      <c r="I516" s="29"/>
      <c r="J516" s="29"/>
      <c r="K516" s="29"/>
      <c r="L516" s="29"/>
      <c r="M516" s="29"/>
      <c r="N516" s="29"/>
      <c r="O516" s="29"/>
      <c r="P516" s="29"/>
      <c r="Q516" s="29"/>
      <c r="R516" s="29"/>
      <c r="S516" s="29"/>
      <c r="T516" s="277"/>
    </row>
    <row r="517" spans="1:20" ht="30" customHeight="1">
      <c r="A517" s="277"/>
      <c r="B517" s="1226" t="s">
        <v>2792</v>
      </c>
      <c r="C517" s="29"/>
      <c r="D517" s="29"/>
      <c r="E517" s="29"/>
      <c r="F517" s="1226" t="s">
        <v>2793</v>
      </c>
      <c r="G517" s="29"/>
      <c r="H517" s="1220" t="s">
        <v>2794</v>
      </c>
      <c r="I517" s="29"/>
      <c r="J517" s="29"/>
      <c r="K517" s="29"/>
      <c r="L517" s="29"/>
      <c r="M517" s="29"/>
      <c r="N517" s="29"/>
      <c r="O517" s="29"/>
      <c r="P517" s="29"/>
      <c r="Q517" s="29"/>
      <c r="R517" s="29"/>
      <c r="S517" s="29"/>
      <c r="T517" s="277"/>
    </row>
    <row r="518" spans="1:20" ht="30" customHeight="1">
      <c r="A518" s="277"/>
      <c r="B518" s="1226"/>
      <c r="C518" s="29"/>
      <c r="D518" s="29"/>
      <c r="E518" s="29"/>
      <c r="F518" s="1226" t="s">
        <v>2795</v>
      </c>
      <c r="G518" s="29"/>
      <c r="H518" s="1220">
        <f>-3</f>
        <v>-3</v>
      </c>
      <c r="I518" s="29"/>
      <c r="J518" s="29"/>
      <c r="K518" s="29"/>
      <c r="L518" s="29"/>
      <c r="M518" s="29"/>
      <c r="N518" s="29"/>
      <c r="O518" s="29"/>
      <c r="P518" s="29"/>
      <c r="Q518" s="29"/>
      <c r="R518" s="29"/>
      <c r="S518" s="29"/>
      <c r="T518" s="277"/>
    </row>
    <row r="519" spans="1:20" ht="30" customHeight="1">
      <c r="A519" s="277"/>
      <c r="B519" s="1226" t="s">
        <v>2796</v>
      </c>
      <c r="C519" s="29"/>
      <c r="D519" s="29"/>
      <c r="E519" s="29"/>
      <c r="F519" s="1226" t="s">
        <v>2797</v>
      </c>
      <c r="G519" s="29"/>
      <c r="H519" s="1220">
        <f xml:space="preserve"> 3 * 3</f>
        <v>9</v>
      </c>
      <c r="I519" s="29"/>
      <c r="J519" s="29"/>
      <c r="K519" s="29"/>
      <c r="L519" s="29"/>
      <c r="M519" s="29"/>
      <c r="N519" s="29"/>
      <c r="O519" s="29"/>
      <c r="P519" s="29"/>
      <c r="Q519" s="29"/>
      <c r="R519" s="29"/>
      <c r="S519" s="29"/>
      <c r="T519" s="277"/>
    </row>
    <row r="520" spans="1:20" ht="30" customHeight="1">
      <c r="A520" s="277"/>
      <c r="B520" s="1226" t="s">
        <v>2798</v>
      </c>
      <c r="C520" s="29"/>
      <c r="D520" s="29"/>
      <c r="E520" s="29"/>
      <c r="F520" s="1226" t="s">
        <v>2799</v>
      </c>
      <c r="G520" s="29"/>
      <c r="H520" s="1220">
        <f xml:space="preserve"> 3/3</f>
        <v>1</v>
      </c>
      <c r="I520" s="29"/>
      <c r="J520" s="29"/>
      <c r="K520" s="29"/>
      <c r="L520" s="29"/>
      <c r="M520" s="29"/>
      <c r="N520" s="29"/>
      <c r="O520" s="29"/>
      <c r="P520" s="29"/>
      <c r="Q520" s="29"/>
      <c r="R520" s="29"/>
      <c r="S520" s="29"/>
      <c r="T520" s="277"/>
    </row>
    <row r="521" spans="1:20" ht="30" customHeight="1">
      <c r="A521" s="277"/>
      <c r="B521" s="1226" t="s">
        <v>2800</v>
      </c>
      <c r="C521" s="29"/>
      <c r="D521" s="29"/>
      <c r="E521" s="29"/>
      <c r="F521" s="1226" t="s">
        <v>2801</v>
      </c>
      <c r="G521" s="29"/>
      <c r="H521" s="1220" t="s">
        <v>2802</v>
      </c>
      <c r="I521" s="29"/>
      <c r="J521" s="29"/>
      <c r="K521" s="29"/>
      <c r="L521" s="29"/>
      <c r="M521" s="29"/>
      <c r="N521" s="29"/>
      <c r="O521" s="29"/>
      <c r="P521" s="29"/>
      <c r="Q521" s="29"/>
      <c r="R521" s="29"/>
      <c r="S521" s="29"/>
      <c r="T521" s="277"/>
    </row>
    <row r="522" spans="1:20" ht="30" customHeight="1">
      <c r="A522" s="277"/>
      <c r="B522" s="1226" t="s">
        <v>2803</v>
      </c>
      <c r="C522" s="29"/>
      <c r="D522" s="29"/>
      <c r="E522" s="29"/>
      <c r="F522" s="1226" t="s">
        <v>2804</v>
      </c>
      <c r="G522" s="29"/>
      <c r="H522" s="1220">
        <f xml:space="preserve"> 3 ^ 3</f>
        <v>27</v>
      </c>
      <c r="I522" s="29"/>
      <c r="J522" s="29"/>
      <c r="K522" s="29"/>
      <c r="L522" s="29"/>
      <c r="M522" s="29"/>
      <c r="N522" s="29"/>
      <c r="O522" s="29"/>
      <c r="P522" s="29"/>
      <c r="Q522" s="29"/>
      <c r="R522" s="29"/>
      <c r="S522" s="29"/>
      <c r="T522" s="277"/>
    </row>
    <row r="523" spans="1:20" ht="30" customHeight="1">
      <c r="A523" s="277"/>
      <c r="B523" s="1219"/>
      <c r="C523" s="1219"/>
      <c r="D523" s="1220"/>
      <c r="E523" s="1219"/>
      <c r="F523" s="1219"/>
      <c r="G523" s="29"/>
      <c r="H523" s="29"/>
      <c r="I523" s="29"/>
      <c r="J523" s="29"/>
      <c r="K523" s="29"/>
      <c r="L523" s="29"/>
      <c r="M523" s="29"/>
      <c r="N523" s="29"/>
      <c r="O523" s="29"/>
      <c r="P523" s="29"/>
      <c r="Q523" s="29"/>
      <c r="R523" s="29"/>
      <c r="S523" s="29"/>
      <c r="T523" s="277"/>
    </row>
    <row r="524" spans="1:20" ht="30" customHeight="1">
      <c r="A524" s="277"/>
      <c r="B524" s="1218" t="s">
        <v>2805</v>
      </c>
      <c r="C524" s="1219"/>
      <c r="D524" s="1220"/>
      <c r="E524" s="1219"/>
      <c r="F524" s="1219"/>
      <c r="G524" s="29"/>
      <c r="H524" s="29"/>
      <c r="I524" s="29"/>
      <c r="J524" s="29"/>
      <c r="K524" s="29"/>
      <c r="L524" s="29"/>
      <c r="M524" s="29"/>
      <c r="N524" s="29"/>
      <c r="O524" s="29"/>
      <c r="P524" s="29"/>
      <c r="Q524" s="29"/>
      <c r="R524" s="29"/>
      <c r="S524" s="29"/>
      <c r="T524" s="277"/>
    </row>
    <row r="525" spans="1:20" ht="30" customHeight="1">
      <c r="A525" s="277"/>
      <c r="B525" s="1219"/>
      <c r="C525" s="1219"/>
      <c r="D525" s="1220"/>
      <c r="E525" s="1219"/>
      <c r="F525" s="1219"/>
      <c r="G525" s="29"/>
      <c r="H525" s="29"/>
      <c r="I525" s="29"/>
      <c r="J525" s="29"/>
      <c r="K525" s="29"/>
      <c r="L525" s="29"/>
      <c r="M525" s="29"/>
      <c r="N525" s="29"/>
      <c r="O525" s="29"/>
      <c r="P525" s="29"/>
      <c r="Q525" s="29"/>
      <c r="R525" s="29"/>
      <c r="S525" s="29"/>
      <c r="T525" s="277"/>
    </row>
    <row r="526" spans="1:20" ht="30" customHeight="1">
      <c r="A526" s="277"/>
      <c r="B526" s="1219" t="s">
        <v>2806</v>
      </c>
      <c r="C526" s="1219"/>
      <c r="D526" s="1220"/>
      <c r="E526" s="1219"/>
      <c r="F526" s="1219"/>
      <c r="G526" s="29"/>
      <c r="H526" s="29"/>
      <c r="I526" s="29"/>
      <c r="J526" s="29"/>
      <c r="K526" s="29"/>
      <c r="L526" s="29"/>
      <c r="M526" s="29"/>
      <c r="N526" s="29"/>
      <c r="O526" s="29"/>
      <c r="P526" s="29"/>
      <c r="Q526" s="29"/>
      <c r="R526" s="29"/>
      <c r="S526" s="29"/>
      <c r="T526" s="277"/>
    </row>
    <row r="527" spans="1:20" ht="30" customHeight="1">
      <c r="A527" s="277"/>
      <c r="B527" s="1219"/>
      <c r="C527" s="1219"/>
      <c r="D527" s="1220"/>
      <c r="E527" s="1219"/>
      <c r="F527" s="1219"/>
      <c r="G527" s="29"/>
      <c r="H527" s="29"/>
      <c r="I527" s="29"/>
      <c r="J527" s="29"/>
      <c r="K527" s="29"/>
      <c r="L527" s="29"/>
      <c r="M527" s="29"/>
      <c r="N527" s="29"/>
      <c r="O527" s="29"/>
      <c r="P527" s="29"/>
      <c r="Q527" s="29"/>
      <c r="R527" s="29"/>
      <c r="S527" s="29"/>
      <c r="T527" s="277"/>
    </row>
    <row r="528" spans="1:20" ht="30" customHeight="1">
      <c r="A528" s="277"/>
      <c r="B528" s="1224" t="s">
        <v>2807</v>
      </c>
      <c r="C528" s="29"/>
      <c r="D528" s="29"/>
      <c r="E528" s="1219"/>
      <c r="F528" s="1224" t="s">
        <v>2808</v>
      </c>
      <c r="G528" s="29"/>
      <c r="H528" s="1225" t="s">
        <v>2240</v>
      </c>
      <c r="I528" s="29"/>
      <c r="J528" s="29"/>
      <c r="K528" s="29"/>
      <c r="L528" s="29"/>
      <c r="M528" s="29"/>
      <c r="N528" s="29"/>
      <c r="O528" s="29"/>
      <c r="P528" s="29"/>
      <c r="Q528" s="29"/>
      <c r="R528" s="29"/>
      <c r="S528" s="29"/>
      <c r="T528" s="277"/>
    </row>
    <row r="529" spans="1:20" ht="30" customHeight="1">
      <c r="A529" s="277"/>
      <c r="B529" s="1227" t="s">
        <v>2809</v>
      </c>
      <c r="C529" s="29"/>
      <c r="D529" s="29"/>
      <c r="E529" s="29"/>
      <c r="F529" s="1226" t="s">
        <v>2810</v>
      </c>
      <c r="G529" s="29"/>
      <c r="H529" s="1220" t="s">
        <v>2811</v>
      </c>
      <c r="I529" s="29"/>
      <c r="J529" s="29"/>
      <c r="K529" s="29"/>
      <c r="L529" s="29"/>
      <c r="M529" s="29"/>
      <c r="N529" s="29"/>
      <c r="O529" s="29"/>
      <c r="P529" s="29"/>
      <c r="Q529" s="29"/>
      <c r="R529" s="29"/>
      <c r="S529" s="29"/>
      <c r="T529" s="277"/>
    </row>
    <row r="530" spans="1:20" ht="30" customHeight="1">
      <c r="A530" s="277"/>
      <c r="B530" s="1226" t="s">
        <v>2812</v>
      </c>
      <c r="C530" s="29"/>
      <c r="D530" s="29"/>
      <c r="E530" s="29"/>
      <c r="F530" s="1226" t="s">
        <v>2813</v>
      </c>
      <c r="G530" s="29"/>
      <c r="H530" s="1220" t="s">
        <v>2814</v>
      </c>
      <c r="I530" s="29"/>
      <c r="J530" s="29"/>
      <c r="K530" s="29"/>
      <c r="L530" s="29"/>
      <c r="M530" s="29"/>
      <c r="N530" s="29"/>
      <c r="O530" s="29"/>
      <c r="P530" s="29"/>
      <c r="Q530" s="29"/>
      <c r="R530" s="29"/>
      <c r="S530" s="29"/>
      <c r="T530" s="277"/>
    </row>
    <row r="531" spans="1:20" ht="30" customHeight="1">
      <c r="A531" s="277"/>
      <c r="B531" s="1226" t="s">
        <v>2815</v>
      </c>
      <c r="C531" s="29"/>
      <c r="D531" s="29"/>
      <c r="E531" s="29"/>
      <c r="F531" s="1226" t="s">
        <v>2816</v>
      </c>
      <c r="G531" s="29"/>
      <c r="H531" s="1220" t="s">
        <v>2817</v>
      </c>
      <c r="I531" s="29"/>
      <c r="J531" s="29"/>
      <c r="K531" s="29"/>
      <c r="L531" s="29"/>
      <c r="M531" s="29"/>
      <c r="N531" s="29"/>
      <c r="O531" s="29"/>
      <c r="P531" s="29"/>
      <c r="Q531" s="29"/>
      <c r="R531" s="29"/>
      <c r="S531" s="29"/>
      <c r="T531" s="277"/>
    </row>
    <row r="532" spans="1:20" ht="30" customHeight="1">
      <c r="A532" s="277"/>
      <c r="B532" s="1226" t="s">
        <v>2818</v>
      </c>
      <c r="C532" s="29"/>
      <c r="D532" s="29"/>
      <c r="E532" s="29"/>
      <c r="F532" s="1226" t="s">
        <v>2819</v>
      </c>
      <c r="G532" s="29"/>
      <c r="H532" s="1220" t="s">
        <v>2820</v>
      </c>
      <c r="I532" s="29"/>
      <c r="J532" s="29"/>
      <c r="K532" s="29"/>
      <c r="L532" s="29"/>
      <c r="M532" s="29"/>
      <c r="N532" s="29"/>
      <c r="O532" s="29"/>
      <c r="P532" s="29"/>
      <c r="Q532" s="29"/>
      <c r="R532" s="29"/>
      <c r="S532" s="29"/>
      <c r="T532" s="277"/>
    </row>
    <row r="533" spans="1:20" ht="30" customHeight="1">
      <c r="A533" s="277"/>
      <c r="B533" s="1226" t="s">
        <v>2821</v>
      </c>
      <c r="C533" s="29"/>
      <c r="D533" s="29"/>
      <c r="E533" s="29"/>
      <c r="F533" s="1226" t="s">
        <v>2822</v>
      </c>
      <c r="G533" s="29"/>
      <c r="H533" s="1220" t="s">
        <v>2823</v>
      </c>
      <c r="I533" s="29"/>
      <c r="J533" s="29"/>
      <c r="K533" s="29"/>
      <c r="L533" s="29"/>
      <c r="M533" s="29"/>
      <c r="N533" s="29"/>
      <c r="O533" s="29"/>
      <c r="P533" s="29"/>
      <c r="Q533" s="29"/>
      <c r="R533" s="29"/>
      <c r="S533" s="29"/>
      <c r="T533" s="277"/>
    </row>
    <row r="534" spans="1:20" ht="30" customHeight="1">
      <c r="A534" s="277"/>
      <c r="B534" s="1226" t="s">
        <v>2824</v>
      </c>
      <c r="C534" s="29"/>
      <c r="D534" s="29"/>
      <c r="E534" s="29"/>
      <c r="F534" s="1226" t="s">
        <v>2825</v>
      </c>
      <c r="G534" s="29"/>
      <c r="H534" s="1220" t="s">
        <v>2826</v>
      </c>
      <c r="I534" s="29"/>
      <c r="J534" s="29"/>
      <c r="K534" s="29"/>
      <c r="L534" s="29"/>
      <c r="M534" s="29"/>
      <c r="N534" s="29"/>
      <c r="O534" s="29"/>
      <c r="P534" s="29"/>
      <c r="Q534" s="29"/>
      <c r="R534" s="29"/>
      <c r="S534" s="29"/>
      <c r="T534" s="277"/>
    </row>
    <row r="535" spans="1:20" ht="30" customHeight="1">
      <c r="A535" s="277"/>
      <c r="B535" s="1219"/>
      <c r="C535" s="1219"/>
      <c r="D535" s="1220"/>
      <c r="E535" s="1219"/>
      <c r="F535" s="1219"/>
      <c r="G535" s="29"/>
      <c r="H535" s="29"/>
      <c r="I535" s="29"/>
      <c r="J535" s="29"/>
      <c r="K535" s="29"/>
      <c r="L535" s="29"/>
      <c r="M535" s="29"/>
      <c r="N535" s="29"/>
      <c r="O535" s="29"/>
      <c r="P535" s="29"/>
      <c r="Q535" s="29"/>
      <c r="R535" s="29"/>
      <c r="S535" s="29"/>
      <c r="T535" s="277"/>
    </row>
    <row r="536" spans="1:20" ht="30" customHeight="1">
      <c r="A536" s="277"/>
      <c r="B536" s="1218" t="s">
        <v>2827</v>
      </c>
      <c r="C536" s="1219"/>
      <c r="D536" s="1220"/>
      <c r="E536" s="1219"/>
      <c r="F536" s="1219"/>
      <c r="G536" s="29"/>
      <c r="H536" s="29"/>
      <c r="I536" s="29"/>
      <c r="J536" s="29"/>
      <c r="K536" s="29"/>
      <c r="L536" s="29"/>
      <c r="M536" s="29"/>
      <c r="N536" s="29"/>
      <c r="O536" s="29"/>
      <c r="P536" s="29"/>
      <c r="Q536" s="29"/>
      <c r="R536" s="29"/>
      <c r="S536" s="29"/>
      <c r="T536" s="277"/>
    </row>
    <row r="537" spans="1:20" ht="30" customHeight="1">
      <c r="A537" s="277"/>
      <c r="B537" s="1219"/>
      <c r="C537" s="1219"/>
      <c r="D537" s="1220"/>
      <c r="E537" s="1219"/>
      <c r="F537" s="1219"/>
      <c r="G537" s="29"/>
      <c r="H537" s="29"/>
      <c r="I537" s="29"/>
      <c r="J537" s="29"/>
      <c r="K537" s="29"/>
      <c r="L537" s="29"/>
      <c r="M537" s="29"/>
      <c r="N537" s="29"/>
      <c r="O537" s="29"/>
      <c r="P537" s="29"/>
      <c r="Q537" s="29"/>
      <c r="R537" s="29"/>
      <c r="S537" s="29"/>
      <c r="T537" s="277"/>
    </row>
    <row r="538" spans="1:20" ht="30" customHeight="1">
      <c r="A538" s="277"/>
      <c r="B538" s="1219" t="s">
        <v>2828</v>
      </c>
      <c r="C538" s="1219"/>
      <c r="D538" s="1220"/>
      <c r="E538" s="1219"/>
      <c r="F538" s="1219"/>
      <c r="G538" s="29"/>
      <c r="H538" s="29"/>
      <c r="I538" s="29"/>
      <c r="J538" s="29"/>
      <c r="K538" s="29"/>
      <c r="L538" s="29"/>
      <c r="M538" s="29"/>
      <c r="N538" s="29"/>
      <c r="O538" s="29"/>
      <c r="P538" s="29"/>
      <c r="Q538" s="29"/>
      <c r="R538" s="29"/>
      <c r="S538" s="29"/>
      <c r="T538" s="277"/>
    </row>
    <row r="539" spans="1:20" ht="30" customHeight="1">
      <c r="A539" s="277"/>
      <c r="B539" s="1219"/>
      <c r="C539" s="1219"/>
      <c r="D539" s="1220"/>
      <c r="E539" s="1219"/>
      <c r="F539" s="1219"/>
      <c r="G539" s="29"/>
      <c r="H539" s="29"/>
      <c r="I539" s="29"/>
      <c r="J539" s="29"/>
      <c r="K539" s="29"/>
      <c r="L539" s="29"/>
      <c r="M539" s="29"/>
      <c r="N539" s="29"/>
      <c r="O539" s="29"/>
      <c r="P539" s="29"/>
      <c r="Q539" s="29"/>
      <c r="R539" s="29"/>
      <c r="S539" s="29"/>
      <c r="T539" s="277"/>
    </row>
    <row r="540" spans="1:20" ht="30" customHeight="1">
      <c r="A540" s="277"/>
      <c r="B540" s="1224" t="s">
        <v>2829</v>
      </c>
      <c r="C540" s="29"/>
      <c r="D540" s="29"/>
      <c r="E540" s="1219"/>
      <c r="F540" s="1224" t="s">
        <v>2789</v>
      </c>
      <c r="G540" s="29"/>
      <c r="H540" s="1225" t="s">
        <v>2240</v>
      </c>
      <c r="I540" s="29"/>
      <c r="J540" s="29"/>
      <c r="K540" s="29"/>
      <c r="L540" s="29"/>
      <c r="M540" s="29"/>
      <c r="N540" s="29"/>
      <c r="O540" s="29"/>
      <c r="P540" s="29"/>
      <c r="Q540" s="29"/>
      <c r="R540" s="29"/>
      <c r="S540" s="29"/>
      <c r="T540" s="277"/>
    </row>
    <row r="541" spans="1:20" ht="30" customHeight="1">
      <c r="A541" s="277"/>
      <c r="B541" s="1226" t="s">
        <v>2830</v>
      </c>
      <c r="C541" s="29"/>
      <c r="D541" s="3567" t="s">
        <v>2831</v>
      </c>
      <c r="E541" s="3567"/>
      <c r="F541" s="3567"/>
      <c r="G541" s="3567"/>
      <c r="H541" s="1220" t="s">
        <v>2832</v>
      </c>
      <c r="I541" s="29"/>
      <c r="J541" s="29"/>
      <c r="K541" s="29"/>
      <c r="L541" s="29"/>
      <c r="M541" s="29"/>
      <c r="N541" s="29"/>
      <c r="O541" s="29"/>
      <c r="P541" s="29"/>
      <c r="Q541" s="29"/>
      <c r="R541" s="29"/>
      <c r="S541" s="29"/>
      <c r="T541" s="277"/>
    </row>
    <row r="542" spans="1:20" ht="30" customHeight="1">
      <c r="A542" s="277"/>
      <c r="B542" s="1226"/>
      <c r="C542" s="1226"/>
      <c r="D542" s="3567"/>
      <c r="E542" s="3567"/>
      <c r="F542" s="3567"/>
      <c r="G542" s="3567"/>
      <c r="H542" s="1220" t="s">
        <v>2833</v>
      </c>
      <c r="I542" s="29"/>
      <c r="J542" s="29"/>
      <c r="K542" s="29"/>
      <c r="L542" s="29"/>
      <c r="M542" s="29"/>
      <c r="N542" s="29"/>
      <c r="O542" s="29"/>
      <c r="P542" s="29"/>
      <c r="Q542" s="29"/>
      <c r="R542" s="29"/>
      <c r="S542" s="29"/>
      <c r="T542" s="277"/>
    </row>
    <row r="543" spans="1:20" ht="30" customHeight="1">
      <c r="A543" s="277"/>
      <c r="B543" s="1219"/>
      <c r="C543" s="1219"/>
      <c r="D543" s="1220"/>
      <c r="E543" s="1219"/>
      <c r="F543" s="1219"/>
      <c r="G543" s="29"/>
      <c r="H543" s="29"/>
      <c r="I543" s="29"/>
      <c r="J543" s="29"/>
      <c r="K543" s="29"/>
      <c r="L543" s="29"/>
      <c r="M543" s="29"/>
      <c r="N543" s="29"/>
      <c r="O543" s="29"/>
      <c r="P543" s="29"/>
      <c r="Q543" s="29"/>
      <c r="R543" s="29"/>
      <c r="S543" s="29"/>
      <c r="T543" s="277"/>
    </row>
    <row r="544" spans="1:20" ht="30" customHeight="1">
      <c r="A544" s="277"/>
      <c r="B544" s="1218" t="s">
        <v>2834</v>
      </c>
      <c r="C544" s="1219"/>
      <c r="D544" s="1220"/>
      <c r="E544" s="1219"/>
      <c r="F544" s="1219"/>
      <c r="G544" s="29"/>
      <c r="H544" s="29"/>
      <c r="I544" s="29"/>
      <c r="J544" s="29"/>
      <c r="K544" s="29"/>
      <c r="L544" s="29"/>
      <c r="M544" s="29"/>
      <c r="N544" s="29"/>
      <c r="O544" s="29"/>
      <c r="P544" s="29"/>
      <c r="Q544" s="29"/>
      <c r="R544" s="29"/>
      <c r="S544" s="29"/>
      <c r="T544" s="277"/>
    </row>
    <row r="545" spans="1:34" ht="30" customHeight="1">
      <c r="A545" s="277"/>
      <c r="B545" s="1219"/>
      <c r="C545" s="1219"/>
      <c r="D545" s="1220"/>
      <c r="E545" s="1219"/>
      <c r="F545" s="1219"/>
      <c r="G545" s="29"/>
      <c r="H545" s="29"/>
      <c r="I545" s="29"/>
      <c r="J545" s="29"/>
      <c r="K545" s="29"/>
      <c r="L545" s="29"/>
      <c r="M545" s="29"/>
      <c r="N545" s="29"/>
      <c r="O545" s="29"/>
      <c r="P545" s="29"/>
      <c r="Q545" s="29"/>
      <c r="R545" s="29"/>
      <c r="S545" s="29"/>
      <c r="T545" s="277"/>
    </row>
    <row r="546" spans="1:34" ht="30" customHeight="1">
      <c r="A546" s="277"/>
      <c r="B546" s="1219" t="s">
        <v>2835</v>
      </c>
      <c r="C546" s="1219"/>
      <c r="D546" s="1220"/>
      <c r="E546" s="1219"/>
      <c r="F546" s="1219"/>
      <c r="G546" s="29"/>
      <c r="H546" s="29"/>
      <c r="I546" s="29"/>
      <c r="J546" s="29"/>
      <c r="K546" s="29"/>
      <c r="L546" s="29"/>
      <c r="M546" s="29"/>
      <c r="N546" s="29"/>
      <c r="O546" s="29"/>
      <c r="P546" s="29"/>
      <c r="Q546" s="29"/>
      <c r="R546" s="29"/>
      <c r="S546" s="29"/>
      <c r="T546" s="277"/>
    </row>
    <row r="547" spans="1:34" ht="30" customHeight="1">
      <c r="A547" s="277"/>
      <c r="B547" s="1219"/>
      <c r="C547" s="1219"/>
      <c r="D547" s="1220"/>
      <c r="E547" s="1219"/>
      <c r="F547" s="1219"/>
      <c r="G547" s="29"/>
      <c r="H547" s="29"/>
      <c r="I547" s="29"/>
      <c r="J547" s="29"/>
      <c r="K547" s="29"/>
      <c r="L547" s="29"/>
      <c r="M547" s="29"/>
      <c r="N547" s="29"/>
      <c r="O547" s="29"/>
      <c r="P547" s="29"/>
      <c r="Q547" s="29"/>
      <c r="R547" s="29"/>
      <c r="S547" s="29"/>
      <c r="T547" s="277"/>
    </row>
    <row r="548" spans="1:34" ht="30" customHeight="1">
      <c r="A548" s="277"/>
      <c r="B548" s="1224" t="s">
        <v>2834</v>
      </c>
      <c r="C548" s="29"/>
      <c r="D548" s="29"/>
      <c r="E548" s="1224" t="s">
        <v>2789</v>
      </c>
      <c r="F548" s="1219"/>
      <c r="G548" s="29"/>
      <c r="H548" s="29"/>
      <c r="I548" s="29"/>
      <c r="J548" s="29"/>
      <c r="K548" s="29"/>
      <c r="L548" s="29"/>
      <c r="M548" s="29"/>
      <c r="N548" s="29"/>
      <c r="O548" s="29"/>
      <c r="P548" s="29"/>
      <c r="Q548" s="1225" t="s">
        <v>2240</v>
      </c>
      <c r="R548" s="29"/>
      <c r="S548" s="29"/>
      <c r="T548" s="277"/>
    </row>
    <row r="549" spans="1:34" ht="30" customHeight="1">
      <c r="A549" s="277"/>
      <c r="B549" s="1226" t="s">
        <v>2836</v>
      </c>
      <c r="C549" s="29"/>
      <c r="D549" s="29"/>
      <c r="E549" s="1226" t="s">
        <v>2837</v>
      </c>
      <c r="F549" s="1219"/>
      <c r="G549" s="29"/>
      <c r="H549" s="29"/>
      <c r="I549" s="29"/>
      <c r="J549" s="29"/>
      <c r="K549" s="29"/>
      <c r="L549" s="29"/>
      <c r="M549" s="29"/>
      <c r="N549" s="29"/>
      <c r="O549" s="29"/>
      <c r="P549" s="29"/>
      <c r="Q549" s="1220" t="s">
        <v>2838</v>
      </c>
      <c r="R549" s="29"/>
      <c r="S549" s="29"/>
      <c r="T549" s="277"/>
    </row>
    <row r="550" spans="1:34" ht="30" customHeight="1">
      <c r="A550" s="277"/>
      <c r="B550" s="1226" t="s">
        <v>2839</v>
      </c>
      <c r="C550" s="29"/>
      <c r="D550" s="29"/>
      <c r="E550" s="1226" t="s">
        <v>2840</v>
      </c>
      <c r="F550" s="1219"/>
      <c r="G550" s="29"/>
      <c r="H550" s="29"/>
      <c r="I550" s="29"/>
      <c r="J550" s="29"/>
      <c r="K550" s="29"/>
      <c r="L550" s="29"/>
      <c r="M550" s="29"/>
      <c r="N550" s="29"/>
      <c r="O550" s="29"/>
      <c r="P550" s="29"/>
      <c r="Q550" s="1220" t="s">
        <v>2841</v>
      </c>
      <c r="R550" s="29"/>
      <c r="S550" s="29"/>
      <c r="T550" s="277"/>
    </row>
    <row r="551" spans="1:34" ht="30" customHeight="1">
      <c r="A551" s="277"/>
      <c r="B551" s="1226" t="s">
        <v>2842</v>
      </c>
      <c r="C551" s="29"/>
      <c r="D551" s="29"/>
      <c r="E551" s="1226" t="s">
        <v>2843</v>
      </c>
      <c r="F551" s="1219"/>
      <c r="G551" s="29"/>
      <c r="H551" s="29"/>
      <c r="I551" s="29"/>
      <c r="J551" s="29"/>
      <c r="K551" s="29"/>
      <c r="L551" s="29"/>
      <c r="M551" s="29"/>
      <c r="N551" s="29"/>
      <c r="O551" s="29"/>
      <c r="P551" s="29"/>
      <c r="Q551" s="1220" t="s">
        <v>2844</v>
      </c>
      <c r="R551" s="29"/>
      <c r="S551" s="29"/>
      <c r="T551" s="277"/>
    </row>
    <row r="552" spans="1:34">
      <c r="A552" s="1228">
        <v>1</v>
      </c>
      <c r="B552" s="1228">
        <v>1</v>
      </c>
      <c r="C552" s="1228">
        <v>1</v>
      </c>
      <c r="D552" s="1228">
        <v>1</v>
      </c>
      <c r="E552" s="1228">
        <v>1</v>
      </c>
      <c r="F552" s="1228">
        <v>1</v>
      </c>
      <c r="G552" s="1228">
        <v>1</v>
      </c>
      <c r="H552" s="1228">
        <v>1</v>
      </c>
      <c r="I552" s="1228">
        <v>1</v>
      </c>
      <c r="J552" s="1228">
        <v>1</v>
      </c>
      <c r="K552" s="1228">
        <v>1</v>
      </c>
      <c r="L552" s="1228">
        <v>1</v>
      </c>
      <c r="M552" s="1228">
        <v>1</v>
      </c>
      <c r="N552" s="1228">
        <v>1</v>
      </c>
      <c r="O552" s="1228">
        <v>1</v>
      </c>
      <c r="P552" s="1228">
        <v>1</v>
      </c>
      <c r="Q552" s="1228">
        <v>1</v>
      </c>
      <c r="R552" s="1228">
        <v>1</v>
      </c>
      <c r="S552" s="1228">
        <v>1</v>
      </c>
      <c r="T552" s="1228">
        <v>1</v>
      </c>
      <c r="U552" s="281"/>
      <c r="V552" s="281"/>
      <c r="W552" s="281"/>
      <c r="X552" s="281"/>
    </row>
    <row r="553" spans="1:34" s="298" customFormat="1" ht="40.5" customHeight="1">
      <c r="A553" s="277"/>
      <c r="B553" s="1160"/>
      <c r="C553" s="294" t="s">
        <v>2557</v>
      </c>
      <c r="D553" s="1164"/>
      <c r="E553" s="1165"/>
      <c r="F553" s="294"/>
      <c r="G553" s="294"/>
      <c r="H553" s="1166"/>
      <c r="I553" s="294"/>
      <c r="J553" s="294"/>
      <c r="K553" s="294"/>
      <c r="L553" s="294"/>
      <c r="M553" s="294"/>
      <c r="N553" s="294"/>
      <c r="O553" s="294"/>
      <c r="P553" s="293"/>
      <c r="Q553" s="294"/>
      <c r="R553" s="294"/>
      <c r="S553" s="294"/>
      <c r="T553" s="277"/>
      <c r="U553" s="281"/>
      <c r="V553" s="281"/>
      <c r="W553" s="281"/>
      <c r="X553" s="281"/>
      <c r="Y553" s="281"/>
      <c r="Z553" s="281"/>
      <c r="AA553" s="281"/>
      <c r="AB553" s="281"/>
      <c r="AC553" s="281"/>
      <c r="AD553" s="281"/>
      <c r="AE553" s="281"/>
      <c r="AF553" s="281"/>
      <c r="AG553" s="281"/>
      <c r="AH553" s="281"/>
    </row>
    <row r="554" spans="1:34" s="298" customFormat="1" ht="40.5" customHeight="1">
      <c r="A554" s="277"/>
      <c r="B554" s="294"/>
      <c r="C554" s="1167"/>
      <c r="D554" s="3546" t="s">
        <v>2558</v>
      </c>
      <c r="E554" s="3546"/>
      <c r="F554" s="3546"/>
      <c r="G554" s="3546"/>
      <c r="H554" s="3546"/>
      <c r="I554" s="3546"/>
      <c r="J554" s="3546"/>
      <c r="K554" s="3546"/>
      <c r="L554" s="294"/>
      <c r="M554" s="294"/>
      <c r="N554" s="294"/>
      <c r="O554" s="293"/>
      <c r="P554" s="294"/>
      <c r="Q554" s="294"/>
      <c r="R554" s="294"/>
      <c r="S554" s="292"/>
      <c r="T554" s="277"/>
      <c r="U554" s="281"/>
      <c r="V554" s="281"/>
      <c r="W554" s="281"/>
      <c r="X554" s="281"/>
      <c r="Y554" s="281"/>
      <c r="Z554" s="281"/>
      <c r="AA554" s="281"/>
      <c r="AB554" s="281"/>
      <c r="AC554" s="281"/>
      <c r="AD554" s="281"/>
      <c r="AE554" s="281"/>
      <c r="AF554" s="281"/>
      <c r="AG554" s="281"/>
    </row>
    <row r="555" spans="1:34">
      <c r="A555" s="1228">
        <v>1</v>
      </c>
      <c r="B555" s="1228">
        <v>1</v>
      </c>
      <c r="C555" s="1228">
        <v>1</v>
      </c>
      <c r="D555" s="1228">
        <v>1</v>
      </c>
      <c r="E555" s="1228">
        <v>1</v>
      </c>
      <c r="F555" s="1228">
        <v>1</v>
      </c>
      <c r="G555" s="1228">
        <v>1</v>
      </c>
      <c r="H555" s="1228">
        <v>1</v>
      </c>
      <c r="I555" s="1228">
        <v>1</v>
      </c>
      <c r="J555" s="1228">
        <v>1</v>
      </c>
      <c r="K555" s="1228">
        <v>1</v>
      </c>
      <c r="L555" s="1228">
        <v>1</v>
      </c>
      <c r="M555" s="1228">
        <v>1</v>
      </c>
      <c r="N555" s="1228">
        <v>1</v>
      </c>
      <c r="O555" s="1228">
        <v>1</v>
      </c>
      <c r="P555" s="1228">
        <v>1</v>
      </c>
      <c r="Q555" s="1228">
        <v>1</v>
      </c>
      <c r="R555" s="1228">
        <v>1</v>
      </c>
      <c r="S555" s="1228">
        <v>1</v>
      </c>
      <c r="T555" s="1228">
        <v>1</v>
      </c>
      <c r="U555" s="281"/>
      <c r="V555" s="281"/>
      <c r="W555" s="281"/>
      <c r="X555" s="281"/>
    </row>
    <row r="556" spans="1:34" s="298" customFormat="1" ht="40.5" customHeight="1">
      <c r="A556" s="277"/>
      <c r="B556" s="294"/>
      <c r="C556" s="294" t="s">
        <v>2712</v>
      </c>
      <c r="D556" s="1164"/>
      <c r="E556" s="1165"/>
      <c r="F556" s="294"/>
      <c r="G556" s="294"/>
      <c r="H556" s="1166"/>
      <c r="I556" s="294"/>
      <c r="J556" s="294"/>
      <c r="K556" s="294"/>
      <c r="L556" s="294"/>
      <c r="M556" s="294"/>
      <c r="N556" s="294"/>
      <c r="O556" s="294"/>
      <c r="P556" s="293"/>
      <c r="Q556" s="294"/>
      <c r="R556" s="294"/>
      <c r="S556" s="294"/>
      <c r="T556" s="277"/>
      <c r="U556" s="281"/>
      <c r="V556" s="281"/>
      <c r="W556" s="281"/>
      <c r="X556" s="281"/>
      <c r="Y556" s="281"/>
      <c r="Z556" s="281"/>
      <c r="AA556" s="281"/>
      <c r="AB556" s="281"/>
      <c r="AC556" s="281"/>
      <c r="AD556" s="281"/>
      <c r="AE556" s="281"/>
      <c r="AF556" s="281"/>
      <c r="AG556" s="281"/>
      <c r="AH556" s="281"/>
    </row>
    <row r="557" spans="1:34" s="298" customFormat="1" ht="28.5">
      <c r="A557" s="277"/>
      <c r="B557" s="1177"/>
      <c r="C557" s="1165" t="s">
        <v>2713</v>
      </c>
      <c r="D557" s="1165"/>
      <c r="E557" s="1165"/>
      <c r="F557" s="1165"/>
      <c r="G557" s="1165"/>
      <c r="H557" s="1165"/>
      <c r="I557" s="1165"/>
      <c r="J557" s="1165"/>
      <c r="K557" s="1165"/>
      <c r="L557" s="1165"/>
      <c r="M557" s="294"/>
      <c r="N557" s="294"/>
      <c r="O557" s="293"/>
      <c r="P557" s="294"/>
      <c r="Q557" s="294"/>
      <c r="R557" s="294"/>
      <c r="S557" s="292"/>
      <c r="T557" s="277"/>
      <c r="U557" s="281"/>
      <c r="V557" s="281"/>
      <c r="W557" s="281"/>
      <c r="X557" s="281"/>
      <c r="Y557" s="281"/>
      <c r="Z557" s="281"/>
      <c r="AA557" s="281"/>
      <c r="AB557" s="281"/>
      <c r="AC557" s="281"/>
      <c r="AD557" s="281"/>
      <c r="AE557" s="281"/>
      <c r="AF557" s="281"/>
      <c r="AG557" s="281"/>
    </row>
    <row r="558" spans="1:34" s="298" customFormat="1" ht="33.75">
      <c r="A558" s="277"/>
      <c r="B558" s="1177"/>
      <c r="C558" s="1179" t="s">
        <v>2714</v>
      </c>
      <c r="D558" s="1180"/>
      <c r="E558" s="294"/>
      <c r="F558" s="294"/>
      <c r="G558" s="1166"/>
      <c r="H558" s="294"/>
      <c r="I558" s="294"/>
      <c r="J558" s="294"/>
      <c r="K558" s="294"/>
      <c r="L558" s="294"/>
      <c r="M558" s="294"/>
      <c r="N558" s="294"/>
      <c r="O558" s="293"/>
      <c r="P558" s="294"/>
      <c r="Q558" s="294"/>
      <c r="R558" s="294"/>
      <c r="S558" s="292"/>
      <c r="T558" s="277"/>
      <c r="U558" s="281"/>
      <c r="V558" s="281"/>
      <c r="W558" s="281"/>
      <c r="X558" s="281"/>
      <c r="Y558" s="281"/>
      <c r="Z558" s="281"/>
      <c r="AA558" s="281"/>
      <c r="AB558" s="281"/>
      <c r="AC558" s="281"/>
      <c r="AD558" s="281"/>
      <c r="AE558" s="281"/>
      <c r="AF558" s="281"/>
      <c r="AG558" s="281"/>
    </row>
    <row r="559" spans="1:34">
      <c r="A559" s="1228">
        <v>1</v>
      </c>
      <c r="B559" s="1228">
        <v>1</v>
      </c>
      <c r="C559" s="1228">
        <v>1</v>
      </c>
      <c r="D559" s="1228">
        <v>1</v>
      </c>
      <c r="E559" s="1228">
        <v>1</v>
      </c>
      <c r="F559" s="1228">
        <v>1</v>
      </c>
      <c r="G559" s="1228">
        <v>1</v>
      </c>
      <c r="H559" s="1228">
        <v>1</v>
      </c>
      <c r="I559" s="1228">
        <v>1</v>
      </c>
      <c r="J559" s="1228">
        <v>1</v>
      </c>
      <c r="K559" s="1228">
        <v>1</v>
      </c>
      <c r="L559" s="1228">
        <v>1</v>
      </c>
      <c r="M559" s="1228">
        <v>1</v>
      </c>
      <c r="N559" s="1228">
        <v>1</v>
      </c>
      <c r="O559" s="1228">
        <v>1</v>
      </c>
      <c r="P559" s="1228">
        <v>1</v>
      </c>
      <c r="Q559" s="1228">
        <v>1</v>
      </c>
      <c r="R559" s="1228">
        <v>1</v>
      </c>
      <c r="S559" s="1228">
        <v>1</v>
      </c>
      <c r="T559" s="1228">
        <v>1</v>
      </c>
      <c r="U559" s="281"/>
      <c r="V559" s="281"/>
      <c r="W559" s="281"/>
      <c r="X559" s="281"/>
    </row>
    <row r="560" spans="1:34" s="298" customFormat="1" ht="40.5" customHeight="1">
      <c r="A560" s="277"/>
      <c r="B560" s="294"/>
      <c r="C560" s="294" t="s">
        <v>2715</v>
      </c>
      <c r="D560" s="1164"/>
      <c r="E560" s="1165"/>
      <c r="F560" s="294"/>
      <c r="G560" s="294"/>
      <c r="H560" s="1166"/>
      <c r="I560" s="294"/>
      <c r="J560" s="294"/>
      <c r="K560" s="294"/>
      <c r="L560" s="294"/>
      <c r="M560" s="294"/>
      <c r="N560" s="294"/>
      <c r="O560" s="294"/>
      <c r="P560" s="293"/>
      <c r="Q560" s="294"/>
      <c r="R560" s="294"/>
      <c r="S560" s="294"/>
      <c r="T560" s="277"/>
      <c r="U560" s="281"/>
      <c r="V560" s="281"/>
      <c r="W560" s="281"/>
      <c r="X560" s="281"/>
      <c r="Y560" s="281"/>
      <c r="Z560" s="281"/>
      <c r="AA560" s="281"/>
      <c r="AB560" s="281"/>
      <c r="AC560" s="281"/>
      <c r="AD560" s="281"/>
      <c r="AE560" s="281"/>
      <c r="AF560" s="281"/>
      <c r="AG560" s="281"/>
      <c r="AH560" s="281"/>
    </row>
    <row r="561" spans="1:34" s="298" customFormat="1" ht="28.5">
      <c r="A561" s="277"/>
      <c r="B561" s="1177"/>
      <c r="C561" s="1165" t="s">
        <v>1776</v>
      </c>
      <c r="D561" s="1165"/>
      <c r="E561" s="1165"/>
      <c r="F561" s="1165"/>
      <c r="G561" s="1165"/>
      <c r="H561" s="1165"/>
      <c r="I561" s="1165"/>
      <c r="J561" s="1165"/>
      <c r="K561" s="1165"/>
      <c r="L561" s="1165"/>
      <c r="M561" s="294"/>
      <c r="N561" s="294"/>
      <c r="O561" s="293"/>
      <c r="P561" s="294"/>
      <c r="Q561" s="294"/>
      <c r="R561" s="294"/>
      <c r="S561" s="292"/>
      <c r="T561" s="277"/>
      <c r="U561" s="281"/>
      <c r="V561" s="281"/>
      <c r="W561" s="281"/>
      <c r="X561" s="281"/>
      <c r="Y561" s="281"/>
      <c r="Z561" s="281"/>
      <c r="AA561" s="281"/>
      <c r="AB561" s="281"/>
      <c r="AC561" s="281"/>
      <c r="AD561" s="281"/>
      <c r="AE561" s="281"/>
      <c r="AF561" s="281"/>
      <c r="AG561" s="281"/>
    </row>
    <row r="562" spans="1:34">
      <c r="A562" s="1228">
        <v>1</v>
      </c>
      <c r="B562" s="1228">
        <v>1</v>
      </c>
      <c r="C562" s="1228">
        <v>1</v>
      </c>
      <c r="D562" s="1228">
        <v>1</v>
      </c>
      <c r="E562" s="1228">
        <v>1</v>
      </c>
      <c r="F562" s="1228">
        <v>1</v>
      </c>
      <c r="G562" s="1228">
        <v>1</v>
      </c>
      <c r="H562" s="1228">
        <v>1</v>
      </c>
      <c r="I562" s="1228">
        <v>1</v>
      </c>
      <c r="J562" s="1228">
        <v>1</v>
      </c>
      <c r="K562" s="1228">
        <v>1</v>
      </c>
      <c r="L562" s="1228">
        <v>1</v>
      </c>
      <c r="M562" s="1228">
        <v>1</v>
      </c>
      <c r="N562" s="1228">
        <v>1</v>
      </c>
      <c r="O562" s="1228">
        <v>1</v>
      </c>
      <c r="P562" s="1228">
        <v>1</v>
      </c>
      <c r="Q562" s="1228">
        <v>1</v>
      </c>
      <c r="R562" s="1228">
        <v>1</v>
      </c>
      <c r="S562" s="1228">
        <v>1</v>
      </c>
      <c r="T562" s="1228">
        <v>1</v>
      </c>
      <c r="U562" s="281"/>
      <c r="V562" s="281"/>
      <c r="W562" s="281"/>
      <c r="X562" s="281"/>
    </row>
    <row r="563" spans="1:34" s="298" customFormat="1" ht="40.5" customHeight="1">
      <c r="A563" s="277"/>
      <c r="B563" s="294"/>
      <c r="C563" s="1181" t="s">
        <v>1773</v>
      </c>
      <c r="D563" s="1182"/>
      <c r="E563" s="1165"/>
      <c r="F563" s="294"/>
      <c r="G563" s="294"/>
      <c r="H563" s="1166"/>
      <c r="I563" s="294"/>
      <c r="J563" s="294"/>
      <c r="K563" s="294"/>
      <c r="L563" s="294"/>
      <c r="M563" s="294"/>
      <c r="N563" s="294"/>
      <c r="O563" s="294"/>
      <c r="P563" s="293"/>
      <c r="Q563" s="294"/>
      <c r="R563" s="294"/>
      <c r="S563" s="294"/>
      <c r="T563" s="277"/>
      <c r="U563" s="281"/>
      <c r="V563" s="281"/>
      <c r="W563" s="281"/>
      <c r="X563" s="281"/>
      <c r="Y563" s="281"/>
      <c r="Z563" s="281"/>
      <c r="AA563" s="281"/>
      <c r="AB563" s="281"/>
      <c r="AC563" s="281"/>
      <c r="AD563" s="281"/>
      <c r="AE563" s="281"/>
      <c r="AF563" s="281"/>
      <c r="AG563" s="281"/>
      <c r="AH563" s="281"/>
    </row>
    <row r="564" spans="1:34" s="298" customFormat="1" ht="28.5">
      <c r="A564" s="277"/>
      <c r="B564" s="1177"/>
      <c r="C564" s="1182"/>
      <c r="D564" s="1165" t="s">
        <v>1771</v>
      </c>
      <c r="E564" s="1165"/>
      <c r="F564" s="1165"/>
      <c r="G564" s="1165"/>
      <c r="H564" s="1165"/>
      <c r="I564" s="1165"/>
      <c r="J564" s="1165"/>
      <c r="K564" s="1165"/>
      <c r="L564" s="1165"/>
      <c r="M564" s="294"/>
      <c r="N564" s="294"/>
      <c r="O564" s="293"/>
      <c r="P564" s="294"/>
      <c r="Q564" s="294"/>
      <c r="R564" s="294"/>
      <c r="S564" s="292"/>
      <c r="T564" s="277"/>
      <c r="U564" s="281"/>
      <c r="V564" s="281"/>
      <c r="W564" s="281"/>
      <c r="X564" s="281"/>
      <c r="Y564" s="281"/>
      <c r="Z564" s="281"/>
      <c r="AA564" s="281"/>
      <c r="AB564" s="281"/>
      <c r="AC564" s="281"/>
      <c r="AD564" s="281"/>
      <c r="AE564" s="281"/>
      <c r="AF564" s="281"/>
      <c r="AG564" s="281"/>
    </row>
    <row r="565" spans="1:34">
      <c r="A565" s="1228">
        <v>1</v>
      </c>
      <c r="B565" s="1228">
        <v>1</v>
      </c>
      <c r="C565" s="1228">
        <v>1</v>
      </c>
      <c r="D565" s="1228">
        <v>1</v>
      </c>
      <c r="E565" s="1228">
        <v>1</v>
      </c>
      <c r="F565" s="1228">
        <v>1</v>
      </c>
      <c r="G565" s="1228">
        <v>1</v>
      </c>
      <c r="H565" s="1228">
        <v>1</v>
      </c>
      <c r="I565" s="1228">
        <v>1</v>
      </c>
      <c r="J565" s="1228">
        <v>1</v>
      </c>
      <c r="K565" s="1228">
        <v>1</v>
      </c>
      <c r="L565" s="1228">
        <v>1</v>
      </c>
      <c r="M565" s="1228">
        <v>1</v>
      </c>
      <c r="N565" s="1228">
        <v>1</v>
      </c>
      <c r="O565" s="1228">
        <v>1</v>
      </c>
      <c r="P565" s="1228">
        <v>1</v>
      </c>
      <c r="Q565" s="1228">
        <v>1</v>
      </c>
      <c r="R565" s="1228">
        <v>1</v>
      </c>
      <c r="S565" s="1228">
        <v>1</v>
      </c>
      <c r="T565" s="1228">
        <v>1</v>
      </c>
      <c r="U565" s="281"/>
      <c r="V565" s="281"/>
      <c r="W565" s="281"/>
      <c r="X565" s="281"/>
    </row>
    <row r="566" spans="1:34" s="298" customFormat="1" ht="40.5" customHeight="1">
      <c r="A566" s="277"/>
      <c r="B566" s="294"/>
      <c r="C566" s="1181" t="s">
        <v>1769</v>
      </c>
      <c r="D566" s="1182"/>
      <c r="E566" s="1165"/>
      <c r="F566" s="294"/>
      <c r="G566" s="294"/>
      <c r="H566" s="1166"/>
      <c r="I566" s="294"/>
      <c r="J566" s="294"/>
      <c r="K566" s="294"/>
      <c r="L566" s="294"/>
      <c r="M566" s="294"/>
      <c r="N566" s="294"/>
      <c r="O566" s="294"/>
      <c r="P566" s="293"/>
      <c r="Q566" s="294"/>
      <c r="R566" s="294"/>
      <c r="S566" s="294"/>
      <c r="T566" s="277"/>
      <c r="U566" s="281"/>
      <c r="V566" s="281"/>
      <c r="W566" s="281"/>
      <c r="X566" s="281"/>
      <c r="Y566" s="281"/>
      <c r="Z566" s="281"/>
      <c r="AA566" s="281"/>
      <c r="AB566" s="281"/>
      <c r="AC566" s="281"/>
      <c r="AD566" s="281"/>
      <c r="AE566" s="281"/>
      <c r="AF566" s="281"/>
      <c r="AG566" s="281"/>
      <c r="AH566" s="281"/>
    </row>
    <row r="567" spans="1:34" s="298" customFormat="1" ht="28.5">
      <c r="A567" s="277"/>
      <c r="B567" s="1177"/>
      <c r="C567" s="1182"/>
      <c r="D567" s="1165" t="s">
        <v>1767</v>
      </c>
      <c r="E567" s="1165"/>
      <c r="F567" s="1165"/>
      <c r="G567" s="1165"/>
      <c r="H567" s="1165"/>
      <c r="I567" s="1165"/>
      <c r="J567" s="1165"/>
      <c r="K567" s="1165"/>
      <c r="L567" s="1165"/>
      <c r="M567" s="294"/>
      <c r="N567" s="294"/>
      <c r="O567" s="293"/>
      <c r="P567" s="294"/>
      <c r="Q567" s="294"/>
      <c r="R567" s="294"/>
      <c r="S567" s="292"/>
      <c r="T567" s="277"/>
      <c r="U567" s="281"/>
      <c r="V567" s="281"/>
      <c r="W567" s="281"/>
      <c r="X567" s="281"/>
      <c r="Y567" s="281"/>
      <c r="Z567" s="281"/>
      <c r="AA567" s="281"/>
      <c r="AB567" s="281"/>
      <c r="AC567" s="281"/>
      <c r="AD567" s="281"/>
      <c r="AE567" s="281"/>
      <c r="AF567" s="281"/>
      <c r="AG567" s="281"/>
    </row>
    <row r="568" spans="1:34">
      <c r="A568" s="1228">
        <v>1</v>
      </c>
      <c r="B568" s="1228">
        <v>1</v>
      </c>
      <c r="C568" s="1228">
        <v>1</v>
      </c>
      <c r="D568" s="1228">
        <v>1</v>
      </c>
      <c r="E568" s="1228">
        <v>1</v>
      </c>
      <c r="F568" s="1228">
        <v>1</v>
      </c>
      <c r="G568" s="1228">
        <v>1</v>
      </c>
      <c r="H568" s="1228">
        <v>1</v>
      </c>
      <c r="I568" s="1228">
        <v>1</v>
      </c>
      <c r="J568" s="1228">
        <v>1</v>
      </c>
      <c r="K568" s="1228">
        <v>1</v>
      </c>
      <c r="L568" s="1228">
        <v>1</v>
      </c>
      <c r="M568" s="1228">
        <v>1</v>
      </c>
      <c r="N568" s="1228">
        <v>1</v>
      </c>
      <c r="O568" s="1228">
        <v>1</v>
      </c>
      <c r="P568" s="1228">
        <v>1</v>
      </c>
      <c r="Q568" s="1228">
        <v>1</v>
      </c>
      <c r="R568" s="1228">
        <v>1</v>
      </c>
      <c r="S568" s="1228">
        <v>1</v>
      </c>
      <c r="T568" s="1228">
        <v>1</v>
      </c>
      <c r="U568" s="281"/>
      <c r="V568" s="281"/>
      <c r="W568" s="281"/>
      <c r="X568" s="281"/>
    </row>
    <row r="569" spans="1:34" s="298" customFormat="1" ht="40.5" customHeight="1">
      <c r="A569" s="277"/>
      <c r="B569" s="294"/>
      <c r="C569" s="1181" t="s">
        <v>1765</v>
      </c>
      <c r="D569" s="1182"/>
      <c r="E569" s="1165"/>
      <c r="F569" s="294"/>
      <c r="G569" s="294"/>
      <c r="H569" s="1166"/>
      <c r="I569" s="294"/>
      <c r="J569" s="294"/>
      <c r="K569" s="294"/>
      <c r="L569" s="294"/>
      <c r="M569" s="294"/>
      <c r="N569" s="294"/>
      <c r="O569" s="294"/>
      <c r="P569" s="293"/>
      <c r="Q569" s="294"/>
      <c r="R569" s="294"/>
      <c r="S569" s="294"/>
      <c r="T569" s="277"/>
      <c r="U569" s="281"/>
      <c r="V569" s="281"/>
      <c r="W569" s="281"/>
      <c r="X569" s="281"/>
      <c r="Y569" s="281"/>
      <c r="Z569" s="281"/>
      <c r="AA569" s="281"/>
      <c r="AB569" s="281"/>
      <c r="AC569" s="281"/>
      <c r="AD569" s="281"/>
      <c r="AE569" s="281"/>
      <c r="AF569" s="281"/>
      <c r="AG569" s="281"/>
      <c r="AH569" s="281"/>
    </row>
    <row r="570" spans="1:34" s="298" customFormat="1" ht="28.5">
      <c r="A570" s="277"/>
      <c r="B570" s="1177"/>
      <c r="C570" s="1182"/>
      <c r="D570" s="1165" t="s">
        <v>1763</v>
      </c>
      <c r="E570" s="1165"/>
      <c r="F570" s="1165"/>
      <c r="G570" s="1165"/>
      <c r="H570" s="1165"/>
      <c r="I570" s="1165"/>
      <c r="J570" s="1165"/>
      <c r="K570" s="1165"/>
      <c r="L570" s="1165"/>
      <c r="M570" s="294"/>
      <c r="N570" s="294"/>
      <c r="O570" s="293"/>
      <c r="P570" s="294"/>
      <c r="Q570" s="294"/>
      <c r="R570" s="294"/>
      <c r="S570" s="292"/>
      <c r="T570" s="277"/>
      <c r="U570" s="281"/>
      <c r="V570" s="281"/>
      <c r="W570" s="281"/>
      <c r="X570" s="281"/>
      <c r="Y570" s="281"/>
      <c r="Z570" s="281"/>
      <c r="AA570" s="281"/>
      <c r="AB570" s="281"/>
      <c r="AC570" s="281"/>
      <c r="AD570" s="281"/>
      <c r="AE570" s="281"/>
      <c r="AF570" s="281"/>
      <c r="AG570" s="281"/>
    </row>
    <row r="571" spans="1:34">
      <c r="A571" s="1228">
        <v>1</v>
      </c>
      <c r="B571" s="1228">
        <v>1</v>
      </c>
      <c r="C571" s="1228">
        <v>1</v>
      </c>
      <c r="D571" s="1228">
        <v>1</v>
      </c>
      <c r="E571" s="1228">
        <v>1</v>
      </c>
      <c r="F571" s="1228">
        <v>1</v>
      </c>
      <c r="G571" s="1228">
        <v>1</v>
      </c>
      <c r="H571" s="1228">
        <v>1</v>
      </c>
      <c r="I571" s="1228">
        <v>1</v>
      </c>
      <c r="J571" s="1228">
        <v>1</v>
      </c>
      <c r="K571" s="1228">
        <v>1</v>
      </c>
      <c r="L571" s="1228">
        <v>1</v>
      </c>
      <c r="M571" s="1228">
        <v>1</v>
      </c>
      <c r="N571" s="1228">
        <v>1</v>
      </c>
      <c r="O571" s="1228">
        <v>1</v>
      </c>
      <c r="P571" s="1228">
        <v>1</v>
      </c>
      <c r="Q571" s="1228">
        <v>1</v>
      </c>
      <c r="R571" s="1228">
        <v>1</v>
      </c>
      <c r="S571" s="1228">
        <v>1</v>
      </c>
      <c r="T571" s="1228">
        <v>1</v>
      </c>
      <c r="U571" s="281"/>
      <c r="V571" s="281"/>
      <c r="W571" s="281"/>
      <c r="X571" s="281"/>
    </row>
    <row r="572" spans="1:34" s="298" customFormat="1" ht="40.5" customHeight="1">
      <c r="A572" s="277"/>
      <c r="B572" s="294"/>
      <c r="C572" s="1181" t="s">
        <v>1760</v>
      </c>
      <c r="D572" s="1182"/>
      <c r="E572" s="1165"/>
      <c r="F572" s="294"/>
      <c r="G572" s="294"/>
      <c r="H572" s="1166"/>
      <c r="I572" s="294"/>
      <c r="J572" s="294"/>
      <c r="K572" s="294"/>
      <c r="L572" s="294"/>
      <c r="M572" s="294"/>
      <c r="N572" s="294"/>
      <c r="O572" s="294"/>
      <c r="P572" s="293"/>
      <c r="Q572" s="294"/>
      <c r="R572" s="294"/>
      <c r="S572" s="294"/>
      <c r="T572" s="277"/>
      <c r="U572" s="281"/>
      <c r="V572" s="281"/>
      <c r="W572" s="281"/>
      <c r="X572" s="281"/>
      <c r="Y572" s="281"/>
      <c r="Z572" s="281"/>
      <c r="AA572" s="281"/>
      <c r="AB572" s="281"/>
      <c r="AC572" s="281"/>
      <c r="AD572" s="281"/>
      <c r="AE572" s="281"/>
      <c r="AF572" s="281"/>
      <c r="AG572" s="281"/>
      <c r="AH572" s="281"/>
    </row>
    <row r="573" spans="1:34" s="298" customFormat="1" ht="28.5">
      <c r="A573" s="277"/>
      <c r="B573" s="1177"/>
      <c r="C573" s="1182"/>
      <c r="D573" s="1165" t="s">
        <v>1758</v>
      </c>
      <c r="E573" s="1165"/>
      <c r="F573" s="1165"/>
      <c r="G573" s="1165"/>
      <c r="H573" s="1165"/>
      <c r="I573" s="1165"/>
      <c r="J573" s="1165"/>
      <c r="K573" s="1165"/>
      <c r="L573" s="1165"/>
      <c r="M573" s="294"/>
      <c r="N573" s="294"/>
      <c r="O573" s="293"/>
      <c r="P573" s="294"/>
      <c r="Q573" s="294"/>
      <c r="R573" s="294"/>
      <c r="S573" s="292"/>
      <c r="T573" s="277"/>
      <c r="U573" s="281"/>
      <c r="V573" s="281"/>
      <c r="W573" s="281"/>
      <c r="X573" s="281"/>
      <c r="Y573" s="281"/>
      <c r="Z573" s="281"/>
      <c r="AA573" s="281"/>
      <c r="AB573" s="281"/>
      <c r="AC573" s="281"/>
      <c r="AD573" s="281"/>
      <c r="AE573" s="281"/>
      <c r="AF573" s="281"/>
      <c r="AG573" s="281"/>
    </row>
    <row r="574" spans="1:34">
      <c r="A574" s="1228">
        <v>1</v>
      </c>
      <c r="B574" s="1228">
        <v>1</v>
      </c>
      <c r="C574" s="1228">
        <v>1</v>
      </c>
      <c r="D574" s="1228">
        <v>1</v>
      </c>
      <c r="E574" s="1228">
        <v>1</v>
      </c>
      <c r="F574" s="1228">
        <v>1</v>
      </c>
      <c r="G574" s="1228">
        <v>1</v>
      </c>
      <c r="H574" s="1228">
        <v>1</v>
      </c>
      <c r="I574" s="1228">
        <v>1</v>
      </c>
      <c r="J574" s="1228">
        <v>1</v>
      </c>
      <c r="K574" s="1228">
        <v>1</v>
      </c>
      <c r="L574" s="1228">
        <v>1</v>
      </c>
      <c r="M574" s="1228">
        <v>1</v>
      </c>
      <c r="N574" s="1228">
        <v>1</v>
      </c>
      <c r="O574" s="1228">
        <v>1</v>
      </c>
      <c r="P574" s="1228">
        <v>1</v>
      </c>
      <c r="Q574" s="1228">
        <v>1</v>
      </c>
      <c r="R574" s="1228">
        <v>1</v>
      </c>
      <c r="S574" s="1228">
        <v>1</v>
      </c>
      <c r="T574" s="1228">
        <v>1</v>
      </c>
      <c r="U574" s="281"/>
      <c r="V574" s="281"/>
      <c r="W574" s="281"/>
      <c r="X574" s="281"/>
    </row>
    <row r="575" spans="1:34" s="298" customFormat="1" ht="40.5" customHeight="1">
      <c r="A575" s="277"/>
      <c r="B575" s="294"/>
      <c r="C575" s="1181" t="s">
        <v>1757</v>
      </c>
      <c r="D575" s="1182"/>
      <c r="E575" s="1165"/>
      <c r="F575" s="294"/>
      <c r="G575" s="294"/>
      <c r="H575" s="1166"/>
      <c r="I575" s="294"/>
      <c r="J575" s="294"/>
      <c r="K575" s="294"/>
      <c r="L575" s="294"/>
      <c r="M575" s="294"/>
      <c r="N575" s="294"/>
      <c r="O575" s="294"/>
      <c r="P575" s="293"/>
      <c r="Q575" s="294"/>
      <c r="R575" s="294"/>
      <c r="S575" s="294"/>
      <c r="T575" s="277"/>
      <c r="U575" s="281"/>
      <c r="V575" s="281"/>
      <c r="W575" s="281"/>
      <c r="X575" s="281"/>
      <c r="Y575" s="281"/>
      <c r="Z575" s="281"/>
      <c r="AA575" s="281"/>
      <c r="AB575" s="281"/>
      <c r="AC575" s="281"/>
      <c r="AD575" s="281"/>
      <c r="AE575" s="281"/>
      <c r="AF575" s="281"/>
      <c r="AG575" s="281"/>
      <c r="AH575" s="281"/>
    </row>
    <row r="576" spans="1:34" s="298" customFormat="1" ht="28.5">
      <c r="A576" s="277"/>
      <c r="B576" s="1177"/>
      <c r="C576" s="1182"/>
      <c r="D576" s="1165" t="s">
        <v>1755</v>
      </c>
      <c r="E576" s="1165"/>
      <c r="F576" s="1165"/>
      <c r="G576" s="1165"/>
      <c r="H576" s="1165"/>
      <c r="I576" s="1165"/>
      <c r="J576" s="1165"/>
      <c r="K576" s="1165"/>
      <c r="L576" s="1165"/>
      <c r="M576" s="294"/>
      <c r="N576" s="294"/>
      <c r="O576" s="293"/>
      <c r="P576" s="294"/>
      <c r="Q576" s="294"/>
      <c r="R576" s="294"/>
      <c r="S576" s="292"/>
      <c r="T576" s="277"/>
      <c r="U576" s="281"/>
      <c r="V576" s="281"/>
      <c r="W576" s="281"/>
      <c r="X576" s="281"/>
      <c r="Y576" s="281"/>
      <c r="Z576" s="281"/>
      <c r="AA576" s="281"/>
      <c r="AB576" s="281"/>
      <c r="AC576" s="281"/>
      <c r="AD576" s="281"/>
      <c r="AE576" s="281"/>
      <c r="AF576" s="281"/>
      <c r="AG576" s="281"/>
    </row>
    <row r="577" spans="1:34">
      <c r="A577" s="1228">
        <v>1</v>
      </c>
      <c r="B577" s="1228">
        <v>1</v>
      </c>
      <c r="C577" s="1228">
        <v>1</v>
      </c>
      <c r="D577" s="1228">
        <v>1</v>
      </c>
      <c r="E577" s="1228">
        <v>1</v>
      </c>
      <c r="F577" s="1228">
        <v>1</v>
      </c>
      <c r="G577" s="1228">
        <v>1</v>
      </c>
      <c r="H577" s="1228">
        <v>1</v>
      </c>
      <c r="I577" s="1228">
        <v>1</v>
      </c>
      <c r="J577" s="1228">
        <v>1</v>
      </c>
      <c r="K577" s="1228">
        <v>1</v>
      </c>
      <c r="L577" s="1228">
        <v>1</v>
      </c>
      <c r="M577" s="1228">
        <v>1</v>
      </c>
      <c r="N577" s="1228">
        <v>1</v>
      </c>
      <c r="O577" s="1228">
        <v>1</v>
      </c>
      <c r="P577" s="1228">
        <v>1</v>
      </c>
      <c r="Q577" s="1228">
        <v>1</v>
      </c>
      <c r="R577" s="1228">
        <v>1</v>
      </c>
      <c r="S577" s="1228">
        <v>1</v>
      </c>
      <c r="T577" s="1228">
        <v>1</v>
      </c>
      <c r="U577" s="281"/>
      <c r="V577" s="281"/>
      <c r="W577" s="281"/>
      <c r="X577" s="281"/>
    </row>
    <row r="578" spans="1:34" s="298" customFormat="1" ht="40.5" customHeight="1">
      <c r="A578" s="277"/>
      <c r="B578" s="294"/>
      <c r="C578" s="1181" t="s">
        <v>1752</v>
      </c>
      <c r="D578" s="1182"/>
      <c r="E578" s="1165"/>
      <c r="F578" s="294"/>
      <c r="G578" s="294"/>
      <c r="H578" s="1166"/>
      <c r="I578" s="294"/>
      <c r="J578" s="294"/>
      <c r="K578" s="294"/>
      <c r="L578" s="294"/>
      <c r="M578" s="294"/>
      <c r="N578" s="294"/>
      <c r="O578" s="294"/>
      <c r="P578" s="293"/>
      <c r="Q578" s="294"/>
      <c r="R578" s="294"/>
      <c r="S578" s="294"/>
      <c r="T578" s="277"/>
      <c r="U578" s="281"/>
      <c r="V578" s="281"/>
      <c r="W578" s="281"/>
      <c r="X578" s="281"/>
      <c r="Y578" s="281"/>
      <c r="Z578" s="281"/>
      <c r="AA578" s="281"/>
      <c r="AB578" s="281"/>
      <c r="AC578" s="281"/>
      <c r="AD578" s="281"/>
      <c r="AE578" s="281"/>
      <c r="AF578" s="281"/>
      <c r="AG578" s="281"/>
      <c r="AH578" s="281"/>
    </row>
    <row r="579" spans="1:34" s="298" customFormat="1" ht="28.5">
      <c r="A579" s="277"/>
      <c r="B579" s="1177"/>
      <c r="C579" s="1182"/>
      <c r="D579" s="1165" t="s">
        <v>1750</v>
      </c>
      <c r="E579" s="1165"/>
      <c r="F579" s="1165"/>
      <c r="G579" s="1165"/>
      <c r="H579" s="1165"/>
      <c r="I579" s="1165"/>
      <c r="J579" s="1165"/>
      <c r="K579" s="1165"/>
      <c r="L579" s="1165"/>
      <c r="M579" s="294"/>
      <c r="N579" s="294"/>
      <c r="O579" s="293"/>
      <c r="P579" s="294"/>
      <c r="Q579" s="294"/>
      <c r="R579" s="294"/>
      <c r="S579" s="292"/>
      <c r="T579" s="277"/>
      <c r="U579" s="281"/>
      <c r="V579" s="281"/>
      <c r="W579" s="281"/>
      <c r="X579" s="281"/>
      <c r="Y579" s="281"/>
      <c r="Z579" s="281"/>
      <c r="AA579" s="281"/>
      <c r="AB579" s="281"/>
      <c r="AC579" s="281"/>
      <c r="AD579" s="281"/>
      <c r="AE579" s="281"/>
      <c r="AF579" s="281"/>
      <c r="AG579" s="281"/>
    </row>
    <row r="580" spans="1:34">
      <c r="A580" s="1228">
        <v>1</v>
      </c>
      <c r="B580" s="1228">
        <v>1</v>
      </c>
      <c r="C580" s="1228">
        <v>1</v>
      </c>
      <c r="D580" s="1228">
        <v>1</v>
      </c>
      <c r="E580" s="1228">
        <v>1</v>
      </c>
      <c r="F580" s="1228">
        <v>1</v>
      </c>
      <c r="G580" s="1228">
        <v>1</v>
      </c>
      <c r="H580" s="1228">
        <v>1</v>
      </c>
      <c r="I580" s="1228">
        <v>1</v>
      </c>
      <c r="J580" s="1228">
        <v>1</v>
      </c>
      <c r="K580" s="1228">
        <v>1</v>
      </c>
      <c r="L580" s="1228">
        <v>1</v>
      </c>
      <c r="M580" s="1228">
        <v>1</v>
      </c>
      <c r="N580" s="1228">
        <v>1</v>
      </c>
      <c r="O580" s="1228">
        <v>1</v>
      </c>
      <c r="P580" s="1228">
        <v>1</v>
      </c>
      <c r="Q580" s="1228">
        <v>1</v>
      </c>
      <c r="R580" s="1228">
        <v>1</v>
      </c>
      <c r="S580" s="1228">
        <v>1</v>
      </c>
      <c r="T580" s="1228">
        <v>1</v>
      </c>
      <c r="U580" s="281"/>
      <c r="V580" s="281"/>
      <c r="W580" s="281"/>
      <c r="X580" s="281"/>
    </row>
    <row r="581" spans="1:34" s="298" customFormat="1" ht="40.5" customHeight="1">
      <c r="A581" s="277"/>
      <c r="B581" s="294"/>
      <c r="C581" s="1181" t="s">
        <v>1748</v>
      </c>
      <c r="D581" s="1182"/>
      <c r="E581" s="1165"/>
      <c r="F581" s="294"/>
      <c r="G581" s="294"/>
      <c r="H581" s="1166"/>
      <c r="I581" s="294"/>
      <c r="J581" s="294"/>
      <c r="K581" s="294"/>
      <c r="L581" s="294"/>
      <c r="M581" s="294"/>
      <c r="N581" s="294"/>
      <c r="O581" s="294"/>
      <c r="P581" s="293"/>
      <c r="Q581" s="294"/>
      <c r="R581" s="294"/>
      <c r="S581" s="294"/>
      <c r="T581" s="277"/>
      <c r="U581" s="281"/>
      <c r="V581" s="281"/>
      <c r="W581" s="281"/>
      <c r="X581" s="281"/>
      <c r="Y581" s="281"/>
      <c r="Z581" s="281"/>
      <c r="AA581" s="281"/>
      <c r="AB581" s="281"/>
      <c r="AC581" s="281"/>
      <c r="AD581" s="281"/>
      <c r="AE581" s="281"/>
      <c r="AF581" s="281"/>
      <c r="AG581" s="281"/>
      <c r="AH581" s="281"/>
    </row>
    <row r="582" spans="1:34" s="298" customFormat="1" ht="28.5">
      <c r="A582" s="277"/>
      <c r="B582" s="1177"/>
      <c r="C582" s="1182"/>
      <c r="D582" s="1165" t="s">
        <v>1746</v>
      </c>
      <c r="E582" s="1165"/>
      <c r="F582" s="1165"/>
      <c r="G582" s="1165"/>
      <c r="H582" s="1165"/>
      <c r="I582" s="1165"/>
      <c r="J582" s="1165"/>
      <c r="K582" s="1165"/>
      <c r="L582" s="1165"/>
      <c r="M582" s="294"/>
      <c r="N582" s="294"/>
      <c r="O582" s="293"/>
      <c r="P582" s="294"/>
      <c r="Q582" s="294"/>
      <c r="R582" s="294"/>
      <c r="S582" s="292"/>
      <c r="T582" s="277"/>
      <c r="U582" s="281"/>
      <c r="V582" s="281"/>
      <c r="W582" s="281"/>
      <c r="X582" s="281"/>
      <c r="Y582" s="281"/>
      <c r="Z582" s="281"/>
      <c r="AA582" s="281"/>
      <c r="AB582" s="281"/>
      <c r="AC582" s="281"/>
      <c r="AD582" s="281"/>
      <c r="AE582" s="281"/>
      <c r="AF582" s="281"/>
      <c r="AG582" s="281"/>
    </row>
    <row r="583" spans="1:34">
      <c r="A583" s="1228">
        <v>1</v>
      </c>
      <c r="B583" s="1228">
        <v>1</v>
      </c>
      <c r="C583" s="1228">
        <v>1</v>
      </c>
      <c r="D583" s="1228">
        <v>1</v>
      </c>
      <c r="E583" s="1228">
        <v>1</v>
      </c>
      <c r="F583" s="1228">
        <v>1</v>
      </c>
      <c r="G583" s="1228">
        <v>1</v>
      </c>
      <c r="H583" s="1228">
        <v>1</v>
      </c>
      <c r="I583" s="1228">
        <v>1</v>
      </c>
      <c r="J583" s="1228">
        <v>1</v>
      </c>
      <c r="K583" s="1228">
        <v>1</v>
      </c>
      <c r="L583" s="1228">
        <v>1</v>
      </c>
      <c r="M583" s="1228">
        <v>1</v>
      </c>
      <c r="N583" s="1228">
        <v>1</v>
      </c>
      <c r="O583" s="1228">
        <v>1</v>
      </c>
      <c r="P583" s="1228">
        <v>1</v>
      </c>
      <c r="Q583" s="1228">
        <v>1</v>
      </c>
      <c r="R583" s="1228">
        <v>1</v>
      </c>
      <c r="S583" s="1228">
        <v>1</v>
      </c>
      <c r="T583" s="1228">
        <v>1</v>
      </c>
      <c r="U583" s="281"/>
      <c r="V583" s="281"/>
      <c r="W583" s="281"/>
      <c r="X583" s="281"/>
    </row>
    <row r="584" spans="1:34" s="298" customFormat="1" ht="40.5" customHeight="1">
      <c r="A584" s="277"/>
      <c r="B584" s="294"/>
      <c r="C584" s="1181" t="s">
        <v>1785</v>
      </c>
      <c r="D584" s="1182"/>
      <c r="E584" s="1165"/>
      <c r="F584" s="294"/>
      <c r="G584" s="294"/>
      <c r="H584" s="1166"/>
      <c r="I584" s="294"/>
      <c r="J584" s="294"/>
      <c r="K584" s="294"/>
      <c r="L584" s="294"/>
      <c r="M584" s="294"/>
      <c r="N584" s="294"/>
      <c r="O584" s="294"/>
      <c r="P584" s="293"/>
      <c r="Q584" s="294"/>
      <c r="R584" s="294"/>
      <c r="S584" s="294"/>
      <c r="T584" s="277"/>
      <c r="U584" s="281"/>
      <c r="V584" s="281"/>
      <c r="W584" s="281"/>
      <c r="X584" s="281"/>
      <c r="Y584" s="281"/>
      <c r="Z584" s="281"/>
      <c r="AA584" s="281"/>
      <c r="AB584" s="281"/>
      <c r="AC584" s="281"/>
      <c r="AD584" s="281"/>
      <c r="AE584" s="281"/>
      <c r="AF584" s="281"/>
      <c r="AG584" s="281"/>
      <c r="AH584" s="281"/>
    </row>
    <row r="585" spans="1:34" s="298" customFormat="1" ht="28.5">
      <c r="A585" s="277"/>
      <c r="B585" s="1177"/>
      <c r="C585" s="1182"/>
      <c r="D585" s="1165" t="s">
        <v>1784</v>
      </c>
      <c r="E585" s="1165"/>
      <c r="F585" s="1165"/>
      <c r="G585" s="1165"/>
      <c r="H585" s="1165"/>
      <c r="I585" s="1165"/>
      <c r="J585" s="1165"/>
      <c r="K585" s="1165"/>
      <c r="L585" s="1165"/>
      <c r="M585" s="294"/>
      <c r="N585" s="294"/>
      <c r="O585" s="293"/>
      <c r="P585" s="294"/>
      <c r="Q585" s="294"/>
      <c r="R585" s="294"/>
      <c r="S585" s="292"/>
      <c r="T585" s="277"/>
      <c r="U585" s="281"/>
      <c r="V585" s="281"/>
      <c r="W585" s="281"/>
      <c r="X585" s="281"/>
      <c r="Y585" s="281"/>
      <c r="Z585" s="281"/>
      <c r="AA585" s="281"/>
      <c r="AB585" s="281"/>
      <c r="AC585" s="281"/>
      <c r="AD585" s="281"/>
      <c r="AE585" s="281"/>
      <c r="AF585" s="281"/>
      <c r="AG585" s="281"/>
    </row>
    <row r="586" spans="1:34">
      <c r="A586" s="1228">
        <v>1</v>
      </c>
      <c r="B586" s="1228">
        <v>1</v>
      </c>
      <c r="C586" s="1228">
        <v>1</v>
      </c>
      <c r="D586" s="1228">
        <v>1</v>
      </c>
      <c r="E586" s="1228">
        <v>1</v>
      </c>
      <c r="F586" s="1228">
        <v>1</v>
      </c>
      <c r="G586" s="1228">
        <v>1</v>
      </c>
      <c r="H586" s="1228">
        <v>1</v>
      </c>
      <c r="I586" s="1228">
        <v>1</v>
      </c>
      <c r="J586" s="1228">
        <v>1</v>
      </c>
      <c r="K586" s="1228">
        <v>1</v>
      </c>
      <c r="L586" s="1228">
        <v>1</v>
      </c>
      <c r="M586" s="1228">
        <v>1</v>
      </c>
      <c r="N586" s="1228">
        <v>1</v>
      </c>
      <c r="O586" s="1228">
        <v>1</v>
      </c>
      <c r="P586" s="1228">
        <v>1</v>
      </c>
      <c r="Q586" s="1228">
        <v>1</v>
      </c>
      <c r="R586" s="1228">
        <v>1</v>
      </c>
      <c r="S586" s="1228">
        <v>1</v>
      </c>
      <c r="T586" s="1228">
        <v>1</v>
      </c>
      <c r="U586" s="281"/>
      <c r="V586" s="281"/>
      <c r="W586" s="281"/>
      <c r="X586" s="281"/>
    </row>
    <row r="587" spans="1:34" s="298" customFormat="1" ht="40.5" customHeight="1">
      <c r="A587" s="277"/>
      <c r="B587" s="294"/>
      <c r="C587" s="1181" t="s">
        <v>1783</v>
      </c>
      <c r="D587" s="1182"/>
      <c r="E587" s="1165"/>
      <c r="F587" s="294"/>
      <c r="G587" s="294"/>
      <c r="H587" s="1166"/>
      <c r="I587" s="294"/>
      <c r="J587" s="294"/>
      <c r="K587" s="294"/>
      <c r="L587" s="294"/>
      <c r="M587" s="294"/>
      <c r="N587" s="294"/>
      <c r="O587" s="294"/>
      <c r="P587" s="293"/>
      <c r="Q587" s="294"/>
      <c r="R587" s="294"/>
      <c r="S587" s="294"/>
      <c r="T587" s="277"/>
      <c r="U587" s="281"/>
      <c r="V587" s="281"/>
      <c r="W587" s="281"/>
      <c r="X587" s="281"/>
      <c r="Y587" s="281"/>
      <c r="Z587" s="281"/>
      <c r="AA587" s="281"/>
      <c r="AB587" s="281"/>
      <c r="AC587" s="281"/>
      <c r="AD587" s="281"/>
      <c r="AE587" s="281"/>
      <c r="AF587" s="281"/>
      <c r="AG587" s="281"/>
      <c r="AH587" s="281"/>
    </row>
    <row r="588" spans="1:34" s="298" customFormat="1" ht="28.5">
      <c r="A588" s="277"/>
      <c r="B588" s="1177"/>
      <c r="C588" s="1182"/>
      <c r="D588" s="1165" t="s">
        <v>1781</v>
      </c>
      <c r="E588" s="1165"/>
      <c r="F588" s="1165"/>
      <c r="G588" s="1165"/>
      <c r="H588" s="1165"/>
      <c r="I588" s="1165"/>
      <c r="J588" s="1165"/>
      <c r="K588" s="1165"/>
      <c r="L588" s="1165"/>
      <c r="M588" s="294"/>
      <c r="N588" s="294"/>
      <c r="O588" s="293"/>
      <c r="P588" s="294"/>
      <c r="Q588" s="294"/>
      <c r="R588" s="294"/>
      <c r="S588" s="292"/>
      <c r="T588" s="277"/>
      <c r="U588" s="281"/>
      <c r="V588" s="281"/>
      <c r="W588" s="281"/>
      <c r="X588" s="281"/>
      <c r="Y588" s="281"/>
      <c r="Z588" s="281"/>
      <c r="AA588" s="281"/>
      <c r="AB588" s="281"/>
      <c r="AC588" s="281"/>
      <c r="AD588" s="281"/>
      <c r="AE588" s="281"/>
      <c r="AF588" s="281"/>
      <c r="AG588" s="281"/>
    </row>
    <row r="589" spans="1:34">
      <c r="A589" s="1228">
        <v>1</v>
      </c>
      <c r="B589" s="1228">
        <v>1</v>
      </c>
      <c r="C589" s="1228">
        <v>1</v>
      </c>
      <c r="D589" s="1228">
        <v>1</v>
      </c>
      <c r="E589" s="1228">
        <v>1</v>
      </c>
      <c r="F589" s="1228">
        <v>1</v>
      </c>
      <c r="G589" s="1228">
        <v>1</v>
      </c>
      <c r="H589" s="1228">
        <v>1</v>
      </c>
      <c r="I589" s="1228">
        <v>1</v>
      </c>
      <c r="J589" s="1228">
        <v>1</v>
      </c>
      <c r="K589" s="1228">
        <v>1</v>
      </c>
      <c r="L589" s="1228">
        <v>1</v>
      </c>
      <c r="M589" s="1228">
        <v>1</v>
      </c>
      <c r="N589" s="1228">
        <v>1</v>
      </c>
      <c r="O589" s="1228">
        <v>1</v>
      </c>
      <c r="P589" s="1228">
        <v>1</v>
      </c>
      <c r="Q589" s="1228">
        <v>1</v>
      </c>
      <c r="R589" s="1228">
        <v>1</v>
      </c>
      <c r="S589" s="1228">
        <v>1</v>
      </c>
      <c r="T589" s="1228">
        <v>1</v>
      </c>
      <c r="U589" s="281"/>
      <c r="V589" s="281"/>
      <c r="W589" s="281"/>
      <c r="X589" s="281"/>
    </row>
    <row r="590" spans="1:34">
      <c r="A590" s="1228">
        <v>1</v>
      </c>
      <c r="B590" s="1228">
        <v>1</v>
      </c>
      <c r="C590" s="1228">
        <v>1</v>
      </c>
      <c r="D590" s="1228">
        <v>1</v>
      </c>
      <c r="E590" s="1228">
        <v>1</v>
      </c>
      <c r="F590" s="1228">
        <v>1</v>
      </c>
      <c r="G590" s="1228">
        <v>1</v>
      </c>
      <c r="H590" s="1228">
        <v>1</v>
      </c>
      <c r="I590" s="1228">
        <v>1</v>
      </c>
      <c r="J590" s="1228">
        <v>1</v>
      </c>
      <c r="K590" s="1228">
        <v>1</v>
      </c>
      <c r="L590" s="1228">
        <v>1</v>
      </c>
      <c r="M590" s="1228">
        <v>1</v>
      </c>
      <c r="N590" s="1228">
        <v>1</v>
      </c>
      <c r="O590" s="1228">
        <v>1</v>
      </c>
    </row>
    <row r="591" spans="1:34" ht="28.5">
      <c r="A591" s="277"/>
      <c r="B591" s="294"/>
      <c r="C591" s="1181" t="s">
        <v>1785</v>
      </c>
      <c r="D591" s="1182"/>
      <c r="E591" s="1165"/>
      <c r="F591" s="294"/>
      <c r="G591" s="294"/>
      <c r="H591" s="1166"/>
      <c r="I591" s="294"/>
      <c r="J591" s="294"/>
      <c r="K591" s="294"/>
      <c r="L591" s="294"/>
      <c r="M591" s="294"/>
      <c r="N591" s="294"/>
      <c r="O591" s="294"/>
      <c r="P591" s="293"/>
      <c r="Q591" s="294"/>
      <c r="R591" s="294"/>
      <c r="S591" s="294"/>
      <c r="T591" s="277"/>
    </row>
    <row r="592" spans="1:34" ht="28.5">
      <c r="A592" s="277"/>
      <c r="B592" s="1177"/>
      <c r="C592" s="1182"/>
      <c r="D592" s="1165" t="s">
        <v>1784</v>
      </c>
      <c r="E592" s="1165"/>
      <c r="F592" s="1165"/>
      <c r="G592" s="1165"/>
      <c r="H592" s="1165"/>
      <c r="I592" s="1165"/>
      <c r="J592" s="1165"/>
      <c r="K592" s="1165"/>
      <c r="L592" s="1165"/>
      <c r="M592" s="294"/>
      <c r="N592" s="294"/>
      <c r="O592" s="294"/>
      <c r="P592" s="293"/>
      <c r="Q592" s="294"/>
      <c r="R592" s="294"/>
      <c r="S592" s="294"/>
      <c r="T592" s="277"/>
    </row>
    <row r="593" spans="1:20">
      <c r="A593" s="1228">
        <v>1</v>
      </c>
      <c r="B593" s="1228">
        <v>1</v>
      </c>
      <c r="C593" s="1228">
        <v>1</v>
      </c>
      <c r="D593" s="1228">
        <v>1</v>
      </c>
      <c r="E593" s="1228">
        <v>1</v>
      </c>
      <c r="F593" s="1228">
        <v>1</v>
      </c>
      <c r="G593" s="1228">
        <v>1</v>
      </c>
      <c r="H593" s="1228">
        <v>1</v>
      </c>
      <c r="I593" s="1228">
        <v>1</v>
      </c>
      <c r="J593" s="1228">
        <v>1</v>
      </c>
      <c r="K593" s="1228">
        <v>1</v>
      </c>
      <c r="L593" s="1228">
        <v>1</v>
      </c>
      <c r="M593" s="1228">
        <v>1</v>
      </c>
      <c r="N593" s="1228">
        <v>1</v>
      </c>
      <c r="O593" s="1228">
        <v>1</v>
      </c>
    </row>
    <row r="594" spans="1:20" ht="28.5">
      <c r="A594" s="277"/>
      <c r="B594" s="294"/>
      <c r="C594" s="1181" t="s">
        <v>1783</v>
      </c>
      <c r="D594" s="1182"/>
      <c r="E594" s="1165"/>
      <c r="F594" s="294"/>
      <c r="G594" s="294"/>
      <c r="H594" s="1166"/>
      <c r="I594" s="294"/>
      <c r="J594" s="294"/>
      <c r="K594" s="294"/>
      <c r="L594" s="294"/>
      <c r="M594" s="294"/>
      <c r="N594" s="294"/>
      <c r="O594" s="294"/>
      <c r="P594" s="293"/>
      <c r="Q594" s="294"/>
      <c r="R594" s="294"/>
      <c r="S594" s="294"/>
      <c r="T594" s="277"/>
    </row>
    <row r="595" spans="1:20" ht="28.5">
      <c r="A595" s="277"/>
      <c r="B595" s="1177"/>
      <c r="C595" s="1182"/>
      <c r="D595" s="1165" t="s">
        <v>1781</v>
      </c>
      <c r="E595" s="1165"/>
      <c r="F595" s="1165"/>
      <c r="G595" s="1165"/>
      <c r="H595" s="1165"/>
      <c r="I595" s="1165"/>
      <c r="J595" s="1165"/>
      <c r="K595" s="1165"/>
      <c r="L595" s="1165"/>
      <c r="M595" s="294"/>
      <c r="N595" s="294"/>
      <c r="O595" s="294"/>
      <c r="P595" s="293"/>
      <c r="Q595" s="294"/>
      <c r="R595" s="294"/>
      <c r="S595" s="294"/>
      <c r="T595" s="277"/>
    </row>
    <row r="596" spans="1:20">
      <c r="A596" s="1228">
        <v>1</v>
      </c>
      <c r="B596" s="1228">
        <v>1</v>
      </c>
      <c r="C596" s="1228">
        <v>1</v>
      </c>
      <c r="D596" s="1228">
        <v>1</v>
      </c>
      <c r="E596" s="1228">
        <v>1</v>
      </c>
      <c r="F596" s="1228">
        <v>1</v>
      </c>
      <c r="G596" s="1228">
        <v>1</v>
      </c>
      <c r="H596" s="1228">
        <v>1</v>
      </c>
      <c r="I596" s="1228">
        <v>1</v>
      </c>
      <c r="J596" s="1228">
        <v>1</v>
      </c>
      <c r="K596" s="1228">
        <v>1</v>
      </c>
      <c r="L596" s="1228">
        <v>1</v>
      </c>
      <c r="M596" s="1228">
        <v>1</v>
      </c>
      <c r="N596" s="1228">
        <v>1</v>
      </c>
      <c r="O596" s="1228">
        <v>1</v>
      </c>
    </row>
    <row r="597" spans="1:20" ht="28.5">
      <c r="A597" s="277"/>
      <c r="B597" s="294"/>
      <c r="C597" s="1181" t="s">
        <v>1778</v>
      </c>
      <c r="D597" s="1182"/>
      <c r="E597" s="1165"/>
      <c r="F597" s="294"/>
      <c r="G597" s="294"/>
      <c r="H597" s="1166"/>
      <c r="I597" s="294"/>
      <c r="J597" s="294"/>
      <c r="K597" s="294"/>
      <c r="L597" s="294"/>
      <c r="M597" s="294"/>
      <c r="N597" s="294"/>
      <c r="O597" s="294"/>
      <c r="P597" s="293"/>
      <c r="Q597" s="294"/>
      <c r="R597" s="294"/>
      <c r="S597" s="294"/>
      <c r="T597" s="277"/>
    </row>
    <row r="598" spans="1:20" ht="28.5">
      <c r="A598" s="277"/>
      <c r="B598" s="1177"/>
      <c r="C598" s="1182"/>
      <c r="D598" s="1165" t="s">
        <v>1776</v>
      </c>
      <c r="E598" s="1165"/>
      <c r="F598" s="1165"/>
      <c r="G598" s="1165"/>
      <c r="H598" s="1165"/>
      <c r="I598" s="1165"/>
      <c r="J598" s="1165"/>
      <c r="K598" s="1165"/>
      <c r="L598" s="1165"/>
      <c r="M598" s="294"/>
      <c r="N598" s="294"/>
      <c r="O598" s="294"/>
      <c r="P598" s="293"/>
      <c r="Q598" s="294"/>
      <c r="R598" s="294"/>
      <c r="S598" s="294"/>
      <c r="T598" s="277"/>
    </row>
    <row r="599" spans="1:20">
      <c r="A599" s="1228">
        <v>1</v>
      </c>
      <c r="B599" s="1228">
        <v>1</v>
      </c>
      <c r="C599" s="1228">
        <v>1</v>
      </c>
      <c r="D599" s="1228">
        <v>1</v>
      </c>
      <c r="E599" s="1228">
        <v>1</v>
      </c>
      <c r="F599" s="1228">
        <v>1</v>
      </c>
      <c r="G599" s="1228">
        <v>1</v>
      </c>
      <c r="H599" s="1228">
        <v>1</v>
      </c>
      <c r="I599" s="1228">
        <v>1</v>
      </c>
      <c r="J599" s="1228">
        <v>1</v>
      </c>
      <c r="K599" s="1228">
        <v>1</v>
      </c>
      <c r="L599" s="1228">
        <v>1</v>
      </c>
      <c r="M599" s="1228">
        <v>1</v>
      </c>
      <c r="N599" s="1228">
        <v>1</v>
      </c>
      <c r="O599" s="1228">
        <v>1</v>
      </c>
    </row>
    <row r="600" spans="1:20" ht="28.5">
      <c r="A600" s="277"/>
      <c r="B600" s="294"/>
      <c r="C600" s="1181" t="s">
        <v>1773</v>
      </c>
      <c r="D600" s="1182"/>
      <c r="E600" s="1165"/>
      <c r="F600" s="294"/>
      <c r="G600" s="294"/>
      <c r="H600" s="1166"/>
      <c r="I600" s="294"/>
      <c r="J600" s="294"/>
      <c r="K600" s="294"/>
      <c r="L600" s="294"/>
      <c r="M600" s="294"/>
      <c r="N600" s="294"/>
      <c r="O600" s="294"/>
      <c r="P600" s="293"/>
      <c r="Q600" s="294"/>
      <c r="R600" s="294"/>
      <c r="S600" s="294"/>
      <c r="T600" s="277"/>
    </row>
    <row r="601" spans="1:20" ht="28.5">
      <c r="A601" s="277"/>
      <c r="B601" s="1177"/>
      <c r="C601" s="1182"/>
      <c r="D601" s="1165" t="s">
        <v>1771</v>
      </c>
      <c r="E601" s="1165"/>
      <c r="F601" s="1165"/>
      <c r="G601" s="1165"/>
      <c r="H601" s="1165"/>
      <c r="I601" s="1165"/>
      <c r="J601" s="1165"/>
      <c r="K601" s="1165"/>
      <c r="L601" s="1165"/>
      <c r="M601" s="294"/>
      <c r="N601" s="294"/>
      <c r="O601" s="294"/>
      <c r="P601" s="293"/>
      <c r="Q601" s="294"/>
      <c r="R601" s="294"/>
      <c r="S601" s="294"/>
      <c r="T601" s="277"/>
    </row>
    <row r="602" spans="1:20">
      <c r="A602" s="1228">
        <v>1</v>
      </c>
      <c r="B602" s="1228">
        <v>1</v>
      </c>
      <c r="C602" s="1228">
        <v>1</v>
      </c>
      <c r="D602" s="1228">
        <v>1</v>
      </c>
      <c r="E602" s="1228">
        <v>1</v>
      </c>
      <c r="F602" s="1228">
        <v>1</v>
      </c>
      <c r="G602" s="1228">
        <v>1</v>
      </c>
      <c r="H602" s="1228">
        <v>1</v>
      </c>
      <c r="I602" s="1228">
        <v>1</v>
      </c>
      <c r="J602" s="1228">
        <v>1</v>
      </c>
      <c r="K602" s="1228">
        <v>1</v>
      </c>
      <c r="L602" s="1228">
        <v>1</v>
      </c>
      <c r="M602" s="1228">
        <v>1</v>
      </c>
      <c r="N602" s="1228">
        <v>1</v>
      </c>
      <c r="O602" s="1228">
        <v>1</v>
      </c>
    </row>
    <row r="603" spans="1:20" ht="28.5">
      <c r="A603" s="277"/>
      <c r="B603" s="294"/>
      <c r="C603" s="1270" t="s">
        <v>1769</v>
      </c>
      <c r="D603" s="1182"/>
      <c r="E603" s="1165"/>
      <c r="F603" s="294"/>
      <c r="G603" s="294"/>
      <c r="H603" s="1166"/>
      <c r="I603" s="294"/>
      <c r="J603" s="294"/>
      <c r="K603" s="294"/>
      <c r="L603" s="294"/>
      <c r="M603" s="294"/>
      <c r="N603" s="294"/>
      <c r="O603" s="294"/>
      <c r="P603" s="293"/>
      <c r="Q603" s="294"/>
      <c r="R603" s="294"/>
      <c r="S603" s="294"/>
      <c r="T603" s="277"/>
    </row>
    <row r="604" spans="1:20" ht="28.5">
      <c r="A604" s="277"/>
      <c r="B604" s="1177"/>
      <c r="C604" s="1182"/>
      <c r="D604" s="1165" t="s">
        <v>1767</v>
      </c>
      <c r="E604" s="1165"/>
      <c r="F604" s="1165"/>
      <c r="G604" s="1165"/>
      <c r="H604" s="1165"/>
      <c r="I604" s="1165"/>
      <c r="J604" s="1165"/>
      <c r="K604" s="1165"/>
      <c r="L604" s="1165"/>
      <c r="M604" s="294"/>
      <c r="N604" s="294"/>
      <c r="O604" s="294"/>
      <c r="P604" s="293"/>
      <c r="Q604" s="294"/>
      <c r="R604" s="294"/>
      <c r="S604" s="294"/>
      <c r="T604" s="277"/>
    </row>
    <row r="605" spans="1:20">
      <c r="A605" s="1228">
        <v>1</v>
      </c>
      <c r="B605" s="1228">
        <v>1</v>
      </c>
      <c r="C605" s="1228">
        <v>1</v>
      </c>
      <c r="D605" s="1228">
        <v>1</v>
      </c>
      <c r="E605" s="1228">
        <v>1</v>
      </c>
      <c r="F605" s="1228">
        <v>1</v>
      </c>
      <c r="G605" s="1228">
        <v>1</v>
      </c>
      <c r="H605" s="1228">
        <v>1</v>
      </c>
      <c r="I605" s="1228">
        <v>1</v>
      </c>
      <c r="J605" s="1228">
        <v>1</v>
      </c>
      <c r="K605" s="1228">
        <v>1</v>
      </c>
      <c r="L605" s="1228">
        <v>1</v>
      </c>
      <c r="M605" s="1228">
        <v>1</v>
      </c>
      <c r="N605" s="1228">
        <v>1</v>
      </c>
    </row>
    <row r="606" spans="1:20" ht="28.5">
      <c r="A606" s="277"/>
      <c r="B606" s="294"/>
      <c r="C606" s="1181" t="s">
        <v>1765</v>
      </c>
      <c r="D606" s="1182"/>
      <c r="E606" s="1165"/>
      <c r="F606" s="294"/>
      <c r="G606" s="294"/>
      <c r="H606" s="1166"/>
      <c r="I606" s="294"/>
      <c r="J606" s="294"/>
      <c r="K606" s="294"/>
      <c r="L606" s="294"/>
      <c r="M606" s="294"/>
      <c r="N606" s="294"/>
      <c r="O606" s="294"/>
      <c r="P606" s="293"/>
      <c r="Q606" s="294"/>
      <c r="R606" s="294"/>
      <c r="S606" s="294"/>
      <c r="T606" s="277"/>
    </row>
    <row r="607" spans="1:20" ht="28.5">
      <c r="A607" s="277"/>
      <c r="B607" s="1177"/>
      <c r="C607" s="1182"/>
      <c r="D607" s="1165" t="s">
        <v>1763</v>
      </c>
      <c r="E607" s="1165"/>
      <c r="F607" s="1165"/>
      <c r="G607" s="1165"/>
      <c r="H607" s="1165"/>
      <c r="I607" s="1165"/>
      <c r="J607" s="1165"/>
      <c r="K607" s="1165"/>
      <c r="L607" s="1165"/>
      <c r="M607" s="294"/>
      <c r="N607" s="294"/>
      <c r="O607" s="294"/>
      <c r="P607" s="293"/>
      <c r="Q607" s="294"/>
      <c r="R607" s="294"/>
      <c r="S607" s="294"/>
      <c r="T607" s="277"/>
    </row>
    <row r="608" spans="1:20">
      <c r="A608" s="1228">
        <v>1</v>
      </c>
      <c r="B608" s="1228">
        <v>1</v>
      </c>
      <c r="C608" s="1228">
        <v>1</v>
      </c>
      <c r="D608" s="1228">
        <v>1</v>
      </c>
      <c r="E608" s="1228">
        <v>1</v>
      </c>
      <c r="F608" s="1228">
        <v>1</v>
      </c>
      <c r="G608" s="1228">
        <v>1</v>
      </c>
      <c r="H608" s="1228">
        <v>1</v>
      </c>
      <c r="I608" s="1228">
        <v>1</v>
      </c>
      <c r="J608" s="1228">
        <v>1</v>
      </c>
      <c r="K608" s="1228">
        <v>1</v>
      </c>
      <c r="L608" s="1228">
        <v>1</v>
      </c>
      <c r="M608" s="1228">
        <v>1</v>
      </c>
      <c r="N608" s="1228">
        <v>1</v>
      </c>
      <c r="O608" s="1228">
        <v>1</v>
      </c>
    </row>
    <row r="609" spans="1:20" ht="28.5">
      <c r="A609" s="277"/>
      <c r="B609" s="294"/>
      <c r="C609" s="1181" t="s">
        <v>1760</v>
      </c>
      <c r="D609" s="1182"/>
      <c r="E609" s="1165"/>
      <c r="F609" s="294"/>
      <c r="G609" s="294"/>
      <c r="H609" s="1166"/>
      <c r="I609" s="294"/>
      <c r="J609" s="294"/>
      <c r="K609" s="294"/>
      <c r="L609" s="294"/>
      <c r="M609" s="294"/>
      <c r="N609" s="294"/>
      <c r="O609" s="294"/>
      <c r="P609" s="293"/>
      <c r="Q609" s="294"/>
      <c r="R609" s="294"/>
      <c r="S609" s="294"/>
      <c r="T609" s="277"/>
    </row>
    <row r="610" spans="1:20" ht="28.5">
      <c r="A610" s="277"/>
      <c r="B610" s="1177"/>
      <c r="C610" s="1182"/>
      <c r="D610" s="1165" t="s">
        <v>1758</v>
      </c>
      <c r="E610" s="1165"/>
      <c r="F610" s="1165"/>
      <c r="G610" s="1165"/>
      <c r="H610" s="1165"/>
      <c r="I610" s="1165"/>
      <c r="J610" s="1165"/>
      <c r="K610" s="1165"/>
      <c r="L610" s="1165"/>
      <c r="M610" s="294"/>
      <c r="N610" s="294"/>
      <c r="O610" s="294"/>
      <c r="P610" s="293"/>
      <c r="Q610" s="294"/>
      <c r="R610" s="294"/>
      <c r="S610" s="294"/>
      <c r="T610" s="277"/>
    </row>
    <row r="611" spans="1:20">
      <c r="A611" s="1228">
        <v>1</v>
      </c>
      <c r="B611" s="1228">
        <v>1</v>
      </c>
      <c r="C611" s="1228">
        <v>1</v>
      </c>
      <c r="D611" s="1228">
        <v>1</v>
      </c>
      <c r="E611" s="1228">
        <v>1</v>
      </c>
      <c r="F611" s="1228">
        <v>1</v>
      </c>
      <c r="G611" s="1228">
        <v>1</v>
      </c>
      <c r="H611" s="1228">
        <v>1</v>
      </c>
      <c r="I611" s="1228">
        <v>1</v>
      </c>
      <c r="J611" s="1228">
        <v>1</v>
      </c>
      <c r="K611" s="1228">
        <v>1</v>
      </c>
      <c r="L611" s="1228">
        <v>1</v>
      </c>
      <c r="M611" s="1228">
        <v>1</v>
      </c>
      <c r="N611" s="1228">
        <v>1</v>
      </c>
      <c r="O611" s="1228">
        <v>1</v>
      </c>
    </row>
    <row r="612" spans="1:20" ht="28.5">
      <c r="A612" s="277"/>
      <c r="B612" s="294"/>
      <c r="C612" s="1181" t="s">
        <v>1757</v>
      </c>
      <c r="D612" s="1182"/>
      <c r="E612" s="1165"/>
      <c r="F612" s="294"/>
      <c r="G612" s="294"/>
      <c r="H612" s="1166"/>
      <c r="I612" s="294"/>
      <c r="J612" s="294"/>
      <c r="K612" s="294"/>
      <c r="L612" s="294"/>
      <c r="M612" s="294"/>
      <c r="N612" s="294"/>
      <c r="O612" s="294"/>
      <c r="P612" s="293"/>
      <c r="Q612" s="294"/>
      <c r="R612" s="294"/>
      <c r="S612" s="294"/>
      <c r="T612" s="277"/>
    </row>
    <row r="613" spans="1:20" ht="28.5">
      <c r="A613" s="277"/>
      <c r="B613" s="1177"/>
      <c r="C613" s="1182"/>
      <c r="D613" s="1165" t="s">
        <v>1755</v>
      </c>
      <c r="E613" s="1165"/>
      <c r="F613" s="1165"/>
      <c r="G613" s="1165"/>
      <c r="H613" s="1165"/>
      <c r="I613" s="1165"/>
      <c r="J613" s="1165"/>
      <c r="K613" s="1165"/>
      <c r="L613" s="1165"/>
      <c r="M613" s="294"/>
      <c r="N613" s="294"/>
      <c r="O613" s="294"/>
      <c r="P613" s="293"/>
      <c r="Q613" s="294"/>
      <c r="R613" s="294"/>
      <c r="S613" s="294"/>
      <c r="T613" s="277"/>
    </row>
    <row r="614" spans="1:20">
      <c r="A614" s="1228">
        <v>1</v>
      </c>
      <c r="B614" s="1228">
        <v>1</v>
      </c>
      <c r="C614" s="1228">
        <v>1</v>
      </c>
      <c r="D614" s="1228">
        <v>1</v>
      </c>
      <c r="E614" s="1228">
        <v>1</v>
      </c>
      <c r="F614" s="1228">
        <v>1</v>
      </c>
      <c r="G614" s="1228">
        <v>1</v>
      </c>
      <c r="H614" s="1228">
        <v>1</v>
      </c>
      <c r="I614" s="1228">
        <v>1</v>
      </c>
      <c r="J614" s="1228">
        <v>1</v>
      </c>
      <c r="K614" s="1228">
        <v>1</v>
      </c>
      <c r="L614" s="1228">
        <v>1</v>
      </c>
      <c r="M614" s="1228">
        <v>1</v>
      </c>
      <c r="N614" s="1228">
        <v>1</v>
      </c>
      <c r="O614" s="1228">
        <v>1</v>
      </c>
    </row>
    <row r="615" spans="1:20" ht="28.5">
      <c r="A615" s="277"/>
      <c r="B615" s="294"/>
      <c r="C615" s="1181" t="s">
        <v>1752</v>
      </c>
      <c r="D615" s="1182"/>
      <c r="E615" s="1165"/>
      <c r="F615" s="294"/>
      <c r="G615" s="294"/>
      <c r="H615" s="1166"/>
      <c r="I615" s="294"/>
      <c r="J615" s="294"/>
      <c r="K615" s="294"/>
      <c r="L615" s="294"/>
      <c r="M615" s="294"/>
      <c r="N615" s="294"/>
      <c r="O615" s="294"/>
      <c r="P615" s="293"/>
      <c r="Q615" s="294"/>
      <c r="R615" s="294"/>
      <c r="S615" s="294"/>
      <c r="T615" s="277"/>
    </row>
    <row r="616" spans="1:20" ht="28.5">
      <c r="A616" s="277"/>
      <c r="B616" s="1177"/>
      <c r="C616" s="1182"/>
      <c r="D616" s="1165" t="s">
        <v>1750</v>
      </c>
      <c r="E616" s="1165"/>
      <c r="F616" s="1165"/>
      <c r="G616" s="1165"/>
      <c r="H616" s="1165"/>
      <c r="I616" s="1165"/>
      <c r="J616" s="1165"/>
      <c r="K616" s="1165"/>
      <c r="L616" s="1165"/>
      <c r="M616" s="294"/>
      <c r="N616" s="294"/>
      <c r="O616" s="294"/>
      <c r="P616" s="293"/>
      <c r="Q616" s="294"/>
      <c r="R616" s="294"/>
      <c r="S616" s="294"/>
      <c r="T616" s="277"/>
    </row>
    <row r="617" spans="1:20">
      <c r="A617" s="1228">
        <v>1</v>
      </c>
      <c r="B617" s="1228">
        <v>1</v>
      </c>
      <c r="C617" s="1228">
        <v>1</v>
      </c>
      <c r="D617" s="1228">
        <v>1</v>
      </c>
      <c r="E617" s="1228">
        <v>1</v>
      </c>
      <c r="F617" s="1228">
        <v>1</v>
      </c>
      <c r="G617" s="1228">
        <v>1</v>
      </c>
      <c r="H617" s="1228">
        <v>1</v>
      </c>
      <c r="I617" s="1228">
        <v>1</v>
      </c>
      <c r="J617" s="1228">
        <v>1</v>
      </c>
      <c r="K617" s="1228">
        <v>1</v>
      </c>
      <c r="L617" s="1228">
        <v>1</v>
      </c>
      <c r="M617" s="1228">
        <v>1</v>
      </c>
      <c r="N617" s="1228">
        <v>1</v>
      </c>
      <c r="O617" s="1228">
        <v>1</v>
      </c>
    </row>
    <row r="618" spans="1:20" ht="28.5">
      <c r="A618" s="277"/>
      <c r="B618" s="294"/>
      <c r="C618" s="1181" t="s">
        <v>1748</v>
      </c>
      <c r="D618" s="1182"/>
      <c r="E618" s="1165"/>
      <c r="F618" s="294"/>
      <c r="G618" s="294"/>
      <c r="H618" s="1166"/>
      <c r="I618" s="294"/>
      <c r="J618" s="294"/>
      <c r="K618" s="294"/>
      <c r="L618" s="294"/>
      <c r="M618" s="294"/>
      <c r="N618" s="294"/>
      <c r="O618" s="294"/>
      <c r="P618" s="293"/>
      <c r="Q618" s="294"/>
      <c r="R618" s="294"/>
      <c r="S618" s="294"/>
      <c r="T618" s="277"/>
    </row>
    <row r="619" spans="1:20" ht="28.5">
      <c r="A619" s="277"/>
      <c r="B619" s="1177"/>
      <c r="C619" s="1182"/>
      <c r="D619" s="1165" t="s">
        <v>1746</v>
      </c>
      <c r="E619" s="1165"/>
      <c r="F619" s="1165"/>
      <c r="G619" s="1165"/>
      <c r="H619" s="1165"/>
      <c r="I619" s="1165"/>
      <c r="J619" s="1165"/>
      <c r="K619" s="1165"/>
      <c r="L619" s="1165"/>
      <c r="M619" s="294"/>
      <c r="N619" s="294"/>
      <c r="O619" s="294"/>
      <c r="P619" s="293"/>
      <c r="Q619" s="294"/>
      <c r="R619" s="294"/>
      <c r="S619" s="294"/>
      <c r="T619" s="277"/>
    </row>
    <row r="620" spans="1:20">
      <c r="A620" s="1228">
        <v>1</v>
      </c>
      <c r="B620" s="1228">
        <v>1</v>
      </c>
      <c r="C620" s="1228">
        <v>1</v>
      </c>
      <c r="D620" s="1228">
        <v>1</v>
      </c>
      <c r="E620" s="1228">
        <v>1</v>
      </c>
      <c r="F620" s="1228">
        <v>1</v>
      </c>
      <c r="G620" s="1228">
        <v>1</v>
      </c>
      <c r="H620" s="1228">
        <v>1</v>
      </c>
      <c r="I620" s="1228">
        <v>1</v>
      </c>
      <c r="J620" s="1228">
        <v>1</v>
      </c>
      <c r="K620" s="1228">
        <v>1</v>
      </c>
      <c r="L620" s="1228">
        <v>1</v>
      </c>
      <c r="M620" s="1228">
        <v>1</v>
      </c>
      <c r="N620" s="1228">
        <v>1</v>
      </c>
      <c r="O620" s="1228">
        <v>1</v>
      </c>
      <c r="P620" s="1228">
        <v>1</v>
      </c>
      <c r="Q620" s="1228">
        <v>1</v>
      </c>
      <c r="R620" s="1228">
        <v>1</v>
      </c>
      <c r="S620" s="1228">
        <v>1</v>
      </c>
      <c r="T620" s="1228">
        <v>1</v>
      </c>
    </row>
    <row r="621" spans="1:20" ht="21">
      <c r="A621" s="1228">
        <v>1</v>
      </c>
      <c r="B621" s="3552" t="s">
        <v>1891</v>
      </c>
      <c r="C621" s="3553"/>
      <c r="D621" s="3553"/>
      <c r="E621" s="3553"/>
      <c r="F621" s="3553"/>
      <c r="G621" s="3553"/>
      <c r="H621" s="3553"/>
      <c r="I621" s="3554"/>
      <c r="J621" s="1228">
        <v>1</v>
      </c>
      <c r="K621" s="1228">
        <v>1</v>
      </c>
      <c r="L621" s="1228">
        <v>1</v>
      </c>
      <c r="M621" s="1228">
        <v>1</v>
      </c>
      <c r="N621" s="1228">
        <v>1</v>
      </c>
      <c r="O621" s="1228">
        <v>1</v>
      </c>
      <c r="P621" s="1228">
        <v>1</v>
      </c>
      <c r="Q621" s="1228">
        <v>1</v>
      </c>
      <c r="R621" s="1228">
        <v>1</v>
      </c>
      <c r="S621" s="1228">
        <v>1</v>
      </c>
      <c r="T621" s="1228">
        <v>1</v>
      </c>
    </row>
    <row r="622" spans="1:20" ht="21">
      <c r="A622" s="1228">
        <v>1</v>
      </c>
      <c r="B622" s="1229" t="s">
        <v>1890</v>
      </c>
      <c r="C622" s="1230" t="s">
        <v>1889</v>
      </c>
      <c r="D622" s="1230" t="s">
        <v>1888</v>
      </c>
      <c r="E622" s="1231" t="s">
        <v>1887</v>
      </c>
      <c r="F622" s="1232" t="s">
        <v>1886</v>
      </c>
      <c r="G622" s="1233" t="s">
        <v>1872</v>
      </c>
      <c r="H622" s="1234" t="s">
        <v>1867</v>
      </c>
      <c r="I622" s="1235" t="s">
        <v>1885</v>
      </c>
      <c r="J622" s="1228">
        <v>1</v>
      </c>
      <c r="K622" s="1228">
        <v>1</v>
      </c>
      <c r="L622" s="1228">
        <v>1</v>
      </c>
      <c r="M622" s="1228">
        <v>1</v>
      </c>
      <c r="N622" s="1228">
        <v>1</v>
      </c>
      <c r="O622" s="1228">
        <v>1</v>
      </c>
      <c r="P622" s="1228">
        <v>1</v>
      </c>
      <c r="Q622" s="1228">
        <v>1</v>
      </c>
      <c r="R622" s="1228">
        <v>1</v>
      </c>
      <c r="S622" s="1228">
        <v>1</v>
      </c>
      <c r="T622" s="1228">
        <v>1</v>
      </c>
    </row>
    <row r="623" spans="1:20" ht="42">
      <c r="A623" s="1228">
        <v>1</v>
      </c>
      <c r="B623" s="1236" t="s">
        <v>1884</v>
      </c>
      <c r="C623" s="1237" t="s">
        <v>1883</v>
      </c>
      <c r="D623" s="1237" t="s">
        <v>1882</v>
      </c>
      <c r="E623" s="1238" t="s">
        <v>1882</v>
      </c>
      <c r="F623" s="1237">
        <v>0</v>
      </c>
      <c r="G623" s="1237">
        <v>0</v>
      </c>
      <c r="H623" s="1237">
        <v>0</v>
      </c>
      <c r="I623" s="1239" t="s">
        <v>1881</v>
      </c>
      <c r="J623" s="1228">
        <v>1</v>
      </c>
      <c r="K623" s="1228">
        <v>1</v>
      </c>
      <c r="L623" s="1228">
        <v>1</v>
      </c>
      <c r="M623" s="1228">
        <v>1</v>
      </c>
      <c r="N623" s="1228">
        <v>1</v>
      </c>
      <c r="O623" s="1228">
        <v>1</v>
      </c>
      <c r="P623" s="1228">
        <v>1</v>
      </c>
      <c r="Q623" s="1228">
        <v>1</v>
      </c>
      <c r="R623" s="1228">
        <v>1</v>
      </c>
      <c r="S623" s="1228">
        <v>1</v>
      </c>
      <c r="T623" s="1228">
        <v>1</v>
      </c>
    </row>
    <row r="624" spans="1:20" ht="42">
      <c r="A624" s="1228">
        <v>1</v>
      </c>
      <c r="B624" s="1240" t="s">
        <v>1880</v>
      </c>
      <c r="C624" s="1241" t="s">
        <v>1879</v>
      </c>
      <c r="D624" s="1237" t="s">
        <v>1878</v>
      </c>
      <c r="E624" s="1237" t="s">
        <v>1878</v>
      </c>
      <c r="F624" s="1237">
        <v>255</v>
      </c>
      <c r="G624" s="1237">
        <v>255</v>
      </c>
      <c r="H624" s="1237">
        <v>255</v>
      </c>
      <c r="I624" s="1239" t="s">
        <v>1877</v>
      </c>
      <c r="J624" s="1228">
        <v>1</v>
      </c>
      <c r="K624" s="1228">
        <v>1</v>
      </c>
      <c r="L624" s="1228">
        <v>1</v>
      </c>
      <c r="M624" s="1228">
        <v>1</v>
      </c>
      <c r="N624" s="1228">
        <v>1</v>
      </c>
      <c r="O624" s="1228">
        <v>1</v>
      </c>
      <c r="P624" s="1228">
        <v>1</v>
      </c>
      <c r="Q624" s="1228">
        <v>1</v>
      </c>
      <c r="R624" s="1228">
        <v>1</v>
      </c>
      <c r="S624" s="1228">
        <v>1</v>
      </c>
      <c r="T624" s="1228">
        <v>1</v>
      </c>
    </row>
    <row r="625" spans="1:20" ht="42">
      <c r="A625" s="1228">
        <v>1</v>
      </c>
      <c r="B625" s="1242" t="s">
        <v>1876</v>
      </c>
      <c r="C625" s="1243" t="s">
        <v>1875</v>
      </c>
      <c r="D625" s="1237" t="s">
        <v>1874</v>
      </c>
      <c r="E625" s="1244" t="s">
        <v>1874</v>
      </c>
      <c r="F625" s="1237">
        <v>255</v>
      </c>
      <c r="G625" s="1237">
        <v>0</v>
      </c>
      <c r="H625" s="1237">
        <v>0</v>
      </c>
      <c r="I625" s="1239" t="s">
        <v>1873</v>
      </c>
      <c r="J625" s="1228">
        <v>1</v>
      </c>
      <c r="K625" s="1228">
        <v>1</v>
      </c>
      <c r="L625" s="1228">
        <v>1</v>
      </c>
      <c r="M625" s="1228">
        <v>1</v>
      </c>
      <c r="N625" s="1228">
        <v>1</v>
      </c>
      <c r="O625" s="1228">
        <v>1</v>
      </c>
      <c r="P625" s="1228">
        <v>1</v>
      </c>
      <c r="Q625" s="1228">
        <v>1</v>
      </c>
      <c r="R625" s="1228">
        <v>1</v>
      </c>
      <c r="S625" s="1228">
        <v>1</v>
      </c>
      <c r="T625" s="1228">
        <v>1</v>
      </c>
    </row>
    <row r="626" spans="1:20" ht="30" customHeight="1">
      <c r="A626" s="1228">
        <v>1</v>
      </c>
      <c r="B626" s="1245" t="s">
        <v>1872</v>
      </c>
      <c r="C626" s="1246" t="s">
        <v>1871</v>
      </c>
      <c r="D626" s="1237" t="s">
        <v>1870</v>
      </c>
      <c r="E626" s="1247" t="s">
        <v>1870</v>
      </c>
      <c r="F626" s="1237">
        <v>0</v>
      </c>
      <c r="G626" s="1237">
        <v>255</v>
      </c>
      <c r="H626" s="1237">
        <v>0</v>
      </c>
      <c r="I626" s="1239" t="s">
        <v>1869</v>
      </c>
      <c r="J626" s="1228">
        <v>1</v>
      </c>
      <c r="K626" s="1228">
        <v>1</v>
      </c>
      <c r="L626" s="1228">
        <v>1</v>
      </c>
      <c r="M626" s="1228">
        <v>1</v>
      </c>
      <c r="N626" s="1228">
        <v>1</v>
      </c>
      <c r="O626" s="1228">
        <v>1</v>
      </c>
      <c r="P626" s="1228">
        <v>1</v>
      </c>
      <c r="Q626" s="1228">
        <v>1</v>
      </c>
      <c r="R626" s="1228">
        <v>1</v>
      </c>
      <c r="S626" s="1228">
        <v>1</v>
      </c>
      <c r="T626" s="1228">
        <v>1</v>
      </c>
    </row>
    <row r="627" spans="1:20" ht="30" customHeight="1">
      <c r="A627" s="1228">
        <v>1</v>
      </c>
      <c r="B627" s="1248" t="s">
        <v>1867</v>
      </c>
      <c r="C627" s="1249" t="s">
        <v>1866</v>
      </c>
      <c r="D627" s="1237" t="s">
        <v>1804</v>
      </c>
      <c r="E627" s="1250" t="s">
        <v>1804</v>
      </c>
      <c r="F627" s="1237">
        <v>0</v>
      </c>
      <c r="G627" s="1237">
        <v>0</v>
      </c>
      <c r="H627" s="1237">
        <v>255</v>
      </c>
      <c r="I627" s="1239" t="s">
        <v>1865</v>
      </c>
      <c r="J627" s="1228">
        <v>1</v>
      </c>
      <c r="K627" s="1228">
        <v>1</v>
      </c>
      <c r="L627" s="1228">
        <v>1</v>
      </c>
      <c r="M627" s="1228">
        <v>1</v>
      </c>
      <c r="N627" s="1228">
        <v>1</v>
      </c>
      <c r="O627" s="1228">
        <v>1</v>
      </c>
      <c r="P627" s="1228">
        <v>1</v>
      </c>
      <c r="Q627" s="1228">
        <v>1</v>
      </c>
      <c r="R627" s="1228">
        <v>1</v>
      </c>
      <c r="S627" s="1228">
        <v>1</v>
      </c>
      <c r="T627" s="1228">
        <v>1</v>
      </c>
    </row>
    <row r="628" spans="1:20" ht="30" customHeight="1">
      <c r="A628" s="1228">
        <v>1</v>
      </c>
      <c r="B628" s="1251" t="s">
        <v>1864</v>
      </c>
      <c r="C628" s="1252" t="s">
        <v>1863</v>
      </c>
      <c r="D628" s="1237" t="s">
        <v>1815</v>
      </c>
      <c r="E628" s="1253" t="s">
        <v>1815</v>
      </c>
      <c r="F628" s="1237">
        <v>255</v>
      </c>
      <c r="G628" s="1237">
        <v>255</v>
      </c>
      <c r="H628" s="1237">
        <v>0</v>
      </c>
      <c r="I628" s="1239" t="s">
        <v>1862</v>
      </c>
      <c r="J628" s="1228">
        <v>1</v>
      </c>
      <c r="K628" s="1228">
        <v>1</v>
      </c>
      <c r="L628" s="1228">
        <v>1</v>
      </c>
      <c r="M628" s="1228">
        <v>1</v>
      </c>
      <c r="N628" s="1228">
        <v>1</v>
      </c>
      <c r="O628" s="1228">
        <v>1</v>
      </c>
      <c r="P628" s="1228">
        <v>1</v>
      </c>
      <c r="Q628" s="1228">
        <v>1</v>
      </c>
      <c r="R628" s="1228">
        <v>1</v>
      </c>
      <c r="S628" s="1228">
        <v>1</v>
      </c>
      <c r="T628" s="1228">
        <v>1</v>
      </c>
    </row>
    <row r="629" spans="1:20" ht="30" customHeight="1">
      <c r="A629" s="1228">
        <v>1</v>
      </c>
      <c r="B629" s="1254" t="s">
        <v>1860</v>
      </c>
      <c r="C629" s="1255" t="s">
        <v>1859</v>
      </c>
      <c r="D629" s="1237" t="s">
        <v>1817</v>
      </c>
      <c r="E629" s="1256" t="s">
        <v>1817</v>
      </c>
      <c r="F629" s="1237">
        <v>255</v>
      </c>
      <c r="G629" s="1237">
        <v>0</v>
      </c>
      <c r="H629" s="1237">
        <v>255</v>
      </c>
      <c r="I629" s="1239" t="s">
        <v>1858</v>
      </c>
      <c r="J629" s="1228">
        <v>1</v>
      </c>
      <c r="K629" s="1228">
        <v>1</v>
      </c>
      <c r="L629" s="1228">
        <v>1</v>
      </c>
      <c r="M629" s="1228">
        <v>1</v>
      </c>
      <c r="N629" s="1228">
        <v>1</v>
      </c>
      <c r="O629" s="1228">
        <v>1</v>
      </c>
      <c r="P629" s="1228">
        <v>1</v>
      </c>
      <c r="Q629" s="1228">
        <v>1</v>
      </c>
      <c r="R629" s="1228">
        <v>1</v>
      </c>
      <c r="S629" s="1228">
        <v>1</v>
      </c>
      <c r="T629" s="1228">
        <v>1</v>
      </c>
    </row>
    <row r="630" spans="1:20" ht="30" customHeight="1">
      <c r="A630" s="1228">
        <v>1</v>
      </c>
      <c r="B630" s="1257" t="s">
        <v>1857</v>
      </c>
      <c r="C630" s="1258" t="s">
        <v>1856</v>
      </c>
      <c r="D630" s="1237" t="s">
        <v>1813</v>
      </c>
      <c r="E630" s="1259" t="s">
        <v>1813</v>
      </c>
      <c r="F630" s="1237">
        <v>0</v>
      </c>
      <c r="G630" s="1237">
        <v>255</v>
      </c>
      <c r="H630" s="1237">
        <v>255</v>
      </c>
      <c r="I630" s="1239" t="s">
        <v>1855</v>
      </c>
      <c r="J630" s="1228">
        <v>1</v>
      </c>
      <c r="K630" s="1228">
        <v>1</v>
      </c>
      <c r="L630" s="1228">
        <v>1</v>
      </c>
      <c r="M630" s="1228">
        <v>1</v>
      </c>
      <c r="N630" s="1228">
        <v>1</v>
      </c>
      <c r="O630" s="1228">
        <v>1</v>
      </c>
      <c r="P630" s="1228">
        <v>1</v>
      </c>
      <c r="Q630" s="1228">
        <v>1</v>
      </c>
      <c r="R630" s="1228">
        <v>1</v>
      </c>
      <c r="S630" s="1228">
        <v>1</v>
      </c>
      <c r="T630" s="1228">
        <v>1</v>
      </c>
    </row>
    <row r="631" spans="1:20" ht="30" customHeight="1">
      <c r="A631" s="1228">
        <v>1</v>
      </c>
      <c r="B631" s="1260" t="s">
        <v>1852</v>
      </c>
      <c r="C631" s="1261" t="s">
        <v>1852</v>
      </c>
      <c r="D631" s="1237" t="s">
        <v>1809</v>
      </c>
      <c r="E631" s="1262" t="s">
        <v>1809</v>
      </c>
      <c r="F631" s="1237">
        <v>128</v>
      </c>
      <c r="G631" s="1237">
        <v>0</v>
      </c>
      <c r="H631" s="1237">
        <v>0</v>
      </c>
      <c r="I631" s="1263" t="s">
        <v>1852</v>
      </c>
      <c r="J631" s="1228">
        <v>1</v>
      </c>
      <c r="K631" s="1228">
        <v>1</v>
      </c>
      <c r="L631" s="1228">
        <v>1</v>
      </c>
      <c r="M631" s="1228">
        <v>1</v>
      </c>
      <c r="N631" s="1228">
        <v>1</v>
      </c>
      <c r="O631" s="1228">
        <v>1</v>
      </c>
      <c r="P631" s="1228">
        <v>1</v>
      </c>
      <c r="Q631" s="1228">
        <v>1</v>
      </c>
      <c r="R631" s="1228">
        <v>1</v>
      </c>
      <c r="S631" s="1228">
        <v>1</v>
      </c>
      <c r="T631" s="1228">
        <v>1</v>
      </c>
    </row>
    <row r="632" spans="1:20" ht="30" customHeight="1">
      <c r="A632" s="1228">
        <v>1</v>
      </c>
      <c r="B632" s="1264" t="s">
        <v>1850</v>
      </c>
      <c r="C632" s="1265" t="s">
        <v>1850</v>
      </c>
      <c r="D632" s="1237" t="s">
        <v>1851</v>
      </c>
      <c r="E632" s="1266" t="s">
        <v>1851</v>
      </c>
      <c r="F632" s="1237">
        <v>0</v>
      </c>
      <c r="G632" s="1237">
        <v>128</v>
      </c>
      <c r="H632" s="1237">
        <v>0</v>
      </c>
      <c r="I632" s="1263" t="s">
        <v>1850</v>
      </c>
      <c r="J632" s="1228">
        <v>1</v>
      </c>
      <c r="K632" s="1228">
        <v>1</v>
      </c>
      <c r="L632" s="1228">
        <v>1</v>
      </c>
      <c r="M632" s="1228">
        <v>1</v>
      </c>
      <c r="N632" s="1228">
        <v>1</v>
      </c>
      <c r="O632" s="1228">
        <v>1</v>
      </c>
      <c r="P632" s="1228">
        <v>1</v>
      </c>
      <c r="Q632" s="1228">
        <v>1</v>
      </c>
      <c r="R632" s="1228">
        <v>1</v>
      </c>
      <c r="S632" s="1228">
        <v>1</v>
      </c>
      <c r="T632" s="1228">
        <v>1</v>
      </c>
    </row>
    <row r="633" spans="1:20" ht="30" customHeight="1">
      <c r="A633" s="1228">
        <v>1</v>
      </c>
      <c r="B633" s="1267" t="s">
        <v>1849</v>
      </c>
      <c r="C633" s="1268" t="s">
        <v>1849</v>
      </c>
      <c r="D633" s="1237" t="s">
        <v>1820</v>
      </c>
      <c r="E633" s="1269" t="s">
        <v>1820</v>
      </c>
      <c r="F633" s="1237">
        <v>0</v>
      </c>
      <c r="G633" s="1237">
        <v>0</v>
      </c>
      <c r="H633" s="1237">
        <v>128</v>
      </c>
      <c r="I633" s="1263" t="s">
        <v>1849</v>
      </c>
      <c r="J633" s="1228">
        <v>1</v>
      </c>
      <c r="K633" s="1228">
        <v>1</v>
      </c>
      <c r="L633" s="1228">
        <v>1</v>
      </c>
      <c r="M633" s="1228">
        <v>1</v>
      </c>
      <c r="N633" s="1228">
        <v>1</v>
      </c>
      <c r="O633" s="1228">
        <v>1</v>
      </c>
      <c r="P633" s="1228">
        <v>1</v>
      </c>
      <c r="Q633" s="1228">
        <v>1</v>
      </c>
      <c r="R633" s="1228">
        <v>1</v>
      </c>
      <c r="S633" s="1228">
        <v>1</v>
      </c>
      <c r="T633" s="1228">
        <v>1</v>
      </c>
    </row>
    <row r="634" spans="1:20" ht="30" customHeight="1">
      <c r="A634" s="1228">
        <v>1</v>
      </c>
      <c r="B634" s="1271" t="s">
        <v>1846</v>
      </c>
      <c r="C634" s="1272" t="s">
        <v>1846</v>
      </c>
      <c r="D634" s="1237" t="s">
        <v>1847</v>
      </c>
      <c r="E634" s="1273" t="s">
        <v>1847</v>
      </c>
      <c r="F634" s="1237">
        <v>128</v>
      </c>
      <c r="G634" s="1237">
        <v>128</v>
      </c>
      <c r="H634" s="1237">
        <v>0</v>
      </c>
      <c r="I634" s="1263" t="s">
        <v>1846</v>
      </c>
      <c r="J634" s="1228">
        <v>1</v>
      </c>
      <c r="K634" s="1228">
        <v>1</v>
      </c>
      <c r="L634" s="1228">
        <v>1</v>
      </c>
      <c r="M634" s="1228">
        <v>1</v>
      </c>
      <c r="N634" s="1228">
        <v>1</v>
      </c>
      <c r="O634" s="1228">
        <v>1</v>
      </c>
      <c r="P634" s="1228">
        <v>1</v>
      </c>
      <c r="Q634" s="1228">
        <v>1</v>
      </c>
      <c r="R634" s="1228">
        <v>1</v>
      </c>
      <c r="S634" s="1228">
        <v>1</v>
      </c>
      <c r="T634" s="1228">
        <v>1</v>
      </c>
    </row>
    <row r="635" spans="1:20" ht="30" customHeight="1">
      <c r="A635" s="1228">
        <v>1</v>
      </c>
      <c r="B635" s="1274" t="s">
        <v>1845</v>
      </c>
      <c r="C635" s="1275" t="s">
        <v>1845</v>
      </c>
      <c r="D635" s="1237" t="s">
        <v>1811</v>
      </c>
      <c r="E635" s="1276" t="s">
        <v>1811</v>
      </c>
      <c r="F635" s="1237">
        <v>128</v>
      </c>
      <c r="G635" s="1237">
        <v>0</v>
      </c>
      <c r="H635" s="1237">
        <v>128</v>
      </c>
      <c r="I635" s="1263" t="s">
        <v>1845</v>
      </c>
      <c r="J635" s="1228">
        <v>1</v>
      </c>
      <c r="K635" s="1228">
        <v>1</v>
      </c>
      <c r="L635" s="1228">
        <v>1</v>
      </c>
      <c r="M635" s="1228">
        <v>1</v>
      </c>
      <c r="N635" s="1228">
        <v>1</v>
      </c>
      <c r="O635" s="1228">
        <v>1</v>
      </c>
      <c r="P635" s="1228">
        <v>1</v>
      </c>
      <c r="Q635" s="1228">
        <v>1</v>
      </c>
      <c r="R635" s="1228">
        <v>1</v>
      </c>
      <c r="S635" s="1228">
        <v>1</v>
      </c>
      <c r="T635" s="1228">
        <v>1</v>
      </c>
    </row>
    <row r="636" spans="1:20" ht="30" customHeight="1">
      <c r="A636" s="1228">
        <v>1</v>
      </c>
      <c r="B636" s="1277" t="s">
        <v>1843</v>
      </c>
      <c r="C636" s="1278" t="s">
        <v>1843</v>
      </c>
      <c r="D636" s="1237" t="s">
        <v>1807</v>
      </c>
      <c r="E636" s="1279" t="s">
        <v>1807</v>
      </c>
      <c r="F636" s="1237">
        <v>0</v>
      </c>
      <c r="G636" s="1237">
        <v>128</v>
      </c>
      <c r="H636" s="1237">
        <v>128</v>
      </c>
      <c r="I636" s="1263" t="s">
        <v>1843</v>
      </c>
      <c r="J636" s="1228">
        <v>1</v>
      </c>
      <c r="K636" s="1228">
        <v>1</v>
      </c>
      <c r="L636" s="1228">
        <v>1</v>
      </c>
      <c r="M636" s="1228">
        <v>1</v>
      </c>
      <c r="N636" s="1228">
        <v>1</v>
      </c>
      <c r="O636" s="1228">
        <v>1</v>
      </c>
      <c r="P636" s="1228">
        <v>1</v>
      </c>
      <c r="Q636" s="1228">
        <v>1</v>
      </c>
      <c r="R636" s="1228">
        <v>1</v>
      </c>
      <c r="S636" s="1228">
        <v>1</v>
      </c>
      <c r="T636" s="1228">
        <v>1</v>
      </c>
    </row>
    <row r="637" spans="1:20" ht="30" customHeight="1">
      <c r="A637" s="1228">
        <v>1</v>
      </c>
      <c r="B637" s="1280" t="s">
        <v>1841</v>
      </c>
      <c r="C637" s="1281" t="s">
        <v>1841</v>
      </c>
      <c r="D637" s="1237" t="s">
        <v>1842</v>
      </c>
      <c r="E637" s="1282" t="s">
        <v>1842</v>
      </c>
      <c r="F637" s="1237">
        <v>192</v>
      </c>
      <c r="G637" s="1237">
        <v>192</v>
      </c>
      <c r="H637" s="1237">
        <v>192</v>
      </c>
      <c r="I637" s="1263" t="s">
        <v>1841</v>
      </c>
      <c r="J637" s="1228">
        <v>1</v>
      </c>
      <c r="K637" s="1228">
        <v>1</v>
      </c>
      <c r="L637" s="1228">
        <v>1</v>
      </c>
      <c r="M637" s="1228">
        <v>1</v>
      </c>
      <c r="N637" s="1228">
        <v>1</v>
      </c>
      <c r="O637" s="1228">
        <v>1</v>
      </c>
      <c r="P637" s="1228">
        <v>1</v>
      </c>
      <c r="Q637" s="1228">
        <v>1</v>
      </c>
      <c r="R637" s="1228">
        <v>1</v>
      </c>
      <c r="S637" s="1228">
        <v>1</v>
      </c>
      <c r="T637" s="1228">
        <v>1</v>
      </c>
    </row>
    <row r="638" spans="1:20" ht="30" customHeight="1">
      <c r="A638" s="1228">
        <v>1</v>
      </c>
      <c r="B638" s="1283" t="s">
        <v>1838</v>
      </c>
      <c r="C638" s="1284" t="s">
        <v>1838</v>
      </c>
      <c r="D638" s="1237" t="s">
        <v>1839</v>
      </c>
      <c r="E638" s="1285" t="s">
        <v>1839</v>
      </c>
      <c r="F638" s="1237">
        <v>128</v>
      </c>
      <c r="G638" s="1237">
        <v>128</v>
      </c>
      <c r="H638" s="1237">
        <v>128</v>
      </c>
      <c r="I638" s="1263" t="s">
        <v>1838</v>
      </c>
      <c r="J638" s="1228">
        <v>1</v>
      </c>
      <c r="K638" s="1228">
        <v>1</v>
      </c>
      <c r="L638" s="1228">
        <v>1</v>
      </c>
      <c r="M638" s="1228">
        <v>1</v>
      </c>
      <c r="N638" s="1228">
        <v>1</v>
      </c>
      <c r="O638" s="1228">
        <v>1</v>
      </c>
      <c r="P638" s="1228">
        <v>1</v>
      </c>
      <c r="Q638" s="1228">
        <v>1</v>
      </c>
      <c r="R638" s="1228">
        <v>1</v>
      </c>
      <c r="S638" s="1228">
        <v>1</v>
      </c>
      <c r="T638" s="1228">
        <v>1</v>
      </c>
    </row>
    <row r="639" spans="1:20" ht="30" customHeight="1">
      <c r="A639" s="1228">
        <v>1</v>
      </c>
      <c r="B639" s="1286" t="s">
        <v>1836</v>
      </c>
      <c r="C639" s="1287" t="s">
        <v>1836</v>
      </c>
      <c r="D639" s="1237" t="s">
        <v>1837</v>
      </c>
      <c r="E639" s="1288" t="s">
        <v>1837</v>
      </c>
      <c r="F639" s="1237">
        <v>153</v>
      </c>
      <c r="G639" s="1237">
        <v>153</v>
      </c>
      <c r="H639" s="1237">
        <v>255</v>
      </c>
      <c r="I639" s="1263" t="s">
        <v>1836</v>
      </c>
      <c r="J639" s="1228">
        <v>1</v>
      </c>
      <c r="K639" s="1228">
        <v>1</v>
      </c>
      <c r="L639" s="1228">
        <v>1</v>
      </c>
      <c r="M639" s="1228">
        <v>1</v>
      </c>
      <c r="N639" s="1228">
        <v>1</v>
      </c>
      <c r="O639" s="1228">
        <v>1</v>
      </c>
      <c r="P639" s="1228">
        <v>1</v>
      </c>
      <c r="Q639" s="1228">
        <v>1</v>
      </c>
      <c r="R639" s="1228">
        <v>1</v>
      </c>
      <c r="S639" s="1228">
        <v>1</v>
      </c>
      <c r="T639" s="1228">
        <v>1</v>
      </c>
    </row>
    <row r="640" spans="1:20" ht="30" customHeight="1">
      <c r="A640" s="1228">
        <v>1</v>
      </c>
      <c r="B640" s="1289" t="s">
        <v>1834</v>
      </c>
      <c r="C640" s="1290" t="s">
        <v>1834</v>
      </c>
      <c r="D640" s="1237" t="s">
        <v>1835</v>
      </c>
      <c r="E640" s="1291" t="s">
        <v>1835</v>
      </c>
      <c r="F640" s="1237">
        <v>153</v>
      </c>
      <c r="G640" s="1237">
        <v>51</v>
      </c>
      <c r="H640" s="1237">
        <v>102</v>
      </c>
      <c r="I640" s="1263" t="s">
        <v>1834</v>
      </c>
      <c r="J640" s="1228">
        <v>1</v>
      </c>
      <c r="K640" s="1228">
        <v>1</v>
      </c>
      <c r="L640" s="1228">
        <v>1</v>
      </c>
      <c r="M640" s="1228">
        <v>1</v>
      </c>
      <c r="N640" s="1228">
        <v>1</v>
      </c>
      <c r="O640" s="1228">
        <v>1</v>
      </c>
      <c r="P640" s="1228">
        <v>1</v>
      </c>
      <c r="Q640" s="1228">
        <v>1</v>
      </c>
      <c r="R640" s="1228">
        <v>1</v>
      </c>
      <c r="S640" s="1228">
        <v>1</v>
      </c>
      <c r="T640" s="1228">
        <v>1</v>
      </c>
    </row>
    <row r="641" spans="1:20" ht="30" customHeight="1">
      <c r="A641" s="1228">
        <v>1</v>
      </c>
      <c r="B641" s="1292"/>
      <c r="C641" s="1293"/>
      <c r="D641" s="1293"/>
      <c r="E641" s="1293"/>
      <c r="F641" s="1293"/>
      <c r="G641" s="1293"/>
      <c r="H641" s="1293"/>
      <c r="I641" s="1294"/>
      <c r="J641" s="1228">
        <v>1</v>
      </c>
      <c r="K641" s="1228">
        <v>1</v>
      </c>
      <c r="L641" s="1228">
        <v>1</v>
      </c>
      <c r="M641" s="1228">
        <v>1</v>
      </c>
      <c r="N641" s="1228">
        <v>1</v>
      </c>
      <c r="O641" s="1228">
        <v>1</v>
      </c>
      <c r="P641" s="1228">
        <v>1</v>
      </c>
      <c r="Q641" s="1228">
        <v>1</v>
      </c>
      <c r="R641" s="1228">
        <v>1</v>
      </c>
      <c r="S641" s="1228">
        <v>1</v>
      </c>
      <c r="T641" s="1228">
        <v>1</v>
      </c>
    </row>
    <row r="642" spans="1:20" ht="30" customHeight="1">
      <c r="A642" s="1228">
        <v>1</v>
      </c>
      <c r="B642" s="1295" t="s">
        <v>1833</v>
      </c>
      <c r="C642" s="1296" t="s">
        <v>1833</v>
      </c>
      <c r="D642" s="1237" t="s">
        <v>1800</v>
      </c>
      <c r="E642" s="1297" t="s">
        <v>1800</v>
      </c>
      <c r="F642" s="1237">
        <v>204</v>
      </c>
      <c r="G642" s="1237">
        <v>255</v>
      </c>
      <c r="H642" s="1237">
        <v>255</v>
      </c>
      <c r="I642" s="1263" t="s">
        <v>1833</v>
      </c>
      <c r="J642" s="1228">
        <v>1</v>
      </c>
      <c r="K642" s="1228">
        <v>1</v>
      </c>
      <c r="L642" s="1228">
        <v>1</v>
      </c>
      <c r="M642" s="1228">
        <v>1</v>
      </c>
      <c r="N642" s="1228">
        <v>1</v>
      </c>
      <c r="O642" s="1228">
        <v>1</v>
      </c>
      <c r="P642" s="1228">
        <v>1</v>
      </c>
      <c r="Q642" s="1228">
        <v>1</v>
      </c>
      <c r="R642" s="1228">
        <v>1</v>
      </c>
      <c r="S642" s="1228">
        <v>1</v>
      </c>
      <c r="T642" s="1228">
        <v>1</v>
      </c>
    </row>
    <row r="643" spans="1:20" ht="42">
      <c r="B643" s="1298" t="s">
        <v>1831</v>
      </c>
      <c r="C643" s="1299" t="s">
        <v>1831</v>
      </c>
      <c r="D643" s="1237" t="s">
        <v>1832</v>
      </c>
      <c r="E643" s="1300" t="s">
        <v>1832</v>
      </c>
      <c r="F643" s="1237">
        <v>102</v>
      </c>
      <c r="G643" s="1237">
        <v>0</v>
      </c>
      <c r="H643" s="1237">
        <v>102</v>
      </c>
      <c r="I643" s="1263" t="s">
        <v>1831</v>
      </c>
      <c r="J643" s="1228">
        <v>1</v>
      </c>
      <c r="K643" s="1228">
        <v>1</v>
      </c>
      <c r="L643" s="1228">
        <v>1</v>
      </c>
      <c r="M643" s="1228">
        <v>1</v>
      </c>
      <c r="N643" s="1228">
        <v>1</v>
      </c>
      <c r="O643" s="1228">
        <v>1</v>
      </c>
      <c r="P643" s="1228">
        <v>1</v>
      </c>
      <c r="Q643" s="1228">
        <v>1</v>
      </c>
      <c r="R643" s="1228">
        <v>1</v>
      </c>
      <c r="S643" s="1228">
        <v>1</v>
      </c>
      <c r="T643" s="1228">
        <v>1</v>
      </c>
    </row>
    <row r="644" spans="1:20" ht="42">
      <c r="B644" s="1301" t="s">
        <v>1829</v>
      </c>
      <c r="C644" s="1302" t="s">
        <v>1829</v>
      </c>
      <c r="D644" s="1237" t="s">
        <v>1830</v>
      </c>
      <c r="E644" s="1303" t="s">
        <v>1830</v>
      </c>
      <c r="F644" s="1237">
        <v>255</v>
      </c>
      <c r="G644" s="1237">
        <v>128</v>
      </c>
      <c r="H644" s="1237">
        <v>128</v>
      </c>
      <c r="I644" s="1263" t="s">
        <v>1829</v>
      </c>
      <c r="J644" s="1228">
        <v>1</v>
      </c>
      <c r="K644" s="1228">
        <v>1</v>
      </c>
      <c r="L644" s="1228">
        <v>1</v>
      </c>
      <c r="M644" s="1228">
        <v>1</v>
      </c>
      <c r="N644" s="1228">
        <v>1</v>
      </c>
      <c r="O644" s="1228">
        <v>1</v>
      </c>
      <c r="P644" s="1228">
        <v>1</v>
      </c>
      <c r="Q644" s="1228">
        <v>1</v>
      </c>
      <c r="R644" s="1228">
        <v>1</v>
      </c>
      <c r="S644" s="1228">
        <v>1</v>
      </c>
      <c r="T644" s="1228">
        <v>1</v>
      </c>
    </row>
    <row r="645" spans="1:20" ht="42">
      <c r="B645" s="1304" t="s">
        <v>1827</v>
      </c>
      <c r="C645" s="1305" t="s">
        <v>1827</v>
      </c>
      <c r="D645" s="1237" t="s">
        <v>1828</v>
      </c>
      <c r="E645" s="1306" t="s">
        <v>1828</v>
      </c>
      <c r="F645" s="1237">
        <v>0</v>
      </c>
      <c r="G645" s="1237">
        <v>102</v>
      </c>
      <c r="H645" s="1237">
        <v>204</v>
      </c>
      <c r="I645" s="1263" t="s">
        <v>1827</v>
      </c>
      <c r="J645" s="1228">
        <v>1</v>
      </c>
      <c r="K645" s="1228">
        <v>1</v>
      </c>
      <c r="L645" s="1228">
        <v>1</v>
      </c>
      <c r="M645" s="1228">
        <v>1</v>
      </c>
      <c r="N645" s="1228">
        <v>1</v>
      </c>
      <c r="O645" s="1228">
        <v>1</v>
      </c>
      <c r="P645" s="1228">
        <v>1</v>
      </c>
      <c r="Q645" s="1228">
        <v>1</v>
      </c>
      <c r="R645" s="1228">
        <v>1</v>
      </c>
      <c r="S645" s="1228">
        <v>1</v>
      </c>
      <c r="T645" s="1228">
        <v>1</v>
      </c>
    </row>
    <row r="646" spans="1:20" ht="42">
      <c r="B646" s="1307" t="s">
        <v>1823</v>
      </c>
      <c r="C646" s="1308" t="s">
        <v>1823</v>
      </c>
      <c r="D646" s="1237" t="s">
        <v>1824</v>
      </c>
      <c r="E646" s="1309" t="s">
        <v>1824</v>
      </c>
      <c r="F646" s="1237">
        <v>204</v>
      </c>
      <c r="G646" s="1237">
        <v>204</v>
      </c>
      <c r="H646" s="1237">
        <v>255</v>
      </c>
      <c r="I646" s="1263" t="s">
        <v>1823</v>
      </c>
      <c r="J646" s="1228">
        <v>1</v>
      </c>
      <c r="K646" s="1228">
        <v>1</v>
      </c>
      <c r="L646" s="1228">
        <v>1</v>
      </c>
      <c r="M646" s="1228">
        <v>1</v>
      </c>
      <c r="N646" s="1228">
        <v>1</v>
      </c>
      <c r="O646" s="1228">
        <v>1</v>
      </c>
      <c r="P646" s="1228">
        <v>1</v>
      </c>
      <c r="Q646" s="1228">
        <v>1</v>
      </c>
      <c r="R646" s="1228">
        <v>1</v>
      </c>
      <c r="S646" s="1228">
        <v>1</v>
      </c>
      <c r="T646" s="1228">
        <v>1</v>
      </c>
    </row>
    <row r="647" spans="1:20" ht="42">
      <c r="B647" s="1267" t="s">
        <v>1819</v>
      </c>
      <c r="C647" s="1268" t="s">
        <v>1819</v>
      </c>
      <c r="D647" s="1237" t="s">
        <v>1820</v>
      </c>
      <c r="E647" s="1269" t="s">
        <v>1820</v>
      </c>
      <c r="F647" s="1237">
        <v>0</v>
      </c>
      <c r="G647" s="1237">
        <v>0</v>
      </c>
      <c r="H647" s="1237">
        <v>128</v>
      </c>
      <c r="I647" s="1263" t="s">
        <v>1819</v>
      </c>
      <c r="J647" s="1228">
        <v>1</v>
      </c>
      <c r="K647" s="1228">
        <v>1</v>
      </c>
      <c r="L647" s="1228">
        <v>1</v>
      </c>
      <c r="M647" s="1228">
        <v>1</v>
      </c>
      <c r="N647" s="1228">
        <v>1</v>
      </c>
      <c r="O647" s="1228">
        <v>1</v>
      </c>
      <c r="P647" s="1228">
        <v>1</v>
      </c>
      <c r="Q647" s="1228">
        <v>1</v>
      </c>
      <c r="R647" s="1228">
        <v>1</v>
      </c>
      <c r="S647" s="1228">
        <v>1</v>
      </c>
      <c r="T647" s="1228">
        <v>1</v>
      </c>
    </row>
    <row r="648" spans="1:20" ht="42">
      <c r="B648" s="1254" t="s">
        <v>1816</v>
      </c>
      <c r="C648" s="1255" t="s">
        <v>1816</v>
      </c>
      <c r="D648" s="1237" t="s">
        <v>1817</v>
      </c>
      <c r="E648" s="1256" t="s">
        <v>1817</v>
      </c>
      <c r="F648" s="1237">
        <v>255</v>
      </c>
      <c r="G648" s="1237">
        <v>0</v>
      </c>
      <c r="H648" s="1237">
        <v>255</v>
      </c>
      <c r="I648" s="1263" t="s">
        <v>1816</v>
      </c>
      <c r="J648" s="1228">
        <v>1</v>
      </c>
      <c r="K648" s="1228">
        <v>1</v>
      </c>
      <c r="L648" s="1228">
        <v>1</v>
      </c>
      <c r="M648" s="1228">
        <v>1</v>
      </c>
      <c r="N648" s="1228">
        <v>1</v>
      </c>
      <c r="O648" s="1228">
        <v>1</v>
      </c>
      <c r="P648" s="1228">
        <v>1</v>
      </c>
      <c r="Q648" s="1228">
        <v>1</v>
      </c>
      <c r="R648" s="1228">
        <v>1</v>
      </c>
      <c r="S648" s="1228">
        <v>1</v>
      </c>
      <c r="T648" s="1228">
        <v>1</v>
      </c>
    </row>
    <row r="649" spans="1:20" ht="42">
      <c r="B649" s="1251" t="s">
        <v>1814</v>
      </c>
      <c r="C649" s="1252" t="s">
        <v>1814</v>
      </c>
      <c r="D649" s="1237" t="s">
        <v>1815</v>
      </c>
      <c r="E649" s="1253" t="s">
        <v>1815</v>
      </c>
      <c r="F649" s="1237">
        <v>255</v>
      </c>
      <c r="G649" s="1237">
        <v>255</v>
      </c>
      <c r="H649" s="1237">
        <v>0</v>
      </c>
      <c r="I649" s="1263" t="s">
        <v>1814</v>
      </c>
      <c r="J649" s="1228">
        <v>1</v>
      </c>
      <c r="K649" s="1228">
        <v>1</v>
      </c>
      <c r="L649" s="1228">
        <v>1</v>
      </c>
      <c r="M649" s="1228">
        <v>1</v>
      </c>
      <c r="N649" s="1228">
        <v>1</v>
      </c>
      <c r="O649" s="1228">
        <v>1</v>
      </c>
      <c r="P649" s="1228">
        <v>1</v>
      </c>
      <c r="Q649" s="1228">
        <v>1</v>
      </c>
      <c r="R649" s="1228">
        <v>1</v>
      </c>
      <c r="S649" s="1228">
        <v>1</v>
      </c>
      <c r="T649" s="1228">
        <v>1</v>
      </c>
    </row>
    <row r="650" spans="1:20" ht="42">
      <c r="B650" s="1257" t="s">
        <v>1812</v>
      </c>
      <c r="C650" s="1258" t="s">
        <v>1812</v>
      </c>
      <c r="D650" s="1237" t="s">
        <v>1813</v>
      </c>
      <c r="E650" s="1259" t="s">
        <v>1813</v>
      </c>
      <c r="F650" s="1237">
        <v>0</v>
      </c>
      <c r="G650" s="1237">
        <v>255</v>
      </c>
      <c r="H650" s="1237">
        <v>255</v>
      </c>
      <c r="I650" s="1263" t="s">
        <v>1812</v>
      </c>
      <c r="J650" s="1228">
        <v>1</v>
      </c>
      <c r="K650" s="1228">
        <v>1</v>
      </c>
      <c r="L650" s="1228">
        <v>1</v>
      </c>
      <c r="M650" s="1228">
        <v>1</v>
      </c>
      <c r="N650" s="1228">
        <v>1</v>
      </c>
      <c r="O650" s="1228">
        <v>1</v>
      </c>
      <c r="P650" s="1228">
        <v>1</v>
      </c>
      <c r="Q650" s="1228">
        <v>1</v>
      </c>
      <c r="R650" s="1228">
        <v>1</v>
      </c>
      <c r="S650" s="1228">
        <v>1</v>
      </c>
      <c r="T650" s="1228">
        <v>1</v>
      </c>
    </row>
    <row r="651" spans="1:20" ht="42">
      <c r="B651" s="1274" t="s">
        <v>1810</v>
      </c>
      <c r="C651" s="1275" t="s">
        <v>1810</v>
      </c>
      <c r="D651" s="1237" t="s">
        <v>1811</v>
      </c>
      <c r="E651" s="1276" t="s">
        <v>1811</v>
      </c>
      <c r="F651" s="1237">
        <v>128</v>
      </c>
      <c r="G651" s="1237">
        <v>0</v>
      </c>
      <c r="H651" s="1237">
        <v>128</v>
      </c>
      <c r="I651" s="1263" t="s">
        <v>1810</v>
      </c>
      <c r="J651" s="1228">
        <v>1</v>
      </c>
      <c r="K651" s="1228">
        <v>1</v>
      </c>
      <c r="L651" s="1228">
        <v>1</v>
      </c>
      <c r="M651" s="1228">
        <v>1</v>
      </c>
      <c r="N651" s="1228">
        <v>1</v>
      </c>
      <c r="O651" s="1228">
        <v>1</v>
      </c>
      <c r="P651" s="1228">
        <v>1</v>
      </c>
      <c r="Q651" s="1228">
        <v>1</v>
      </c>
      <c r="R651" s="1228">
        <v>1</v>
      </c>
      <c r="S651" s="1228">
        <v>1</v>
      </c>
      <c r="T651" s="1228">
        <v>1</v>
      </c>
    </row>
    <row r="652" spans="1:20" ht="42">
      <c r="B652" s="1260" t="s">
        <v>1808</v>
      </c>
      <c r="C652" s="1261" t="s">
        <v>1808</v>
      </c>
      <c r="D652" s="1237" t="s">
        <v>1809</v>
      </c>
      <c r="E652" s="1262" t="s">
        <v>1809</v>
      </c>
      <c r="F652" s="1237">
        <v>128</v>
      </c>
      <c r="G652" s="1237">
        <v>0</v>
      </c>
      <c r="H652" s="1237">
        <v>0</v>
      </c>
      <c r="I652" s="1263" t="s">
        <v>1808</v>
      </c>
      <c r="J652" s="1228">
        <v>1</v>
      </c>
      <c r="K652" s="1228">
        <v>1</v>
      </c>
      <c r="L652" s="1228">
        <v>1</v>
      </c>
      <c r="M652" s="1228">
        <v>1</v>
      </c>
      <c r="N652" s="1228">
        <v>1</v>
      </c>
      <c r="O652" s="1228">
        <v>1</v>
      </c>
      <c r="P652" s="1228">
        <v>1</v>
      </c>
      <c r="Q652" s="1228">
        <v>1</v>
      </c>
      <c r="R652" s="1228">
        <v>1</v>
      </c>
      <c r="S652" s="1228">
        <v>1</v>
      </c>
      <c r="T652" s="1228">
        <v>1</v>
      </c>
    </row>
    <row r="653" spans="1:20" ht="42">
      <c r="B653" s="1277" t="s">
        <v>1806</v>
      </c>
      <c r="C653" s="1278" t="s">
        <v>1806</v>
      </c>
      <c r="D653" s="1237" t="s">
        <v>1807</v>
      </c>
      <c r="E653" s="1279" t="s">
        <v>1807</v>
      </c>
      <c r="F653" s="1237">
        <v>0</v>
      </c>
      <c r="G653" s="1237">
        <v>128</v>
      </c>
      <c r="H653" s="1237">
        <v>128</v>
      </c>
      <c r="I653" s="1263" t="s">
        <v>1806</v>
      </c>
      <c r="J653" s="1228">
        <v>1</v>
      </c>
      <c r="K653" s="1228">
        <v>1</v>
      </c>
      <c r="L653" s="1228">
        <v>1</v>
      </c>
      <c r="M653" s="1228">
        <v>1</v>
      </c>
      <c r="N653" s="1228">
        <v>1</v>
      </c>
      <c r="O653" s="1228">
        <v>1</v>
      </c>
      <c r="P653" s="1228">
        <v>1</v>
      </c>
      <c r="Q653" s="1228">
        <v>1</v>
      </c>
      <c r="R653" s="1228">
        <v>1</v>
      </c>
      <c r="S653" s="1228">
        <v>1</v>
      </c>
      <c r="T653" s="1228">
        <v>1</v>
      </c>
    </row>
    <row r="654" spans="1:20" ht="42">
      <c r="B654" s="1248" t="s">
        <v>1803</v>
      </c>
      <c r="C654" s="1249" t="s">
        <v>1803</v>
      </c>
      <c r="D654" s="1237" t="s">
        <v>1804</v>
      </c>
      <c r="E654" s="1250" t="s">
        <v>1804</v>
      </c>
      <c r="F654" s="1237">
        <v>0</v>
      </c>
      <c r="G654" s="1237">
        <v>0</v>
      </c>
      <c r="H654" s="1237">
        <v>255</v>
      </c>
      <c r="I654" s="1263" t="s">
        <v>1803</v>
      </c>
      <c r="J654" s="1228">
        <v>1</v>
      </c>
      <c r="K654" s="1228">
        <v>1</v>
      </c>
      <c r="L654" s="1228">
        <v>1</v>
      </c>
      <c r="M654" s="1228">
        <v>1</v>
      </c>
      <c r="N654" s="1228">
        <v>1</v>
      </c>
      <c r="O654" s="1228">
        <v>1</v>
      </c>
      <c r="P654" s="1228">
        <v>1</v>
      </c>
      <c r="Q654" s="1228">
        <v>1</v>
      </c>
      <c r="R654" s="1228">
        <v>1</v>
      </c>
      <c r="S654" s="1228">
        <v>1</v>
      </c>
      <c r="T654" s="1228">
        <v>1</v>
      </c>
    </row>
    <row r="655" spans="1:20" ht="42">
      <c r="B655" s="1310" t="s">
        <v>1801</v>
      </c>
      <c r="C655" s="1311" t="s">
        <v>1801</v>
      </c>
      <c r="D655" s="1237" t="s">
        <v>1802</v>
      </c>
      <c r="E655" s="1312" t="s">
        <v>1802</v>
      </c>
      <c r="F655" s="1237">
        <v>0</v>
      </c>
      <c r="G655" s="1237">
        <v>204</v>
      </c>
      <c r="H655" s="1237">
        <v>255</v>
      </c>
      <c r="I655" s="1263" t="s">
        <v>1801</v>
      </c>
      <c r="J655" s="1228">
        <v>1</v>
      </c>
      <c r="K655" s="1228">
        <v>1</v>
      </c>
      <c r="L655" s="1228">
        <v>1</v>
      </c>
      <c r="M655" s="1228">
        <v>1</v>
      </c>
      <c r="N655" s="1228">
        <v>1</v>
      </c>
      <c r="O655" s="1228">
        <v>1</v>
      </c>
      <c r="P655" s="1228">
        <v>1</v>
      </c>
      <c r="Q655" s="1228">
        <v>1</v>
      </c>
      <c r="R655" s="1228">
        <v>1</v>
      </c>
      <c r="S655" s="1228">
        <v>1</v>
      </c>
      <c r="T655" s="1228">
        <v>1</v>
      </c>
    </row>
    <row r="656" spans="1:20" ht="42">
      <c r="B656" s="1295" t="s">
        <v>1799</v>
      </c>
      <c r="C656" s="1296" t="s">
        <v>1799</v>
      </c>
      <c r="D656" s="1237" t="s">
        <v>1800</v>
      </c>
      <c r="E656" s="1297" t="s">
        <v>1800</v>
      </c>
      <c r="F656" s="1237">
        <v>204</v>
      </c>
      <c r="G656" s="1237">
        <v>255</v>
      </c>
      <c r="H656" s="1237">
        <v>255</v>
      </c>
      <c r="I656" s="1263" t="s">
        <v>1799</v>
      </c>
      <c r="J656" s="1228">
        <v>1</v>
      </c>
      <c r="K656" s="1228">
        <v>1</v>
      </c>
      <c r="L656" s="1228">
        <v>1</v>
      </c>
      <c r="M656" s="1228">
        <v>1</v>
      </c>
      <c r="N656" s="1228">
        <v>1</v>
      </c>
      <c r="O656" s="1228">
        <v>1</v>
      </c>
      <c r="P656" s="1228">
        <v>1</v>
      </c>
      <c r="Q656" s="1228">
        <v>1</v>
      </c>
      <c r="R656" s="1228">
        <v>1</v>
      </c>
      <c r="S656" s="1228">
        <v>1</v>
      </c>
      <c r="T656" s="1228">
        <v>1</v>
      </c>
    </row>
    <row r="657" spans="2:20">
      <c r="B657" s="3555" t="s">
        <v>1798</v>
      </c>
      <c r="C657" s="3556"/>
      <c r="D657" s="3556"/>
      <c r="E657" s="3556"/>
      <c r="F657" s="3556"/>
      <c r="G657" s="3556"/>
      <c r="H657" s="3556"/>
      <c r="I657" s="3557"/>
      <c r="J657" s="1228">
        <v>1</v>
      </c>
      <c r="K657" s="1228">
        <v>1</v>
      </c>
      <c r="L657" s="1228">
        <v>1</v>
      </c>
      <c r="M657" s="1228">
        <v>1</v>
      </c>
      <c r="N657" s="1228">
        <v>1</v>
      </c>
      <c r="O657" s="1228">
        <v>1</v>
      </c>
      <c r="P657" s="1228">
        <v>1</v>
      </c>
      <c r="Q657" s="1228">
        <v>1</v>
      </c>
      <c r="R657" s="1228">
        <v>1</v>
      </c>
      <c r="S657" s="1228">
        <v>1</v>
      </c>
      <c r="T657" s="1228">
        <v>1</v>
      </c>
    </row>
    <row r="658" spans="2:20">
      <c r="B658" s="3558"/>
      <c r="C658" s="3559"/>
      <c r="D658" s="3559"/>
      <c r="E658" s="3559"/>
      <c r="F658" s="3559"/>
      <c r="G658" s="3559"/>
      <c r="H658" s="3559"/>
      <c r="I658" s="3560"/>
      <c r="J658" s="1228">
        <v>1</v>
      </c>
      <c r="K658" s="1228">
        <v>1</v>
      </c>
      <c r="L658" s="1228">
        <v>1</v>
      </c>
      <c r="M658" s="1228">
        <v>1</v>
      </c>
      <c r="N658" s="1228">
        <v>1</v>
      </c>
      <c r="O658" s="1228">
        <v>1</v>
      </c>
      <c r="P658" s="1228">
        <v>1</v>
      </c>
      <c r="Q658" s="1228">
        <v>1</v>
      </c>
      <c r="R658" s="1228">
        <v>1</v>
      </c>
      <c r="S658" s="1228">
        <v>1</v>
      </c>
      <c r="T658" s="1228">
        <v>1</v>
      </c>
    </row>
    <row r="659" spans="2:20">
      <c r="B659" s="3561" t="s">
        <v>1797</v>
      </c>
      <c r="C659" s="3562"/>
      <c r="D659" s="3562"/>
      <c r="E659" s="3562"/>
      <c r="F659" s="3562"/>
      <c r="G659" s="3562"/>
      <c r="H659" s="3562"/>
      <c r="I659" s="3563"/>
      <c r="J659" s="1228">
        <v>1</v>
      </c>
      <c r="K659" s="1228">
        <v>1</v>
      </c>
      <c r="L659" s="1228">
        <v>1</v>
      </c>
      <c r="M659" s="1228">
        <v>1</v>
      </c>
      <c r="N659" s="1228">
        <v>1</v>
      </c>
      <c r="O659" s="1228">
        <v>1</v>
      </c>
      <c r="P659" s="1228">
        <v>1</v>
      </c>
      <c r="Q659" s="1228">
        <v>1</v>
      </c>
      <c r="R659" s="1228">
        <v>1</v>
      </c>
      <c r="S659" s="1228">
        <v>1</v>
      </c>
      <c r="T659" s="1228">
        <v>1</v>
      </c>
    </row>
    <row r="660" spans="2:20">
      <c r="B660" s="3561"/>
      <c r="C660" s="3562"/>
      <c r="D660" s="3562"/>
      <c r="E660" s="3562"/>
      <c r="F660" s="3562"/>
      <c r="G660" s="3562"/>
      <c r="H660" s="3562"/>
      <c r="I660" s="3563"/>
      <c r="J660" s="1228">
        <v>1</v>
      </c>
      <c r="K660" s="1228">
        <v>1</v>
      </c>
      <c r="L660" s="1228">
        <v>1</v>
      </c>
      <c r="M660" s="1228">
        <v>1</v>
      </c>
      <c r="N660" s="1228">
        <v>1</v>
      </c>
      <c r="O660" s="1228">
        <v>1</v>
      </c>
      <c r="P660" s="1228">
        <v>1</v>
      </c>
      <c r="Q660" s="1228">
        <v>1</v>
      </c>
      <c r="R660" s="1228">
        <v>1</v>
      </c>
      <c r="S660" s="1228">
        <v>1</v>
      </c>
      <c r="T660" s="1228">
        <v>1</v>
      </c>
    </row>
    <row r="661" spans="2:20">
      <c r="B661" s="3564"/>
      <c r="C661" s="3565"/>
      <c r="D661" s="3565"/>
      <c r="E661" s="3565"/>
      <c r="F661" s="3565"/>
      <c r="G661" s="3565"/>
      <c r="H661" s="3565"/>
      <c r="I661" s="3566"/>
      <c r="J661" s="1228">
        <v>1</v>
      </c>
      <c r="K661" s="1228">
        <v>1</v>
      </c>
      <c r="L661" s="1228">
        <v>1</v>
      </c>
      <c r="M661" s="1228">
        <v>1</v>
      </c>
      <c r="N661" s="1228">
        <v>1</v>
      </c>
      <c r="O661" s="1228">
        <v>1</v>
      </c>
      <c r="P661" s="1228">
        <v>1</v>
      </c>
      <c r="Q661" s="1228">
        <v>1</v>
      </c>
      <c r="R661" s="1228">
        <v>1</v>
      </c>
      <c r="S661" s="1228">
        <v>1</v>
      </c>
      <c r="T661" s="1228">
        <v>1</v>
      </c>
    </row>
    <row r="662" spans="2:20" ht="21">
      <c r="B662" s="1313">
        <v>1</v>
      </c>
      <c r="C662" s="1313">
        <v>1</v>
      </c>
      <c r="D662" s="1313">
        <v>1</v>
      </c>
      <c r="E662" s="1313">
        <v>1</v>
      </c>
      <c r="F662" s="1313">
        <v>1</v>
      </c>
      <c r="G662" s="1313">
        <v>1</v>
      </c>
      <c r="H662" s="1313">
        <v>1</v>
      </c>
      <c r="I662" s="1313">
        <v>1</v>
      </c>
      <c r="J662" s="1228">
        <v>1</v>
      </c>
      <c r="K662" s="1228">
        <v>1</v>
      </c>
      <c r="L662" s="1228">
        <v>1</v>
      </c>
      <c r="M662" s="1228">
        <v>1</v>
      </c>
      <c r="N662" s="1228">
        <v>1</v>
      </c>
      <c r="O662" s="1228">
        <v>1</v>
      </c>
      <c r="P662" s="1228">
        <v>1</v>
      </c>
      <c r="Q662" s="1228">
        <v>1</v>
      </c>
      <c r="R662" s="1228">
        <v>1</v>
      </c>
      <c r="S662" s="1228">
        <v>1</v>
      </c>
      <c r="T662" s="1228">
        <v>1</v>
      </c>
    </row>
    <row r="663" spans="2:20" ht="20.25">
      <c r="B663" s="1314" t="s">
        <v>1796</v>
      </c>
      <c r="C663" s="1315"/>
      <c r="D663" s="1315"/>
      <c r="E663" s="1315"/>
      <c r="F663" s="1315"/>
      <c r="G663" s="1315"/>
      <c r="H663" s="1315"/>
      <c r="I663" s="1315"/>
      <c r="J663" s="1228">
        <v>1</v>
      </c>
      <c r="K663" s="1228">
        <v>1</v>
      </c>
      <c r="L663" s="1228">
        <v>1</v>
      </c>
      <c r="M663" s="1228">
        <v>1</v>
      </c>
      <c r="N663" s="1228">
        <v>1</v>
      </c>
      <c r="O663" s="1228">
        <v>1</v>
      </c>
      <c r="P663" s="1228">
        <v>1</v>
      </c>
      <c r="Q663" s="1228">
        <v>1</v>
      </c>
      <c r="R663" s="1228">
        <v>1</v>
      </c>
      <c r="S663" s="1228">
        <v>1</v>
      </c>
      <c r="T663" s="1228">
        <v>1</v>
      </c>
    </row>
    <row r="664" spans="2:20" ht="20.25">
      <c r="B664" s="1314" t="s">
        <v>1795</v>
      </c>
      <c r="C664" s="1315"/>
      <c r="D664" s="1315"/>
      <c r="E664" s="1315"/>
      <c r="F664" s="1315"/>
      <c r="G664" s="1315"/>
      <c r="H664" s="1315"/>
      <c r="I664" s="1315"/>
      <c r="J664" s="1228">
        <v>1</v>
      </c>
      <c r="K664" s="1228">
        <v>1</v>
      </c>
      <c r="L664" s="1228">
        <v>1</v>
      </c>
      <c r="M664" s="1228">
        <v>1</v>
      </c>
      <c r="N664" s="1228">
        <v>1</v>
      </c>
      <c r="O664" s="1228">
        <v>1</v>
      </c>
      <c r="P664" s="1228">
        <v>1</v>
      </c>
      <c r="Q664" s="1228">
        <v>1</v>
      </c>
      <c r="R664" s="1228">
        <v>1</v>
      </c>
      <c r="S664" s="1228">
        <v>1</v>
      </c>
      <c r="T664" s="1228">
        <v>1</v>
      </c>
    </row>
    <row r="665" spans="2:20" ht="21">
      <c r="B665" s="1313">
        <v>1</v>
      </c>
      <c r="C665" s="1313">
        <v>1</v>
      </c>
      <c r="D665" s="1313">
        <v>1</v>
      </c>
      <c r="E665" s="1313">
        <v>1</v>
      </c>
      <c r="F665" s="1313">
        <v>1</v>
      </c>
      <c r="G665" s="1313">
        <v>1</v>
      </c>
      <c r="H665" s="1313">
        <v>1</v>
      </c>
      <c r="I665" s="1313">
        <v>1</v>
      </c>
      <c r="J665" s="1228">
        <v>1</v>
      </c>
      <c r="K665" s="1228">
        <v>1</v>
      </c>
      <c r="L665" s="1228">
        <v>1</v>
      </c>
      <c r="M665" s="1228">
        <v>1</v>
      </c>
      <c r="N665" s="1228">
        <v>1</v>
      </c>
      <c r="O665" s="1228">
        <v>1</v>
      </c>
      <c r="P665" s="1228">
        <v>1</v>
      </c>
      <c r="Q665" s="1228">
        <v>1</v>
      </c>
      <c r="R665" s="1228">
        <v>1</v>
      </c>
      <c r="S665" s="1228">
        <v>1</v>
      </c>
      <c r="T665" s="1228">
        <v>1</v>
      </c>
    </row>
    <row r="666" spans="2:20" ht="21">
      <c r="B666" s="1316" t="s">
        <v>1794</v>
      </c>
      <c r="C666" s="1317"/>
      <c r="D666" s="1317"/>
      <c r="E666" s="1317"/>
      <c r="F666" s="1317"/>
      <c r="G666" s="1317"/>
      <c r="H666" s="1317"/>
      <c r="I666" s="1318"/>
      <c r="J666" s="1228">
        <v>1</v>
      </c>
      <c r="K666" s="1228">
        <v>1</v>
      </c>
      <c r="L666" s="1228">
        <v>1</v>
      </c>
      <c r="M666" s="1228">
        <v>1</v>
      </c>
      <c r="N666" s="1228">
        <v>1</v>
      </c>
      <c r="O666" s="1228">
        <v>1</v>
      </c>
      <c r="P666" s="1228">
        <v>1</v>
      </c>
      <c r="Q666" s="1228">
        <v>1</v>
      </c>
      <c r="R666" s="1228">
        <v>1</v>
      </c>
      <c r="S666" s="1228">
        <v>1</v>
      </c>
      <c r="T666" s="1228">
        <v>1</v>
      </c>
    </row>
    <row r="667" spans="2:20" ht="21">
      <c r="B667" s="1316" t="s">
        <v>1793</v>
      </c>
      <c r="C667" s="1317"/>
      <c r="D667" s="1317"/>
      <c r="E667" s="1317"/>
      <c r="F667" s="1317"/>
      <c r="G667" s="1317"/>
      <c r="H667" s="1317"/>
      <c r="I667" s="1319"/>
      <c r="J667" s="1228">
        <v>1</v>
      </c>
      <c r="K667" s="1228">
        <v>1</v>
      </c>
      <c r="L667" s="1228">
        <v>1</v>
      </c>
      <c r="M667" s="1228">
        <v>1</v>
      </c>
      <c r="N667" s="1228">
        <v>1</v>
      </c>
      <c r="O667" s="1228">
        <v>1</v>
      </c>
      <c r="P667" s="1228">
        <v>1</v>
      </c>
      <c r="Q667" s="1228">
        <v>1</v>
      </c>
      <c r="R667" s="1228">
        <v>1</v>
      </c>
      <c r="S667" s="1228">
        <v>1</v>
      </c>
      <c r="T667" s="1228">
        <v>1</v>
      </c>
    </row>
    <row r="668" spans="2:20" ht="21">
      <c r="B668" s="1316" t="s">
        <v>1792</v>
      </c>
      <c r="C668" s="1317"/>
      <c r="D668" s="1317"/>
      <c r="E668" s="1317"/>
      <c r="F668" s="1317"/>
      <c r="G668" s="1317"/>
      <c r="H668" s="1317"/>
      <c r="I668" s="1320"/>
      <c r="J668" s="1228">
        <v>1</v>
      </c>
      <c r="K668" s="1228">
        <v>1</v>
      </c>
      <c r="L668" s="1228">
        <v>1</v>
      </c>
      <c r="M668" s="1228">
        <v>1</v>
      </c>
      <c r="N668" s="1228">
        <v>1</v>
      </c>
      <c r="O668" s="1228">
        <v>1</v>
      </c>
      <c r="P668" s="1228">
        <v>1</v>
      </c>
      <c r="Q668" s="1228">
        <v>1</v>
      </c>
      <c r="R668" s="1228">
        <v>1</v>
      </c>
      <c r="S668" s="1228">
        <v>1</v>
      </c>
      <c r="T668" s="1228">
        <v>1</v>
      </c>
    </row>
    <row r="669" spans="2:20" ht="21">
      <c r="B669" s="1316" t="s">
        <v>1791</v>
      </c>
      <c r="C669" s="1317"/>
      <c r="D669" s="1317"/>
      <c r="E669" s="1317"/>
      <c r="F669" s="1317"/>
      <c r="G669" s="1317"/>
      <c r="H669" s="1317"/>
      <c r="I669" s="1321"/>
      <c r="J669" s="1228">
        <v>1</v>
      </c>
      <c r="K669" s="1228">
        <v>1</v>
      </c>
      <c r="L669" s="1228">
        <v>1</v>
      </c>
      <c r="M669" s="1228">
        <v>1</v>
      </c>
      <c r="N669" s="1228">
        <v>1</v>
      </c>
      <c r="O669" s="1228">
        <v>1</v>
      </c>
      <c r="P669" s="1228">
        <v>1</v>
      </c>
      <c r="Q669" s="1228">
        <v>1</v>
      </c>
      <c r="R669" s="1228">
        <v>1</v>
      </c>
      <c r="S669" s="1228">
        <v>1</v>
      </c>
      <c r="T669" s="1228">
        <v>1</v>
      </c>
    </row>
    <row r="670" spans="2:20" ht="21">
      <c r="B670" s="1316" t="s">
        <v>1790</v>
      </c>
      <c r="C670" s="1317"/>
      <c r="D670" s="1317"/>
      <c r="E670" s="1317"/>
      <c r="F670" s="1317"/>
      <c r="G670" s="1317"/>
      <c r="H670" s="1317"/>
      <c r="I670" s="1322"/>
      <c r="J670" s="1228">
        <v>1</v>
      </c>
      <c r="K670" s="1228">
        <v>1</v>
      </c>
      <c r="L670" s="1228">
        <v>1</v>
      </c>
      <c r="M670" s="1228">
        <v>1</v>
      </c>
      <c r="N670" s="1228">
        <v>1</v>
      </c>
      <c r="O670" s="1228">
        <v>1</v>
      </c>
      <c r="P670" s="1228">
        <v>1</v>
      </c>
      <c r="Q670" s="1228">
        <v>1</v>
      </c>
      <c r="R670" s="1228">
        <v>1</v>
      </c>
      <c r="S670" s="1228">
        <v>1</v>
      </c>
      <c r="T670" s="1228">
        <v>1</v>
      </c>
    </row>
    <row r="671" spans="2:20" ht="21">
      <c r="B671" s="1316" t="s">
        <v>1789</v>
      </c>
      <c r="C671" s="1317"/>
      <c r="D671" s="1317"/>
      <c r="E671" s="1317"/>
      <c r="F671" s="1317"/>
      <c r="G671" s="1317"/>
      <c r="H671" s="1317"/>
      <c r="I671" s="1323"/>
      <c r="J671" s="1228">
        <v>1</v>
      </c>
      <c r="K671" s="1228">
        <v>1</v>
      </c>
      <c r="L671" s="1228">
        <v>1</v>
      </c>
      <c r="M671" s="1228">
        <v>1</v>
      </c>
      <c r="N671" s="1228">
        <v>1</v>
      </c>
      <c r="O671" s="1228">
        <v>1</v>
      </c>
      <c r="P671" s="1228">
        <v>1</v>
      </c>
      <c r="Q671" s="1228">
        <v>1</v>
      </c>
      <c r="R671" s="1228">
        <v>1</v>
      </c>
      <c r="S671" s="1228">
        <v>1</v>
      </c>
      <c r="T671" s="1228">
        <v>1</v>
      </c>
    </row>
    <row r="672" spans="2:20" ht="21">
      <c r="B672" s="1316" t="s">
        <v>1788</v>
      </c>
      <c r="C672" s="1317"/>
      <c r="D672" s="1317"/>
      <c r="E672" s="1317"/>
      <c r="F672" s="1317"/>
      <c r="G672" s="1317"/>
      <c r="H672" s="1317"/>
      <c r="I672" s="1317"/>
      <c r="J672" s="1228">
        <v>1</v>
      </c>
      <c r="K672" s="1228">
        <v>1</v>
      </c>
      <c r="L672" s="1228">
        <v>1</v>
      </c>
      <c r="M672" s="1228">
        <v>1</v>
      </c>
      <c r="N672" s="1228">
        <v>1</v>
      </c>
      <c r="O672" s="1228">
        <v>1</v>
      </c>
      <c r="P672" s="1228">
        <v>1</v>
      </c>
      <c r="Q672" s="1228">
        <v>1</v>
      </c>
      <c r="R672" s="1228">
        <v>1</v>
      </c>
      <c r="S672" s="1228">
        <v>1</v>
      </c>
      <c r="T672" s="1228">
        <v>1</v>
      </c>
    </row>
    <row r="673" spans="2:20" ht="21">
      <c r="B673" s="1316" t="s">
        <v>1786</v>
      </c>
      <c r="C673" s="1317"/>
      <c r="D673" s="1317"/>
      <c r="E673" s="1317"/>
      <c r="F673" s="1317"/>
      <c r="G673" s="1317"/>
      <c r="H673" s="1317"/>
      <c r="I673" s="1317"/>
      <c r="J673" s="1228">
        <v>1</v>
      </c>
      <c r="K673" s="1228">
        <v>1</v>
      </c>
      <c r="L673" s="1228">
        <v>1</v>
      </c>
      <c r="M673" s="1228">
        <v>1</v>
      </c>
      <c r="N673" s="1228">
        <v>1</v>
      </c>
      <c r="O673" s="1228">
        <v>1</v>
      </c>
      <c r="P673" s="1228">
        <v>1</v>
      </c>
      <c r="Q673" s="1228">
        <v>1</v>
      </c>
      <c r="R673" s="1228">
        <v>1</v>
      </c>
      <c r="S673" s="1228">
        <v>1</v>
      </c>
      <c r="T673" s="1228">
        <v>1</v>
      </c>
    </row>
  </sheetData>
  <mergeCells count="178">
    <mergeCell ref="D554:K554"/>
    <mergeCell ref="B621:I621"/>
    <mergeCell ref="B657:I658"/>
    <mergeCell ref="B659:I661"/>
    <mergeCell ref="C499:L499"/>
    <mergeCell ref="C500:L500"/>
    <mergeCell ref="C501:L501"/>
    <mergeCell ref="C502:L502"/>
    <mergeCell ref="D541:G542"/>
    <mergeCell ref="B513:S514"/>
    <mergeCell ref="C493:L493"/>
    <mergeCell ref="C494:L494"/>
    <mergeCell ref="C495:L495"/>
    <mergeCell ref="C496:L496"/>
    <mergeCell ref="C497:L497"/>
    <mergeCell ref="C498:L498"/>
    <mergeCell ref="G486:R486"/>
    <mergeCell ref="G487:R487"/>
    <mergeCell ref="G488:R488"/>
    <mergeCell ref="G489:R489"/>
    <mergeCell ref="G490:R490"/>
    <mergeCell ref="G491:R491"/>
    <mergeCell ref="G478:R478"/>
    <mergeCell ref="G480:R480"/>
    <mergeCell ref="G482:R482"/>
    <mergeCell ref="G483:R483"/>
    <mergeCell ref="G484:R484"/>
    <mergeCell ref="G485:R485"/>
    <mergeCell ref="G471:R471"/>
    <mergeCell ref="G472:R472"/>
    <mergeCell ref="G474:R474"/>
    <mergeCell ref="G475:R475"/>
    <mergeCell ref="G476:R476"/>
    <mergeCell ref="G477:R477"/>
    <mergeCell ref="G481:R481"/>
    <mergeCell ref="G465:R465"/>
    <mergeCell ref="G466:R466"/>
    <mergeCell ref="G467:R467"/>
    <mergeCell ref="G468:R468"/>
    <mergeCell ref="G469:R469"/>
    <mergeCell ref="G470:R470"/>
    <mergeCell ref="G458:R458"/>
    <mergeCell ref="G459:R459"/>
    <mergeCell ref="G460:R460"/>
    <mergeCell ref="G462:R462"/>
    <mergeCell ref="G463:R463"/>
    <mergeCell ref="G464:R464"/>
    <mergeCell ref="D330:K330"/>
    <mergeCell ref="D333:K333"/>
    <mergeCell ref="D436:H436"/>
    <mergeCell ref="D445:H445"/>
    <mergeCell ref="G456:R456"/>
    <mergeCell ref="G457:R457"/>
    <mergeCell ref="C312:L312"/>
    <mergeCell ref="C315:L315"/>
    <mergeCell ref="D318:K318"/>
    <mergeCell ref="D321:K321"/>
    <mergeCell ref="D326:K326"/>
    <mergeCell ref="D329:K329"/>
    <mergeCell ref="D300:K300"/>
    <mergeCell ref="D303:K303"/>
    <mergeCell ref="D304:K304"/>
    <mergeCell ref="D305:K305"/>
    <mergeCell ref="D306:K306"/>
    <mergeCell ref="D307:K307"/>
    <mergeCell ref="D282:K282"/>
    <mergeCell ref="D285:K285"/>
    <mergeCell ref="D288:K288"/>
    <mergeCell ref="D291:K291"/>
    <mergeCell ref="D294:K294"/>
    <mergeCell ref="D297:K297"/>
    <mergeCell ref="D268:K268"/>
    <mergeCell ref="D269:K269"/>
    <mergeCell ref="D270:K270"/>
    <mergeCell ref="D273:K273"/>
    <mergeCell ref="D276:K276"/>
    <mergeCell ref="D279:K279"/>
    <mergeCell ref="D254:K254"/>
    <mergeCell ref="D257:K257"/>
    <mergeCell ref="D260:K260"/>
    <mergeCell ref="D263:K263"/>
    <mergeCell ref="D266:K266"/>
    <mergeCell ref="D267:K267"/>
    <mergeCell ref="D238:K238"/>
    <mergeCell ref="D239:K239"/>
    <mergeCell ref="C242:L242"/>
    <mergeCell ref="C245:L245"/>
    <mergeCell ref="D248:K248"/>
    <mergeCell ref="D251:K251"/>
    <mergeCell ref="D221:K221"/>
    <mergeCell ref="D227:K227"/>
    <mergeCell ref="D230:K230"/>
    <mergeCell ref="D233:K233"/>
    <mergeCell ref="D236:K236"/>
    <mergeCell ref="D237:K237"/>
    <mergeCell ref="D203:K203"/>
    <mergeCell ref="D206:K206"/>
    <mergeCell ref="D209:K209"/>
    <mergeCell ref="D212:K212"/>
    <mergeCell ref="D215:K215"/>
    <mergeCell ref="D218:K218"/>
    <mergeCell ref="D193:K193"/>
    <mergeCell ref="D194:K194"/>
    <mergeCell ref="D195:K195"/>
    <mergeCell ref="D196:K196"/>
    <mergeCell ref="D197:K197"/>
    <mergeCell ref="D200:K200"/>
    <mergeCell ref="D177:K177"/>
    <mergeCell ref="D180:K180"/>
    <mergeCell ref="D183:K183"/>
    <mergeCell ref="D186:K186"/>
    <mergeCell ref="D189:K189"/>
    <mergeCell ref="D192:K192"/>
    <mergeCell ref="D156:K156"/>
    <mergeCell ref="D159:K159"/>
    <mergeCell ref="D162:K162"/>
    <mergeCell ref="D165:K165"/>
    <mergeCell ref="D171:K171"/>
    <mergeCell ref="D174:K174"/>
    <mergeCell ref="D138:K138"/>
    <mergeCell ref="D141:K141"/>
    <mergeCell ref="D144:K144"/>
    <mergeCell ref="D147:K147"/>
    <mergeCell ref="D150:K150"/>
    <mergeCell ref="D153:K153"/>
    <mergeCell ref="D121:K121"/>
    <mergeCell ref="D122:K122"/>
    <mergeCell ref="D123:K123"/>
    <mergeCell ref="D127:K127"/>
    <mergeCell ref="D131:K131"/>
    <mergeCell ref="D135:K135"/>
    <mergeCell ref="D115:K115"/>
    <mergeCell ref="D116:K116"/>
    <mergeCell ref="D117:K117"/>
    <mergeCell ref="D118:K118"/>
    <mergeCell ref="D119:K119"/>
    <mergeCell ref="D120:K120"/>
    <mergeCell ref="D109:K109"/>
    <mergeCell ref="D110:K110"/>
    <mergeCell ref="D111:K111"/>
    <mergeCell ref="D112:K112"/>
    <mergeCell ref="D113:K113"/>
    <mergeCell ref="D114:K114"/>
    <mergeCell ref="D94:K94"/>
    <mergeCell ref="D97:K97"/>
    <mergeCell ref="D98:K98"/>
    <mergeCell ref="D101:K101"/>
    <mergeCell ref="D104:K104"/>
    <mergeCell ref="D107:K107"/>
    <mergeCell ref="D76:K76"/>
    <mergeCell ref="D79:K79"/>
    <mergeCell ref="D82:K82"/>
    <mergeCell ref="D85:K85"/>
    <mergeCell ref="D88:K88"/>
    <mergeCell ref="D91:K91"/>
    <mergeCell ref="D62:K62"/>
    <mergeCell ref="D63:K63"/>
    <mergeCell ref="D64:K64"/>
    <mergeCell ref="D67:K67"/>
    <mergeCell ref="D70:K70"/>
    <mergeCell ref="D73:K73"/>
    <mergeCell ref="D56:K56"/>
    <mergeCell ref="D57:K57"/>
    <mergeCell ref="D58:K58"/>
    <mergeCell ref="D59:K59"/>
    <mergeCell ref="D60:K60"/>
    <mergeCell ref="D61:K61"/>
    <mergeCell ref="D34:K34"/>
    <mergeCell ref="D37:K37"/>
    <mergeCell ref="D40:K40"/>
    <mergeCell ref="D43:K43"/>
    <mergeCell ref="D46:K46"/>
    <mergeCell ref="D50:K50"/>
    <mergeCell ref="B5:C5"/>
    <mergeCell ref="D27:K27"/>
    <mergeCell ref="D28:K28"/>
    <mergeCell ref="D29:K29"/>
    <mergeCell ref="D30:K30"/>
  </mergeCells>
  <hyperlinks>
    <hyperlink ref="D79" r:id="rId1" xr:uid="{E76F1AFB-CA0E-4385-93EF-E640A05E106D}"/>
    <hyperlink ref="D82" r:id="rId2" xr:uid="{1483DD32-7FB9-48A8-B69A-B046199614D2}"/>
    <hyperlink ref="D37" r:id="rId3" xr:uid="{397267C5-8743-4E58-98F8-0BA88AE01D80}"/>
    <hyperlink ref="D85" r:id="rId4" xr:uid="{212DCD5D-9BE3-4367-A524-BCE1356D14D9}"/>
    <hyperlink ref="D230" r:id="rId5" xr:uid="{52414816-3D26-427C-B95D-BDE9EE8D2B84}"/>
    <hyperlink ref="D88" r:id="rId6" xr:uid="{CA9BC4D3-A100-45F7-BA05-45D7C27E7B00}"/>
    <hyperlink ref="D91" r:id="rId7" xr:uid="{552E1AE8-710C-4467-81E0-A8099A242DCE}"/>
    <hyperlink ref="D40" r:id="rId8" xr:uid="{2BD6F18E-BA27-4B5C-9908-1FF574C066F9}"/>
    <hyperlink ref="D97" r:id="rId9" xr:uid="{31C0ECD0-FAD8-48AE-9092-FA8A833C6282}"/>
    <hyperlink ref="D76" r:id="rId10" xr:uid="{03FC28F4-2022-4623-B529-C03533C64CCE}"/>
    <hyperlink ref="D165" r:id="rId11" xr:uid="{C507C4D2-9D7B-41DF-974F-D6E092DE3971}"/>
    <hyperlink ref="D27" r:id="rId12" xr:uid="{1D5E02F5-D597-467E-9AE8-85F8B95A0A54}"/>
    <hyperlink ref="D239" r:id="rId13" xr:uid="{BD805A77-9C76-41EA-8BCC-65E649A40B00}"/>
    <hyperlink ref="D206" r:id="rId14" xr:uid="{3183187E-C26A-4711-A6F4-A9E34D591EDA}"/>
    <hyperlink ref="D212" r:id="rId15" xr:uid="{16EE9C87-82F8-484A-85DB-50A826A3E314}"/>
    <hyperlink ref="D233" r:id="rId16" xr:uid="{F683F984-8AA7-462C-9C6B-31DB514CB32E}"/>
    <hyperlink ref="D104" r:id="rId17" xr:uid="{90B755D5-96E1-4327-B37C-53AAE761A26D}"/>
    <hyperlink ref="D141" r:id="rId18" xr:uid="{503FF822-0788-4564-91BA-8B55752513FD}"/>
    <hyperlink ref="D248" r:id="rId19" xr:uid="{864A5302-9D7B-4340-AD18-DD689313DA06}"/>
    <hyperlink ref="D254" r:id="rId20" xr:uid="{92B4CBD3-0340-408F-BEE5-6709FC40AF69}"/>
    <hyperlink ref="D285" r:id="rId21" xr:uid="{5D1FAF7B-BD23-46D2-8437-1BBFD0CC029C}"/>
    <hyperlink ref="D171" r:id="rId22" xr:uid="{302AAC70-B700-424B-A53D-88695A8292BC}"/>
    <hyperlink ref="D294" r:id="rId23" xr:uid="{422BE561-9CF8-42D3-80CF-3FF4E221DD6B}"/>
    <hyperlink ref="D263" r:id="rId24" xr:uid="{80099A17-C158-415F-A9AA-7D6E60EB927B}"/>
    <hyperlink ref="D236" r:id="rId25" xr:uid="{FA31797D-257F-4844-BB04-8CC19E9C71AE}"/>
    <hyperlink ref="D237" r:id="rId26" xr:uid="{486F9BBE-09DE-4D84-B739-88A14C682F8D}"/>
    <hyperlink ref="D238" r:id="rId27" xr:uid="{FF2509CF-FF1A-4397-9979-A9CF15E8AC3B}"/>
    <hyperlink ref="D34" r:id="rId28" xr:uid="{426091F5-9DE2-4AF3-90C0-C75DAD7D592C}"/>
    <hyperlink ref="D43" r:id="rId29" xr:uid="{68E5F6B6-A340-4CBE-A26B-8D7D4401825D}"/>
    <hyperlink ref="D554" r:id="rId30" xr:uid="{E53F9319-7C84-4760-9101-09EA5976F4E6}"/>
    <hyperlink ref="D67" r:id="rId31" xr:uid="{8CBEF9D4-3C22-4C4B-A6B9-F96395D1D901}"/>
    <hyperlink ref="D70" r:id="rId32" xr:uid="{31E2F61F-A8DA-401D-B785-D260C55FF37E}"/>
    <hyperlink ref="D73" r:id="rId33" xr:uid="{30F1CF32-7E05-400C-8224-D6A18FB6295F}"/>
    <hyperlink ref="D227" r:id="rId34" xr:uid="{F1031215-2BBF-4B3A-BC44-98C8EED13EC6}"/>
    <hyperlink ref="D144" r:id="rId35" xr:uid="{A58F3C67-2240-433A-9806-DF36DDB0A248}"/>
    <hyperlink ref="D147" r:id="rId36" xr:uid="{63011777-3579-435C-9BA3-85D0D821B2A7}"/>
    <hyperlink ref="D150" r:id="rId37" xr:uid="{D093C774-CECE-4AC5-B756-09698DA5EBE4}"/>
    <hyperlink ref="D153" r:id="rId38" xr:uid="{A551A412-DAE5-4C7C-B09B-52D26E8732D8}"/>
    <hyperlink ref="D156" r:id="rId39" xr:uid="{B02F0561-473C-4F24-AFFA-2199B16D7950}"/>
    <hyperlink ref="D200" r:id="rId40" xr:uid="{A9783D88-551B-4FD3-A587-232CAECBF896}"/>
    <hyperlink ref="D203" r:id="rId41" xr:uid="{3639371C-CF56-4A98-B61D-11700E881A02}"/>
    <hyperlink ref="D209" r:id="rId42" xr:uid="{F3F0F776-D095-4336-86ED-C06D99234016}"/>
    <hyperlink ref="D251" r:id="rId43" xr:uid="{1C060E88-FD1A-4246-B4A0-9DAAAA9E343A}"/>
    <hyperlink ref="D257" r:id="rId44" xr:uid="{7E6BD1B3-899E-491C-A4FD-B53578DD5B98}"/>
    <hyperlink ref="D260" r:id="rId45" xr:uid="{F095E64E-1237-41D5-8EF2-2DE7377BC874}"/>
    <hyperlink ref="D273" r:id="rId46" xr:uid="{7586FB8C-BA79-4CE1-8412-9722F8ECF012}"/>
    <hyperlink ref="D279" r:id="rId47" xr:uid="{EEF619FF-8679-4CE1-ADB5-FA6C213CA09C}"/>
    <hyperlink ref="D282" r:id="rId48" xr:uid="{5EAA8E01-8C68-41AB-9536-E7D0A0F5A17C}"/>
    <hyperlink ref="D288" r:id="rId49" xr:uid="{906B1758-E2E1-4601-AAAE-328D76016C14}"/>
    <hyperlink ref="D291" r:id="rId50" xr:uid="{01B95664-D96B-411F-B74D-9815D11669D4}"/>
    <hyperlink ref="D297" r:id="rId51" xr:uid="{E281CE61-C049-4B72-AEDF-0FE3FBFDD55A}"/>
    <hyperlink ref="D318" r:id="rId52" xr:uid="{CE30987D-A950-4DCB-A6D8-60B3501536FF}"/>
    <hyperlink ref="D321" r:id="rId53" xr:uid="{91AC7CCA-1D86-4FBB-BAE3-C538FD28F83F}"/>
    <hyperlink ref="D101" r:id="rId54" xr:uid="{C029C74E-F9DF-4204-9B8D-43FBD914F9B9}"/>
    <hyperlink ref="D226" r:id="rId55" xr:uid="{96561276-6A21-47A7-951F-B1C38F82F65A}"/>
    <hyperlink ref="D127" r:id="rId56" xr:uid="{06714D9B-0870-458C-9DAC-C926529B067B}"/>
    <hyperlink ref="D128" r:id="rId57" xr:uid="{452A2353-9F96-4BC7-9B5E-07A9E3AD57DA}"/>
    <hyperlink ref="D132" r:id="rId58" xr:uid="{66D78A3F-14B7-4D4A-B6ED-E8BD56AA22E4}"/>
    <hyperlink ref="D131" r:id="rId59" xr:uid="{8E9659A4-DFDA-44A1-A027-9D55459017B8}"/>
    <hyperlink ref="D135" r:id="rId60" xr:uid="{7E4C270A-DAD6-49CD-8DF1-984381C1409F}"/>
    <hyperlink ref="D138" r:id="rId61" xr:uid="{CB85ED25-EA80-4A21-A7FD-03C140BFFBB6}"/>
    <hyperlink ref="D46" r:id="rId62" xr:uid="{BCC2C501-A201-4EBC-9D52-2E55575CB991}"/>
    <hyperlink ref="D168" r:id="rId63" xr:uid="{F87B12E2-CC31-49DF-B081-76A2E3D547FB}"/>
    <hyperlink ref="D94" r:id="rId64" xr:uid="{A5D0730B-F0F7-4B7D-8D9C-8DEB9F5DAC52}"/>
    <hyperlink ref="D276" r:id="rId65" xr:uid="{71903692-7576-4402-A35A-F68C37AC84AB}"/>
    <hyperlink ref="D98" r:id="rId66" xr:uid="{04072D68-2C6F-4C34-BF90-9DB54058DAAD}"/>
    <hyperlink ref="D300" r:id="rId67" xr:uid="{61B98E83-B386-4105-A519-F84EFAD8AB0C}"/>
    <hyperlink ref="D326" r:id="rId68" xr:uid="{3A2441D5-19FC-4493-8F2C-0FD1505460B3}"/>
    <hyperlink ref="C312" r:id="rId69" xr:uid="{DDF7DB6D-50D5-410A-ADA1-4FDF14FC0087}"/>
    <hyperlink ref="C315" r:id="rId70" xr:uid="{EEB79EA4-1F79-4F08-AD27-8E042B236297}"/>
    <hyperlink ref="C242" r:id="rId71" xr:uid="{8C435A24-E414-491B-A804-98B00D55DF17}"/>
    <hyperlink ref="C245" r:id="rId72" xr:uid="{33735AC2-8442-41D0-9484-05B94020BEF0}"/>
    <hyperlink ref="D221" r:id="rId73" xr:uid="{E15DA32D-758A-4FC5-ADCC-E16F618BB8A7}"/>
    <hyperlink ref="D329" r:id="rId74" xr:uid="{3A5AEABB-D82B-4782-AE51-228B8077AB0D}"/>
    <hyperlink ref="D333" r:id="rId75" xr:uid="{913EF2B4-980B-491F-B587-C1139BE8A469}"/>
    <hyperlink ref="D330" r:id="rId76" xr:uid="{4422E891-8507-44F1-96B2-7EDCFA3126D4}"/>
    <hyperlink ref="D585" r:id="rId77" xr:uid="{D6AC6992-9C7B-4D84-A6C6-6E3343D9EE49}"/>
    <hyperlink ref="D588" r:id="rId78" xr:uid="{EE7E4DA7-923F-4209-A687-593928D79EE1}"/>
    <hyperlink ref="D564" r:id="rId79" xr:uid="{04EA8529-AA11-4264-98B8-FACA0BAAD0FE}"/>
    <hyperlink ref="D567" r:id="rId80" xr:uid="{C7072A15-AEBA-48A6-9054-A6C7659E3B9B}"/>
    <hyperlink ref="D570" r:id="rId81" xr:uid="{3119F601-128F-46B5-B361-E33F43D32D2D}"/>
    <hyperlink ref="D573" r:id="rId82" xr:uid="{6901DB7F-4FE5-4C9C-BD75-C7E655FD0C19}"/>
    <hyperlink ref="D576" r:id="rId83" xr:uid="{7BA6B323-2462-4F53-BFEF-A93FBB304869}"/>
    <hyperlink ref="D579" r:id="rId84" xr:uid="{49F26544-EB2D-4A70-B2A3-38E212565C45}"/>
    <hyperlink ref="D582" r:id="rId85" xr:uid="{6050C852-D45D-485F-8B42-1D4BD9D227ED}"/>
    <hyperlink ref="C561" r:id="rId86" xr:uid="{B35ED4FD-CFFF-4AB8-9AC4-B07E7CA5075D}"/>
    <hyperlink ref="C557" r:id="rId87" xr:uid="{D2CE00B7-3451-4977-AEB7-DA0929B44A56}"/>
    <hyperlink ref="C336" r:id="rId88" xr:uid="{5B41F57D-302D-48DC-95B9-70A4440B0F16}"/>
    <hyperlink ref="C342" r:id="rId89" xr:uid="{CA2E0515-43FD-466A-B125-70043DDD5FA8}"/>
    <hyperlink ref="D345" r:id="rId90" xr:uid="{599A7D82-42D9-41C4-AE90-46EF93A2AA33}"/>
    <hyperlink ref="D343" r:id="rId91" xr:uid="{75C94122-35D5-4142-8ED8-6F3925B24707}"/>
    <hyperlink ref="D344" r:id="rId92" xr:uid="{1A856620-4A59-4592-809B-9350B167E2D3}"/>
    <hyperlink ref="C349" r:id="rId93" xr:uid="{828B78A1-B4EB-4867-B35B-6A6843F30EAA}"/>
    <hyperlink ref="C339" r:id="rId94" location="tag" xr:uid="{74445637-5887-487E-8C60-A25BACCFEE73}"/>
    <hyperlink ref="D346" r:id="rId95" xr:uid="{652A615A-5C7A-4CF9-BB65-BE535EB7E8C6}"/>
    <hyperlink ref="C15" r:id="rId96" xr:uid="{AF6F934B-429F-42FE-8719-EAEE143D23E4}"/>
    <hyperlink ref="C19" r:id="rId97" xr:uid="{98F3F0DD-15CD-4C8F-9700-04BA3DA0BB7A}"/>
    <hyperlink ref="C20" r:id="rId98" xr:uid="{3893D227-FE56-46A9-AB23-0DC841353CD9}"/>
    <hyperlink ref="C493" r:id="rId99" xr:uid="{929FD0F2-3870-4868-8C9E-5649D9A1203B}"/>
    <hyperlink ref="C494" r:id="rId100" xr:uid="{5FAF911A-1574-456D-8099-E5033EA2909A}"/>
    <hyperlink ref="C495" r:id="rId101" xr:uid="{AFD1D35C-D5E7-4D87-B7E2-5494666CB501}"/>
    <hyperlink ref="C496" r:id="rId102" xr:uid="{02299328-6ACC-4A54-A862-BC73C786F193}"/>
    <hyperlink ref="C497" r:id="rId103" xr:uid="{88C32C40-35C9-4A1C-82B9-D78BEB8E0D57}"/>
    <hyperlink ref="C498" r:id="rId104" xr:uid="{DD8FDD05-2980-4DB9-AB59-1D1CE481391D}"/>
    <hyperlink ref="C499" r:id="rId105" xr:uid="{BF93D831-AD88-4F16-B0F0-0EBBBEC5C0DA}"/>
    <hyperlink ref="C500" r:id="rId106" xr:uid="{07E4C8E4-C1B2-49F0-B48D-4B9F12E90D16}"/>
    <hyperlink ref="C501" r:id="rId107" xr:uid="{CC978987-24E4-41F9-A323-6281575284C3}"/>
    <hyperlink ref="C502" r:id="rId108" xr:uid="{D3197A01-EAFC-4232-8622-2B600C39D8E1}"/>
    <hyperlink ref="G456" r:id="rId109" xr:uid="{4F4D64EE-FE51-4421-85BB-01FE92DFB24D}"/>
    <hyperlink ref="G462" r:id="rId110" xr:uid="{B77BEBB5-E4D7-48EC-805E-55EC4FC58BE9}"/>
    <hyperlink ref="G463" r:id="rId111" xr:uid="{10DAEB8C-22A8-490F-96A4-40822B0D6918}"/>
    <hyperlink ref="G464" r:id="rId112" xr:uid="{9FBBE0ED-7C29-4FC9-A17C-E06302E2CCBA}"/>
    <hyperlink ref="G474" r:id="rId113" xr:uid="{A0AE871C-BB46-412C-B8D4-77CC5CB9AE2E}"/>
    <hyperlink ref="G475" r:id="rId114" xr:uid="{14BAEC5B-8A16-4358-8BE4-470A875041C0}"/>
    <hyperlink ref="G476" r:id="rId115" xr:uid="{8CF338E0-E648-48B3-9B51-7DC77F86E39C}"/>
    <hyperlink ref="G477" r:id="rId116" xr:uid="{A1CB66DC-D753-430C-BD9E-7CB6F805E479}"/>
    <hyperlink ref="G478" r:id="rId117" xr:uid="{F537DC34-00A5-4817-811F-E6BDED1170EB}"/>
    <hyperlink ref="G483" r:id="rId118" xr:uid="{974D4923-F4BB-48EB-AAE6-E18870E54348}"/>
    <hyperlink ref="H484" r:id="rId119" xr:uid="{7BA8F177-08EE-410A-ABFD-15A9C4A665B1}"/>
    <hyperlink ref="G485" r:id="rId120" xr:uid="{39A81053-B11B-4931-B977-F7CC43610BED}"/>
    <hyperlink ref="G482" r:id="rId121" xr:uid="{408C4F10-BA75-458B-AED7-92DF5F87A49E}"/>
    <hyperlink ref="G486" r:id="rId122" xr:uid="{53CEE5D1-6668-4AED-86C3-43C48D5C3C92}"/>
    <hyperlink ref="G487" r:id="rId123" xr:uid="{B2DC0846-F7C8-4143-86F3-0E6C0CFB7954}"/>
    <hyperlink ref="G488" r:id="rId124" xr:uid="{8EC10EE8-5282-4EA0-8517-B405606A70D0}"/>
    <hyperlink ref="G480" r:id="rId125" xr:uid="{472BFCFE-980B-4F9B-A4B3-8A5F342E5549}"/>
    <hyperlink ref="G489" r:id="rId126" xr:uid="{2700B0BB-6D70-4DBA-A7F9-BCF7507BC7C6}"/>
    <hyperlink ref="G490" r:id="rId127" xr:uid="{0C443B79-5838-4F46-AD45-255BC61A99E7}"/>
    <hyperlink ref="G491" r:id="rId128" xr:uid="{641CA67B-015B-4C78-A53F-61AA168C7B71}"/>
    <hyperlink ref="L445" r:id="rId129" location="whatisit" xr:uid="{BE17A33F-1436-4422-9117-135493B2B0D9}"/>
    <hyperlink ref="L446" r:id="rId130" xr:uid="{74EDF537-69CA-43C4-B283-EB8A792E452C}"/>
    <hyperlink ref="G484" r:id="rId131" xr:uid="{07680DD1-5EB0-4CA8-883E-F18A4728DB74}"/>
    <hyperlink ref="B507" r:id="rId132" xr:uid="{6475F6A9-3685-4C82-8DD8-55059DD45E3A}"/>
    <hyperlink ref="B510" r:id="rId133" xr:uid="{B5E19112-73D7-4122-BCEA-C71161BA9713}"/>
    <hyperlink ref="D174" r:id="rId134" xr:uid="{10CE7A93-CD3F-4238-8896-6712081789B5}"/>
    <hyperlink ref="D177" r:id="rId135" xr:uid="{D44B3E37-D638-4CA1-9E92-9496EC9B67A9}"/>
    <hyperlink ref="D180" r:id="rId136" xr:uid="{5FB91D46-1B8F-4E84-81A4-1C6B9539F414}"/>
    <hyperlink ref="D183" r:id="rId137" xr:uid="{80F7F07A-906C-499C-B4E5-4244C52D5100}"/>
    <hyperlink ref="D186" r:id="rId138" xr:uid="{95C349B8-1710-476A-9511-70862EE4BA28}"/>
    <hyperlink ref="D189" r:id="rId139" xr:uid="{3D8E39F5-7A66-4989-B996-C7658795337E}"/>
    <hyperlink ref="D355" r:id="rId140" xr:uid="{4C0A7555-A207-4246-BD16-9757F8CB7853}"/>
    <hyperlink ref="D361" r:id="rId141" xr:uid="{B41B63F2-A483-46B5-8999-0ADB14C288A6}"/>
    <hyperlink ref="D381" r:id="rId142" xr:uid="{DE621C12-5B90-4020-AFD9-7E069C178B9D}"/>
    <hyperlink ref="D385" r:id="rId143" xr:uid="{4808928A-F864-4AC9-BFE0-FBE252DC4C10}"/>
    <hyperlink ref="D389" r:id="rId144" xr:uid="{84B14864-DCF4-40EF-8DA2-955F4D05025C}"/>
    <hyperlink ref="D393" r:id="rId145" xr:uid="{512CCEBF-1FD0-493E-986A-EAC33AA95295}"/>
    <hyperlink ref="D396" r:id="rId146" xr:uid="{3CCAAD98-CEDF-4E52-8476-2E8802340C47}"/>
    <hyperlink ref="D399" r:id="rId147" xr:uid="{81D8AB11-6921-41B0-8D62-30A6DF6C7080}"/>
    <hyperlink ref="D390" r:id="rId148" xr:uid="{9ECFA589-9D04-4C7A-BEBD-5D531E475B2D}"/>
    <hyperlink ref="D386" r:id="rId149" xr:uid="{802556CE-C831-41DC-A082-D50965EFFD77}"/>
    <hyperlink ref="D382" r:id="rId150" xr:uid="{B74744BE-C70B-41A7-A92B-E4E79C5AF6B7}"/>
    <hyperlink ref="D402" r:id="rId151" xr:uid="{91E3E65A-1912-412E-BE23-E751E3B89754}"/>
    <hyperlink ref="D408" r:id="rId152" xr:uid="{0BE829F3-5FD5-4422-BB95-237B5CB8A08A}"/>
    <hyperlink ref="D366" r:id="rId153" xr:uid="{6DB879CD-2BCF-48CE-906E-E053FE4CF417}"/>
    <hyperlink ref="D369" r:id="rId154" xr:uid="{E6154B31-E082-4DF8-8901-85F24BC6DB96}"/>
    <hyperlink ref="D362" r:id="rId155" xr:uid="{33D2CF23-9E9E-48F5-BBCE-3783AD4DB937}"/>
    <hyperlink ref="D356" r:id="rId156" xr:uid="{090809EA-1048-40D8-AA7A-3523B2CB3675}"/>
    <hyperlink ref="D372" r:id="rId157" xr:uid="{01DB2559-8180-4C08-803D-00702EE72D6E}"/>
    <hyperlink ref="D411" r:id="rId158" xr:uid="{41639C35-82FD-47C5-8D7E-CA3E6C67D77E}"/>
    <hyperlink ref="D405" r:id="rId159" xr:uid="{143DFEC6-D4D4-441B-88D6-C7F171B55104}"/>
    <hyperlink ref="D375" r:id="rId160" xr:uid="{2D4EED5E-02EB-421C-BB8D-9562028CCC66}"/>
    <hyperlink ref="D363" r:id="rId161" xr:uid="{9FBF2EF6-5B20-4A7F-886E-0AD255C6085D}"/>
    <hyperlink ref="D268" r:id="rId162" xr:uid="{25992738-C82A-4CF4-A135-D843F1277485}"/>
    <hyperlink ref="D266" r:id="rId163" xr:uid="{F9A6A33A-9966-4107-8269-C433BAC28E59}"/>
    <hyperlink ref="D267" r:id="rId164" xr:uid="{924B8BDC-89B3-496D-A028-E139C97F9E9B}"/>
    <hyperlink ref="D28" r:id="rId165" xr:uid="{764CC1AC-1044-4BE3-BF2F-19B696FCD8C6}"/>
    <hyperlink ref="D29" r:id="rId166" xr:uid="{6273949F-F6FF-45D3-BFAF-EC075EC80511}"/>
    <hyperlink ref="D269" r:id="rId167" xr:uid="{B189A43B-A55E-4644-B454-F98C62AB5DCC}"/>
    <hyperlink ref="D270" r:id="rId168" xr:uid="{CD7E7F9B-52FA-486B-90EE-C40E96F6F591}"/>
    <hyperlink ref="D378" r:id="rId169" xr:uid="{037CCF63-96B1-468B-867C-5068449BDA7F}"/>
    <hyperlink ref="D414" r:id="rId170" xr:uid="{27305890-0731-40EC-AB20-55D4A96E19B3}"/>
    <hyperlink ref="D417" r:id="rId171" xr:uid="{5357E592-D468-43CF-BF5D-5C9196E87EE7}"/>
    <hyperlink ref="D420" r:id="rId172" xr:uid="{A46C34BC-B1C3-4A1A-8291-97BD17CA4705}"/>
    <hyperlink ref="D56" r:id="rId173" xr:uid="{B5B60B5B-74BC-480D-AEFB-2A1D0D8332EA}"/>
    <hyperlink ref="D57" r:id="rId174" xr:uid="{ACCD1130-C42F-43EA-9A9A-D6B7FB70778F}"/>
    <hyperlink ref="D58" r:id="rId175" xr:uid="{EE931622-6548-4EB5-9E28-37613E58BE09}"/>
    <hyperlink ref="D59" r:id="rId176" xr:uid="{BA43EA72-0D92-43C3-8EC9-B6194CAB2422}"/>
    <hyperlink ref="D60" r:id="rId177" xr:uid="{2B5C897F-B701-4DF8-8252-E4DCAB7A2436}"/>
    <hyperlink ref="D61" r:id="rId178" xr:uid="{3223CD6E-38E8-4DE7-9B75-984150B885E0}"/>
    <hyperlink ref="D63" r:id="rId179" xr:uid="{C227705D-6A7E-4230-A427-76E21680F6DE}"/>
    <hyperlink ref="D109" r:id="rId180" xr:uid="{D39DB22A-88B6-42A2-8C72-85C832752959}"/>
    <hyperlink ref="D110" r:id="rId181" xr:uid="{13516A33-C02A-4039-9847-C4A96144C21F}"/>
    <hyperlink ref="D111" r:id="rId182" xr:uid="{E1CE85BC-099D-4F64-A4B7-3A44007B9CE1}"/>
    <hyperlink ref="D112" r:id="rId183" xr:uid="{EC379269-F291-45AC-A84B-149399A5939C}"/>
    <hyperlink ref="D113" r:id="rId184" xr:uid="{75128D0C-F3D0-48A6-892E-8396AD31BE1F}"/>
    <hyperlink ref="D114" r:id="rId185" xr:uid="{80822ABC-F49C-456C-B012-E3DF743F6A65}"/>
    <hyperlink ref="D119" r:id="rId186" xr:uid="{539804E1-23B8-4328-9D95-2AA3F04D2E84}"/>
    <hyperlink ref="D303" r:id="rId187" xr:uid="{4C9D10E8-C11E-4353-AF85-F67CE3DF185C}"/>
    <hyperlink ref="D304" r:id="rId188" xr:uid="{36A3B691-A312-406F-9E06-465FF3C4013C}"/>
    <hyperlink ref="D305" r:id="rId189" xr:uid="{1AE1A3B3-3A7A-435F-9718-77B5BE5B31D0}"/>
    <hyperlink ref="D306" r:id="rId190" xr:uid="{5FD64CC3-9DC8-4349-B92C-EFB8405F22FF}"/>
    <hyperlink ref="D307" r:id="rId191" xr:uid="{533FAFC9-3FDF-42AE-B9F6-F550E4E093D7}"/>
    <hyperlink ref="D423" r:id="rId192" xr:uid="{9E0E1C14-57F5-4CA0-BCBE-5CE2349B720C}"/>
    <hyperlink ref="D426" r:id="rId193" xr:uid="{23A70B59-82E5-46A6-ADF0-A918D41375B2}"/>
    <hyperlink ref="D427" r:id="rId194" xr:uid="{DDC831FC-341B-4F0B-AD7F-77AA3A855004}"/>
    <hyperlink ref="D115" r:id="rId195" xr:uid="{D3CD11E9-6F61-469E-A9EE-4EBF279F9B37}"/>
    <hyperlink ref="D116" r:id="rId196" xr:uid="{D4F6E8E0-39A0-4F4E-8EDD-BA5098EBEE63}"/>
    <hyperlink ref="D64" r:id="rId197" xr:uid="{B3A13005-54CA-4818-BD73-79D455429A01}"/>
    <hyperlink ref="D117" r:id="rId198" xr:uid="{DA71C8CE-4C65-4F3A-9CB6-43D7660E3BCB}"/>
    <hyperlink ref="D62" r:id="rId199" xr:uid="{A9BDDA51-ED48-4272-B389-4F40E420168B}"/>
    <hyperlink ref="D192" r:id="rId200" xr:uid="{EC895D48-4E0C-425C-AFF0-1059B96E09CE}"/>
    <hyperlink ref="D53" r:id="rId201" xr:uid="{26F1D948-4A52-4885-8433-E020B9640D1B}"/>
    <hyperlink ref="D30" r:id="rId202" xr:uid="{A4264DA0-EFA5-4554-888C-47171A9DCE43}"/>
    <hyperlink ref="D193" r:id="rId203" xr:uid="{D027A168-83BD-4E1A-81D8-A116FD8E3F75}"/>
    <hyperlink ref="D197" r:id="rId204" xr:uid="{939E6563-1393-44D5-9004-BBDBE35BEB1B}"/>
    <hyperlink ref="D194" r:id="rId205" xr:uid="{D1E12D30-373A-46F3-BBBB-F3CA63878DE9}"/>
    <hyperlink ref="D196" r:id="rId206" xr:uid="{6CD3A1A5-7823-4C27-A2FE-F4D3DDF64165}"/>
    <hyperlink ref="D195" r:id="rId207" xr:uid="{F7CB1D47-90A0-48B6-934E-D338EA2127A5}"/>
    <hyperlink ref="G457" r:id="rId208" xr:uid="{4B0B8EC7-3465-44D5-B4FB-84E3632643E1}"/>
    <hyperlink ref="G458" r:id="rId209" xr:uid="{B9F47231-B071-4E85-98B3-95D8D68795E6}"/>
    <hyperlink ref="G459" r:id="rId210" xr:uid="{188CF9B3-A7E4-44CB-B366-8C53D87A5891}"/>
    <hyperlink ref="G468" r:id="rId211" location="livre-excel-ex" xr:uid="{E96EDEDF-D49A-420E-9613-31EEC875EF69}"/>
    <hyperlink ref="D430" r:id="rId212" xr:uid="{1318689C-7CB7-4A76-BE1F-D6B8BC7C5638}"/>
    <hyperlink ref="D433" r:id="rId213" xr:uid="{FE5BB49F-DFC9-4BD7-A06C-D5D9FEB5C016}"/>
    <hyperlink ref="G465" r:id="rId214" xr:uid="{8015F442-EB5A-4F13-B0AD-821D7518D316}"/>
    <hyperlink ref="G466" r:id="rId215" xr:uid="{E551D50E-5280-4F92-9965-D6711A1C7246}"/>
    <hyperlink ref="D118" r:id="rId216" xr:uid="{F9C9A2B7-1923-440E-AA1F-2A81DEF8F592}"/>
    <hyperlink ref="G467" r:id="rId217" xr:uid="{541B09AD-704A-4497-AE28-569EA3792E03}"/>
    <hyperlink ref="G469" r:id="rId218" xr:uid="{DAEFB65B-5D6D-44D0-A470-98F7ADA8B495}"/>
    <hyperlink ref="G470" r:id="rId219" xr:uid="{401521A5-FAE9-4694-817F-0F4C9ACCF3E2}"/>
    <hyperlink ref="G471" r:id="rId220" xr:uid="{0BB6AAD5-F79C-49F5-B1D2-6428FDA33484}"/>
    <hyperlink ref="G472" r:id="rId221" xr:uid="{6E42A81F-A199-4C70-9DE3-60CACB7E046C}"/>
    <hyperlink ref="D120" r:id="rId222" xr:uid="{1CA54EB8-0876-40F0-BDFE-4853F3E75F91}"/>
    <hyperlink ref="D121" r:id="rId223" xr:uid="{73F3EEC9-F2BA-4C1B-995F-EFA583CC462F}"/>
    <hyperlink ref="D122" r:id="rId224" xr:uid="{D0D0599B-F5F4-4581-87F8-CB8200E4AE3B}"/>
    <hyperlink ref="G460" r:id="rId225" xr:uid="{9030A7BE-DE4D-4B63-8642-5BEB12FB01EF}"/>
    <hyperlink ref="D592" r:id="rId226" xr:uid="{0BE8BBE1-EEC1-4BC2-BF5D-2B65EE928167}"/>
    <hyperlink ref="D595" r:id="rId227" xr:uid="{5738E8F0-2AF9-45F2-AA0E-C69617772BAF}"/>
    <hyperlink ref="D601" r:id="rId228" xr:uid="{E21BE1FA-F369-4096-9926-6F1437803A4A}"/>
    <hyperlink ref="D604" r:id="rId229" xr:uid="{650A4693-7DB1-4847-AC34-D95A993B9F5D}"/>
    <hyperlink ref="D607" r:id="rId230" xr:uid="{19E1E62E-C6A7-48CF-A27A-D6423918DB4A}"/>
    <hyperlink ref="D610" r:id="rId231" xr:uid="{1F84AA79-8271-4703-AF9D-480DC0BF9486}"/>
    <hyperlink ref="D613" r:id="rId232" xr:uid="{CC80B3FD-5CEB-48EA-9015-500B4ACDE71C}"/>
    <hyperlink ref="D616" r:id="rId233" xr:uid="{B69FE533-C23D-4E11-8AAD-B62DA0645B78}"/>
    <hyperlink ref="D619" r:id="rId234" xr:uid="{4D579B6B-591C-42CB-AE30-46F5A2D2D1AF}"/>
    <hyperlink ref="D598" r:id="rId235" xr:uid="{F37FF197-044F-4AD3-B045-5FEF3C3C6AC5}"/>
    <hyperlink ref="C22" r:id="rId236" xr:uid="{99461F1E-C967-4545-A5A9-B5D09F0626E3}"/>
    <hyperlink ref="G481" r:id="rId237" xr:uid="{901CEB91-9B21-479D-9910-3D72F90D0A64}"/>
  </hyperlinks>
  <pageMargins left="0.7" right="0.7" top="0.75" bottom="0.75" header="0.3" footer="0.3"/>
  <drawing r:id="rId23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1A32E-4F14-4EFA-B185-562FAAD1AC2F}">
  <dimension ref="A1:T100"/>
  <sheetViews>
    <sheetView zoomScale="75" zoomScaleNormal="75" workbookViewId="0">
      <selection activeCell="X18" sqref="X18"/>
    </sheetView>
  </sheetViews>
  <sheetFormatPr baseColWidth="10" defaultRowHeight="12.75"/>
  <cols>
    <col min="1" max="1" width="4.5703125" style="281" customWidth="1"/>
    <col min="2" max="2" width="11.42578125" style="281"/>
    <col min="3" max="3" width="16" style="281" customWidth="1"/>
    <col min="4" max="18" width="11.42578125" style="281"/>
    <col min="19" max="19" width="16" style="281" customWidth="1"/>
    <col min="20" max="16384" width="11.42578125" style="281"/>
  </cols>
  <sheetData>
    <row r="1" spans="1:20" ht="30" customHeight="1">
      <c r="A1" s="277"/>
      <c r="B1" s="277"/>
      <c r="C1" s="277"/>
      <c r="D1" s="277"/>
      <c r="E1" s="277"/>
      <c r="F1" s="277"/>
      <c r="G1" s="277"/>
      <c r="H1" s="277"/>
      <c r="I1" s="277"/>
      <c r="J1" s="277"/>
      <c r="K1" s="277"/>
      <c r="L1" s="278"/>
      <c r="M1" s="278"/>
      <c r="N1" s="278"/>
      <c r="O1" s="278"/>
      <c r="P1" s="278"/>
      <c r="Q1" s="279"/>
      <c r="R1" s="279"/>
      <c r="S1" s="279"/>
      <c r="T1" s="279"/>
    </row>
    <row r="2" spans="1:20" ht="30" customHeight="1">
      <c r="A2" s="277"/>
      <c r="B2" s="282"/>
      <c r="C2" s="284"/>
      <c r="D2" s="277"/>
      <c r="E2" s="277"/>
      <c r="F2" s="277"/>
      <c r="G2" s="277"/>
      <c r="H2" s="277"/>
      <c r="I2" s="278"/>
      <c r="J2" s="277"/>
      <c r="K2" s="277"/>
      <c r="L2" s="278"/>
      <c r="M2" s="278"/>
      <c r="N2" s="278"/>
      <c r="O2" s="278"/>
      <c r="P2" s="3547" t="s">
        <v>1921</v>
      </c>
      <c r="Q2" s="3547"/>
      <c r="R2" s="3547"/>
      <c r="S2" s="3547"/>
      <c r="T2" s="279"/>
    </row>
    <row r="3" spans="1:20" ht="30" customHeight="1">
      <c r="A3" s="277"/>
      <c r="B3" s="282"/>
      <c r="C3" s="284"/>
      <c r="D3" s="277"/>
      <c r="E3" s="277"/>
      <c r="F3" s="277"/>
      <c r="G3" s="277"/>
      <c r="H3" s="277"/>
      <c r="I3" s="278"/>
      <c r="J3" s="277"/>
      <c r="K3" s="277"/>
      <c r="L3" s="278"/>
      <c r="M3" s="278"/>
      <c r="N3" s="278"/>
      <c r="O3" s="278"/>
      <c r="P3" s="3547"/>
      <c r="Q3" s="3547"/>
      <c r="R3" s="3547"/>
      <c r="S3" s="3547"/>
      <c r="T3" s="279"/>
    </row>
    <row r="4" spans="1:20" ht="30" customHeight="1">
      <c r="A4" s="277"/>
      <c r="B4" s="284"/>
      <c r="C4" s="284"/>
      <c r="D4" s="277"/>
      <c r="E4" s="277"/>
      <c r="F4" s="277"/>
      <c r="G4" s="277"/>
      <c r="H4" s="277"/>
      <c r="I4" s="278"/>
      <c r="J4" s="277"/>
      <c r="K4" s="277"/>
      <c r="L4" s="278"/>
      <c r="M4" s="278"/>
      <c r="N4" s="278"/>
      <c r="O4" s="278"/>
      <c r="P4" s="287" t="s">
        <v>1923</v>
      </c>
      <c r="Q4" s="279"/>
      <c r="R4" s="279"/>
      <c r="S4" s="279"/>
      <c r="T4" s="279"/>
    </row>
    <row r="5" spans="1:20" ht="30" customHeight="1">
      <c r="A5" s="277"/>
      <c r="B5" s="282"/>
      <c r="C5" s="284"/>
      <c r="D5" s="277"/>
      <c r="E5" s="277"/>
      <c r="F5" s="277"/>
      <c r="G5" s="277"/>
      <c r="H5" s="277"/>
      <c r="I5" s="278"/>
      <c r="J5" s="277"/>
      <c r="K5" s="277"/>
      <c r="L5" s="278"/>
      <c r="M5" s="278"/>
      <c r="N5" s="278"/>
      <c r="O5" s="278"/>
      <c r="P5" s="286" t="str">
        <f ca="1">"Page "&amp;_xlfn.SHEET()&amp;" sur "&amp;_xlfn.SHEETS()</f>
        <v>Page 18 sur 18</v>
      </c>
      <c r="Q5" s="279"/>
      <c r="R5" s="279"/>
      <c r="S5" s="279"/>
      <c r="T5" s="279"/>
    </row>
    <row r="6" spans="1:20" ht="30" customHeight="1">
      <c r="A6" s="277"/>
      <c r="B6" s="282"/>
      <c r="C6" s="284"/>
      <c r="D6" s="277"/>
      <c r="E6" s="277"/>
      <c r="F6" s="277"/>
      <c r="G6" s="277"/>
      <c r="H6" s="277"/>
      <c r="I6" s="278"/>
      <c r="J6" s="277"/>
      <c r="K6" s="277"/>
      <c r="L6" s="278"/>
      <c r="M6" s="278"/>
      <c r="N6" s="278"/>
      <c r="O6" s="278"/>
      <c r="P6" s="278"/>
      <c r="Q6" s="279"/>
      <c r="R6" s="286"/>
      <c r="S6" s="279"/>
      <c r="T6" s="279"/>
    </row>
    <row r="7" spans="1:20" ht="30" customHeight="1">
      <c r="A7" s="277"/>
      <c r="B7" s="282" t="s">
        <v>1922</v>
      </c>
      <c r="C7" s="284"/>
      <c r="D7" s="277"/>
      <c r="E7" s="277"/>
      <c r="F7" s="277"/>
      <c r="G7" s="277"/>
      <c r="H7" s="277"/>
      <c r="I7" s="278"/>
      <c r="J7" s="277"/>
      <c r="K7" s="277"/>
      <c r="L7" s="278"/>
      <c r="M7" s="278"/>
      <c r="N7" s="278"/>
      <c r="O7" s="278"/>
      <c r="P7" s="278"/>
      <c r="Q7" s="279"/>
      <c r="R7" s="286"/>
      <c r="S7" s="279"/>
      <c r="T7" s="279"/>
    </row>
    <row r="8" spans="1:20" ht="30" customHeight="1">
      <c r="A8" s="277"/>
      <c r="B8" s="283"/>
      <c r="C8" s="284"/>
      <c r="D8" s="277"/>
      <c r="E8" s="277"/>
      <c r="F8" s="277"/>
      <c r="G8" s="277"/>
      <c r="H8" s="277"/>
      <c r="I8" s="278"/>
      <c r="J8" s="277"/>
      <c r="K8" s="277"/>
      <c r="L8" s="278"/>
      <c r="M8" s="278"/>
      <c r="N8" s="278"/>
      <c r="O8" s="278"/>
      <c r="P8" s="278"/>
      <c r="Q8" s="279"/>
      <c r="R8" s="279"/>
      <c r="S8" s="286"/>
      <c r="T8" s="279"/>
    </row>
    <row r="9" spans="1:20" ht="30" customHeight="1">
      <c r="A9" s="277"/>
      <c r="B9" s="2855" t="s">
        <v>9</v>
      </c>
      <c r="C9" s="2855"/>
      <c r="D9" s="288" t="str">
        <f ca="1">CELL("nomfichier")</f>
        <v>D:\Données\1.UPRT\0-UPRT.fait\1-UPRT.FR-SITE-WEB\ff-fiches-fabrications\ff.fiches.fabrication.2023\ffr.restaurant.2023\[ffr.50.col.fiche.Bar.xlsx]Excel.liens</v>
      </c>
      <c r="E9" s="289"/>
      <c r="F9" s="289"/>
      <c r="G9" s="289"/>
      <c r="H9" s="289"/>
      <c r="I9" s="290"/>
      <c r="J9" s="289"/>
      <c r="K9" s="289"/>
      <c r="L9" s="289"/>
      <c r="M9" s="289"/>
      <c r="N9" s="289"/>
      <c r="O9" s="289"/>
      <c r="P9" s="289"/>
      <c r="Q9" s="289"/>
      <c r="R9" s="289"/>
      <c r="S9" s="289"/>
      <c r="T9" s="279" t="s">
        <v>188</v>
      </c>
    </row>
    <row r="10" spans="1:20" ht="30" customHeight="1">
      <c r="A10" s="277"/>
      <c r="B10" s="283"/>
      <c r="C10" s="277"/>
      <c r="D10" s="277"/>
      <c r="E10" s="277"/>
      <c r="F10" s="277"/>
      <c r="G10" s="277"/>
      <c r="H10" s="277"/>
      <c r="I10" s="278"/>
      <c r="J10" s="277"/>
      <c r="K10" s="277"/>
      <c r="L10" s="278"/>
      <c r="M10" s="278"/>
      <c r="N10" s="278"/>
      <c r="O10" s="278"/>
      <c r="P10" s="278"/>
      <c r="Q10" s="279"/>
      <c r="R10" s="279"/>
      <c r="S10" s="279"/>
      <c r="T10" s="279"/>
    </row>
    <row r="11" spans="1:20" ht="30" customHeight="1">
      <c r="A11" s="277"/>
      <c r="B11" s="294"/>
      <c r="C11" s="294"/>
      <c r="D11" s="294"/>
      <c r="E11" s="294"/>
      <c r="F11" s="294"/>
      <c r="G11" s="294"/>
      <c r="H11" s="294"/>
      <c r="I11" s="294"/>
      <c r="J11" s="294"/>
      <c r="K11" s="294"/>
      <c r="L11" s="294"/>
      <c r="M11" s="294"/>
      <c r="N11" s="294"/>
      <c r="O11" s="293"/>
      <c r="P11" s="293"/>
      <c r="Q11" s="293"/>
      <c r="R11" s="293"/>
      <c r="S11" s="294"/>
      <c r="T11" s="279"/>
    </row>
    <row r="12" spans="1:20" ht="30" customHeight="1">
      <c r="A12" s="277"/>
      <c r="B12" s="294"/>
      <c r="C12" s="294" t="s">
        <v>1924</v>
      </c>
      <c r="D12" s="294"/>
      <c r="E12" s="294"/>
      <c r="F12" s="294"/>
      <c r="G12" s="294"/>
      <c r="H12" s="294"/>
      <c r="I12" s="294"/>
      <c r="J12" s="294"/>
      <c r="K12" s="294"/>
      <c r="L12" s="294"/>
      <c r="M12" s="294"/>
      <c r="N12" s="294"/>
      <c r="O12" s="293"/>
      <c r="P12" s="293"/>
      <c r="Q12" s="293"/>
      <c r="R12" s="293"/>
      <c r="S12" s="294"/>
      <c r="T12" s="279"/>
    </row>
    <row r="13" spans="1:20" ht="30" customHeight="1">
      <c r="A13" s="277"/>
      <c r="B13" s="294"/>
      <c r="C13" s="294"/>
      <c r="D13" s="685"/>
      <c r="E13" s="685" t="s">
        <v>1925</v>
      </c>
      <c r="F13" s="294"/>
      <c r="G13" s="294"/>
      <c r="H13" s="294"/>
      <c r="I13" s="294"/>
      <c r="J13" s="294"/>
      <c r="K13" s="294"/>
      <c r="L13" s="294"/>
      <c r="M13" s="294"/>
      <c r="N13" s="294"/>
      <c r="O13" s="293"/>
      <c r="P13" s="293"/>
      <c r="Q13" s="293"/>
      <c r="R13" s="293"/>
      <c r="S13" s="294"/>
      <c r="T13" s="279"/>
    </row>
    <row r="14" spans="1:20" ht="30" customHeight="1">
      <c r="A14" s="277"/>
      <c r="B14" s="294"/>
      <c r="C14" s="294"/>
      <c r="D14" s="294"/>
      <c r="E14" s="294"/>
      <c r="F14" s="294"/>
      <c r="G14" s="294"/>
      <c r="H14" s="294"/>
      <c r="I14" s="294"/>
      <c r="J14" s="294"/>
      <c r="K14" s="294"/>
      <c r="L14" s="294"/>
      <c r="M14" s="294"/>
      <c r="N14" s="294"/>
      <c r="O14" s="293"/>
      <c r="P14" s="293"/>
      <c r="Q14" s="293"/>
      <c r="R14" s="293"/>
      <c r="S14" s="294"/>
      <c r="T14" s="279"/>
    </row>
    <row r="15" spans="1:20" ht="30" customHeight="1">
      <c r="A15" s="277"/>
      <c r="B15" s="294"/>
      <c r="C15" s="294"/>
      <c r="D15" s="685"/>
      <c r="E15" s="685" t="s">
        <v>1926</v>
      </c>
      <c r="F15" s="294"/>
      <c r="G15" s="294"/>
      <c r="H15" s="294"/>
      <c r="I15" s="294"/>
      <c r="J15" s="294"/>
      <c r="K15" s="294"/>
      <c r="L15" s="294"/>
      <c r="M15" s="294"/>
      <c r="N15" s="294"/>
      <c r="O15" s="293"/>
      <c r="P15" s="293"/>
      <c r="Q15" s="293"/>
      <c r="R15" s="293"/>
      <c r="S15" s="294"/>
      <c r="T15" s="279"/>
    </row>
    <row r="16" spans="1:20" ht="30" customHeight="1">
      <c r="A16" s="277"/>
      <c r="B16" s="294"/>
      <c r="C16" s="294"/>
      <c r="D16" s="294"/>
      <c r="E16" s="686"/>
      <c r="F16" s="294"/>
      <c r="G16" s="294"/>
      <c r="H16" s="294"/>
      <c r="I16" s="294"/>
      <c r="J16" s="294"/>
      <c r="K16" s="294"/>
      <c r="L16" s="294"/>
      <c r="M16" s="294"/>
      <c r="N16" s="294"/>
      <c r="O16" s="293"/>
      <c r="P16" s="293"/>
      <c r="Q16" s="293"/>
      <c r="R16" s="293"/>
      <c r="S16" s="294"/>
      <c r="T16" s="279"/>
    </row>
    <row r="17" spans="1:20" ht="30" customHeight="1">
      <c r="A17" s="277"/>
      <c r="B17" s="294"/>
      <c r="C17" s="294"/>
      <c r="D17" s="685"/>
      <c r="E17" s="685" t="s">
        <v>1927</v>
      </c>
      <c r="F17" s="294"/>
      <c r="G17" s="294"/>
      <c r="H17" s="294"/>
      <c r="I17" s="294"/>
      <c r="J17" s="294"/>
      <c r="K17" s="294"/>
      <c r="L17" s="294"/>
      <c r="M17" s="294"/>
      <c r="N17" s="294"/>
      <c r="O17" s="293"/>
      <c r="P17" s="293"/>
      <c r="Q17" s="293"/>
      <c r="R17" s="293"/>
      <c r="S17" s="294"/>
      <c r="T17" s="279"/>
    </row>
    <row r="18" spans="1:20" ht="30" customHeight="1">
      <c r="A18" s="277"/>
      <c r="B18" s="294"/>
      <c r="C18" s="294"/>
      <c r="D18" s="294"/>
      <c r="E18" s="686"/>
      <c r="F18" s="294"/>
      <c r="G18" s="294"/>
      <c r="H18" s="294"/>
      <c r="I18" s="294"/>
      <c r="J18" s="294"/>
      <c r="K18" s="294"/>
      <c r="L18" s="294"/>
      <c r="M18" s="294"/>
      <c r="N18" s="294"/>
      <c r="O18" s="293"/>
      <c r="P18" s="293"/>
      <c r="Q18" s="293"/>
      <c r="R18" s="293"/>
      <c r="S18" s="294"/>
      <c r="T18" s="279"/>
    </row>
    <row r="19" spans="1:20" ht="30" customHeight="1">
      <c r="A19" s="277"/>
      <c r="B19" s="294"/>
      <c r="C19" s="294" t="s">
        <v>1928</v>
      </c>
      <c r="D19" s="294"/>
      <c r="E19" s="294"/>
      <c r="F19" s="294"/>
      <c r="G19" s="294"/>
      <c r="H19" s="294"/>
      <c r="I19" s="294"/>
      <c r="J19" s="294"/>
      <c r="K19" s="294"/>
      <c r="L19" s="294"/>
      <c r="M19" s="294"/>
      <c r="N19" s="294"/>
      <c r="O19" s="293"/>
      <c r="P19" s="293"/>
      <c r="Q19" s="293"/>
      <c r="R19" s="293"/>
      <c r="S19" s="294"/>
      <c r="T19" s="279"/>
    </row>
    <row r="20" spans="1:20" ht="30" customHeight="1">
      <c r="A20" s="277"/>
      <c r="B20" s="294"/>
      <c r="C20" s="294"/>
      <c r="D20" s="685"/>
      <c r="E20" s="685" t="s">
        <v>1929</v>
      </c>
      <c r="F20" s="294"/>
      <c r="G20" s="294"/>
      <c r="H20" s="294"/>
      <c r="I20" s="294"/>
      <c r="J20" s="294"/>
      <c r="K20" s="294"/>
      <c r="L20" s="294"/>
      <c r="M20" s="294"/>
      <c r="N20" s="294"/>
      <c r="O20" s="293"/>
      <c r="P20" s="293"/>
      <c r="Q20" s="293"/>
      <c r="R20" s="293"/>
      <c r="S20" s="294"/>
      <c r="T20" s="279"/>
    </row>
    <row r="21" spans="1:20" ht="30" customHeight="1">
      <c r="A21" s="277"/>
      <c r="B21" s="294"/>
      <c r="C21" s="294" t="s">
        <v>1930</v>
      </c>
      <c r="D21" s="294"/>
      <c r="E21" s="294"/>
      <c r="F21" s="294"/>
      <c r="G21" s="294"/>
      <c r="H21" s="294"/>
      <c r="I21" s="294"/>
      <c r="J21" s="294"/>
      <c r="K21" s="294"/>
      <c r="L21" s="294"/>
      <c r="M21" s="294"/>
      <c r="N21" s="294"/>
      <c r="O21" s="293"/>
      <c r="P21" s="293"/>
      <c r="Q21" s="293"/>
      <c r="R21" s="293"/>
      <c r="S21" s="294"/>
      <c r="T21" s="279"/>
    </row>
    <row r="22" spans="1:20" ht="30" customHeight="1">
      <c r="A22" s="277"/>
      <c r="B22" s="294"/>
      <c r="C22" s="294"/>
      <c r="D22" s="685"/>
      <c r="E22" s="685" t="s">
        <v>1931</v>
      </c>
      <c r="F22" s="294"/>
      <c r="G22" s="294"/>
      <c r="H22" s="294"/>
      <c r="I22" s="294"/>
      <c r="J22" s="294"/>
      <c r="K22" s="294"/>
      <c r="L22" s="294"/>
      <c r="M22" s="294"/>
      <c r="N22" s="294"/>
      <c r="O22" s="293"/>
      <c r="P22" s="293"/>
      <c r="Q22" s="293"/>
      <c r="R22" s="293"/>
      <c r="S22" s="294"/>
      <c r="T22" s="279"/>
    </row>
    <row r="23" spans="1:20" ht="30" customHeight="1">
      <c r="A23" s="277"/>
      <c r="B23" s="294"/>
      <c r="C23" s="294" t="s">
        <v>1932</v>
      </c>
      <c r="D23" s="294"/>
      <c r="E23" s="687"/>
      <c r="F23" s="294"/>
      <c r="G23" s="294"/>
      <c r="H23" s="294"/>
      <c r="I23" s="294"/>
      <c r="J23" s="294"/>
      <c r="K23" s="294"/>
      <c r="L23" s="294"/>
      <c r="M23" s="294"/>
      <c r="N23" s="294"/>
      <c r="O23" s="293"/>
      <c r="P23" s="293"/>
      <c r="Q23" s="293"/>
      <c r="R23" s="293"/>
      <c r="S23" s="294"/>
      <c r="T23" s="279"/>
    </row>
    <row r="24" spans="1:20" ht="30" customHeight="1">
      <c r="A24" s="277"/>
      <c r="B24" s="294"/>
      <c r="C24" s="294"/>
      <c r="D24" s="685"/>
      <c r="E24" s="685" t="s">
        <v>1933</v>
      </c>
      <c r="F24" s="294"/>
      <c r="G24" s="294"/>
      <c r="H24" s="294"/>
      <c r="I24" s="294"/>
      <c r="J24" s="294"/>
      <c r="K24" s="294"/>
      <c r="L24" s="294"/>
      <c r="M24" s="294"/>
      <c r="N24" s="294"/>
      <c r="O24" s="293"/>
      <c r="P24" s="293"/>
      <c r="Q24" s="293"/>
      <c r="R24" s="293"/>
      <c r="S24" s="294"/>
      <c r="T24" s="279"/>
    </row>
    <row r="25" spans="1:20" ht="30" customHeight="1">
      <c r="A25" s="277"/>
      <c r="B25" s="294"/>
      <c r="C25" s="294" t="s">
        <v>1934</v>
      </c>
      <c r="D25" s="294"/>
      <c r="E25" s="687"/>
      <c r="F25" s="294"/>
      <c r="G25" s="294"/>
      <c r="H25" s="294"/>
      <c r="I25" s="294"/>
      <c r="J25" s="294"/>
      <c r="K25" s="294"/>
      <c r="L25" s="294"/>
      <c r="M25" s="294"/>
      <c r="N25" s="294"/>
      <c r="O25" s="293"/>
      <c r="P25" s="293"/>
      <c r="Q25" s="293"/>
      <c r="R25" s="293"/>
      <c r="S25" s="294"/>
      <c r="T25" s="279"/>
    </row>
    <row r="26" spans="1:20" ht="30" customHeight="1">
      <c r="A26" s="277"/>
      <c r="B26" s="294"/>
      <c r="C26" s="294"/>
      <c r="D26" s="685"/>
      <c r="E26" s="685" t="s">
        <v>1935</v>
      </c>
      <c r="F26" s="294"/>
      <c r="G26" s="294"/>
      <c r="H26" s="294"/>
      <c r="I26" s="294"/>
      <c r="J26" s="294"/>
      <c r="K26" s="294"/>
      <c r="L26" s="294"/>
      <c r="M26" s="294"/>
      <c r="N26" s="294"/>
      <c r="O26" s="293"/>
      <c r="P26" s="293"/>
      <c r="Q26" s="293"/>
      <c r="R26" s="293"/>
      <c r="S26" s="294"/>
      <c r="T26" s="279" t="s">
        <v>188</v>
      </c>
    </row>
    <row r="27" spans="1:20" ht="30" customHeight="1">
      <c r="A27" s="277"/>
      <c r="B27" s="294"/>
      <c r="C27" s="294"/>
      <c r="D27" s="685"/>
      <c r="E27" s="685"/>
      <c r="F27" s="294"/>
      <c r="G27" s="294"/>
      <c r="H27" s="294"/>
      <c r="I27" s="294"/>
      <c r="J27" s="294"/>
      <c r="K27" s="294"/>
      <c r="L27" s="294"/>
      <c r="M27" s="294"/>
      <c r="N27" s="294"/>
      <c r="O27" s="293"/>
      <c r="P27" s="293"/>
      <c r="Q27" s="293"/>
      <c r="R27" s="293"/>
      <c r="S27" s="294"/>
      <c r="T27" s="279"/>
    </row>
    <row r="28" spans="1:20" ht="30" customHeight="1">
      <c r="A28" s="277"/>
      <c r="B28" s="294"/>
      <c r="C28" s="294"/>
      <c r="D28" s="685"/>
      <c r="E28" s="685"/>
      <c r="F28" s="294"/>
      <c r="G28" s="294"/>
      <c r="H28" s="294"/>
      <c r="I28" s="294"/>
      <c r="J28" s="294"/>
      <c r="K28" s="294"/>
      <c r="L28" s="294"/>
      <c r="M28" s="294"/>
      <c r="N28" s="294"/>
      <c r="O28" s="293"/>
      <c r="P28" s="293"/>
      <c r="Q28" s="293"/>
      <c r="R28" s="293"/>
      <c r="S28" s="294"/>
      <c r="T28" s="279"/>
    </row>
    <row r="29" spans="1:20" ht="30" customHeight="1">
      <c r="A29" s="277"/>
      <c r="B29" s="294"/>
      <c r="C29" s="294" t="s">
        <v>1936</v>
      </c>
      <c r="D29" s="294"/>
      <c r="E29" s="687"/>
      <c r="F29" s="294"/>
      <c r="G29" s="294"/>
      <c r="H29" s="294"/>
      <c r="I29" s="294"/>
      <c r="J29" s="294"/>
      <c r="K29" s="294"/>
      <c r="L29" s="294"/>
      <c r="M29" s="294"/>
      <c r="N29" s="294"/>
      <c r="O29" s="293"/>
      <c r="P29" s="293"/>
      <c r="Q29" s="293"/>
      <c r="R29" s="293"/>
      <c r="S29" s="294"/>
      <c r="T29" s="279"/>
    </row>
    <row r="30" spans="1:20" ht="30" customHeight="1">
      <c r="A30" s="277"/>
      <c r="B30" s="294"/>
      <c r="C30" s="294"/>
      <c r="D30" s="685"/>
      <c r="E30" s="685" t="s">
        <v>1937</v>
      </c>
      <c r="F30" s="294"/>
      <c r="G30" s="294"/>
      <c r="H30" s="294"/>
      <c r="I30" s="294"/>
      <c r="J30" s="294"/>
      <c r="K30" s="294"/>
      <c r="L30" s="294"/>
      <c r="M30" s="294"/>
      <c r="N30" s="294"/>
      <c r="O30" s="293"/>
      <c r="P30" s="293"/>
      <c r="Q30" s="293"/>
      <c r="R30" s="293"/>
      <c r="S30" s="294"/>
      <c r="T30" s="279"/>
    </row>
    <row r="31" spans="1:20" ht="30" customHeight="1">
      <c r="A31" s="277"/>
      <c r="B31" s="294"/>
      <c r="C31" s="294"/>
      <c r="D31" s="294"/>
      <c r="E31" s="687"/>
      <c r="F31" s="294"/>
      <c r="G31" s="294"/>
      <c r="H31" s="294"/>
      <c r="I31" s="294"/>
      <c r="J31" s="294"/>
      <c r="K31" s="294"/>
      <c r="L31" s="294"/>
      <c r="M31" s="294"/>
      <c r="N31" s="294"/>
      <c r="O31" s="293"/>
      <c r="P31" s="293"/>
      <c r="Q31" s="293"/>
      <c r="R31" s="293"/>
      <c r="S31" s="294"/>
      <c r="T31" s="279"/>
    </row>
    <row r="32" spans="1:20" ht="30" customHeight="1">
      <c r="A32" s="277"/>
      <c r="B32" s="294"/>
      <c r="C32" s="294" t="s">
        <v>1938</v>
      </c>
      <c r="D32" s="294"/>
      <c r="E32" s="687"/>
      <c r="F32" s="294"/>
      <c r="G32" s="294"/>
      <c r="H32" s="294"/>
      <c r="I32" s="294"/>
      <c r="J32" s="294"/>
      <c r="K32" s="294"/>
      <c r="L32" s="294"/>
      <c r="M32" s="294"/>
      <c r="N32" s="294"/>
      <c r="O32" s="293"/>
      <c r="P32" s="293"/>
      <c r="Q32" s="293"/>
      <c r="R32" s="293"/>
      <c r="S32" s="294"/>
      <c r="T32" s="279"/>
    </row>
    <row r="33" spans="1:20" ht="30" customHeight="1">
      <c r="A33" s="277"/>
      <c r="B33" s="294"/>
      <c r="C33" s="294"/>
      <c r="D33" s="685"/>
      <c r="E33" s="685" t="s">
        <v>1939</v>
      </c>
      <c r="F33" s="294"/>
      <c r="G33" s="294"/>
      <c r="H33" s="294"/>
      <c r="I33" s="294"/>
      <c r="J33" s="294"/>
      <c r="K33" s="294"/>
      <c r="L33" s="294"/>
      <c r="M33" s="294"/>
      <c r="N33" s="294"/>
      <c r="O33" s="293"/>
      <c r="P33" s="293"/>
      <c r="Q33" s="293"/>
      <c r="R33" s="293"/>
      <c r="S33" s="294"/>
      <c r="T33" s="279"/>
    </row>
    <row r="34" spans="1:20" ht="30" customHeight="1">
      <c r="A34" s="277"/>
      <c r="B34" s="294"/>
      <c r="C34" s="294"/>
      <c r="D34" s="294"/>
      <c r="E34" s="687"/>
      <c r="F34" s="294"/>
      <c r="G34" s="294"/>
      <c r="H34" s="294"/>
      <c r="I34" s="294"/>
      <c r="J34" s="294"/>
      <c r="K34" s="294"/>
      <c r="L34" s="294"/>
      <c r="M34" s="294"/>
      <c r="N34" s="294"/>
      <c r="O34" s="293"/>
      <c r="P34" s="293"/>
      <c r="Q34" s="293"/>
      <c r="R34" s="293"/>
      <c r="S34" s="294"/>
      <c r="T34" s="279"/>
    </row>
    <row r="35" spans="1:20" ht="30" customHeight="1">
      <c r="A35" s="277"/>
      <c r="B35" s="294"/>
      <c r="C35" s="294" t="s">
        <v>1940</v>
      </c>
      <c r="D35" s="685"/>
      <c r="E35" s="685"/>
      <c r="F35" s="294"/>
      <c r="G35" s="294"/>
      <c r="H35" s="294"/>
      <c r="I35" s="294"/>
      <c r="J35" s="294"/>
      <c r="K35" s="294"/>
      <c r="L35" s="294"/>
      <c r="M35" s="294"/>
      <c r="N35" s="294"/>
      <c r="O35" s="293"/>
      <c r="P35" s="293"/>
      <c r="Q35" s="293"/>
      <c r="R35" s="293"/>
      <c r="S35" s="294"/>
      <c r="T35" s="279"/>
    </row>
    <row r="36" spans="1:20" ht="30" customHeight="1">
      <c r="A36" s="277"/>
      <c r="B36" s="294"/>
      <c r="C36" s="294"/>
      <c r="D36" s="685"/>
      <c r="E36" s="685" t="s">
        <v>1941</v>
      </c>
      <c r="F36" s="294"/>
      <c r="G36" s="294"/>
      <c r="H36" s="294"/>
      <c r="I36" s="294"/>
      <c r="J36" s="294"/>
      <c r="K36" s="294"/>
      <c r="L36" s="294"/>
      <c r="M36" s="294"/>
      <c r="N36" s="294"/>
      <c r="O36" s="293"/>
      <c r="P36" s="293"/>
      <c r="Q36" s="293"/>
      <c r="R36" s="293"/>
      <c r="S36" s="294" t="s">
        <v>188</v>
      </c>
      <c r="T36" s="279"/>
    </row>
    <row r="37" spans="1:20" ht="30" customHeight="1">
      <c r="A37" s="277"/>
      <c r="B37" s="294"/>
      <c r="C37" s="294"/>
      <c r="D37" s="685"/>
      <c r="E37" s="685"/>
      <c r="F37" s="294"/>
      <c r="G37" s="294"/>
      <c r="H37" s="294"/>
      <c r="I37" s="294"/>
      <c r="J37" s="294"/>
      <c r="K37" s="294"/>
      <c r="L37" s="294"/>
      <c r="M37" s="294"/>
      <c r="N37" s="294"/>
      <c r="O37" s="293"/>
      <c r="P37" s="293"/>
      <c r="Q37" s="293"/>
      <c r="R37" s="293"/>
      <c r="S37" s="294"/>
      <c r="T37" s="279"/>
    </row>
    <row r="38" spans="1:20" ht="30" customHeight="1">
      <c r="A38" s="277"/>
      <c r="B38" s="294"/>
      <c r="C38" s="294" t="s">
        <v>1942</v>
      </c>
      <c r="D38" s="294"/>
      <c r="E38" s="294"/>
      <c r="F38" s="294"/>
      <c r="G38" s="294"/>
      <c r="H38" s="294"/>
      <c r="I38" s="294"/>
      <c r="J38" s="294"/>
      <c r="K38" s="294"/>
      <c r="L38" s="294"/>
      <c r="M38" s="294"/>
      <c r="N38" s="294"/>
      <c r="O38" s="293"/>
      <c r="P38" s="293"/>
      <c r="Q38" s="293"/>
      <c r="R38" s="293"/>
      <c r="S38" s="294"/>
      <c r="T38" s="279"/>
    </row>
    <row r="39" spans="1:20" ht="30" customHeight="1">
      <c r="A39" s="277"/>
      <c r="B39" s="294"/>
      <c r="C39" s="294"/>
      <c r="D39" s="685"/>
      <c r="E39" s="685" t="s">
        <v>1943</v>
      </c>
      <c r="F39" s="294"/>
      <c r="G39" s="294"/>
      <c r="H39" s="294"/>
      <c r="I39" s="294"/>
      <c r="J39" s="294"/>
      <c r="K39" s="294"/>
      <c r="L39" s="294"/>
      <c r="M39" s="294"/>
      <c r="N39" s="294"/>
      <c r="O39" s="293"/>
      <c r="P39" s="293"/>
      <c r="Q39" s="293"/>
      <c r="R39" s="293"/>
      <c r="S39" s="294"/>
      <c r="T39" s="279"/>
    </row>
    <row r="40" spans="1:20" ht="30" customHeight="1">
      <c r="A40" s="277"/>
      <c r="B40" s="294"/>
      <c r="C40" s="294"/>
      <c r="D40" s="685"/>
      <c r="E40" s="685"/>
      <c r="F40" s="294"/>
      <c r="G40" s="294"/>
      <c r="H40" s="294"/>
      <c r="I40" s="294"/>
      <c r="J40" s="294"/>
      <c r="K40" s="294"/>
      <c r="L40" s="294"/>
      <c r="M40" s="294"/>
      <c r="N40" s="294"/>
      <c r="O40" s="293"/>
      <c r="P40" s="293"/>
      <c r="Q40" s="293"/>
      <c r="R40" s="293"/>
      <c r="S40" s="294"/>
      <c r="T40" s="279"/>
    </row>
    <row r="41" spans="1:20" ht="30" customHeight="1">
      <c r="A41" s="277"/>
      <c r="B41" s="294"/>
      <c r="C41" s="294" t="s">
        <v>1944</v>
      </c>
      <c r="D41" s="294"/>
      <c r="E41" s="294"/>
      <c r="F41" s="294"/>
      <c r="G41" s="294"/>
      <c r="H41" s="294"/>
      <c r="I41" s="294"/>
      <c r="J41" s="294"/>
      <c r="K41" s="294"/>
      <c r="L41" s="294"/>
      <c r="M41" s="294"/>
      <c r="N41" s="294"/>
      <c r="O41" s="293"/>
      <c r="P41" s="293"/>
      <c r="Q41" s="293"/>
      <c r="R41" s="293"/>
      <c r="S41" s="294"/>
      <c r="T41" s="279"/>
    </row>
    <row r="42" spans="1:20" ht="30" customHeight="1">
      <c r="A42" s="277"/>
      <c r="B42" s="294"/>
      <c r="C42" s="294"/>
      <c r="D42" s="685"/>
      <c r="E42" s="685" t="s">
        <v>1945</v>
      </c>
      <c r="F42" s="294"/>
      <c r="G42" s="294"/>
      <c r="H42" s="294"/>
      <c r="I42" s="294"/>
      <c r="J42" s="294"/>
      <c r="K42" s="294"/>
      <c r="L42" s="294"/>
      <c r="M42" s="294"/>
      <c r="N42" s="294"/>
      <c r="O42" s="293"/>
      <c r="P42" s="293"/>
      <c r="Q42" s="293"/>
      <c r="R42" s="293"/>
      <c r="S42" s="294"/>
      <c r="T42" s="279"/>
    </row>
    <row r="43" spans="1:20" ht="30" customHeight="1">
      <c r="A43" s="277"/>
      <c r="B43" s="294"/>
      <c r="C43" s="294"/>
      <c r="D43" s="685"/>
      <c r="E43" s="685"/>
      <c r="F43" s="294"/>
      <c r="G43" s="294"/>
      <c r="H43" s="294"/>
      <c r="I43" s="294"/>
      <c r="J43" s="294"/>
      <c r="K43" s="294"/>
      <c r="L43" s="294"/>
      <c r="M43" s="294"/>
      <c r="N43" s="294"/>
      <c r="O43" s="293"/>
      <c r="P43" s="293"/>
      <c r="Q43" s="293"/>
      <c r="R43" s="293"/>
      <c r="S43" s="294"/>
      <c r="T43" s="279"/>
    </row>
    <row r="44" spans="1:20" ht="30" customHeight="1">
      <c r="A44" s="277"/>
      <c r="B44" s="294"/>
      <c r="C44" s="294" t="s">
        <v>1946</v>
      </c>
      <c r="D44" s="294"/>
      <c r="E44" s="294"/>
      <c r="F44" s="294"/>
      <c r="G44" s="294"/>
      <c r="H44" s="294"/>
      <c r="I44" s="294"/>
      <c r="J44" s="294"/>
      <c r="K44" s="294"/>
      <c r="L44" s="294"/>
      <c r="M44" s="294"/>
      <c r="N44" s="294"/>
      <c r="O44" s="293"/>
      <c r="P44" s="293"/>
      <c r="Q44" s="293"/>
      <c r="R44" s="293"/>
      <c r="S44" s="294"/>
      <c r="T44" s="279"/>
    </row>
    <row r="45" spans="1:20" ht="30" customHeight="1">
      <c r="A45" s="277"/>
      <c r="B45" s="294"/>
      <c r="C45" s="294"/>
      <c r="D45" s="685"/>
      <c r="E45" s="685" t="s">
        <v>1947</v>
      </c>
      <c r="F45" s="294"/>
      <c r="G45" s="294"/>
      <c r="H45" s="294"/>
      <c r="I45" s="294"/>
      <c r="J45" s="294"/>
      <c r="K45" s="294"/>
      <c r="L45" s="294"/>
      <c r="M45" s="294"/>
      <c r="N45" s="294"/>
      <c r="O45" s="293"/>
      <c r="P45" s="293"/>
      <c r="Q45" s="293"/>
      <c r="R45" s="293"/>
      <c r="S45" s="294"/>
      <c r="T45" s="279"/>
    </row>
    <row r="46" spans="1:20" ht="30" customHeight="1">
      <c r="A46" s="277"/>
      <c r="B46" s="294"/>
      <c r="C46" s="294"/>
      <c r="D46" s="685"/>
      <c r="E46" s="685"/>
      <c r="F46" s="294"/>
      <c r="G46" s="294"/>
      <c r="H46" s="294"/>
      <c r="I46" s="294"/>
      <c r="J46" s="294"/>
      <c r="K46" s="294"/>
      <c r="L46" s="294"/>
      <c r="M46" s="294"/>
      <c r="N46" s="294"/>
      <c r="O46" s="293"/>
      <c r="P46" s="293"/>
      <c r="Q46" s="293"/>
      <c r="R46" s="293"/>
      <c r="S46" s="294"/>
      <c r="T46" s="279"/>
    </row>
    <row r="47" spans="1:20" ht="30" customHeight="1">
      <c r="A47" s="277"/>
      <c r="B47" s="294"/>
      <c r="C47" s="294" t="s">
        <v>1948</v>
      </c>
      <c r="D47" s="294"/>
      <c r="E47" s="294"/>
      <c r="F47" s="294"/>
      <c r="G47" s="294"/>
      <c r="H47" s="294"/>
      <c r="I47" s="294"/>
      <c r="J47" s="294"/>
      <c r="K47" s="294"/>
      <c r="L47" s="294"/>
      <c r="M47" s="294"/>
      <c r="N47" s="294"/>
      <c r="O47" s="293"/>
      <c r="P47" s="293"/>
      <c r="Q47" s="293"/>
      <c r="R47" s="293"/>
      <c r="S47" s="294"/>
      <c r="T47" s="279"/>
    </row>
    <row r="48" spans="1:20" ht="30" customHeight="1">
      <c r="A48" s="277"/>
      <c r="B48" s="294"/>
      <c r="C48" s="294"/>
      <c r="D48" s="294"/>
      <c r="E48" s="294" t="s">
        <v>1949</v>
      </c>
      <c r="F48" s="294"/>
      <c r="G48" s="294"/>
      <c r="H48" s="294"/>
      <c r="I48" s="294"/>
      <c r="J48" s="294"/>
      <c r="K48" s="294"/>
      <c r="L48" s="294"/>
      <c r="M48" s="294"/>
      <c r="N48" s="294"/>
      <c r="O48" s="293"/>
      <c r="P48" s="293"/>
      <c r="Q48" s="293"/>
      <c r="R48" s="293"/>
      <c r="S48" s="294"/>
      <c r="T48" s="279"/>
    </row>
    <row r="49" spans="1:20" ht="30" customHeight="1">
      <c r="A49" s="277"/>
      <c r="B49" s="294"/>
      <c r="C49" s="294"/>
      <c r="D49" s="685"/>
      <c r="E49" s="685" t="s">
        <v>1950</v>
      </c>
      <c r="F49" s="294"/>
      <c r="G49" s="294"/>
      <c r="H49" s="294"/>
      <c r="I49" s="294"/>
      <c r="J49" s="294"/>
      <c r="K49" s="294"/>
      <c r="L49" s="294"/>
      <c r="M49" s="294"/>
      <c r="N49" s="294"/>
      <c r="O49" s="293"/>
      <c r="P49" s="293"/>
      <c r="Q49" s="293"/>
      <c r="R49" s="293"/>
      <c r="S49" s="294" t="s">
        <v>188</v>
      </c>
      <c r="T49" s="279"/>
    </row>
    <row r="50" spans="1:20" ht="30" customHeight="1">
      <c r="A50" s="277"/>
      <c r="B50" s="294"/>
      <c r="C50" s="294"/>
      <c r="D50" s="685"/>
      <c r="E50" s="685"/>
      <c r="F50" s="294"/>
      <c r="G50" s="294"/>
      <c r="H50" s="294"/>
      <c r="I50" s="294"/>
      <c r="J50" s="294"/>
      <c r="K50" s="294"/>
      <c r="L50" s="294"/>
      <c r="M50" s="294"/>
      <c r="N50" s="294"/>
      <c r="O50" s="293"/>
      <c r="P50" s="293"/>
      <c r="Q50" s="293"/>
      <c r="R50" s="293"/>
      <c r="S50" s="294"/>
      <c r="T50" s="279"/>
    </row>
    <row r="51" spans="1:20" ht="30" customHeight="1">
      <c r="A51" s="277"/>
      <c r="B51" s="294"/>
      <c r="C51" s="294" t="s">
        <v>1951</v>
      </c>
      <c r="D51" s="294"/>
      <c r="E51" s="294"/>
      <c r="F51" s="294"/>
      <c r="G51" s="294"/>
      <c r="H51" s="294"/>
      <c r="I51" s="294"/>
      <c r="J51" s="294"/>
      <c r="K51" s="294"/>
      <c r="L51" s="294"/>
      <c r="M51" s="294"/>
      <c r="N51" s="294"/>
      <c r="O51" s="293"/>
      <c r="P51" s="293"/>
      <c r="Q51" s="293"/>
      <c r="R51" s="293"/>
      <c r="S51" s="294"/>
      <c r="T51" s="279"/>
    </row>
    <row r="52" spans="1:20" ht="30" customHeight="1">
      <c r="A52" s="277"/>
      <c r="B52" s="292"/>
      <c r="C52" s="292"/>
      <c r="D52" s="685"/>
      <c r="E52" s="685" t="s">
        <v>1952</v>
      </c>
      <c r="F52" s="294"/>
      <c r="G52" s="294"/>
      <c r="H52" s="294"/>
      <c r="I52" s="294"/>
      <c r="J52" s="294"/>
      <c r="K52" s="294"/>
      <c r="L52" s="294"/>
      <c r="M52" s="294"/>
      <c r="N52" s="294"/>
      <c r="O52" s="293"/>
      <c r="P52" s="293"/>
      <c r="Q52" s="293"/>
      <c r="R52" s="293"/>
      <c r="S52" s="294" t="s">
        <v>188</v>
      </c>
      <c r="T52" s="279"/>
    </row>
    <row r="53" spans="1:20" ht="30" customHeight="1">
      <c r="A53" s="277"/>
      <c r="B53" s="292"/>
      <c r="C53" s="292"/>
      <c r="D53" s="685"/>
      <c r="E53" s="685"/>
      <c r="F53" s="294"/>
      <c r="G53" s="294"/>
      <c r="H53" s="294"/>
      <c r="I53" s="294"/>
      <c r="J53" s="294"/>
      <c r="K53" s="294"/>
      <c r="L53" s="294"/>
      <c r="M53" s="294"/>
      <c r="N53" s="294"/>
      <c r="O53" s="293"/>
      <c r="P53" s="293"/>
      <c r="Q53" s="293"/>
      <c r="R53" s="293"/>
      <c r="S53" s="294"/>
      <c r="T53" s="279"/>
    </row>
    <row r="54" spans="1:20" ht="30" customHeight="1">
      <c r="A54" s="277"/>
      <c r="B54" s="292"/>
      <c r="C54" s="294" t="s">
        <v>1953</v>
      </c>
      <c r="D54" s="294"/>
      <c r="E54" s="294"/>
      <c r="F54" s="294"/>
      <c r="G54" s="294"/>
      <c r="H54" s="294"/>
      <c r="I54" s="294"/>
      <c r="J54" s="294"/>
      <c r="K54" s="292"/>
      <c r="L54" s="292"/>
      <c r="M54" s="292"/>
      <c r="N54" s="292"/>
      <c r="O54" s="292"/>
      <c r="P54" s="292"/>
      <c r="Q54" s="292"/>
      <c r="R54" s="292"/>
      <c r="S54" s="292"/>
      <c r="T54" s="279"/>
    </row>
    <row r="55" spans="1:20" ht="30" customHeight="1">
      <c r="A55" s="277"/>
      <c r="B55" s="292"/>
      <c r="C55" s="292"/>
      <c r="D55" s="685"/>
      <c r="E55" s="685" t="s">
        <v>1954</v>
      </c>
      <c r="F55" s="294"/>
      <c r="G55" s="294"/>
      <c r="H55" s="294"/>
      <c r="I55" s="294"/>
      <c r="J55" s="294"/>
      <c r="K55" s="292"/>
      <c r="L55" s="292"/>
      <c r="M55" s="292"/>
      <c r="N55" s="292"/>
      <c r="O55" s="292"/>
      <c r="P55" s="292"/>
      <c r="Q55" s="292"/>
      <c r="R55" s="292"/>
      <c r="S55" s="292" t="s">
        <v>188</v>
      </c>
      <c r="T55" s="279"/>
    </row>
    <row r="56" spans="1:20" ht="30" customHeight="1">
      <c r="A56" s="277"/>
      <c r="B56" s="292"/>
      <c r="C56" s="292"/>
      <c r="D56" s="294"/>
      <c r="E56" s="294"/>
      <c r="F56" s="294"/>
      <c r="G56" s="294"/>
      <c r="H56" s="294"/>
      <c r="I56" s="294"/>
      <c r="J56" s="294"/>
      <c r="K56" s="292"/>
      <c r="L56" s="292"/>
      <c r="M56" s="292"/>
      <c r="N56" s="292"/>
      <c r="O56" s="292"/>
      <c r="P56" s="292"/>
      <c r="Q56" s="292"/>
      <c r="R56" s="292"/>
      <c r="S56" s="292"/>
      <c r="T56" s="279"/>
    </row>
    <row r="57" spans="1:20" ht="30" customHeight="1">
      <c r="A57" s="277"/>
      <c r="B57" s="292"/>
      <c r="C57" s="294" t="s">
        <v>1955</v>
      </c>
      <c r="D57" s="294"/>
      <c r="E57" s="294"/>
      <c r="F57" s="294"/>
      <c r="G57" s="294"/>
      <c r="H57" s="294"/>
      <c r="I57" s="294"/>
      <c r="J57" s="294"/>
      <c r="K57" s="292"/>
      <c r="L57" s="292"/>
      <c r="M57" s="292"/>
      <c r="N57" s="292"/>
      <c r="O57" s="292"/>
      <c r="P57" s="292"/>
      <c r="Q57" s="292"/>
      <c r="R57" s="292"/>
      <c r="S57" s="292"/>
      <c r="T57" s="279"/>
    </row>
    <row r="58" spans="1:20" ht="30" customHeight="1">
      <c r="A58" s="277"/>
      <c r="B58" s="292"/>
      <c r="C58" s="292"/>
      <c r="D58" s="685"/>
      <c r="E58" s="685" t="s">
        <v>1956</v>
      </c>
      <c r="F58" s="294"/>
      <c r="G58" s="294"/>
      <c r="H58" s="294"/>
      <c r="I58" s="294"/>
      <c r="J58" s="294"/>
      <c r="K58" s="292"/>
      <c r="L58" s="292"/>
      <c r="M58" s="292"/>
      <c r="N58" s="292"/>
      <c r="O58" s="292"/>
      <c r="P58" s="292"/>
      <c r="Q58" s="292"/>
      <c r="R58" s="292"/>
      <c r="S58" s="292"/>
      <c r="T58" s="279"/>
    </row>
    <row r="59" spans="1:20" ht="30" customHeight="1">
      <c r="A59" s="277"/>
      <c r="B59" s="292"/>
      <c r="C59" s="292"/>
      <c r="D59" s="685"/>
      <c r="E59" s="685"/>
      <c r="F59" s="294"/>
      <c r="G59" s="294"/>
      <c r="H59" s="294"/>
      <c r="I59" s="294"/>
      <c r="J59" s="294"/>
      <c r="K59" s="292"/>
      <c r="L59" s="292"/>
      <c r="M59" s="292"/>
      <c r="N59" s="292"/>
      <c r="O59" s="292"/>
      <c r="P59" s="292"/>
      <c r="Q59" s="292"/>
      <c r="R59" s="292"/>
      <c r="S59" s="292"/>
      <c r="T59" s="279"/>
    </row>
    <row r="60" spans="1:20" ht="30" customHeight="1">
      <c r="A60" s="277"/>
      <c r="B60" s="292"/>
      <c r="C60" s="294" t="s">
        <v>1957</v>
      </c>
      <c r="D60" s="294"/>
      <c r="E60" s="294"/>
      <c r="F60" s="294"/>
      <c r="G60" s="294"/>
      <c r="H60" s="294"/>
      <c r="I60" s="294"/>
      <c r="J60" s="294"/>
      <c r="K60" s="292"/>
      <c r="L60" s="292"/>
      <c r="M60" s="292"/>
      <c r="N60" s="292"/>
      <c r="O60" s="292"/>
      <c r="P60" s="292"/>
      <c r="Q60" s="292"/>
      <c r="R60" s="292"/>
      <c r="S60" s="292"/>
      <c r="T60" s="279"/>
    </row>
    <row r="61" spans="1:20" ht="30" customHeight="1">
      <c r="A61" s="277"/>
      <c r="B61" s="292"/>
      <c r="C61" s="292"/>
      <c r="D61" s="685"/>
      <c r="E61" s="685" t="s">
        <v>1958</v>
      </c>
      <c r="F61" s="294"/>
      <c r="G61" s="294"/>
      <c r="H61" s="294"/>
      <c r="I61" s="294"/>
      <c r="J61" s="294"/>
      <c r="K61" s="292"/>
      <c r="L61" s="292"/>
      <c r="M61" s="292"/>
      <c r="N61" s="292"/>
      <c r="O61" s="292"/>
      <c r="P61" s="292"/>
      <c r="Q61" s="292"/>
      <c r="R61" s="292"/>
      <c r="S61" s="292"/>
      <c r="T61" s="279"/>
    </row>
    <row r="62" spans="1:20" ht="30" customHeight="1">
      <c r="A62" s="277"/>
      <c r="B62" s="292"/>
      <c r="C62" s="292"/>
      <c r="D62" s="685"/>
      <c r="E62" s="685"/>
      <c r="F62" s="294"/>
      <c r="G62" s="294"/>
      <c r="H62" s="294"/>
      <c r="I62" s="294"/>
      <c r="J62" s="294"/>
      <c r="K62" s="292"/>
      <c r="L62" s="292"/>
      <c r="M62" s="292"/>
      <c r="N62" s="292"/>
      <c r="O62" s="292"/>
      <c r="P62" s="292"/>
      <c r="Q62" s="292"/>
      <c r="R62" s="292"/>
      <c r="S62" s="292"/>
      <c r="T62" s="279"/>
    </row>
    <row r="63" spans="1:20" ht="30" customHeight="1">
      <c r="A63" s="277"/>
      <c r="B63" s="292"/>
      <c r="C63" s="294" t="s">
        <v>1959</v>
      </c>
      <c r="D63" s="294"/>
      <c r="E63" s="294"/>
      <c r="F63" s="294"/>
      <c r="G63" s="294"/>
      <c r="H63" s="294"/>
      <c r="I63" s="294"/>
      <c r="J63" s="294"/>
      <c r="K63" s="292"/>
      <c r="L63" s="292"/>
      <c r="M63" s="292"/>
      <c r="N63" s="292"/>
      <c r="O63" s="292"/>
      <c r="P63" s="292"/>
      <c r="Q63" s="292"/>
      <c r="R63" s="292"/>
      <c r="S63" s="292"/>
      <c r="T63" s="279"/>
    </row>
    <row r="64" spans="1:20" ht="30" customHeight="1">
      <c r="A64" s="277"/>
      <c r="B64" s="292"/>
      <c r="C64" s="292"/>
      <c r="D64" s="685"/>
      <c r="E64" s="685" t="s">
        <v>1960</v>
      </c>
      <c r="F64" s="294"/>
      <c r="G64" s="294"/>
      <c r="H64" s="294"/>
      <c r="I64" s="294"/>
      <c r="J64" s="294"/>
      <c r="K64" s="292"/>
      <c r="L64" s="292"/>
      <c r="M64" s="292"/>
      <c r="N64" s="292"/>
      <c r="O64" s="292"/>
      <c r="P64" s="292"/>
      <c r="Q64" s="292"/>
      <c r="R64" s="292"/>
      <c r="S64" s="292"/>
      <c r="T64" s="279"/>
    </row>
    <row r="65" spans="1:20" ht="30" customHeight="1">
      <c r="A65" s="277"/>
      <c r="B65" s="292"/>
      <c r="C65" s="292"/>
      <c r="D65" s="685"/>
      <c r="E65" s="685"/>
      <c r="F65" s="294"/>
      <c r="G65" s="294"/>
      <c r="H65" s="294"/>
      <c r="I65" s="294"/>
      <c r="J65" s="294"/>
      <c r="K65" s="292"/>
      <c r="L65" s="292"/>
      <c r="M65" s="292"/>
      <c r="N65" s="292"/>
      <c r="O65" s="292"/>
      <c r="P65" s="292"/>
      <c r="Q65" s="292"/>
      <c r="R65" s="292"/>
      <c r="S65" s="292"/>
      <c r="T65" s="279"/>
    </row>
    <row r="66" spans="1:20" ht="30" customHeight="1">
      <c r="A66" s="277"/>
      <c r="B66" s="292"/>
      <c r="C66" s="294" t="s">
        <v>1961</v>
      </c>
      <c r="D66" s="294"/>
      <c r="E66" s="294"/>
      <c r="F66" s="294"/>
      <c r="G66" s="294"/>
      <c r="H66" s="294"/>
      <c r="I66" s="294"/>
      <c r="J66" s="294"/>
      <c r="K66" s="292"/>
      <c r="L66" s="292"/>
      <c r="M66" s="292"/>
      <c r="N66" s="292"/>
      <c r="O66" s="292"/>
      <c r="P66" s="292"/>
      <c r="Q66" s="292"/>
      <c r="R66" s="292"/>
      <c r="S66" s="292"/>
      <c r="T66" s="279"/>
    </row>
    <row r="67" spans="1:20" ht="30" customHeight="1">
      <c r="A67" s="277"/>
      <c r="B67" s="292"/>
      <c r="C67" s="292"/>
      <c r="D67" s="685"/>
      <c r="E67" s="685" t="s">
        <v>1962</v>
      </c>
      <c r="F67" s="294"/>
      <c r="G67" s="294"/>
      <c r="H67" s="294"/>
      <c r="I67" s="294"/>
      <c r="J67" s="294"/>
      <c r="K67" s="292"/>
      <c r="L67" s="292"/>
      <c r="M67" s="292"/>
      <c r="N67" s="292"/>
      <c r="O67" s="292"/>
      <c r="P67" s="292"/>
      <c r="Q67" s="292"/>
      <c r="R67" s="292"/>
      <c r="S67" s="292"/>
      <c r="T67" s="279"/>
    </row>
    <row r="68" spans="1:20" ht="30" customHeight="1">
      <c r="A68" s="277"/>
      <c r="B68" s="292"/>
      <c r="C68" s="292"/>
      <c r="D68" s="685"/>
      <c r="E68" s="685"/>
      <c r="F68" s="294"/>
      <c r="G68" s="294"/>
      <c r="H68" s="294"/>
      <c r="I68" s="294"/>
      <c r="J68" s="294"/>
      <c r="K68" s="292"/>
      <c r="L68" s="292"/>
      <c r="M68" s="292"/>
      <c r="N68" s="292"/>
      <c r="O68" s="292"/>
      <c r="P68" s="292"/>
      <c r="Q68" s="292"/>
      <c r="R68" s="292"/>
      <c r="S68" s="292"/>
      <c r="T68" s="279"/>
    </row>
    <row r="69" spans="1:20" ht="30" customHeight="1">
      <c r="A69" s="277"/>
      <c r="B69" s="292"/>
      <c r="C69" s="294" t="s">
        <v>1963</v>
      </c>
      <c r="D69" s="294"/>
      <c r="E69" s="294"/>
      <c r="F69" s="294"/>
      <c r="G69" s="294"/>
      <c r="H69" s="294"/>
      <c r="I69" s="294"/>
      <c r="J69" s="294"/>
      <c r="K69" s="292"/>
      <c r="L69" s="292"/>
      <c r="M69" s="292"/>
      <c r="N69" s="292"/>
      <c r="O69" s="292"/>
      <c r="P69" s="292"/>
      <c r="Q69" s="292"/>
      <c r="R69" s="292"/>
      <c r="S69" s="292"/>
      <c r="T69" s="279"/>
    </row>
    <row r="70" spans="1:20" ht="30" customHeight="1">
      <c r="A70" s="277"/>
      <c r="B70" s="292"/>
      <c r="C70" s="292"/>
      <c r="D70" s="685"/>
      <c r="E70" s="685" t="s">
        <v>1964</v>
      </c>
      <c r="F70" s="294"/>
      <c r="G70" s="294"/>
      <c r="H70" s="294"/>
      <c r="I70" s="294"/>
      <c r="J70" s="294"/>
      <c r="K70" s="292"/>
      <c r="L70" s="292"/>
      <c r="M70" s="292"/>
      <c r="N70" s="292"/>
      <c r="O70" s="292"/>
      <c r="P70" s="292"/>
      <c r="Q70" s="292"/>
      <c r="R70" s="292"/>
      <c r="S70" s="292"/>
      <c r="T70" s="279"/>
    </row>
    <row r="71" spans="1:20" ht="30" customHeight="1">
      <c r="A71" s="277"/>
      <c r="B71" s="292"/>
      <c r="C71" s="292"/>
      <c r="D71" s="685"/>
      <c r="E71" s="685"/>
      <c r="F71" s="294"/>
      <c r="G71" s="294"/>
      <c r="H71" s="294"/>
      <c r="I71" s="294"/>
      <c r="J71" s="294"/>
      <c r="K71" s="292"/>
      <c r="L71" s="292"/>
      <c r="M71" s="292"/>
      <c r="N71" s="292"/>
      <c r="O71" s="292"/>
      <c r="P71" s="292"/>
      <c r="Q71" s="292"/>
      <c r="R71" s="292"/>
      <c r="S71" s="292"/>
      <c r="T71" s="279"/>
    </row>
    <row r="72" spans="1:20" ht="30" customHeight="1">
      <c r="A72" s="277"/>
      <c r="B72" s="292"/>
      <c r="C72" s="294" t="s">
        <v>1965</v>
      </c>
      <c r="D72" s="294"/>
      <c r="E72" s="294"/>
      <c r="F72" s="294"/>
      <c r="G72" s="294"/>
      <c r="H72" s="294"/>
      <c r="I72" s="294"/>
      <c r="J72" s="294"/>
      <c r="K72" s="292"/>
      <c r="L72" s="292"/>
      <c r="M72" s="292"/>
      <c r="N72" s="292"/>
      <c r="O72" s="292"/>
      <c r="P72" s="292"/>
      <c r="Q72" s="292"/>
      <c r="R72" s="292"/>
      <c r="S72" s="292"/>
      <c r="T72" s="279"/>
    </row>
    <row r="73" spans="1:20" ht="30" customHeight="1">
      <c r="A73" s="277"/>
      <c r="B73" s="292"/>
      <c r="C73" s="292"/>
      <c r="D73" s="685"/>
      <c r="E73" s="685" t="s">
        <v>1966</v>
      </c>
      <c r="F73" s="294"/>
      <c r="G73" s="294"/>
      <c r="H73" s="294"/>
      <c r="I73" s="294"/>
      <c r="J73" s="294"/>
      <c r="K73" s="292"/>
      <c r="L73" s="292"/>
      <c r="M73" s="292"/>
      <c r="N73" s="292"/>
      <c r="O73" s="292"/>
      <c r="P73" s="292"/>
      <c r="Q73" s="292"/>
      <c r="R73" s="292"/>
      <c r="S73" s="292"/>
      <c r="T73" s="279"/>
    </row>
    <row r="74" spans="1:20" ht="30" customHeight="1">
      <c r="A74" s="277"/>
      <c r="B74" s="292"/>
      <c r="C74" s="292"/>
      <c r="D74" s="685"/>
      <c r="E74" s="685"/>
      <c r="F74" s="294"/>
      <c r="G74" s="294"/>
      <c r="H74" s="294"/>
      <c r="I74" s="294"/>
      <c r="J74" s="294"/>
      <c r="K74" s="292"/>
      <c r="L74" s="292"/>
      <c r="M74" s="292"/>
      <c r="N74" s="292"/>
      <c r="O74" s="292"/>
      <c r="P74" s="292"/>
      <c r="Q74" s="292"/>
      <c r="R74" s="292"/>
      <c r="S74" s="292"/>
      <c r="T74" s="279"/>
    </row>
    <row r="75" spans="1:20" ht="30" customHeight="1">
      <c r="A75" s="277"/>
      <c r="B75" s="292"/>
      <c r="C75" s="294" t="s">
        <v>1967</v>
      </c>
      <c r="D75" s="294"/>
      <c r="E75" s="294"/>
      <c r="F75" s="294"/>
      <c r="G75" s="294"/>
      <c r="H75" s="294"/>
      <c r="I75" s="294"/>
      <c r="J75" s="294"/>
      <c r="K75" s="292"/>
      <c r="L75" s="292"/>
      <c r="M75" s="292"/>
      <c r="N75" s="292"/>
      <c r="O75" s="292"/>
      <c r="P75" s="292"/>
      <c r="Q75" s="292"/>
      <c r="R75" s="292"/>
      <c r="S75" s="292"/>
      <c r="T75" s="279"/>
    </row>
    <row r="76" spans="1:20" ht="30" customHeight="1">
      <c r="A76" s="277"/>
      <c r="B76" s="292"/>
      <c r="C76" s="292"/>
      <c r="D76" s="685"/>
      <c r="E76" s="685" t="s">
        <v>1968</v>
      </c>
      <c r="F76" s="294"/>
      <c r="G76" s="294"/>
      <c r="H76" s="294"/>
      <c r="I76" s="294"/>
      <c r="J76" s="294"/>
      <c r="K76" s="292"/>
      <c r="L76" s="292"/>
      <c r="M76" s="292"/>
      <c r="N76" s="292"/>
      <c r="O76" s="292"/>
      <c r="P76" s="292"/>
      <c r="Q76" s="292"/>
      <c r="R76" s="292"/>
      <c r="S76" s="292"/>
      <c r="T76" s="279" t="s">
        <v>188</v>
      </c>
    </row>
    <row r="77" spans="1:20" ht="30" customHeight="1">
      <c r="A77" s="277"/>
      <c r="B77" s="292"/>
      <c r="C77" s="292"/>
      <c r="D77" s="685"/>
      <c r="E77" s="685"/>
      <c r="F77" s="294"/>
      <c r="G77" s="294"/>
      <c r="H77" s="294"/>
      <c r="I77" s="294"/>
      <c r="J77" s="294"/>
      <c r="K77" s="292"/>
      <c r="L77" s="292"/>
      <c r="M77" s="292"/>
      <c r="N77" s="292"/>
      <c r="O77" s="292"/>
      <c r="P77" s="292"/>
      <c r="Q77" s="292"/>
      <c r="R77" s="292"/>
      <c r="S77" s="292"/>
      <c r="T77" s="279"/>
    </row>
    <row r="78" spans="1:20" ht="30" customHeight="1">
      <c r="A78" s="277"/>
      <c r="B78" s="292"/>
      <c r="C78" s="294" t="s">
        <v>1969</v>
      </c>
      <c r="D78" s="294"/>
      <c r="E78" s="294"/>
      <c r="F78" s="294"/>
      <c r="G78" s="294"/>
      <c r="H78" s="294"/>
      <c r="I78" s="294"/>
      <c r="J78" s="294"/>
      <c r="K78" s="292"/>
      <c r="L78" s="292"/>
      <c r="M78" s="292"/>
      <c r="N78" s="292"/>
      <c r="O78" s="292"/>
      <c r="P78" s="292"/>
      <c r="Q78" s="292"/>
      <c r="R78" s="292"/>
      <c r="S78" s="292"/>
      <c r="T78" s="279"/>
    </row>
    <row r="79" spans="1:20" ht="30" customHeight="1">
      <c r="A79" s="277"/>
      <c r="B79" s="292"/>
      <c r="C79" s="292"/>
      <c r="D79" s="685"/>
      <c r="E79" s="685" t="s">
        <v>1970</v>
      </c>
      <c r="F79" s="294"/>
      <c r="G79" s="294"/>
      <c r="H79" s="294"/>
      <c r="I79" s="294"/>
      <c r="J79" s="294"/>
      <c r="K79" s="292"/>
      <c r="L79" s="292"/>
      <c r="M79" s="292"/>
      <c r="N79" s="292"/>
      <c r="O79" s="292"/>
      <c r="P79" s="292"/>
      <c r="Q79" s="292"/>
      <c r="R79" s="292"/>
      <c r="S79" s="292"/>
      <c r="T79" s="279"/>
    </row>
    <row r="80" spans="1:20" ht="30" customHeight="1">
      <c r="A80" s="277"/>
      <c r="B80" s="292"/>
      <c r="C80" s="292"/>
      <c r="D80" s="685"/>
      <c r="E80" s="685"/>
      <c r="F80" s="294"/>
      <c r="G80" s="294"/>
      <c r="H80" s="294"/>
      <c r="I80" s="294"/>
      <c r="J80" s="294"/>
      <c r="K80" s="292"/>
      <c r="L80" s="292"/>
      <c r="M80" s="292"/>
      <c r="N80" s="292"/>
      <c r="O80" s="292"/>
      <c r="P80" s="292"/>
      <c r="Q80" s="292"/>
      <c r="R80" s="292"/>
      <c r="S80" s="292"/>
      <c r="T80" s="279"/>
    </row>
    <row r="81" spans="1:20" ht="30" customHeight="1">
      <c r="A81" s="277"/>
      <c r="B81" s="292"/>
      <c r="C81" s="294" t="s">
        <v>1971</v>
      </c>
      <c r="D81" s="294"/>
      <c r="E81" s="294"/>
      <c r="F81" s="294"/>
      <c r="G81" s="294"/>
      <c r="H81" s="294"/>
      <c r="I81" s="294"/>
      <c r="J81" s="294"/>
      <c r="K81" s="292"/>
      <c r="L81" s="292"/>
      <c r="M81" s="292"/>
      <c r="N81" s="292"/>
      <c r="O81" s="292"/>
      <c r="P81" s="292"/>
      <c r="Q81" s="292"/>
      <c r="R81" s="292"/>
      <c r="S81" s="292"/>
      <c r="T81" s="279"/>
    </row>
    <row r="82" spans="1:20" ht="30" customHeight="1">
      <c r="A82" s="277"/>
      <c r="B82" s="292"/>
      <c r="C82" s="292"/>
      <c r="D82" s="685"/>
      <c r="E82" s="685" t="s">
        <v>1972</v>
      </c>
      <c r="F82" s="294"/>
      <c r="G82" s="294"/>
      <c r="H82" s="294"/>
      <c r="I82" s="294"/>
      <c r="J82" s="294"/>
      <c r="K82" s="292"/>
      <c r="L82" s="292"/>
      <c r="M82" s="292"/>
      <c r="N82" s="292"/>
      <c r="O82" s="292"/>
      <c r="P82" s="292"/>
      <c r="Q82" s="292"/>
      <c r="R82" s="292"/>
      <c r="S82" s="292"/>
      <c r="T82" s="279"/>
    </row>
    <row r="83" spans="1:20" ht="30" customHeight="1">
      <c r="A83" s="277"/>
      <c r="B83" s="292"/>
      <c r="C83" s="292"/>
      <c r="D83" s="685"/>
      <c r="E83" s="685"/>
      <c r="F83" s="294"/>
      <c r="G83" s="294"/>
      <c r="H83" s="294"/>
      <c r="I83" s="294"/>
      <c r="J83" s="294"/>
      <c r="K83" s="292"/>
      <c r="L83" s="292"/>
      <c r="M83" s="292"/>
      <c r="N83" s="292"/>
      <c r="O83" s="292"/>
      <c r="P83" s="292"/>
      <c r="Q83" s="292"/>
      <c r="R83" s="292"/>
      <c r="S83" s="292"/>
      <c r="T83" s="279"/>
    </row>
    <row r="84" spans="1:20" ht="30" customHeight="1">
      <c r="A84" s="277"/>
      <c r="B84" s="292"/>
      <c r="C84" s="294" t="s">
        <v>1973</v>
      </c>
      <c r="D84" s="294"/>
      <c r="E84" s="294"/>
      <c r="F84" s="294"/>
      <c r="G84" s="294"/>
      <c r="H84" s="294"/>
      <c r="I84" s="294"/>
      <c r="J84" s="294"/>
      <c r="K84" s="292"/>
      <c r="L84" s="292"/>
      <c r="M84" s="292"/>
      <c r="N84" s="292"/>
      <c r="O84" s="292"/>
      <c r="P84" s="292"/>
      <c r="Q84" s="292"/>
      <c r="R84" s="292"/>
      <c r="S84" s="292"/>
      <c r="T84" s="279"/>
    </row>
    <row r="85" spans="1:20" ht="30" customHeight="1">
      <c r="A85" s="277"/>
      <c r="B85" s="292"/>
      <c r="C85" s="292"/>
      <c r="D85" s="685"/>
      <c r="E85" s="685" t="s">
        <v>1974</v>
      </c>
      <c r="F85" s="294"/>
      <c r="G85" s="294"/>
      <c r="H85" s="294"/>
      <c r="I85" s="294"/>
      <c r="J85" s="294"/>
      <c r="K85" s="292"/>
      <c r="L85" s="292"/>
      <c r="M85" s="292"/>
      <c r="N85" s="292"/>
      <c r="O85" s="292"/>
      <c r="P85" s="292"/>
      <c r="Q85" s="292"/>
      <c r="R85" s="292"/>
      <c r="S85" s="292"/>
      <c r="T85" s="279"/>
    </row>
    <row r="86" spans="1:20" ht="30" customHeight="1">
      <c r="A86" s="277"/>
      <c r="B86" s="292"/>
      <c r="C86" s="292"/>
      <c r="D86" s="685"/>
      <c r="E86" s="685"/>
      <c r="F86" s="294"/>
      <c r="G86" s="294"/>
      <c r="H86" s="294"/>
      <c r="I86" s="294"/>
      <c r="J86" s="294"/>
      <c r="K86" s="292"/>
      <c r="L86" s="292"/>
      <c r="M86" s="292"/>
      <c r="N86" s="292"/>
      <c r="O86" s="292"/>
      <c r="P86" s="292"/>
      <c r="Q86" s="292"/>
      <c r="R86" s="292"/>
      <c r="S86" s="292"/>
      <c r="T86" s="279"/>
    </row>
    <row r="87" spans="1:20" ht="30" customHeight="1">
      <c r="A87" s="277"/>
      <c r="B87" s="292"/>
      <c r="C87" s="294" t="s">
        <v>1975</v>
      </c>
      <c r="D87" s="294"/>
      <c r="E87" s="294"/>
      <c r="F87" s="294"/>
      <c r="G87" s="294"/>
      <c r="H87" s="294"/>
      <c r="I87" s="294"/>
      <c r="J87" s="294"/>
      <c r="K87" s="292"/>
      <c r="L87" s="292"/>
      <c r="M87" s="292"/>
      <c r="N87" s="292"/>
      <c r="O87" s="292"/>
      <c r="P87" s="292"/>
      <c r="Q87" s="292"/>
      <c r="R87" s="292"/>
      <c r="S87" s="292"/>
      <c r="T87" s="279"/>
    </row>
    <row r="88" spans="1:20" ht="30" customHeight="1">
      <c r="A88" s="277"/>
      <c r="B88" s="292"/>
      <c r="C88" s="292"/>
      <c r="D88" s="685"/>
      <c r="E88" s="685" t="s">
        <v>1976</v>
      </c>
      <c r="F88" s="294"/>
      <c r="G88" s="294"/>
      <c r="H88" s="294"/>
      <c r="I88" s="294"/>
      <c r="J88" s="294"/>
      <c r="K88" s="292"/>
      <c r="L88" s="292"/>
      <c r="M88" s="292"/>
      <c r="N88" s="292"/>
      <c r="O88" s="292"/>
      <c r="P88" s="292"/>
      <c r="Q88" s="292"/>
      <c r="R88" s="292"/>
      <c r="S88" s="292"/>
      <c r="T88" s="279"/>
    </row>
    <row r="89" spans="1:20" ht="30" customHeight="1">
      <c r="A89" s="277"/>
      <c r="B89" s="292"/>
      <c r="C89" s="292"/>
      <c r="D89" s="685"/>
      <c r="E89" s="685"/>
      <c r="F89" s="294"/>
      <c r="G89" s="294"/>
      <c r="H89" s="294"/>
      <c r="I89" s="294"/>
      <c r="J89" s="294"/>
      <c r="K89" s="292"/>
      <c r="L89" s="292"/>
      <c r="M89" s="292"/>
      <c r="N89" s="292"/>
      <c r="O89" s="292"/>
      <c r="P89" s="292"/>
      <c r="Q89" s="292"/>
      <c r="R89" s="292"/>
      <c r="S89" s="292"/>
      <c r="T89" s="279"/>
    </row>
    <row r="90" spans="1:20" ht="30" customHeight="1">
      <c r="A90" s="277"/>
      <c r="B90" s="292"/>
      <c r="C90" s="294" t="s">
        <v>1977</v>
      </c>
      <c r="D90" s="294"/>
      <c r="E90" s="294"/>
      <c r="F90" s="294"/>
      <c r="G90" s="294"/>
      <c r="H90" s="294"/>
      <c r="I90" s="294"/>
      <c r="J90" s="294"/>
      <c r="K90" s="292"/>
      <c r="L90" s="292"/>
      <c r="M90" s="292"/>
      <c r="N90" s="292"/>
      <c r="O90" s="292"/>
      <c r="P90" s="292"/>
      <c r="Q90" s="292"/>
      <c r="R90" s="292"/>
      <c r="S90" s="292"/>
      <c r="T90" s="279"/>
    </row>
    <row r="91" spans="1:20" ht="30" customHeight="1">
      <c r="A91" s="277"/>
      <c r="B91" s="292"/>
      <c r="C91" s="292"/>
      <c r="D91" s="685"/>
      <c r="E91" s="685" t="s">
        <v>1978</v>
      </c>
      <c r="F91" s="294"/>
      <c r="G91" s="294"/>
      <c r="H91" s="294"/>
      <c r="I91" s="294"/>
      <c r="J91" s="294"/>
      <c r="K91" s="292"/>
      <c r="L91" s="292"/>
      <c r="M91" s="292"/>
      <c r="N91" s="292"/>
      <c r="O91" s="292"/>
      <c r="P91" s="292"/>
      <c r="Q91" s="292"/>
      <c r="R91" s="292"/>
      <c r="S91" s="292"/>
      <c r="T91" s="279"/>
    </row>
    <row r="92" spans="1:20" ht="30" customHeight="1">
      <c r="A92" s="277"/>
      <c r="B92" s="292"/>
      <c r="C92" s="292"/>
      <c r="D92" s="294"/>
      <c r="E92" s="294"/>
      <c r="F92" s="294"/>
      <c r="G92" s="294"/>
      <c r="H92" s="294"/>
      <c r="I92" s="294"/>
      <c r="J92" s="294"/>
      <c r="K92" s="292"/>
      <c r="L92" s="292"/>
      <c r="M92" s="292"/>
      <c r="N92" s="292"/>
      <c r="O92" s="292"/>
      <c r="P92" s="292"/>
      <c r="Q92" s="292"/>
      <c r="R92" s="292"/>
      <c r="S92" s="292"/>
      <c r="T92" s="279"/>
    </row>
    <row r="93" spans="1:20" ht="30" customHeight="1">
      <c r="A93" s="277"/>
      <c r="B93" s="292"/>
      <c r="C93" s="294" t="s">
        <v>1979</v>
      </c>
      <c r="D93" s="294"/>
      <c r="E93" s="294"/>
      <c r="F93" s="294"/>
      <c r="G93" s="294"/>
      <c r="H93" s="294"/>
      <c r="I93" s="294"/>
      <c r="J93" s="294"/>
      <c r="K93" s="292"/>
      <c r="L93" s="292"/>
      <c r="M93" s="292"/>
      <c r="N93" s="292"/>
      <c r="O93" s="292"/>
      <c r="P93" s="292"/>
      <c r="Q93" s="292"/>
      <c r="R93" s="292"/>
      <c r="S93" s="292"/>
      <c r="T93" s="279"/>
    </row>
    <row r="94" spans="1:20" ht="30" customHeight="1">
      <c r="A94" s="277"/>
      <c r="B94" s="292"/>
      <c r="C94" s="292"/>
      <c r="D94" s="685"/>
      <c r="E94" s="685" t="s">
        <v>1980</v>
      </c>
      <c r="F94" s="294"/>
      <c r="G94" s="294"/>
      <c r="H94" s="294"/>
      <c r="I94" s="294"/>
      <c r="J94" s="294"/>
      <c r="K94" s="292"/>
      <c r="L94" s="292"/>
      <c r="M94" s="292"/>
      <c r="N94" s="292"/>
      <c r="O94" s="292"/>
      <c r="P94" s="292"/>
      <c r="Q94" s="292"/>
      <c r="R94" s="292"/>
      <c r="S94" s="292"/>
      <c r="T94" s="279"/>
    </row>
    <row r="95" spans="1:20" ht="30" customHeight="1">
      <c r="A95" s="277"/>
      <c r="B95" s="292"/>
      <c r="C95" s="292"/>
      <c r="D95" s="685"/>
      <c r="E95" s="685"/>
      <c r="F95" s="294"/>
      <c r="G95" s="294"/>
      <c r="H95" s="294"/>
      <c r="I95" s="294"/>
      <c r="J95" s="294"/>
      <c r="K95" s="292"/>
      <c r="L95" s="292"/>
      <c r="M95" s="292"/>
      <c r="N95" s="292"/>
      <c r="O95" s="292"/>
      <c r="P95" s="292"/>
      <c r="Q95" s="292"/>
      <c r="R95" s="292"/>
      <c r="S95" s="292"/>
      <c r="T95" s="279"/>
    </row>
    <row r="96" spans="1:20" ht="30" customHeight="1">
      <c r="A96" s="277"/>
      <c r="B96" s="292"/>
      <c r="C96" s="294" t="s">
        <v>1981</v>
      </c>
      <c r="D96" s="294"/>
      <c r="E96" s="294"/>
      <c r="F96" s="294"/>
      <c r="G96" s="294"/>
      <c r="H96" s="294"/>
      <c r="I96" s="294"/>
      <c r="J96" s="294"/>
      <c r="K96" s="292"/>
      <c r="L96" s="292"/>
      <c r="M96" s="292"/>
      <c r="N96" s="292"/>
      <c r="O96" s="292"/>
      <c r="P96" s="292"/>
      <c r="Q96" s="292"/>
      <c r="R96" s="292"/>
      <c r="S96" s="292"/>
      <c r="T96" s="279"/>
    </row>
    <row r="97" spans="1:20" ht="30" customHeight="1">
      <c r="A97" s="277"/>
      <c r="B97" s="292"/>
      <c r="C97" s="292"/>
      <c r="D97" s="685"/>
      <c r="E97" s="685" t="s">
        <v>1982</v>
      </c>
      <c r="F97" s="294"/>
      <c r="G97" s="294"/>
      <c r="H97" s="294"/>
      <c r="I97" s="294"/>
      <c r="J97" s="294"/>
      <c r="K97" s="292"/>
      <c r="L97" s="292"/>
      <c r="M97" s="292"/>
      <c r="N97" s="292"/>
      <c r="O97" s="292"/>
      <c r="P97" s="292"/>
      <c r="Q97" s="292"/>
      <c r="R97" s="292"/>
      <c r="S97" s="292"/>
      <c r="T97" s="279" t="s">
        <v>188</v>
      </c>
    </row>
    <row r="98" spans="1:20" ht="30" customHeight="1">
      <c r="A98" s="277"/>
      <c r="B98" s="292"/>
      <c r="C98" s="292"/>
      <c r="D98" s="294"/>
      <c r="E98" s="294"/>
      <c r="F98" s="294"/>
      <c r="G98" s="294"/>
      <c r="H98" s="294"/>
      <c r="I98" s="294"/>
      <c r="J98" s="294"/>
      <c r="K98" s="292"/>
      <c r="L98" s="292"/>
      <c r="M98" s="292"/>
      <c r="N98" s="292"/>
      <c r="O98" s="292"/>
      <c r="P98" s="292"/>
      <c r="Q98" s="292"/>
      <c r="R98" s="292"/>
      <c r="S98" s="292"/>
      <c r="T98" s="279"/>
    </row>
    <row r="99" spans="1:20" ht="30" customHeight="1">
      <c r="A99" s="277"/>
      <c r="B99" s="292"/>
      <c r="C99" s="292"/>
      <c r="D99" s="292"/>
      <c r="E99" s="292"/>
      <c r="F99" s="292"/>
      <c r="G99" s="292"/>
      <c r="H99" s="292"/>
      <c r="I99" s="292"/>
      <c r="J99" s="292"/>
      <c r="K99" s="292"/>
      <c r="L99" s="292"/>
      <c r="M99" s="292"/>
      <c r="N99" s="292"/>
      <c r="O99" s="292"/>
      <c r="P99" s="292"/>
      <c r="Q99" s="292"/>
      <c r="R99" s="292"/>
      <c r="S99" s="292"/>
      <c r="T99" s="279"/>
    </row>
    <row r="100" spans="1:20" ht="30" customHeight="1">
      <c r="A100" s="277"/>
      <c r="B100" s="283"/>
      <c r="C100" s="277"/>
      <c r="D100" s="277"/>
      <c r="E100" s="277"/>
      <c r="F100" s="277"/>
      <c r="G100" s="277"/>
      <c r="H100" s="277"/>
      <c r="I100" s="278"/>
      <c r="J100" s="277"/>
      <c r="K100" s="277"/>
      <c r="L100" s="278"/>
      <c r="M100" s="278"/>
      <c r="N100" s="278"/>
      <c r="O100" s="278"/>
      <c r="P100" s="278"/>
      <c r="Q100" s="279"/>
      <c r="R100" s="279"/>
      <c r="S100" s="279"/>
      <c r="T100" s="279"/>
    </row>
  </sheetData>
  <mergeCells count="2">
    <mergeCell ref="P2:S3"/>
    <mergeCell ref="B9:C9"/>
  </mergeCells>
  <hyperlinks>
    <hyperlink ref="E39" r:id="rId1" xr:uid="{03B3CCA4-0673-48B6-B5E7-8E6AEF687792}"/>
    <hyperlink ref="E42" r:id="rId2" xr:uid="{75B63AF2-06BC-44F7-86EB-7BBB66CFB30D}"/>
    <hyperlink ref="E45" r:id="rId3" xr:uid="{94581A68-88A9-45FD-A00C-56BB290FA9E2}"/>
    <hyperlink ref="E49" r:id="rId4" xr:uid="{9D82AA7E-6542-44FA-9D5F-92C4BFE5B8E4}"/>
    <hyperlink ref="E52" r:id="rId5" xr:uid="{773B9C9A-B13A-4941-8E54-575ACB3DE246}"/>
    <hyperlink ref="E55" r:id="rId6" xr:uid="{C73847AC-FD06-4A27-87BD-A5675A2A24BF}"/>
    <hyperlink ref="E20" r:id="rId7" xr:uid="{341CF89B-0DBE-4E16-84A7-4094941A77FB}"/>
    <hyperlink ref="E22" r:id="rId8" xr:uid="{43A75B81-ECD2-4578-ADBA-44FF2B579380}"/>
    <hyperlink ref="E13" r:id="rId9" xr:uid="{4FF602FF-F88A-4107-9678-C50C6158AC4D}"/>
    <hyperlink ref="E79" r:id="rId10" xr:uid="{3992287D-3172-4464-867E-CB351268CD1C}"/>
    <hyperlink ref="E82" r:id="rId11" xr:uid="{0B2E87ED-85E5-487F-8F19-8B9C81BC2980}"/>
    <hyperlink ref="E85" r:id="rId12" xr:uid="{9027C26D-A11D-4A7E-BDAD-45348665227F}"/>
    <hyperlink ref="E88" r:id="rId13" xr:uid="{F0F2E094-9D0E-41E5-A7CC-7C3E07B504D9}"/>
    <hyperlink ref="E91" r:id="rId14" xr:uid="{36225E83-83D4-449A-87E1-6DCFCDC214BA}"/>
    <hyperlink ref="E94" r:id="rId15" xr:uid="{765B9EBB-C4E7-4EBC-8BD4-8E8D648C79D8}"/>
    <hyperlink ref="E97" r:id="rId16" xr:uid="{11D5D6BB-471C-4A52-92A0-E1AE7E4329EB}"/>
    <hyperlink ref="E58" r:id="rId17" xr:uid="{8B20C260-9639-4A7C-9305-A603AA763748}"/>
    <hyperlink ref="E61" r:id="rId18" xr:uid="{70C887D3-989D-4021-B946-D49040BD0068}"/>
    <hyperlink ref="E64" r:id="rId19" xr:uid="{32BEDDD2-7667-4928-B475-B80BA8FD337F}"/>
    <hyperlink ref="E67" r:id="rId20" xr:uid="{6EFB42B1-9578-4DD2-BCF6-B896A6598EB8}"/>
    <hyperlink ref="E70" r:id="rId21" xr:uid="{505D5B5A-14CB-4B7B-8092-15982A2DDC53}"/>
    <hyperlink ref="E73" r:id="rId22" xr:uid="{64B7264B-BD1D-4805-BBA5-45920AFE3AC7}"/>
    <hyperlink ref="E76" r:id="rId23" xr:uid="{7BE8EE00-B745-436B-AB1C-0983E46F97CE}"/>
    <hyperlink ref="E30" r:id="rId24" xr:uid="{460304C6-756F-45C0-A95F-0FF9B8925697}"/>
    <hyperlink ref="E36" r:id="rId25" xr:uid="{832DFBB9-B715-4BA4-8599-6F38F33F81AC}"/>
    <hyperlink ref="E15" r:id="rId26" xr:uid="{C96F22FE-6129-4F2E-8C48-001688E193BC}"/>
    <hyperlink ref="E17" r:id="rId27" xr:uid="{E6C7CE68-2AFB-4EAB-B03D-9C7642A04935}"/>
  </hyperlinks>
  <pageMargins left="0.7" right="0.7" top="0.75" bottom="0.75" header="0.3" footer="0.3"/>
  <pageSetup paperSize="9" orientation="portrait" r:id="rId28"/>
  <drawing r:id="rId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B5E0B-3202-447E-9C87-6FE138FD7CCA}">
  <dimension ref="A1:AF138"/>
  <sheetViews>
    <sheetView workbookViewId="0">
      <selection activeCell="J26" sqref="J26"/>
    </sheetView>
  </sheetViews>
  <sheetFormatPr baseColWidth="10" defaultRowHeight="15"/>
  <cols>
    <col min="2" max="3" width="11.42578125" style="2"/>
    <col min="4" max="4" width="4" style="873" customWidth="1"/>
    <col min="5" max="7" width="20.7109375" style="873" customWidth="1"/>
    <col min="8" max="8" width="5.85546875" style="839" customWidth="1"/>
    <col min="9" max="9" width="20.7109375" style="839" customWidth="1"/>
    <col min="10" max="16" width="15.7109375" style="839" customWidth="1"/>
    <col min="17" max="17" width="7.140625" style="839" customWidth="1"/>
    <col min="18" max="18" width="3.140625" style="419" customWidth="1"/>
    <col min="19" max="24" width="11.42578125" style="419"/>
    <col min="25" max="25" width="14.85546875" style="419" customWidth="1"/>
    <col min="26" max="30" width="11.42578125" style="419"/>
    <col min="31" max="31" width="12.7109375" style="419" customWidth="1"/>
    <col min="32" max="32" width="25" style="419" customWidth="1"/>
  </cols>
  <sheetData>
    <row r="1" spans="1:32" ht="15.75" thickBot="1">
      <c r="A1" s="605">
        <v>1</v>
      </c>
      <c r="B1" s="920"/>
      <c r="C1" s="920"/>
      <c r="D1" s="920"/>
      <c r="E1" s="920"/>
      <c r="F1" s="920"/>
      <c r="G1" s="920"/>
      <c r="H1" s="920"/>
      <c r="I1" s="920"/>
      <c r="J1" s="920"/>
      <c r="K1" s="920"/>
      <c r="L1" s="920"/>
      <c r="M1" s="920"/>
      <c r="N1" s="920"/>
      <c r="O1" s="920"/>
      <c r="P1" s="920"/>
      <c r="Q1" s="920"/>
      <c r="R1" s="920"/>
      <c r="S1" s="920"/>
      <c r="T1" s="920"/>
      <c r="U1" s="920"/>
      <c r="V1" s="920"/>
      <c r="W1" s="920"/>
      <c r="X1" s="920"/>
      <c r="Y1" s="920"/>
      <c r="Z1" s="920"/>
      <c r="AA1" s="920"/>
      <c r="AB1" s="920"/>
      <c r="AC1" s="920"/>
      <c r="AD1" s="920"/>
      <c r="AE1" s="920"/>
      <c r="AF1" s="920"/>
    </row>
    <row r="2" spans="1:32">
      <c r="A2" s="605">
        <v>1</v>
      </c>
      <c r="B2" s="1928"/>
      <c r="C2" s="1928"/>
      <c r="D2" s="1928"/>
      <c r="E2" s="1928"/>
      <c r="F2" s="1928"/>
      <c r="G2" s="1928"/>
      <c r="H2" s="1928"/>
      <c r="I2" s="1928"/>
      <c r="J2" s="1928"/>
      <c r="K2" s="1928"/>
      <c r="L2" s="1928"/>
      <c r="M2" s="1928"/>
      <c r="N2" s="1928"/>
      <c r="O2" s="1928"/>
      <c r="P2" s="1928"/>
      <c r="Q2" s="1928"/>
      <c r="R2" s="1928"/>
      <c r="S2" s="1928"/>
      <c r="T2" s="1928"/>
      <c r="U2" s="1928"/>
      <c r="V2" s="1928"/>
      <c r="W2" s="1928"/>
      <c r="X2" s="1928"/>
      <c r="Y2" s="1928"/>
      <c r="Z2" s="1928"/>
      <c r="AA2" s="1928"/>
      <c r="AB2" s="1928"/>
      <c r="AC2" s="1928"/>
      <c r="AD2" s="1928"/>
      <c r="AE2" s="1928"/>
      <c r="AF2" s="1928"/>
    </row>
    <row r="3" spans="1:32">
      <c r="A3" s="605">
        <v>1</v>
      </c>
      <c r="B3" s="1928"/>
      <c r="C3" s="1928"/>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row>
    <row r="4" spans="1:32" ht="15" customHeight="1">
      <c r="A4" s="605">
        <v>1</v>
      </c>
      <c r="B4" s="2877" t="s">
        <v>2530</v>
      </c>
      <c r="C4" s="2878"/>
      <c r="D4" s="2878"/>
      <c r="E4" s="2878"/>
      <c r="F4" s="2878"/>
      <c r="G4" s="2878"/>
      <c r="H4" s="2878"/>
      <c r="I4" s="2878"/>
      <c r="J4" s="2878"/>
      <c r="K4" s="2878"/>
      <c r="L4" s="2878"/>
      <c r="M4" s="2878"/>
      <c r="N4" s="2878"/>
      <c r="O4" s="2878"/>
      <c r="P4" s="2879"/>
      <c r="Q4" s="1928"/>
      <c r="R4" s="1928"/>
      <c r="S4" s="1928"/>
      <c r="T4" s="1928"/>
      <c r="U4" s="1928"/>
      <c r="V4" s="1928"/>
      <c r="W4" s="1928"/>
      <c r="X4" s="1928"/>
      <c r="Y4" s="1928"/>
      <c r="Z4" s="1928"/>
      <c r="AA4" s="1928"/>
      <c r="AB4" s="1928"/>
      <c r="AC4" s="1928"/>
      <c r="AD4" s="1928"/>
      <c r="AE4" s="1928"/>
      <c r="AF4" s="1928"/>
    </row>
    <row r="5" spans="1:32" ht="15" customHeight="1">
      <c r="A5" s="605">
        <v>1</v>
      </c>
      <c r="B5" s="2880"/>
      <c r="C5" s="2881"/>
      <c r="D5" s="2881"/>
      <c r="E5" s="2881"/>
      <c r="F5" s="2881"/>
      <c r="G5" s="2881"/>
      <c r="H5" s="2881"/>
      <c r="I5" s="2881"/>
      <c r="J5" s="2881"/>
      <c r="K5" s="2881"/>
      <c r="L5" s="2881"/>
      <c r="M5" s="2881"/>
      <c r="N5" s="2881"/>
      <c r="O5" s="2881"/>
      <c r="P5" s="2882"/>
      <c r="Q5" s="1928"/>
      <c r="R5" s="1928"/>
      <c r="S5" s="1928"/>
      <c r="T5" s="1928"/>
      <c r="U5" s="1928"/>
      <c r="V5" s="1928"/>
      <c r="W5" s="1928"/>
      <c r="X5" s="1928"/>
      <c r="Y5" s="1928"/>
      <c r="Z5" s="1928"/>
      <c r="AA5" s="1928"/>
      <c r="AB5" s="1928"/>
      <c r="AC5" s="1928"/>
      <c r="AD5" s="1928"/>
      <c r="AE5" s="1928"/>
      <c r="AF5" s="1928"/>
    </row>
    <row r="6" spans="1:32">
      <c r="A6" s="605">
        <v>1</v>
      </c>
      <c r="B6" s="1928"/>
      <c r="C6" s="1928"/>
      <c r="D6" s="1928"/>
      <c r="E6" s="1928"/>
      <c r="F6" s="1928"/>
      <c r="G6" s="1928"/>
      <c r="H6" s="1928"/>
      <c r="I6" s="1928"/>
      <c r="J6" s="1928"/>
      <c r="K6" s="1928"/>
      <c r="L6" s="1928"/>
      <c r="M6" s="1928"/>
      <c r="N6" s="1928"/>
      <c r="O6" s="1928"/>
      <c r="P6" s="1928"/>
      <c r="Q6" s="1928"/>
      <c r="R6" s="1928"/>
      <c r="S6" s="1928"/>
      <c r="T6" s="1928"/>
      <c r="U6" s="1928"/>
      <c r="V6" s="1928"/>
      <c r="W6" s="1928"/>
      <c r="X6" s="1928"/>
      <c r="Y6" s="1928"/>
      <c r="Z6" s="1928"/>
      <c r="AA6" s="1928"/>
      <c r="AB6" s="1928"/>
      <c r="AC6" s="1928"/>
      <c r="AD6" s="1928"/>
      <c r="AE6" s="1928"/>
      <c r="AF6" s="1928"/>
    </row>
    <row r="7" spans="1:32" ht="15.75">
      <c r="A7" s="605">
        <v>1</v>
      </c>
      <c r="B7" s="1445" t="s">
        <v>3269</v>
      </c>
      <c r="C7" s="1928"/>
      <c r="D7" s="1928"/>
      <c r="E7" s="1928"/>
      <c r="F7" s="1928"/>
      <c r="G7" s="1445" t="s">
        <v>3270</v>
      </c>
      <c r="H7" s="1928"/>
      <c r="I7" s="1928"/>
      <c r="J7" s="1928"/>
      <c r="K7" s="1928"/>
      <c r="L7" s="1445" t="s">
        <v>2933</v>
      </c>
      <c r="M7" s="1928"/>
      <c r="N7" s="1928"/>
      <c r="O7" s="1928"/>
      <c r="P7" s="1928"/>
      <c r="Q7" s="1928">
        <v>1</v>
      </c>
      <c r="R7" s="1928">
        <v>1</v>
      </c>
      <c r="S7" s="1928">
        <v>1</v>
      </c>
      <c r="T7" s="1928">
        <v>1</v>
      </c>
      <c r="U7" s="1928">
        <v>1</v>
      </c>
      <c r="V7" s="1928">
        <v>1</v>
      </c>
      <c r="W7" s="1928">
        <v>1</v>
      </c>
      <c r="X7" s="1928">
        <v>1</v>
      </c>
      <c r="Y7" s="1928">
        <v>1</v>
      </c>
      <c r="Z7" s="1928">
        <v>1</v>
      </c>
      <c r="AA7" s="1928">
        <v>1</v>
      </c>
      <c r="AB7" s="1928">
        <v>1</v>
      </c>
      <c r="AC7" s="1928">
        <v>1</v>
      </c>
      <c r="AD7" s="1928">
        <v>1</v>
      </c>
      <c r="AE7" s="1928">
        <v>1</v>
      </c>
      <c r="AF7" s="1928">
        <v>1</v>
      </c>
    </row>
    <row r="8" spans="1:32" ht="15.75">
      <c r="A8" s="605">
        <v>1</v>
      </c>
      <c r="B8" s="1977" t="s">
        <v>3271</v>
      </c>
      <c r="C8" s="1928"/>
      <c r="D8" s="1928"/>
      <c r="E8" s="1928"/>
      <c r="F8" s="1928"/>
      <c r="G8" s="276" t="s">
        <v>3272</v>
      </c>
      <c r="H8" s="1928"/>
      <c r="I8" s="1928"/>
      <c r="J8" s="1928"/>
      <c r="K8" s="1928">
        <v>1</v>
      </c>
      <c r="L8" s="1442" t="s">
        <v>2932</v>
      </c>
      <c r="M8" s="1928"/>
      <c r="N8" s="1928"/>
      <c r="O8" s="1928"/>
      <c r="P8" s="1928"/>
      <c r="Q8" s="1928">
        <v>1</v>
      </c>
      <c r="R8" s="1928">
        <v>1</v>
      </c>
      <c r="S8" s="1928">
        <v>1</v>
      </c>
      <c r="T8" s="1928">
        <v>1</v>
      </c>
      <c r="U8" s="1928">
        <v>1</v>
      </c>
      <c r="V8" s="1928">
        <v>1</v>
      </c>
      <c r="W8" s="1928">
        <v>1</v>
      </c>
      <c r="X8" s="1928">
        <v>1</v>
      </c>
      <c r="Y8" s="1928">
        <v>1</v>
      </c>
      <c r="Z8" s="1928">
        <v>1</v>
      </c>
      <c r="AA8" s="1928">
        <v>1</v>
      </c>
      <c r="AB8" s="1928">
        <v>1</v>
      </c>
      <c r="AC8" s="1928">
        <v>1</v>
      </c>
      <c r="AD8" s="1928">
        <v>1</v>
      </c>
      <c r="AE8" s="1928">
        <v>1</v>
      </c>
      <c r="AF8" s="1928">
        <v>1</v>
      </c>
    </row>
    <row r="9" spans="1:32" ht="15.75">
      <c r="A9" s="605">
        <v>1</v>
      </c>
      <c r="B9" t="s">
        <v>3274</v>
      </c>
      <c r="C9" s="1928"/>
      <c r="D9" s="1928"/>
      <c r="E9" s="1928"/>
      <c r="F9" s="1928"/>
      <c r="G9" s="276" t="s">
        <v>3275</v>
      </c>
      <c r="H9" s="1928"/>
      <c r="I9" s="1928"/>
      <c r="J9" s="1928"/>
      <c r="K9" s="1928">
        <v>1</v>
      </c>
      <c r="L9" s="1445" t="s">
        <v>3273</v>
      </c>
      <c r="N9" s="1339"/>
      <c r="O9" s="1928"/>
      <c r="P9" s="1928"/>
      <c r="Q9" s="1928">
        <v>1</v>
      </c>
      <c r="R9" s="1928">
        <v>1</v>
      </c>
      <c r="S9" s="1928">
        <v>1</v>
      </c>
      <c r="T9" s="1928">
        <v>1</v>
      </c>
      <c r="U9" s="1928">
        <v>1</v>
      </c>
      <c r="V9" s="1928">
        <v>1</v>
      </c>
      <c r="W9" s="1928">
        <v>1</v>
      </c>
      <c r="X9" s="1928">
        <v>1</v>
      </c>
      <c r="Y9" s="1928">
        <v>1</v>
      </c>
      <c r="Z9" s="1928">
        <v>1</v>
      </c>
      <c r="AA9" s="1928">
        <v>1</v>
      </c>
      <c r="AB9" s="1928">
        <v>1</v>
      </c>
      <c r="AC9" s="1928">
        <v>1</v>
      </c>
      <c r="AD9" s="1928">
        <v>1</v>
      </c>
      <c r="AE9" s="1928">
        <v>1</v>
      </c>
      <c r="AF9" s="1928">
        <v>1</v>
      </c>
    </row>
    <row r="10" spans="1:32">
      <c r="A10" s="605">
        <v>1</v>
      </c>
      <c r="B10" s="276" t="s">
        <v>2452</v>
      </c>
      <c r="C10" s="1928"/>
      <c r="D10" s="1928"/>
      <c r="E10" s="1928"/>
      <c r="F10" s="1928"/>
      <c r="G10" s="1928">
        <v>1</v>
      </c>
      <c r="H10" s="1928">
        <v>1</v>
      </c>
      <c r="I10" s="1928">
        <v>1</v>
      </c>
      <c r="J10" s="1928">
        <v>1</v>
      </c>
      <c r="K10" s="1928">
        <v>1</v>
      </c>
      <c r="L10" s="545" t="s">
        <v>2212</v>
      </c>
      <c r="N10" s="1339"/>
      <c r="O10" s="1928">
        <v>1</v>
      </c>
      <c r="P10" s="1928">
        <v>1</v>
      </c>
      <c r="Q10" s="1928">
        <v>1</v>
      </c>
      <c r="R10" s="1928">
        <v>1</v>
      </c>
      <c r="S10" s="1928">
        <v>1</v>
      </c>
      <c r="T10" s="1928">
        <v>1</v>
      </c>
      <c r="U10" s="1928">
        <v>1</v>
      </c>
      <c r="V10" s="1928">
        <v>1</v>
      </c>
      <c r="W10" s="1928">
        <v>1</v>
      </c>
      <c r="X10" s="1928">
        <v>1</v>
      </c>
      <c r="Y10" s="1928">
        <v>1</v>
      </c>
      <c r="Z10" s="1928">
        <v>1</v>
      </c>
      <c r="AA10" s="1928">
        <v>1</v>
      </c>
      <c r="AB10" s="1928">
        <v>1</v>
      </c>
      <c r="AC10" s="1928">
        <v>1</v>
      </c>
      <c r="AD10" s="1928">
        <v>1</v>
      </c>
      <c r="AE10" s="1928">
        <v>1</v>
      </c>
      <c r="AF10" s="1928">
        <v>1</v>
      </c>
    </row>
    <row r="11" spans="1:32" ht="23.25" customHeight="1" thickBot="1">
      <c r="A11" s="605">
        <v>1</v>
      </c>
      <c r="B11" s="1928">
        <v>1</v>
      </c>
      <c r="C11" s="1928">
        <v>1</v>
      </c>
      <c r="D11" s="1928">
        <v>1</v>
      </c>
      <c r="E11" s="1928">
        <v>1</v>
      </c>
      <c r="F11" s="1928">
        <v>1</v>
      </c>
      <c r="G11" s="1928">
        <v>1</v>
      </c>
      <c r="H11" s="1928">
        <v>1</v>
      </c>
      <c r="I11" s="1928">
        <v>1</v>
      </c>
      <c r="J11" s="1928">
        <v>1</v>
      </c>
      <c r="K11" s="1928">
        <v>1</v>
      </c>
      <c r="L11" s="1928">
        <v>1</v>
      </c>
      <c r="M11" s="1928">
        <v>1</v>
      </c>
      <c r="N11" s="1928">
        <v>1</v>
      </c>
      <c r="O11" s="1928">
        <v>1</v>
      </c>
      <c r="P11" s="1928">
        <v>1</v>
      </c>
      <c r="Q11" s="1928">
        <v>1</v>
      </c>
      <c r="R11" s="1928">
        <v>1</v>
      </c>
      <c r="S11" s="1928">
        <v>1</v>
      </c>
      <c r="T11" s="1928">
        <v>1</v>
      </c>
      <c r="U11" s="1928">
        <v>1</v>
      </c>
      <c r="V11" s="1928">
        <v>1</v>
      </c>
      <c r="W11" s="1928">
        <v>1</v>
      </c>
      <c r="X11" s="1928">
        <v>1</v>
      </c>
      <c r="Y11" s="1928">
        <v>1</v>
      </c>
      <c r="Z11" s="1928">
        <v>1</v>
      </c>
      <c r="AA11" s="1928">
        <v>1</v>
      </c>
      <c r="AB11" s="1928">
        <v>1</v>
      </c>
      <c r="AC11" s="1928">
        <v>1</v>
      </c>
      <c r="AD11" s="1928">
        <v>1</v>
      </c>
      <c r="AE11" s="1928">
        <v>1</v>
      </c>
      <c r="AF11" s="1928">
        <v>1</v>
      </c>
    </row>
    <row r="12" spans="1:32" ht="23.25">
      <c r="A12" s="605">
        <v>1</v>
      </c>
      <c r="B12" s="2968" t="s">
        <v>2165</v>
      </c>
      <c r="C12" s="2968"/>
      <c r="D12" s="1928"/>
      <c r="E12" s="2969" t="s">
        <v>2164</v>
      </c>
      <c r="F12" s="2970"/>
      <c r="G12" s="2971"/>
      <c r="H12" s="1339">
        <v>1</v>
      </c>
      <c r="I12" s="2975" t="s">
        <v>1893</v>
      </c>
      <c r="J12" s="2976"/>
      <c r="K12" s="2976"/>
      <c r="L12" s="2976"/>
      <c r="M12" s="2976"/>
      <c r="N12" s="2976"/>
      <c r="O12" s="2976"/>
      <c r="P12" s="2977"/>
      <c r="Q12" s="1928">
        <v>1</v>
      </c>
      <c r="R12" s="689" t="s">
        <v>0</v>
      </c>
      <c r="S12" s="690"/>
      <c r="T12" s="1402"/>
      <c r="U12" s="1403"/>
      <c r="V12" s="1403"/>
      <c r="W12" s="1403"/>
      <c r="X12" s="1404"/>
      <c r="Y12" s="1403"/>
      <c r="Z12" s="1403"/>
      <c r="AA12" s="1403"/>
      <c r="AB12" s="1403"/>
      <c r="AC12" s="1403"/>
      <c r="AD12" s="1403"/>
      <c r="AE12" s="1403"/>
      <c r="AF12" s="1405"/>
    </row>
    <row r="13" spans="1:32" ht="23.25">
      <c r="A13" s="605">
        <v>1</v>
      </c>
      <c r="B13" s="2968" t="s">
        <v>3280</v>
      </c>
      <c r="C13" s="2968"/>
      <c r="D13" s="1453">
        <v>1</v>
      </c>
      <c r="E13" s="2972"/>
      <c r="F13" s="2973"/>
      <c r="G13" s="2974"/>
      <c r="H13" s="1339">
        <v>1</v>
      </c>
      <c r="I13" s="2978"/>
      <c r="J13" s="2979"/>
      <c r="K13" s="2979"/>
      <c r="L13" s="2979"/>
      <c r="M13" s="2979"/>
      <c r="N13" s="2979"/>
      <c r="O13" s="2979"/>
      <c r="P13" s="2980"/>
      <c r="Q13" s="1928">
        <v>1</v>
      </c>
      <c r="R13" s="2981" t="s">
        <v>1990</v>
      </c>
      <c r="S13" s="1990" t="s">
        <v>2166</v>
      </c>
      <c r="T13" s="1407"/>
      <c r="U13" s="694"/>
      <c r="V13" s="694"/>
      <c r="W13" s="694"/>
      <c r="X13" s="695"/>
      <c r="Y13" s="695"/>
      <c r="Z13" s="695"/>
      <c r="AA13" s="695"/>
      <c r="AB13" s="695"/>
      <c r="AC13" s="695"/>
      <c r="AD13" s="695"/>
      <c r="AE13" s="695"/>
      <c r="AF13" s="696"/>
    </row>
    <row r="14" spans="1:32" ht="19.5" customHeight="1">
      <c r="A14" s="605">
        <v>1</v>
      </c>
      <c r="B14" s="2983" t="s">
        <v>11</v>
      </c>
      <c r="C14" s="2984"/>
      <c r="D14" s="1453">
        <v>1</v>
      </c>
      <c r="E14" s="931" t="s">
        <v>1868</v>
      </c>
      <c r="F14" s="932"/>
      <c r="G14" s="933"/>
      <c r="H14" s="1339"/>
      <c r="I14" s="2985" t="s">
        <v>2169</v>
      </c>
      <c r="J14" s="2986"/>
      <c r="K14" s="2986"/>
      <c r="L14" s="2986"/>
      <c r="M14" s="2986"/>
      <c r="N14" s="2986"/>
      <c r="O14" s="2986"/>
      <c r="P14" s="2987"/>
      <c r="Q14" s="1928">
        <v>1</v>
      </c>
      <c r="R14" s="2981"/>
      <c r="S14" s="1457"/>
      <c r="T14" s="417"/>
      <c r="U14" s="417"/>
      <c r="V14" s="417"/>
      <c r="W14" s="695"/>
      <c r="X14" s="695"/>
      <c r="Y14" s="695"/>
      <c r="Z14" s="695"/>
      <c r="AA14" s="695"/>
      <c r="AB14" s="695"/>
      <c r="AC14" s="695"/>
      <c r="AD14" s="695"/>
      <c r="AE14" s="695"/>
      <c r="AF14" s="696"/>
    </row>
    <row r="15" spans="1:32" ht="15" customHeight="1" thickBot="1">
      <c r="A15" s="605">
        <v>1</v>
      </c>
      <c r="B15" s="2983" t="s">
        <v>12</v>
      </c>
      <c r="C15" s="2984"/>
      <c r="D15" s="1453">
        <v>1</v>
      </c>
      <c r="E15" s="931" t="s">
        <v>2173</v>
      </c>
      <c r="F15" s="932"/>
      <c r="G15" s="933"/>
      <c r="H15" s="1339">
        <v>1</v>
      </c>
      <c r="I15" s="2988" t="s">
        <v>2174</v>
      </c>
      <c r="J15" s="2989"/>
      <c r="K15" s="2989"/>
      <c r="L15" s="2989"/>
      <c r="M15" s="2989"/>
      <c r="N15" s="2989"/>
      <c r="O15" s="2989"/>
      <c r="P15" s="2990"/>
      <c r="Q15" s="1928">
        <v>1</v>
      </c>
      <c r="R15" s="2981"/>
      <c r="S15" s="1458" t="s">
        <v>1992</v>
      </c>
      <c r="T15" s="1459" t="s">
        <v>1993</v>
      </c>
      <c r="U15" s="1459"/>
      <c r="V15" s="1460"/>
      <c r="W15" s="1461"/>
      <c r="X15" s="1461"/>
      <c r="Y15" s="1461"/>
      <c r="Z15" s="1461"/>
      <c r="AA15" s="1461"/>
      <c r="AB15" s="1461"/>
      <c r="AC15" s="1461"/>
      <c r="AD15" s="1461"/>
      <c r="AE15" s="1461"/>
      <c r="AF15" s="1462"/>
    </row>
    <row r="16" spans="1:32" ht="21.75" thickBot="1">
      <c r="A16" s="605">
        <v>1</v>
      </c>
      <c r="B16" s="2991" t="s">
        <v>18</v>
      </c>
      <c r="C16" s="2991"/>
      <c r="D16" s="1453">
        <v>1</v>
      </c>
      <c r="E16" s="931" t="s">
        <v>2177</v>
      </c>
      <c r="F16" s="932"/>
      <c r="G16" s="933"/>
      <c r="H16" s="1339"/>
      <c r="I16" s="2988"/>
      <c r="J16" s="2989"/>
      <c r="K16" s="2989"/>
      <c r="L16" s="2989"/>
      <c r="M16" s="2989"/>
      <c r="N16" s="2989"/>
      <c r="O16" s="2989"/>
      <c r="P16" s="2990"/>
      <c r="Q16" s="1928">
        <v>1</v>
      </c>
      <c r="R16" s="2981"/>
      <c r="S16" s="417"/>
      <c r="T16" s="417"/>
      <c r="U16" s="417"/>
      <c r="V16" s="417"/>
      <c r="W16" s="695"/>
      <c r="X16" s="695"/>
      <c r="Y16" s="695"/>
      <c r="Z16" s="695"/>
      <c r="AA16" s="695"/>
      <c r="AB16" s="695"/>
      <c r="AC16" s="695"/>
      <c r="AD16" s="695"/>
      <c r="AE16" s="695"/>
      <c r="AF16" s="696"/>
    </row>
    <row r="17" spans="1:32" ht="21.75" thickBot="1">
      <c r="A17" s="605">
        <v>1</v>
      </c>
      <c r="B17" s="2992" t="s">
        <v>24</v>
      </c>
      <c r="C17" s="2992"/>
      <c r="D17" s="1453">
        <v>1</v>
      </c>
      <c r="E17" s="2993" t="s">
        <v>3285</v>
      </c>
      <c r="F17" s="2994"/>
      <c r="G17" s="2995"/>
      <c r="H17" s="1339"/>
      <c r="I17" s="883" t="s">
        <v>2186</v>
      </c>
      <c r="J17" s="889"/>
      <c r="K17" s="889"/>
      <c r="L17" s="889"/>
      <c r="M17" s="889"/>
      <c r="N17" s="889"/>
      <c r="O17" s="889"/>
      <c r="P17" s="940"/>
      <c r="Q17" s="1928">
        <v>1</v>
      </c>
      <c r="R17" s="2981"/>
      <c r="S17" s="1463" t="s">
        <v>1997</v>
      </c>
      <c r="T17" s="941" t="s">
        <v>1998</v>
      </c>
      <c r="U17" s="417"/>
      <c r="V17" s="417"/>
      <c r="W17" s="695"/>
      <c r="X17" s="695"/>
      <c r="Y17" s="695"/>
      <c r="Z17" s="695"/>
      <c r="AA17" s="695"/>
      <c r="AB17" s="695"/>
      <c r="AC17" s="695"/>
      <c r="AD17" s="695"/>
      <c r="AE17" s="695"/>
      <c r="AF17" s="696"/>
    </row>
    <row r="18" spans="1:32" ht="21.75" thickBot="1">
      <c r="A18" s="605">
        <v>1</v>
      </c>
      <c r="B18" s="2996" t="s">
        <v>34</v>
      </c>
      <c r="C18" s="2996"/>
      <c r="D18" s="1453">
        <v>1</v>
      </c>
      <c r="E18" s="2993"/>
      <c r="F18" s="2994"/>
      <c r="G18" s="2995"/>
      <c r="H18" s="1339"/>
      <c r="I18" s="883" t="s">
        <v>2193</v>
      </c>
      <c r="J18" s="889"/>
      <c r="K18" s="889"/>
      <c r="L18" s="889"/>
      <c r="M18" s="889"/>
      <c r="N18" s="889"/>
      <c r="O18" s="889"/>
      <c r="P18" s="940"/>
      <c r="Q18" s="1928">
        <v>1</v>
      </c>
      <c r="R18" s="2981"/>
      <c r="S18" s="417"/>
      <c r="T18" s="417"/>
      <c r="U18" s="417"/>
      <c r="V18" s="417"/>
      <c r="W18" s="695"/>
      <c r="X18" s="695"/>
      <c r="Y18" s="695"/>
      <c r="Z18" s="695"/>
      <c r="AA18" s="695"/>
      <c r="AB18" s="695"/>
      <c r="AC18" s="695"/>
      <c r="AD18" s="695"/>
      <c r="AE18" s="695"/>
      <c r="AF18" s="696"/>
    </row>
    <row r="19" spans="1:32" ht="15" customHeight="1" thickBot="1">
      <c r="A19" s="605">
        <v>1</v>
      </c>
      <c r="B19" s="2890" t="s">
        <v>43</v>
      </c>
      <c r="C19" s="2890"/>
      <c r="D19" s="1453">
        <v>1</v>
      </c>
      <c r="E19" s="931" t="s">
        <v>2192</v>
      </c>
      <c r="F19" s="636" t="s">
        <v>1853</v>
      </c>
      <c r="G19" s="933"/>
      <c r="H19" s="1339"/>
      <c r="I19" s="883" t="s">
        <v>2138</v>
      </c>
      <c r="J19" s="889"/>
      <c r="K19" s="889"/>
      <c r="L19" s="889"/>
      <c r="M19" s="889"/>
      <c r="N19" s="889"/>
      <c r="O19" s="889"/>
      <c r="P19" s="940"/>
      <c r="Q19" s="1928">
        <v>1</v>
      </c>
      <c r="R19" s="2981"/>
      <c r="S19" s="695"/>
      <c r="T19" s="1464" t="s">
        <v>2194</v>
      </c>
      <c r="U19" s="1465"/>
      <c r="V19" s="1465"/>
      <c r="W19" s="417"/>
      <c r="X19" s="417"/>
      <c r="Y19" s="695"/>
      <c r="Z19" s="1464" t="s">
        <v>2195</v>
      </c>
      <c r="AA19" s="695"/>
      <c r="AB19" s="695"/>
      <c r="AC19" s="695"/>
      <c r="AD19" s="695"/>
      <c r="AE19" s="695"/>
      <c r="AF19" s="696"/>
    </row>
    <row r="20" spans="1:32" ht="15.75" customHeight="1" thickBot="1">
      <c r="A20" s="605">
        <v>1</v>
      </c>
      <c r="B20" s="2997" t="s">
        <v>54</v>
      </c>
      <c r="C20" s="2997"/>
      <c r="D20" s="1453">
        <v>1</v>
      </c>
      <c r="E20" s="942" t="s">
        <v>1709</v>
      </c>
      <c r="F20" s="932"/>
      <c r="G20" s="933"/>
      <c r="H20" s="1339"/>
      <c r="I20" s="2998" t="s">
        <v>2197</v>
      </c>
      <c r="J20" s="2999"/>
      <c r="K20" s="2999"/>
      <c r="L20" s="2999"/>
      <c r="M20" s="2999"/>
      <c r="N20" s="2999"/>
      <c r="O20" s="2999"/>
      <c r="P20" s="3000"/>
      <c r="Q20" s="1928">
        <v>1</v>
      </c>
      <c r="R20" s="2981"/>
      <c r="S20" s="695"/>
      <c r="T20" s="1464"/>
      <c r="U20" s="1465"/>
      <c r="V20" s="1465"/>
      <c r="W20" s="417"/>
      <c r="X20" s="417"/>
      <c r="Y20" s="695"/>
      <c r="Z20" s="1464"/>
      <c r="AA20" s="695"/>
      <c r="AB20" s="695"/>
      <c r="AC20" s="695"/>
      <c r="AD20" s="695"/>
      <c r="AE20" s="695"/>
      <c r="AF20" s="696"/>
    </row>
    <row r="21" spans="1:32" ht="15" customHeight="1" thickBot="1">
      <c r="A21" s="605">
        <v>1</v>
      </c>
      <c r="B21" s="2961" t="s">
        <v>70</v>
      </c>
      <c r="C21" s="2961"/>
      <c r="D21" s="1453">
        <v>1</v>
      </c>
      <c r="E21" s="943" t="s">
        <v>2196</v>
      </c>
      <c r="F21" s="932"/>
      <c r="G21" s="933"/>
      <c r="H21" s="1339">
        <v>1</v>
      </c>
      <c r="I21" s="2998"/>
      <c r="J21" s="2999"/>
      <c r="K21" s="2999"/>
      <c r="L21" s="2999"/>
      <c r="M21" s="2999"/>
      <c r="N21" s="2999"/>
      <c r="O21" s="2999"/>
      <c r="P21" s="3000"/>
      <c r="Q21" s="1928">
        <v>1</v>
      </c>
      <c r="R21" s="2981"/>
      <c r="S21" s="695"/>
      <c r="T21" s="418" t="s">
        <v>2200</v>
      </c>
      <c r="U21" s="418"/>
      <c r="V21" s="418"/>
      <c r="W21" s="418"/>
      <c r="X21" s="417"/>
      <c r="Y21" s="695"/>
      <c r="Z21" s="695"/>
      <c r="AA21" s="695"/>
      <c r="AB21" s="695"/>
      <c r="AC21" s="695"/>
      <c r="AD21" s="695"/>
      <c r="AE21" s="695"/>
      <c r="AF21" s="696"/>
    </row>
    <row r="22" spans="1:32" ht="15.75" customHeight="1" thickBot="1">
      <c r="A22" s="605">
        <v>1</v>
      </c>
      <c r="B22" s="2962" t="s">
        <v>76</v>
      </c>
      <c r="C22" s="2962"/>
      <c r="D22" s="1453">
        <v>1</v>
      </c>
      <c r="E22" s="943" t="s">
        <v>1711</v>
      </c>
      <c r="F22" s="932"/>
      <c r="G22" s="933"/>
      <c r="H22" s="1339">
        <v>1</v>
      </c>
      <c r="I22" s="1920"/>
      <c r="J22" s="1921"/>
      <c r="K22" s="1921"/>
      <c r="L22" s="1921"/>
      <c r="M22" s="1921"/>
      <c r="N22" s="1921"/>
      <c r="O22" s="1921"/>
      <c r="P22" s="1922"/>
      <c r="Q22" s="1928">
        <v>1</v>
      </c>
      <c r="R22" s="2981"/>
      <c r="S22" s="695"/>
      <c r="T22" s="418"/>
      <c r="U22" s="418" t="s">
        <v>2001</v>
      </c>
      <c r="V22" s="418"/>
      <c r="W22" s="418"/>
      <c r="X22" s="417"/>
      <c r="Y22" s="695"/>
      <c r="Z22" s="695"/>
      <c r="AA22" s="695"/>
      <c r="AB22" s="695"/>
      <c r="AC22" s="695"/>
      <c r="AD22" s="695"/>
      <c r="AE22" s="695"/>
      <c r="AF22" s="696"/>
    </row>
    <row r="23" spans="1:32" ht="21.75" thickBot="1">
      <c r="A23" s="605">
        <v>1</v>
      </c>
      <c r="B23" s="2963" t="s">
        <v>84</v>
      </c>
      <c r="C23" s="2963"/>
      <c r="D23" s="1453">
        <v>1</v>
      </c>
      <c r="E23" s="2964" t="s">
        <v>3299</v>
      </c>
      <c r="F23" s="2965"/>
      <c r="G23" s="2966"/>
      <c r="H23" s="1339">
        <v>1</v>
      </c>
      <c r="I23" s="883" t="s">
        <v>2202</v>
      </c>
      <c r="J23" s="947"/>
      <c r="K23" s="947"/>
      <c r="L23" s="947"/>
      <c r="M23" s="947"/>
      <c r="N23" s="947"/>
      <c r="O23" s="947"/>
      <c r="P23" s="948"/>
      <c r="Q23" s="1928">
        <v>1</v>
      </c>
      <c r="R23" s="2981"/>
      <c r="S23" s="695"/>
      <c r="T23" s="418"/>
      <c r="U23" s="418" t="s">
        <v>2002</v>
      </c>
      <c r="V23" s="418"/>
      <c r="W23" s="418"/>
      <c r="X23" s="417"/>
      <c r="Y23" s="695"/>
      <c r="Z23" s="695"/>
      <c r="AA23" s="695"/>
      <c r="AB23" s="695"/>
      <c r="AC23" s="695"/>
      <c r="AD23" s="1466"/>
      <c r="AE23" s="1466"/>
      <c r="AF23" s="1467"/>
    </row>
    <row r="24" spans="1:32" ht="21.75" thickBot="1">
      <c r="A24" s="605">
        <v>1</v>
      </c>
      <c r="B24" s="2967" t="s">
        <v>88</v>
      </c>
      <c r="C24" s="2967"/>
      <c r="D24" s="1453">
        <v>1</v>
      </c>
      <c r="E24" s="2964"/>
      <c r="F24" s="2965"/>
      <c r="G24" s="2966"/>
      <c r="H24" s="1339">
        <v>1</v>
      </c>
      <c r="I24" s="883" t="s">
        <v>2204</v>
      </c>
      <c r="J24" s="947"/>
      <c r="K24" s="947"/>
      <c r="L24" s="947"/>
      <c r="M24" s="947"/>
      <c r="N24" s="947"/>
      <c r="O24" s="947"/>
      <c r="P24" s="948"/>
      <c r="Q24" s="1928">
        <v>1</v>
      </c>
      <c r="R24" s="2981"/>
      <c r="S24" s="695"/>
      <c r="T24" s="418"/>
      <c r="U24" s="418" t="s">
        <v>2003</v>
      </c>
      <c r="V24" s="418"/>
      <c r="W24" s="418"/>
      <c r="X24" s="417"/>
      <c r="Y24" s="695"/>
      <c r="Z24" s="695"/>
      <c r="AA24" s="695"/>
      <c r="AB24" s="695"/>
      <c r="AC24" s="695"/>
      <c r="AD24" s="1466"/>
      <c r="AE24" s="1466"/>
      <c r="AF24" s="1467"/>
    </row>
    <row r="25" spans="1:32" ht="15.75" customHeight="1" thickBot="1">
      <c r="A25" s="605">
        <v>1</v>
      </c>
      <c r="B25" s="2899" t="s">
        <v>92</v>
      </c>
      <c r="C25" s="2899"/>
      <c r="D25" s="1453">
        <v>1</v>
      </c>
      <c r="E25" s="2900" t="s">
        <v>3301</v>
      </c>
      <c r="F25" s="2901"/>
      <c r="G25" s="2902"/>
      <c r="H25" s="1339">
        <v>1</v>
      </c>
      <c r="I25" s="960" t="s">
        <v>2217</v>
      </c>
      <c r="J25" s="841"/>
      <c r="K25" s="841"/>
      <c r="L25" s="841"/>
      <c r="M25" s="841"/>
      <c r="N25" s="841"/>
      <c r="O25" s="841"/>
      <c r="P25" s="959"/>
      <c r="Q25" s="1928">
        <v>1</v>
      </c>
      <c r="R25" s="2981"/>
      <c r="S25" s="695"/>
      <c r="T25" s="418"/>
      <c r="U25" s="418" t="s">
        <v>2004</v>
      </c>
      <c r="V25" s="418"/>
      <c r="W25" s="418"/>
      <c r="X25" s="417"/>
      <c r="Y25" s="695"/>
      <c r="Z25" s="695"/>
      <c r="AA25" s="695"/>
      <c r="AB25" s="695"/>
      <c r="AC25" s="695"/>
      <c r="AD25" s="695"/>
      <c r="AE25" s="695"/>
      <c r="AF25" s="696"/>
    </row>
    <row r="26" spans="1:32" ht="16.5" customHeight="1" thickBot="1">
      <c r="A26" s="605">
        <v>1</v>
      </c>
      <c r="B26" s="2958" t="s">
        <v>96</v>
      </c>
      <c r="C26" s="2958"/>
      <c r="D26" s="1453">
        <v>1</v>
      </c>
      <c r="E26" s="2900"/>
      <c r="F26" s="2901"/>
      <c r="G26" s="2902"/>
      <c r="H26" s="1339">
        <v>1</v>
      </c>
      <c r="I26" s="962"/>
      <c r="J26" s="841"/>
      <c r="K26" s="841"/>
      <c r="L26" s="841"/>
      <c r="M26" s="841"/>
      <c r="N26" s="841"/>
      <c r="O26" s="841"/>
      <c r="P26" s="959"/>
      <c r="Q26" s="1928">
        <v>1</v>
      </c>
      <c r="R26" s="2981"/>
      <c r="S26" s="695"/>
      <c r="T26" s="1468" t="s">
        <v>2205</v>
      </c>
      <c r="U26" s="2945" t="s">
        <v>400</v>
      </c>
      <c r="V26" s="2945"/>
      <c r="W26" s="418"/>
      <c r="X26" s="417"/>
      <c r="Y26" s="695"/>
      <c r="Z26" s="695"/>
      <c r="AA26" s="695"/>
      <c r="AB26" s="695"/>
      <c r="AC26" s="2959" t="s">
        <v>2005</v>
      </c>
      <c r="AD26" s="2960"/>
      <c r="AE26" s="2960"/>
      <c r="AF26" s="1469" t="s">
        <v>2006</v>
      </c>
    </row>
    <row r="27" spans="1:32" ht="15" customHeight="1" thickBot="1">
      <c r="A27" s="605">
        <v>1</v>
      </c>
      <c r="B27" s="2890" t="s">
        <v>102</v>
      </c>
      <c r="C27" s="2890"/>
      <c r="D27" s="1453">
        <v>1</v>
      </c>
      <c r="E27" s="2891" t="s">
        <v>3303</v>
      </c>
      <c r="F27" s="2892"/>
      <c r="G27" s="2893"/>
      <c r="H27" s="1339">
        <v>1</v>
      </c>
      <c r="I27" s="2894" t="s">
        <v>1868</v>
      </c>
      <c r="J27" s="2895"/>
      <c r="K27" s="2895"/>
      <c r="L27" s="2895"/>
      <c r="M27" s="2895"/>
      <c r="N27" s="2896" t="s">
        <v>2221</v>
      </c>
      <c r="O27" s="2896"/>
      <c r="P27" s="2897" t="s">
        <v>2222</v>
      </c>
      <c r="Q27" s="1928">
        <v>1</v>
      </c>
      <c r="R27" s="2981"/>
      <c r="S27" s="695"/>
      <c r="T27" s="418"/>
      <c r="U27" s="418" t="s">
        <v>403</v>
      </c>
      <c r="V27" s="418"/>
      <c r="W27" s="418"/>
      <c r="X27" s="417"/>
      <c r="Y27" s="695"/>
      <c r="Z27" s="695"/>
      <c r="AA27" s="695"/>
      <c r="AB27" s="695"/>
      <c r="AC27" s="1470"/>
      <c r="AD27" s="1471">
        <v>2</v>
      </c>
      <c r="AE27" s="476" t="s">
        <v>218</v>
      </c>
      <c r="AF27" s="1472">
        <f>AD27</f>
        <v>2</v>
      </c>
    </row>
    <row r="28" spans="1:32" ht="15.75" customHeight="1" thickBot="1">
      <c r="A28" s="605">
        <v>1</v>
      </c>
      <c r="B28" s="2898" t="s">
        <v>108</v>
      </c>
      <c r="C28" s="2898"/>
      <c r="D28" s="1453">
        <v>1</v>
      </c>
      <c r="E28" s="2891"/>
      <c r="F28" s="2892"/>
      <c r="G28" s="2893"/>
      <c r="H28" s="1339">
        <v>1</v>
      </c>
      <c r="I28" s="2894"/>
      <c r="J28" s="2895"/>
      <c r="K28" s="2895"/>
      <c r="L28" s="2895"/>
      <c r="M28" s="2895"/>
      <c r="N28" s="2896"/>
      <c r="O28" s="2896"/>
      <c r="P28" s="2897"/>
      <c r="Q28" s="1928">
        <v>1</v>
      </c>
      <c r="R28" s="2981"/>
      <c r="S28" s="695"/>
      <c r="T28" s="418"/>
      <c r="U28" s="418" t="s">
        <v>404</v>
      </c>
      <c r="V28" s="418"/>
      <c r="W28" s="418"/>
      <c r="X28" s="417"/>
      <c r="Y28" s="695"/>
      <c r="Z28" s="695"/>
      <c r="AA28" s="695"/>
      <c r="AB28" s="417"/>
      <c r="AC28" s="1470"/>
      <c r="AD28" s="37">
        <f>AD27*10</f>
        <v>20</v>
      </c>
      <c r="AE28" s="1473" t="s">
        <v>389</v>
      </c>
      <c r="AF28" s="1474">
        <f>AD27/10</f>
        <v>0.2</v>
      </c>
    </row>
    <row r="29" spans="1:32" ht="15" customHeight="1" thickBot="1">
      <c r="A29" s="605">
        <v>1</v>
      </c>
      <c r="B29" s="2889" t="s">
        <v>114</v>
      </c>
      <c r="C29" s="2889"/>
      <c r="D29" s="1453">
        <v>1</v>
      </c>
      <c r="E29" s="2067" t="s">
        <v>3304</v>
      </c>
      <c r="F29" s="2068"/>
      <c r="G29" s="2069"/>
      <c r="H29" s="1339">
        <v>1</v>
      </c>
      <c r="I29" s="965" t="s">
        <v>2226</v>
      </c>
      <c r="J29" s="966"/>
      <c r="K29" s="967"/>
      <c r="L29" s="967"/>
      <c r="M29" s="967"/>
      <c r="N29" s="967"/>
      <c r="O29" s="967"/>
      <c r="P29" s="968"/>
      <c r="Q29" s="1928">
        <v>1</v>
      </c>
      <c r="R29" s="2981"/>
      <c r="S29" s="695"/>
      <c r="T29" s="1468" t="s">
        <v>2205</v>
      </c>
      <c r="U29" s="2945" t="s">
        <v>406</v>
      </c>
      <c r="V29" s="2945"/>
      <c r="W29" s="2945"/>
      <c r="X29" s="417"/>
      <c r="Y29" s="417"/>
      <c r="Z29" s="417"/>
      <c r="AA29" s="417"/>
      <c r="AB29" s="417"/>
      <c r="AC29" s="1470"/>
      <c r="AD29" s="37">
        <f>AD28*10</f>
        <v>200</v>
      </c>
      <c r="AE29" s="1473" t="s">
        <v>223</v>
      </c>
      <c r="AF29" s="1474">
        <f>AF28/10</f>
        <v>0.02</v>
      </c>
    </row>
    <row r="30" spans="1:32" ht="16.5" customHeight="1" thickBot="1">
      <c r="A30" s="605">
        <v>1</v>
      </c>
      <c r="B30" s="2946" t="s">
        <v>119</v>
      </c>
      <c r="C30" s="2946"/>
      <c r="D30" s="1453">
        <v>1</v>
      </c>
      <c r="E30" s="2070" t="s">
        <v>3305</v>
      </c>
      <c r="F30" s="2071"/>
      <c r="G30" s="2072"/>
      <c r="H30" s="1339">
        <v>1</v>
      </c>
      <c r="I30" s="623"/>
      <c r="J30" s="637" t="s">
        <v>1854</v>
      </c>
      <c r="K30" s="969" t="s">
        <v>1853</v>
      </c>
      <c r="L30" s="969"/>
      <c r="M30" s="636"/>
      <c r="N30" s="636"/>
      <c r="O30" s="636"/>
      <c r="P30" s="635"/>
      <c r="Q30" s="1928">
        <v>1</v>
      </c>
      <c r="R30" s="2981"/>
      <c r="S30" s="417"/>
      <c r="U30" s="1465"/>
      <c r="V30" s="1465"/>
      <c r="W30" s="417"/>
      <c r="Y30" s="2947" t="s">
        <v>2007</v>
      </c>
      <c r="Z30" s="2948"/>
      <c r="AA30" s="2948"/>
      <c r="AB30" s="2948"/>
      <c r="AC30" s="1475"/>
      <c r="AD30" s="1476">
        <f>AD29*10</f>
        <v>2000</v>
      </c>
      <c r="AE30" s="1477" t="s">
        <v>390</v>
      </c>
      <c r="AF30" s="1478">
        <f>AF29/10</f>
        <v>2E-3</v>
      </c>
    </row>
    <row r="31" spans="1:32" ht="15" customHeight="1" thickBot="1">
      <c r="A31" s="605">
        <v>1</v>
      </c>
      <c r="B31" s="2949" t="s">
        <v>126</v>
      </c>
      <c r="C31" s="2949"/>
      <c r="D31" s="1453">
        <v>1</v>
      </c>
      <c r="E31" s="2073" t="s">
        <v>3306</v>
      </c>
      <c r="F31" s="2074"/>
      <c r="G31" s="2075"/>
      <c r="H31" s="1339">
        <v>1</v>
      </c>
      <c r="I31" s="623"/>
      <c r="J31" s="622"/>
      <c r="K31" s="622"/>
      <c r="L31" s="622"/>
      <c r="M31" s="622"/>
      <c r="N31" s="634" t="s">
        <v>1848</v>
      </c>
      <c r="O31" s="974"/>
      <c r="P31" s="975"/>
      <c r="Q31" s="1928">
        <v>1</v>
      </c>
      <c r="R31" s="2981"/>
      <c r="S31" s="2950" t="s">
        <v>63</v>
      </c>
      <c r="T31" s="2951"/>
      <c r="U31" s="2952" t="s">
        <v>2008</v>
      </c>
      <c r="V31" s="2953"/>
      <c r="W31" s="2953"/>
      <c r="X31" s="2954"/>
      <c r="Y31" s="2955" t="s">
        <v>2009</v>
      </c>
      <c r="Z31" s="2956"/>
      <c r="AA31" s="2956"/>
      <c r="AB31" s="2957"/>
      <c r="AC31" s="2917" t="s">
        <v>384</v>
      </c>
      <c r="AD31" s="2918"/>
      <c r="AE31" s="2918"/>
      <c r="AF31" s="2919"/>
    </row>
    <row r="32" spans="1:32" ht="26.25" thickBot="1">
      <c r="A32" s="605">
        <v>1</v>
      </c>
      <c r="B32" s="2920" t="s">
        <v>132</v>
      </c>
      <c r="C32" s="2920"/>
      <c r="D32" s="1453">
        <v>1</v>
      </c>
      <c r="E32" s="2921" t="s">
        <v>3307</v>
      </c>
      <c r="F32" s="2922"/>
      <c r="G32" s="2923"/>
      <c r="H32" s="1339">
        <v>1</v>
      </c>
      <c r="I32" s="623"/>
      <c r="J32" s="622"/>
      <c r="K32" s="622"/>
      <c r="L32" s="622"/>
      <c r="M32" s="622"/>
      <c r="N32" s="633" t="s">
        <v>2941</v>
      </c>
      <c r="O32" s="622"/>
      <c r="P32" s="968"/>
      <c r="Q32" s="1928">
        <v>1</v>
      </c>
      <c r="R32" s="2981"/>
      <c r="S32" s="2924" t="s">
        <v>2010</v>
      </c>
      <c r="T32" s="2925"/>
      <c r="U32" s="1479" t="s">
        <v>2011</v>
      </c>
      <c r="V32" s="1480" t="s">
        <v>2013</v>
      </c>
      <c r="W32" s="1480" t="s">
        <v>2012</v>
      </c>
      <c r="X32" s="1481" t="s">
        <v>384</v>
      </c>
      <c r="Y32" s="1482" t="s">
        <v>2014</v>
      </c>
      <c r="Z32" s="1483" t="s">
        <v>2015</v>
      </c>
      <c r="AA32" s="1484" t="s">
        <v>2016</v>
      </c>
      <c r="AB32" s="1485" t="s">
        <v>1998</v>
      </c>
      <c r="AC32" s="1486"/>
      <c r="AD32" s="1448" t="s">
        <v>2028</v>
      </c>
      <c r="AE32" s="417"/>
      <c r="AF32" s="907" t="s">
        <v>2029</v>
      </c>
    </row>
    <row r="33" spans="1:32" ht="21">
      <c r="A33" s="605">
        <v>1</v>
      </c>
      <c r="B33" s="2926" t="s">
        <v>138</v>
      </c>
      <c r="C33" s="2926"/>
      <c r="D33" s="1453">
        <v>1</v>
      </c>
      <c r="E33" s="2921"/>
      <c r="F33" s="2922"/>
      <c r="G33" s="2923"/>
      <c r="H33" s="1339">
        <v>1</v>
      </c>
      <c r="I33" s="977" t="s">
        <v>2187</v>
      </c>
      <c r="J33" s="978"/>
      <c r="K33" s="978"/>
      <c r="L33" s="2927" t="s">
        <v>1844</v>
      </c>
      <c r="M33" s="2930" t="s">
        <v>1712</v>
      </c>
      <c r="N33" s="2933" t="s">
        <v>2230</v>
      </c>
      <c r="O33" s="2077" t="s">
        <v>2231</v>
      </c>
      <c r="P33" s="2936" t="s">
        <v>2232</v>
      </c>
      <c r="Q33" s="1928">
        <v>1</v>
      </c>
      <c r="R33" s="2981"/>
      <c r="S33" s="2924" t="s">
        <v>2017</v>
      </c>
      <c r="T33" s="2925"/>
      <c r="U33" s="1487" t="s">
        <v>2018</v>
      </c>
      <c r="V33" s="1488" t="s">
        <v>392</v>
      </c>
      <c r="W33" s="1488" t="s">
        <v>391</v>
      </c>
      <c r="X33" s="1489" t="s">
        <v>2019</v>
      </c>
      <c r="Y33" s="1490" t="s">
        <v>2020</v>
      </c>
      <c r="Z33" s="1491">
        <v>10</v>
      </c>
      <c r="AA33" s="1492">
        <v>0.05</v>
      </c>
      <c r="AB33" s="1493">
        <f>AA33*Z33</f>
        <v>0.5</v>
      </c>
      <c r="AC33" s="1486"/>
      <c r="AD33" s="1448" t="s">
        <v>2035</v>
      </c>
      <c r="AE33" s="417"/>
      <c r="AF33" s="907" t="s">
        <v>2036</v>
      </c>
    </row>
    <row r="34" spans="1:32" ht="15.75">
      <c r="A34" s="605">
        <v>1</v>
      </c>
      <c r="B34" s="2939" t="s">
        <v>145</v>
      </c>
      <c r="C34" s="2939"/>
      <c r="D34" s="1453">
        <v>1</v>
      </c>
      <c r="E34" s="2940" t="s">
        <v>2259</v>
      </c>
      <c r="F34" s="2941"/>
      <c r="G34" s="2942"/>
      <c r="H34" s="1339">
        <v>1</v>
      </c>
      <c r="I34" s="977"/>
      <c r="J34" s="978"/>
      <c r="K34" s="978"/>
      <c r="L34" s="2928"/>
      <c r="M34" s="2931"/>
      <c r="N34" s="2934"/>
      <c r="O34" s="2098"/>
      <c r="P34" s="2937"/>
      <c r="Q34" s="1928">
        <v>1</v>
      </c>
      <c r="R34" s="2981"/>
      <c r="S34" s="2924" t="s">
        <v>2021</v>
      </c>
      <c r="T34" s="2925"/>
      <c r="U34" s="1487" t="s">
        <v>393</v>
      </c>
      <c r="V34" s="1488" t="s">
        <v>395</v>
      </c>
      <c r="W34" s="1488" t="s">
        <v>394</v>
      </c>
      <c r="X34" s="1489" t="s">
        <v>2022</v>
      </c>
      <c r="Y34" s="1490" t="s">
        <v>2023</v>
      </c>
      <c r="Z34" s="1491">
        <v>10</v>
      </c>
      <c r="AA34" s="1492">
        <v>0.02</v>
      </c>
      <c r="AB34" s="1493">
        <f>AA34*Z34</f>
        <v>0.2</v>
      </c>
      <c r="AC34" s="1486"/>
      <c r="AD34" s="1448" t="s">
        <v>2039</v>
      </c>
      <c r="AE34" s="417"/>
      <c r="AF34" s="907" t="s">
        <v>2040</v>
      </c>
    </row>
    <row r="35" spans="1:32" ht="15" customHeight="1">
      <c r="A35" s="605">
        <v>1</v>
      </c>
      <c r="B35" s="2939"/>
      <c r="C35" s="2939"/>
      <c r="D35" s="1453">
        <v>1</v>
      </c>
      <c r="E35" s="2940"/>
      <c r="F35" s="2941"/>
      <c r="G35" s="2942"/>
      <c r="H35" s="1339">
        <v>1</v>
      </c>
      <c r="I35" s="623"/>
      <c r="J35" s="622"/>
      <c r="K35" s="979" t="s">
        <v>2235</v>
      </c>
      <c r="L35" s="2929"/>
      <c r="M35" s="2932"/>
      <c r="N35" s="2935"/>
      <c r="O35" s="980" t="s">
        <v>2236</v>
      </c>
      <c r="P35" s="2938"/>
      <c r="Q35" s="1928">
        <v>1</v>
      </c>
      <c r="R35" s="2981"/>
      <c r="S35" s="2924" t="s">
        <v>2024</v>
      </c>
      <c r="T35" s="2925"/>
      <c r="U35" s="1487" t="s">
        <v>396</v>
      </c>
      <c r="V35" s="1488" t="s">
        <v>2025</v>
      </c>
      <c r="W35" s="1488" t="s">
        <v>397</v>
      </c>
      <c r="X35" s="1489" t="s">
        <v>2026</v>
      </c>
      <c r="Y35" s="1490" t="s">
        <v>2027</v>
      </c>
      <c r="Z35" s="1491">
        <v>10</v>
      </c>
      <c r="AA35" s="1492">
        <v>0.03</v>
      </c>
      <c r="AB35" s="1493">
        <f>AA35*Z35</f>
        <v>0.3</v>
      </c>
      <c r="AC35" s="1486"/>
      <c r="AD35" s="1448" t="s">
        <v>2041</v>
      </c>
      <c r="AE35" s="417"/>
      <c r="AF35" s="907" t="s">
        <v>2042</v>
      </c>
    </row>
    <row r="36" spans="1:32" ht="15.75" customHeight="1">
      <c r="A36" s="605">
        <v>1</v>
      </c>
      <c r="B36" s="2939"/>
      <c r="C36" s="2939"/>
      <c r="D36" s="1453">
        <v>1</v>
      </c>
      <c r="E36" s="950" t="s">
        <v>2206</v>
      </c>
      <c r="F36" s="932"/>
      <c r="G36" s="933"/>
      <c r="H36" s="1339">
        <v>1</v>
      </c>
      <c r="I36" s="623"/>
      <c r="J36" s="622"/>
      <c r="K36" s="982" t="s">
        <v>2238</v>
      </c>
      <c r="L36" s="983"/>
      <c r="M36" s="984"/>
      <c r="N36" s="985" t="str">
        <f t="shared" ref="N36:N42" si="0">IF(AND(L36&gt;0,O36&gt;0),"de","")</f>
        <v/>
      </c>
      <c r="O36" s="986">
        <v>25</v>
      </c>
      <c r="P36" s="987" t="s">
        <v>223</v>
      </c>
      <c r="Q36" s="1928">
        <v>1</v>
      </c>
      <c r="R36" s="2981"/>
      <c r="S36" s="1448"/>
      <c r="T36" s="1935"/>
      <c r="U36" s="1487"/>
      <c r="V36" s="1488"/>
      <c r="W36" s="1488"/>
      <c r="X36" s="1489"/>
      <c r="Y36" s="1490"/>
      <c r="Z36" s="1491"/>
      <c r="AA36" s="1492"/>
      <c r="AB36" s="1493"/>
      <c r="AC36" s="1486"/>
      <c r="AD36" s="1448"/>
      <c r="AE36" s="417"/>
      <c r="AF36" s="907"/>
    </row>
    <row r="37" spans="1:32" ht="15.75" customHeight="1">
      <c r="A37" s="605">
        <v>1</v>
      </c>
      <c r="B37" s="2939"/>
      <c r="C37" s="2939"/>
      <c r="D37" s="1453">
        <v>1</v>
      </c>
      <c r="E37" s="951" t="s">
        <v>2207</v>
      </c>
      <c r="F37" s="932"/>
      <c r="G37" s="933"/>
      <c r="H37" s="1339">
        <v>1</v>
      </c>
      <c r="I37" s="623"/>
      <c r="J37" s="622"/>
      <c r="K37" s="982" t="s">
        <v>2241</v>
      </c>
      <c r="L37" s="983">
        <v>1</v>
      </c>
      <c r="M37" s="984" t="s">
        <v>2242</v>
      </c>
      <c r="N37" s="985" t="str">
        <f t="shared" si="0"/>
        <v/>
      </c>
      <c r="O37" s="986"/>
      <c r="P37" s="988"/>
      <c r="Q37" s="1928">
        <v>1</v>
      </c>
      <c r="R37" s="2981"/>
      <c r="S37" s="2943" t="s">
        <v>2030</v>
      </c>
      <c r="T37" s="2944"/>
      <c r="U37" s="1494" t="s">
        <v>398</v>
      </c>
      <c r="V37" s="2119" t="s">
        <v>2032</v>
      </c>
      <c r="W37" s="2119" t="s">
        <v>2031</v>
      </c>
      <c r="X37" s="963" t="s">
        <v>2033</v>
      </c>
      <c r="Y37" s="1495" t="s">
        <v>2034</v>
      </c>
      <c r="Z37" s="2120">
        <v>12</v>
      </c>
      <c r="AA37" s="2121">
        <v>0.05</v>
      </c>
      <c r="AB37" s="964">
        <f>AA37*Z37</f>
        <v>0.60000000000000009</v>
      </c>
      <c r="AC37" s="1496"/>
      <c r="AD37" s="2118"/>
      <c r="AE37" s="2122"/>
      <c r="AF37" s="2123"/>
    </row>
    <row r="38" spans="1:32" ht="15.75">
      <c r="A38" s="605">
        <v>1</v>
      </c>
      <c r="B38" s="1928">
        <v>1</v>
      </c>
      <c r="C38" s="1928">
        <v>1</v>
      </c>
      <c r="D38" s="1928">
        <v>1</v>
      </c>
      <c r="E38" s="953"/>
      <c r="F38" s="954" t="s">
        <v>2208</v>
      </c>
      <c r="G38" s="955">
        <v>12</v>
      </c>
      <c r="H38" s="1339"/>
      <c r="I38" s="989"/>
      <c r="J38" s="990"/>
      <c r="K38" s="982" t="s">
        <v>2244</v>
      </c>
      <c r="L38" s="983"/>
      <c r="M38" s="984"/>
      <c r="N38" s="985" t="str">
        <f t="shared" si="0"/>
        <v/>
      </c>
      <c r="O38" s="986">
        <v>19</v>
      </c>
      <c r="P38" s="988" t="s">
        <v>223</v>
      </c>
      <c r="Q38" s="1928">
        <v>1</v>
      </c>
      <c r="R38" s="2981"/>
      <c r="S38" s="417"/>
      <c r="T38" s="417"/>
      <c r="U38" s="417"/>
      <c r="V38" s="417"/>
      <c r="W38" s="417"/>
      <c r="X38" s="417"/>
      <c r="Y38" s="417"/>
      <c r="Z38" s="417"/>
      <c r="AA38" s="417"/>
      <c r="AB38" s="417"/>
      <c r="AC38" s="417"/>
      <c r="AD38" s="417"/>
      <c r="AE38" s="417"/>
      <c r="AF38" s="907"/>
    </row>
    <row r="39" spans="1:32" ht="15.75" customHeight="1">
      <c r="A39" s="605">
        <v>1</v>
      </c>
      <c r="B39" s="1928">
        <v>1</v>
      </c>
      <c r="C39" s="1928">
        <v>1</v>
      </c>
      <c r="D39" s="1928">
        <v>1</v>
      </c>
      <c r="E39" s="942" t="s">
        <v>2211</v>
      </c>
      <c r="F39" s="932"/>
      <c r="G39" s="933"/>
      <c r="H39" s="1339">
        <v>1</v>
      </c>
      <c r="I39" s="989"/>
      <c r="J39" s="990"/>
      <c r="K39" s="982" t="s">
        <v>487</v>
      </c>
      <c r="L39" s="983"/>
      <c r="M39" s="984"/>
      <c r="N39" s="985" t="str">
        <f t="shared" si="0"/>
        <v/>
      </c>
      <c r="O39" s="986">
        <v>5</v>
      </c>
      <c r="P39" s="988" t="s">
        <v>223</v>
      </c>
      <c r="Q39" s="1928">
        <v>1</v>
      </c>
      <c r="R39" s="2982"/>
      <c r="S39" s="2127"/>
      <c r="T39" s="2122"/>
      <c r="U39" s="2122"/>
      <c r="V39" s="2122"/>
      <c r="W39" s="2122"/>
      <c r="X39" s="2122"/>
      <c r="Y39" s="2122"/>
      <c r="Z39" s="2122"/>
      <c r="AA39" s="2122"/>
      <c r="AB39" s="2122"/>
      <c r="AC39" s="2122"/>
      <c r="AD39" s="2122"/>
      <c r="AE39" s="2122"/>
      <c r="AF39" s="2123"/>
    </row>
    <row r="40" spans="1:32" ht="15.75">
      <c r="A40" s="605">
        <v>1</v>
      </c>
      <c r="B40" s="1928">
        <v>1</v>
      </c>
      <c r="C40" s="1928">
        <v>1</v>
      </c>
      <c r="D40" s="1928">
        <v>1</v>
      </c>
      <c r="E40" s="956" t="s">
        <v>2213</v>
      </c>
      <c r="F40" s="945"/>
      <c r="G40" s="946"/>
      <c r="H40" s="1339">
        <v>1</v>
      </c>
      <c r="I40" s="623"/>
      <c r="J40" s="622"/>
      <c r="K40" s="982" t="s">
        <v>2247</v>
      </c>
      <c r="L40" s="983"/>
      <c r="M40" s="984"/>
      <c r="N40" s="985" t="str">
        <f t="shared" si="0"/>
        <v/>
      </c>
      <c r="O40" s="986">
        <v>2.5</v>
      </c>
      <c r="P40" s="988" t="s">
        <v>223</v>
      </c>
      <c r="Q40" s="1928">
        <v>1</v>
      </c>
      <c r="R40" s="970">
        <v>1</v>
      </c>
      <c r="S40" s="970">
        <v>1</v>
      </c>
      <c r="T40" s="970">
        <v>1</v>
      </c>
      <c r="U40" s="970">
        <v>1</v>
      </c>
      <c r="V40" s="970">
        <v>1</v>
      </c>
      <c r="W40" s="970">
        <v>1</v>
      </c>
      <c r="X40" s="970">
        <v>1</v>
      </c>
      <c r="Y40" s="970">
        <v>1</v>
      </c>
      <c r="Z40" s="970">
        <v>1</v>
      </c>
      <c r="AA40" s="970">
        <v>1</v>
      </c>
      <c r="AB40" s="970">
        <v>1</v>
      </c>
      <c r="AC40" s="970">
        <v>1</v>
      </c>
      <c r="AD40" s="970">
        <v>1</v>
      </c>
      <c r="AE40" s="970">
        <v>1</v>
      </c>
      <c r="AF40" s="970">
        <v>1</v>
      </c>
    </row>
    <row r="41" spans="1:32" ht="23.25">
      <c r="A41" s="605">
        <v>1</v>
      </c>
      <c r="B41" s="1928">
        <v>1</v>
      </c>
      <c r="C41" s="1928">
        <v>1</v>
      </c>
      <c r="D41" s="1928">
        <v>1</v>
      </c>
      <c r="E41" s="957" t="s">
        <v>2215</v>
      </c>
      <c r="F41" s="958"/>
      <c r="G41" s="946"/>
      <c r="H41" s="1339">
        <v>1</v>
      </c>
      <c r="I41" s="623"/>
      <c r="J41" s="622"/>
      <c r="K41" s="982" t="s">
        <v>2248</v>
      </c>
      <c r="L41" s="983">
        <v>0.25</v>
      </c>
      <c r="M41" s="984" t="s">
        <v>2249</v>
      </c>
      <c r="N41" s="985" t="str">
        <f t="shared" si="0"/>
        <v/>
      </c>
      <c r="O41" s="986"/>
      <c r="P41" s="988"/>
      <c r="Q41" s="1928">
        <v>1</v>
      </c>
      <c r="R41" s="689" t="s">
        <v>0</v>
      </c>
      <c r="S41" s="690"/>
      <c r="T41" s="1402"/>
      <c r="U41" s="1403"/>
      <c r="V41" s="1403"/>
      <c r="W41" s="1403"/>
      <c r="X41" s="1404"/>
      <c r="Y41" s="1403"/>
      <c r="Z41" s="1403"/>
      <c r="AA41" s="1403"/>
      <c r="AB41" s="1403"/>
      <c r="AC41" s="1403"/>
      <c r="AD41" s="1403"/>
      <c r="AE41" s="1403"/>
      <c r="AF41" s="1405"/>
    </row>
    <row r="42" spans="1:32" ht="16.5" customHeight="1">
      <c r="A42" s="605">
        <v>1</v>
      </c>
      <c r="B42" s="1928">
        <v>1</v>
      </c>
      <c r="C42" s="1928">
        <v>1</v>
      </c>
      <c r="D42" s="1928">
        <v>1</v>
      </c>
      <c r="E42" s="961" t="s">
        <v>2219</v>
      </c>
      <c r="F42" s="945"/>
      <c r="G42" s="946"/>
      <c r="H42" s="1339">
        <v>1</v>
      </c>
      <c r="I42" s="623"/>
      <c r="J42" s="622"/>
      <c r="K42" s="982" t="s">
        <v>2251</v>
      </c>
      <c r="L42" s="983">
        <v>0.25</v>
      </c>
      <c r="M42" s="984" t="s">
        <v>252</v>
      </c>
      <c r="N42" s="985" t="str">
        <f t="shared" si="0"/>
        <v/>
      </c>
      <c r="O42" s="986"/>
      <c r="P42" s="988"/>
      <c r="Q42" s="1928">
        <v>1</v>
      </c>
      <c r="R42" s="2128"/>
      <c r="S42" s="2129"/>
      <c r="T42" s="2130"/>
      <c r="U42" s="1500"/>
      <c r="V42" s="1500"/>
      <c r="W42" s="1500"/>
      <c r="X42" s="2131"/>
      <c r="Y42" s="1500"/>
      <c r="Z42" s="1500"/>
      <c r="AA42" s="1500"/>
      <c r="AB42" s="1500"/>
      <c r="AC42" s="1500"/>
      <c r="AD42" s="1500"/>
      <c r="AE42" s="1500"/>
      <c r="AF42" s="1506"/>
    </row>
    <row r="43" spans="1:32" ht="23.25">
      <c r="A43" s="605">
        <v>1</v>
      </c>
      <c r="B43" s="1928">
        <v>1</v>
      </c>
      <c r="C43" s="1928">
        <v>1</v>
      </c>
      <c r="D43" s="1928">
        <v>1</v>
      </c>
      <c r="E43" s="2883" t="s">
        <v>3312</v>
      </c>
      <c r="F43" s="2884"/>
      <c r="G43" s="2885"/>
      <c r="H43" s="1339">
        <v>1</v>
      </c>
      <c r="I43" s="623"/>
      <c r="J43" s="622"/>
      <c r="K43" s="995"/>
      <c r="L43" s="2132" t="s">
        <v>2254</v>
      </c>
      <c r="M43" s="621"/>
      <c r="N43" s="621"/>
      <c r="O43" s="621"/>
      <c r="P43" s="996"/>
      <c r="Q43" s="1928">
        <v>1</v>
      </c>
      <c r="R43" s="2128"/>
      <c r="S43" s="2129"/>
      <c r="T43" s="2130"/>
      <c r="U43" s="1500"/>
      <c r="V43" s="1500"/>
      <c r="W43" s="1500"/>
      <c r="X43" s="2131"/>
      <c r="Y43" s="1500"/>
      <c r="Z43" s="1500"/>
      <c r="AA43" s="1500"/>
      <c r="AB43" s="1500"/>
      <c r="AC43" s="1500"/>
      <c r="AD43" s="1500"/>
      <c r="AE43" s="1500"/>
      <c r="AF43" s="1506"/>
    </row>
    <row r="44" spans="1:32" ht="23.25">
      <c r="A44" s="605">
        <v>1</v>
      </c>
      <c r="B44" s="1928">
        <v>1</v>
      </c>
      <c r="C44" s="1928">
        <v>1</v>
      </c>
      <c r="D44" s="1928">
        <v>1</v>
      </c>
      <c r="E44" s="2883"/>
      <c r="F44" s="2884"/>
      <c r="G44" s="2885"/>
      <c r="H44" s="1339"/>
      <c r="I44" s="626" t="s">
        <v>2257</v>
      </c>
      <c r="J44" s="625"/>
      <c r="K44" s="631" t="s">
        <v>1826</v>
      </c>
      <c r="L44" s="621"/>
      <c r="M44" s="621"/>
      <c r="N44" s="621"/>
      <c r="O44" s="621"/>
      <c r="P44" s="996"/>
      <c r="Q44" s="1928">
        <v>1</v>
      </c>
      <c r="R44" s="2128"/>
      <c r="S44" s="2129"/>
      <c r="T44" s="2130"/>
      <c r="U44" s="1500"/>
      <c r="V44" s="1500"/>
      <c r="W44" s="1500"/>
      <c r="X44" s="2131"/>
      <c r="Y44" s="1500"/>
      <c r="Z44" s="1500"/>
      <c r="AA44" s="1500"/>
      <c r="AB44" s="1500"/>
      <c r="AC44" s="1500"/>
      <c r="AD44" s="1500"/>
      <c r="AE44" s="1500"/>
      <c r="AF44" s="1506"/>
    </row>
    <row r="45" spans="1:32" ht="23.25">
      <c r="A45" s="605">
        <v>1</v>
      </c>
      <c r="B45" s="1928">
        <v>1</v>
      </c>
      <c r="C45" s="1928">
        <v>1</v>
      </c>
      <c r="D45" s="1928">
        <v>1</v>
      </c>
      <c r="E45" s="2886" t="s">
        <v>2225</v>
      </c>
      <c r="F45" s="2887"/>
      <c r="G45" s="2888"/>
      <c r="H45" s="1339"/>
      <c r="I45" s="630" t="s">
        <v>1822</v>
      </c>
      <c r="J45" s="621"/>
      <c r="K45" s="621"/>
      <c r="L45" s="621"/>
      <c r="M45" s="621"/>
      <c r="N45" s="621"/>
      <c r="O45" s="621"/>
      <c r="P45" s="996"/>
      <c r="Q45" s="1928">
        <v>1</v>
      </c>
      <c r="R45" s="2903">
        <v>1</v>
      </c>
      <c r="S45" s="1497"/>
      <c r="T45" s="36" t="s">
        <v>2227</v>
      </c>
      <c r="U45" s="533"/>
      <c r="V45" s="941"/>
      <c r="W45" s="1498"/>
      <c r="X45" s="941"/>
      <c r="Y45" s="941"/>
      <c r="Z45" s="1499"/>
      <c r="AA45" s="417"/>
      <c r="AB45" s="417"/>
      <c r="AC45" s="941"/>
      <c r="AD45" s="1500"/>
      <c r="AE45" s="1500"/>
      <c r="AF45" s="1501"/>
    </row>
    <row r="46" spans="1:32" ht="16.5" customHeight="1">
      <c r="A46" s="605">
        <v>1</v>
      </c>
      <c r="B46" s="1928">
        <v>1</v>
      </c>
      <c r="C46" s="1928">
        <v>1</v>
      </c>
      <c r="D46" s="1928">
        <v>1</v>
      </c>
      <c r="E46" s="2886"/>
      <c r="F46" s="2887"/>
      <c r="G46" s="2888"/>
      <c r="H46" s="1339"/>
      <c r="I46" s="630" t="s">
        <v>1818</v>
      </c>
      <c r="J46" s="621"/>
      <c r="K46" s="621"/>
      <c r="L46" s="621"/>
      <c r="M46" s="621"/>
      <c r="N46" s="621"/>
      <c r="O46" s="621"/>
      <c r="P46" s="996"/>
      <c r="Q46" s="1928">
        <v>1</v>
      </c>
      <c r="R46" s="2903"/>
      <c r="S46" s="1497"/>
      <c r="T46" s="533"/>
      <c r="U46" s="533"/>
      <c r="V46" s="941"/>
      <c r="W46" s="1498"/>
      <c r="X46" s="941"/>
      <c r="Y46" s="941"/>
      <c r="Z46" s="1499"/>
      <c r="AA46" s="417"/>
      <c r="AB46" s="417"/>
      <c r="AC46" s="941"/>
      <c r="AD46" s="1500"/>
      <c r="AE46" s="1500"/>
      <c r="AF46" s="1502"/>
    </row>
    <row r="47" spans="1:32" ht="15.75">
      <c r="A47" s="605">
        <v>1</v>
      </c>
      <c r="B47" s="1928">
        <v>1</v>
      </c>
      <c r="C47" s="1928">
        <v>1</v>
      </c>
      <c r="D47" s="1928">
        <v>1</v>
      </c>
      <c r="E47" s="2905" t="s">
        <v>3313</v>
      </c>
      <c r="F47" s="2906"/>
      <c r="G47" s="2907"/>
      <c r="H47" s="1339">
        <v>1</v>
      </c>
      <c r="I47" s="624" t="s">
        <v>2265</v>
      </c>
      <c r="J47" s="621"/>
      <c r="K47" s="621"/>
      <c r="L47" s="621"/>
      <c r="M47" s="621"/>
      <c r="N47" s="621"/>
      <c r="O47" s="621"/>
      <c r="P47" s="996"/>
      <c r="Q47" s="1928">
        <v>1</v>
      </c>
      <c r="R47" s="2903"/>
      <c r="S47" s="417"/>
      <c r="T47" s="1503" t="s">
        <v>2233</v>
      </c>
      <c r="U47" s="1504"/>
      <c r="V47" s="941"/>
      <c r="W47" s="1498"/>
      <c r="X47" s="941"/>
      <c r="Y47" s="941"/>
      <c r="Z47" s="1499"/>
      <c r="AA47" s="417"/>
      <c r="AB47" s="417"/>
      <c r="AC47" s="941"/>
      <c r="AD47" s="1505"/>
      <c r="AE47" s="1500"/>
      <c r="AF47" s="1506"/>
    </row>
    <row r="48" spans="1:32" ht="15.75">
      <c r="A48" s="605">
        <v>1</v>
      </c>
      <c r="B48" s="1928">
        <v>1</v>
      </c>
      <c r="C48" s="1928">
        <v>1</v>
      </c>
      <c r="D48" s="1928">
        <v>1</v>
      </c>
      <c r="E48" s="2905"/>
      <c r="F48" s="2906"/>
      <c r="G48" s="2907"/>
      <c r="H48" s="1339">
        <v>1</v>
      </c>
      <c r="I48" s="624" t="s">
        <v>2266</v>
      </c>
      <c r="J48" s="622"/>
      <c r="K48" s="622"/>
      <c r="L48" s="622"/>
      <c r="M48" s="622"/>
      <c r="N48" s="622"/>
      <c r="O48" s="622"/>
      <c r="P48" s="968"/>
      <c r="Q48" s="1928">
        <v>1</v>
      </c>
      <c r="R48" s="2903"/>
      <c r="S48" s="1507"/>
      <c r="T48" s="1508" t="s">
        <v>296</v>
      </c>
      <c r="U48" s="941" t="s">
        <v>2237</v>
      </c>
      <c r="V48" s="941"/>
      <c r="W48" s="1498"/>
      <c r="X48" s="941"/>
      <c r="Y48" s="941"/>
      <c r="Z48" s="1499"/>
      <c r="AA48" s="417"/>
      <c r="AB48" s="417"/>
      <c r="AC48" s="941"/>
      <c r="AD48" s="1507"/>
      <c r="AE48" s="417"/>
      <c r="AF48" s="1506"/>
    </row>
    <row r="49" spans="1:32" ht="15.75">
      <c r="A49" s="605">
        <v>1</v>
      </c>
      <c r="B49" s="1928">
        <v>1</v>
      </c>
      <c r="C49" s="1928">
        <v>1</v>
      </c>
      <c r="D49" s="1928">
        <v>1</v>
      </c>
      <c r="E49" s="976" t="s">
        <v>2228</v>
      </c>
      <c r="F49" s="945"/>
      <c r="G49" s="946"/>
      <c r="H49" s="1339">
        <v>1</v>
      </c>
      <c r="I49" s="1012"/>
      <c r="J49" s="621"/>
      <c r="K49" s="621"/>
      <c r="L49" s="621"/>
      <c r="M49" s="621"/>
      <c r="N49" s="621"/>
      <c r="O49" s="621"/>
      <c r="P49" s="996"/>
      <c r="Q49" s="1928">
        <v>1</v>
      </c>
      <c r="R49" s="2903"/>
      <c r="S49" s="1507"/>
      <c r="T49" s="1508" t="s">
        <v>297</v>
      </c>
      <c r="U49" s="941" t="s">
        <v>2239</v>
      </c>
      <c r="V49" s="941"/>
      <c r="W49" s="1498"/>
      <c r="X49" s="941"/>
      <c r="Y49" s="941"/>
      <c r="Z49" s="1499"/>
      <c r="AA49" s="417"/>
      <c r="AB49" s="417"/>
      <c r="AC49" s="941"/>
      <c r="AD49" s="1509"/>
      <c r="AE49" s="1510"/>
      <c r="AF49" s="1506"/>
    </row>
    <row r="50" spans="1:32" ht="15.75">
      <c r="A50" s="605">
        <v>1</v>
      </c>
      <c r="B50" s="1928">
        <v>1</v>
      </c>
      <c r="C50" s="1928">
        <v>1</v>
      </c>
      <c r="D50" s="1928">
        <v>1</v>
      </c>
      <c r="E50" s="981" t="s">
        <v>3315</v>
      </c>
      <c r="G50" s="1055"/>
      <c r="H50" s="1339">
        <v>1</v>
      </c>
      <c r="I50" s="626" t="s">
        <v>1805</v>
      </c>
      <c r="J50" s="625"/>
      <c r="K50" s="621" t="s">
        <v>3316</v>
      </c>
      <c r="L50" s="621"/>
      <c r="M50" s="621"/>
      <c r="N50" s="621"/>
      <c r="O50" s="621"/>
      <c r="P50" s="996"/>
      <c r="Q50" s="1928">
        <v>1</v>
      </c>
      <c r="R50" s="2903"/>
      <c r="S50" s="1507"/>
      <c r="T50" s="1508" t="s">
        <v>299</v>
      </c>
      <c r="U50" s="941" t="s">
        <v>2243</v>
      </c>
      <c r="V50" s="941"/>
      <c r="W50" s="1498"/>
      <c r="X50" s="941"/>
      <c r="Y50" s="941"/>
      <c r="Z50" s="1499"/>
      <c r="AA50" s="417"/>
      <c r="AB50" s="417"/>
      <c r="AC50" s="941"/>
      <c r="AD50" s="1500"/>
      <c r="AE50" s="1500"/>
      <c r="AF50" s="1506"/>
    </row>
    <row r="51" spans="1:32" ht="15.75">
      <c r="A51" s="605">
        <v>1</v>
      </c>
      <c r="B51" s="1928">
        <v>1</v>
      </c>
      <c r="C51" s="1928">
        <v>1</v>
      </c>
      <c r="D51" s="1928">
        <v>1</v>
      </c>
      <c r="E51" s="2148" t="s">
        <v>3317</v>
      </c>
      <c r="F51" s="2149" t="s">
        <v>3318</v>
      </c>
      <c r="G51" s="2150" t="s">
        <v>3319</v>
      </c>
      <c r="H51" s="1339">
        <v>1</v>
      </c>
      <c r="I51" s="624"/>
      <c r="J51" s="621"/>
      <c r="K51" s="621"/>
      <c r="L51" s="621"/>
      <c r="M51" s="621"/>
      <c r="N51" s="621"/>
      <c r="O51" s="621"/>
      <c r="P51" s="996"/>
      <c r="Q51" s="1928">
        <v>1</v>
      </c>
      <c r="R51" s="2903"/>
      <c r="S51" s="417"/>
      <c r="T51" s="1508" t="s">
        <v>300</v>
      </c>
      <c r="U51" s="941" t="s">
        <v>2245</v>
      </c>
      <c r="V51" s="941"/>
      <c r="W51" s="1498"/>
      <c r="X51" s="941"/>
      <c r="Y51" s="941"/>
      <c r="Z51" s="1499"/>
      <c r="AA51" s="417"/>
      <c r="AB51" s="417"/>
      <c r="AC51" s="941"/>
      <c r="AD51" s="1500"/>
      <c r="AE51" s="1500"/>
      <c r="AF51" s="1506"/>
    </row>
    <row r="52" spans="1:32" ht="15.75">
      <c r="A52" s="605">
        <v>1</v>
      </c>
      <c r="B52" s="1928">
        <v>1</v>
      </c>
      <c r="C52" s="1928">
        <v>1</v>
      </c>
      <c r="D52" s="1928">
        <v>1</v>
      </c>
      <c r="E52" s="2151" t="s">
        <v>3320</v>
      </c>
      <c r="F52" s="2152" t="s">
        <v>3321</v>
      </c>
      <c r="G52" s="2153" t="s">
        <v>3322</v>
      </c>
      <c r="H52" s="1339">
        <v>1</v>
      </c>
      <c r="I52" s="626" t="s">
        <v>1710</v>
      </c>
      <c r="J52" s="625"/>
      <c r="K52" s="621" t="s">
        <v>2275</v>
      </c>
      <c r="L52" s="621"/>
      <c r="M52" s="621"/>
      <c r="N52" s="621"/>
      <c r="O52" s="621"/>
      <c r="P52" s="996"/>
      <c r="Q52" s="1928">
        <v>1</v>
      </c>
      <c r="R52" s="2903"/>
      <c r="S52" s="417"/>
      <c r="T52" s="1508" t="s">
        <v>301</v>
      </c>
      <c r="U52" s="941"/>
      <c r="V52" s="941"/>
      <c r="W52" s="1498"/>
      <c r="X52" s="941"/>
      <c r="Y52" s="941"/>
      <c r="Z52" s="1499"/>
      <c r="AA52" s="417"/>
      <c r="AB52" s="417"/>
      <c r="AC52" s="941"/>
      <c r="AD52" s="1500"/>
      <c r="AE52" s="1500"/>
      <c r="AF52" s="1506"/>
    </row>
    <row r="53" spans="1:32" ht="15.75" customHeight="1">
      <c r="A53" s="605">
        <v>1</v>
      </c>
      <c r="B53" s="1928">
        <v>1</v>
      </c>
      <c r="C53" s="1928">
        <v>1</v>
      </c>
      <c r="D53" s="1928">
        <v>1</v>
      </c>
      <c r="E53" s="2154" t="s">
        <v>3323</v>
      </c>
      <c r="F53" s="2155"/>
      <c r="G53" s="2156"/>
      <c r="H53" s="1339">
        <v>1</v>
      </c>
      <c r="I53" s="1022" t="s">
        <v>2277</v>
      </c>
      <c r="J53" s="621"/>
      <c r="K53" s="621"/>
      <c r="L53" s="621"/>
      <c r="M53" s="621"/>
      <c r="N53" s="621"/>
      <c r="O53" s="621"/>
      <c r="P53" s="996"/>
      <c r="Q53" s="1928">
        <v>1</v>
      </c>
      <c r="R53" s="2903"/>
      <c r="S53" s="417"/>
      <c r="T53" s="1508" t="s">
        <v>302</v>
      </c>
      <c r="U53" s="941"/>
      <c r="V53" s="941"/>
      <c r="W53" s="1498"/>
      <c r="X53" s="941"/>
      <c r="Y53" s="941"/>
      <c r="Z53" s="1499"/>
      <c r="AA53" s="417"/>
      <c r="AB53" s="417"/>
      <c r="AC53" s="941"/>
      <c r="AD53" s="1500"/>
      <c r="AE53" s="1500"/>
      <c r="AF53" s="1506"/>
    </row>
    <row r="54" spans="1:32" ht="15.75">
      <c r="A54" s="605">
        <v>1</v>
      </c>
      <c r="B54" s="1928">
        <v>1</v>
      </c>
      <c r="C54" s="1928">
        <v>1</v>
      </c>
      <c r="D54" s="1928">
        <v>1</v>
      </c>
      <c r="E54" s="2157" t="s">
        <v>2263</v>
      </c>
      <c r="F54" s="2158"/>
      <c r="G54" s="2159"/>
      <c r="H54" s="1339">
        <v>1</v>
      </c>
      <c r="I54" s="1024" t="s">
        <v>2278</v>
      </c>
      <c r="J54" s="29"/>
      <c r="K54" s="29"/>
      <c r="L54" s="29"/>
      <c r="M54" s="29"/>
      <c r="N54" s="29"/>
      <c r="O54" s="29"/>
      <c r="P54" s="683"/>
      <c r="Q54" s="1928">
        <v>1</v>
      </c>
      <c r="R54" s="2903"/>
      <c r="S54" s="1511"/>
      <c r="T54" s="1512"/>
      <c r="U54" s="941"/>
      <c r="V54" s="941"/>
      <c r="W54" s="1498"/>
      <c r="X54" s="941"/>
      <c r="Y54" s="941"/>
      <c r="Z54" s="1499"/>
      <c r="AA54" s="417"/>
      <c r="AB54" s="417"/>
      <c r="AC54" s="941"/>
      <c r="AD54" s="1500"/>
      <c r="AE54" s="1500"/>
      <c r="AF54" s="1506"/>
    </row>
    <row r="55" spans="1:32" ht="15.75">
      <c r="A55" s="605">
        <v>1</v>
      </c>
      <c r="B55" s="1928">
        <v>1</v>
      </c>
      <c r="C55" s="1928">
        <v>1</v>
      </c>
      <c r="D55" s="1928">
        <v>1</v>
      </c>
      <c r="E55" s="2160"/>
      <c r="F55" s="841"/>
      <c r="G55" s="959"/>
      <c r="H55" s="1339">
        <v>1</v>
      </c>
      <c r="I55" s="1024" t="s">
        <v>2280</v>
      </c>
      <c r="J55" s="29"/>
      <c r="K55" s="29"/>
      <c r="L55" s="29"/>
      <c r="M55" s="29"/>
      <c r="N55" s="29"/>
      <c r="O55" s="29"/>
      <c r="P55" s="683"/>
      <c r="Q55" s="1928">
        <v>1</v>
      </c>
      <c r="R55" s="2903"/>
      <c r="S55" s="1511"/>
      <c r="T55" s="1454" t="s">
        <v>2252</v>
      </c>
      <c r="U55" s="941"/>
      <c r="V55" s="941"/>
      <c r="W55" s="1498"/>
      <c r="X55" s="941"/>
      <c r="Y55" s="941"/>
      <c r="Z55" s="1499"/>
      <c r="AA55" s="417"/>
      <c r="AB55" s="417"/>
      <c r="AC55" s="941"/>
      <c r="AD55" s="1500"/>
      <c r="AE55" s="1500"/>
      <c r="AF55" s="1506"/>
    </row>
    <row r="56" spans="1:32" ht="16.5" thickBot="1">
      <c r="A56" s="605">
        <v>1</v>
      </c>
      <c r="B56" s="1928">
        <v>1</v>
      </c>
      <c r="C56" s="1928">
        <v>1</v>
      </c>
      <c r="D56" s="1928">
        <v>1</v>
      </c>
      <c r="E56" s="1036">
        <v>20</v>
      </c>
      <c r="F56" s="1037">
        <v>20</v>
      </c>
      <c r="G56" s="1038">
        <v>20</v>
      </c>
      <c r="H56" s="1339">
        <v>1</v>
      </c>
      <c r="I56" s="1030"/>
      <c r="J56" s="995"/>
      <c r="K56" s="1031" t="s">
        <v>2283</v>
      </c>
      <c r="L56" s="1032">
        <v>8</v>
      </c>
      <c r="M56" s="1033" t="s">
        <v>1840</v>
      </c>
      <c r="N56" s="622"/>
      <c r="O56" s="622"/>
      <c r="P56" s="1034"/>
      <c r="Q56" s="1928">
        <v>1</v>
      </c>
      <c r="R56" s="2903"/>
      <c r="S56" s="1507"/>
      <c r="T56" s="1513" t="s">
        <v>296</v>
      </c>
      <c r="U56" s="941" t="s">
        <v>2255</v>
      </c>
      <c r="V56" s="941"/>
      <c r="W56" s="1498"/>
      <c r="X56" s="941"/>
      <c r="Y56" s="941"/>
      <c r="Z56" s="1499"/>
      <c r="AA56" s="417"/>
      <c r="AB56" s="417"/>
      <c r="AC56" s="941"/>
      <c r="AD56" s="1500"/>
      <c r="AE56" s="1500"/>
      <c r="AF56" s="1506"/>
    </row>
    <row r="57" spans="1:32" ht="15.75">
      <c r="A57" s="605">
        <v>1</v>
      </c>
      <c r="B57" s="1928">
        <v>1</v>
      </c>
      <c r="C57" s="1928">
        <v>1</v>
      </c>
      <c r="D57" s="1928">
        <v>1</v>
      </c>
      <c r="E57" s="1042">
        <f ca="1">CELL("largeur",E57)</f>
        <v>20</v>
      </c>
      <c r="F57" s="1042">
        <f ca="1">CELL("largeur",F57)</f>
        <v>20</v>
      </c>
      <c r="G57" s="1042">
        <f ca="1">CELL("largeur",G57)</f>
        <v>20</v>
      </c>
      <c r="H57" s="1339">
        <v>1</v>
      </c>
      <c r="I57" s="623"/>
      <c r="J57" s="622"/>
      <c r="K57" s="622"/>
      <c r="L57" s="1032">
        <v>3</v>
      </c>
      <c r="M57" s="1033" t="s">
        <v>2285</v>
      </c>
      <c r="N57" s="622"/>
      <c r="O57" s="622"/>
      <c r="P57" s="968"/>
      <c r="Q57" s="1928">
        <v>1</v>
      </c>
      <c r="R57" s="2903"/>
      <c r="S57" s="1507"/>
      <c r="T57" s="1513" t="s">
        <v>297</v>
      </c>
      <c r="U57" s="941" t="s">
        <v>2258</v>
      </c>
      <c r="V57" s="941"/>
      <c r="W57" s="1498"/>
      <c r="X57" s="941"/>
      <c r="Y57" s="941"/>
      <c r="Z57" s="1499"/>
      <c r="AA57" s="417"/>
      <c r="AB57" s="417"/>
      <c r="AC57" s="941"/>
      <c r="AD57" s="1500"/>
      <c r="AE57" s="1500"/>
      <c r="AF57" s="1506"/>
    </row>
    <row r="58" spans="1:32" ht="15.75">
      <c r="A58" s="605">
        <v>1</v>
      </c>
      <c r="B58" s="1928">
        <v>1</v>
      </c>
      <c r="C58" s="1928">
        <v>1</v>
      </c>
      <c r="D58" s="1928">
        <v>1</v>
      </c>
      <c r="E58" s="1928">
        <v>1</v>
      </c>
      <c r="F58" s="1928">
        <v>1</v>
      </c>
      <c r="G58" s="1928">
        <v>1</v>
      </c>
      <c r="H58" s="1928">
        <v>1</v>
      </c>
      <c r="I58" s="624" t="s">
        <v>2287</v>
      </c>
      <c r="J58" s="621"/>
      <c r="K58" s="621"/>
      <c r="L58" s="621"/>
      <c r="M58" s="621"/>
      <c r="N58" s="621"/>
      <c r="O58" s="621"/>
      <c r="P58" s="996"/>
      <c r="Q58" s="1928">
        <v>1</v>
      </c>
      <c r="R58" s="2903"/>
      <c r="S58" s="1507"/>
      <c r="T58" s="1513" t="s">
        <v>298</v>
      </c>
      <c r="U58" s="941" t="s">
        <v>2261</v>
      </c>
      <c r="V58" s="941"/>
      <c r="W58" s="1498"/>
      <c r="X58" s="941"/>
      <c r="Y58" s="941"/>
      <c r="Z58" s="1499"/>
      <c r="AA58" s="417"/>
      <c r="AB58" s="417"/>
      <c r="AC58" s="941"/>
      <c r="AD58" s="1500"/>
      <c r="AE58" s="1500"/>
      <c r="AF58" s="1506"/>
    </row>
    <row r="59" spans="1:32" ht="15.75">
      <c r="A59" s="605">
        <v>1</v>
      </c>
      <c r="B59" s="1928">
        <v>1</v>
      </c>
      <c r="C59" s="1928">
        <v>1</v>
      </c>
      <c r="D59" s="1928">
        <v>1</v>
      </c>
      <c r="E59" s="1928">
        <v>1</v>
      </c>
      <c r="F59" s="1928">
        <v>1</v>
      </c>
      <c r="G59" s="1928">
        <v>1</v>
      </c>
      <c r="H59" s="1928">
        <v>1</v>
      </c>
      <c r="I59" s="624"/>
      <c r="J59" s="621"/>
      <c r="K59" s="621"/>
      <c r="L59" s="621"/>
      <c r="M59" s="621"/>
      <c r="N59" s="621"/>
      <c r="O59" s="621"/>
      <c r="P59" s="996"/>
      <c r="Q59" s="1928">
        <v>1</v>
      </c>
      <c r="R59" s="2903"/>
      <c r="S59" s="1507"/>
      <c r="T59" s="1513" t="s">
        <v>299</v>
      </c>
      <c r="U59" s="941" t="s">
        <v>2264</v>
      </c>
      <c r="V59" s="941"/>
      <c r="W59" s="1498"/>
      <c r="X59" s="941"/>
      <c r="Y59" s="941"/>
      <c r="Z59" s="1499"/>
      <c r="AA59" s="417"/>
      <c r="AB59" s="417"/>
      <c r="AC59" s="417"/>
      <c r="AD59" s="1500"/>
      <c r="AE59" s="1500"/>
      <c r="AF59" s="1506"/>
    </row>
    <row r="60" spans="1:32" ht="15.75">
      <c r="A60" s="605">
        <v>1</v>
      </c>
      <c r="B60" s="1928">
        <v>1</v>
      </c>
      <c r="C60" s="1928">
        <v>1</v>
      </c>
      <c r="D60" s="1928">
        <v>1</v>
      </c>
      <c r="E60" s="1928">
        <v>1</v>
      </c>
      <c r="F60" s="1928">
        <v>1</v>
      </c>
      <c r="G60" s="1928">
        <v>1</v>
      </c>
      <c r="H60" s="1928">
        <v>1</v>
      </c>
      <c r="I60" s="624" t="s">
        <v>2291</v>
      </c>
      <c r="J60" s="621"/>
      <c r="K60" s="621"/>
      <c r="L60" s="621"/>
      <c r="M60" s="621"/>
      <c r="N60" s="621"/>
      <c r="O60" s="621"/>
      <c r="P60" s="996"/>
      <c r="Q60" s="1928">
        <v>1</v>
      </c>
      <c r="R60" s="2903"/>
      <c r="S60" s="1507"/>
      <c r="T60" s="1514"/>
      <c r="U60" s="941"/>
      <c r="V60" s="941"/>
      <c r="W60" s="1498"/>
      <c r="X60" s="941"/>
      <c r="Y60" s="941"/>
      <c r="Z60" s="1499"/>
      <c r="AA60" s="417"/>
      <c r="AB60" s="417"/>
      <c r="AC60" s="417"/>
      <c r="AD60" s="1500"/>
      <c r="AE60" s="1500"/>
      <c r="AF60" s="1506"/>
    </row>
    <row r="61" spans="1:32" ht="15.75">
      <c r="A61" s="605">
        <v>1</v>
      </c>
      <c r="B61" s="1928">
        <v>1</v>
      </c>
      <c r="C61" s="1928">
        <v>1</v>
      </c>
      <c r="D61" s="1928">
        <v>1</v>
      </c>
      <c r="E61" s="1928">
        <v>1</v>
      </c>
      <c r="F61" s="1928">
        <v>1</v>
      </c>
      <c r="G61" s="1928">
        <v>1</v>
      </c>
      <c r="H61" s="1928">
        <v>1</v>
      </c>
      <c r="I61" s="624"/>
      <c r="J61" s="621"/>
      <c r="K61" s="1039" t="s">
        <v>2292</v>
      </c>
      <c r="L61" s="1040">
        <v>10</v>
      </c>
      <c r="M61" s="1041" t="s">
        <v>2293</v>
      </c>
      <c r="N61" s="621"/>
      <c r="O61" s="621"/>
      <c r="P61" s="996"/>
      <c r="Q61" s="1928">
        <v>1</v>
      </c>
      <c r="R61" s="2903"/>
      <c r="S61" s="417"/>
      <c r="T61" s="1515" t="s">
        <v>2267</v>
      </c>
      <c r="U61" s="941"/>
      <c r="V61" s="941"/>
      <c r="W61" s="1498"/>
      <c r="X61" s="941"/>
      <c r="Y61" s="941"/>
      <c r="Z61" s="1499"/>
      <c r="AA61" s="417"/>
      <c r="AB61" s="417"/>
      <c r="AC61" s="417"/>
      <c r="AD61" s="417"/>
      <c r="AE61" s="1500"/>
      <c r="AF61" s="907"/>
    </row>
    <row r="62" spans="1:32" ht="15.75">
      <c r="A62" s="605">
        <v>1</v>
      </c>
      <c r="B62" s="1928">
        <v>1</v>
      </c>
      <c r="C62" s="1928">
        <v>1</v>
      </c>
      <c r="D62" s="1928">
        <v>1</v>
      </c>
      <c r="E62" s="1928">
        <v>1</v>
      </c>
      <c r="F62" s="1928">
        <v>1</v>
      </c>
      <c r="G62" s="1928">
        <v>1</v>
      </c>
      <c r="H62" s="1928">
        <v>1</v>
      </c>
      <c r="I62" s="624"/>
      <c r="J62" s="621"/>
      <c r="K62" s="621"/>
      <c r="L62" s="621"/>
      <c r="M62" s="621"/>
      <c r="N62" s="621"/>
      <c r="O62" s="621"/>
      <c r="P62" s="996"/>
      <c r="Q62" s="1928">
        <v>1</v>
      </c>
      <c r="R62" s="2903"/>
      <c r="S62" s="1497"/>
      <c r="T62" s="1514" t="s">
        <v>296</v>
      </c>
      <c r="U62" s="941" t="s">
        <v>2269</v>
      </c>
      <c r="V62" s="941"/>
      <c r="W62" s="1498"/>
      <c r="X62" s="941"/>
      <c r="Y62" s="941"/>
      <c r="Z62" s="1499"/>
      <c r="AA62" s="417"/>
      <c r="AB62" s="417"/>
      <c r="AC62" s="417"/>
      <c r="AD62" s="417"/>
      <c r="AE62" s="1500"/>
      <c r="AF62" s="907"/>
    </row>
    <row r="63" spans="1:32" ht="15.75">
      <c r="A63" s="605">
        <v>1</v>
      </c>
      <c r="B63" s="1928">
        <v>1</v>
      </c>
      <c r="C63" s="1928">
        <v>1</v>
      </c>
      <c r="D63" s="1928">
        <v>1</v>
      </c>
      <c r="E63" s="1928">
        <v>1</v>
      </c>
      <c r="F63" s="1928">
        <v>1</v>
      </c>
      <c r="G63" s="1928">
        <v>1</v>
      </c>
      <c r="H63" s="1928">
        <v>1</v>
      </c>
      <c r="I63" s="624" t="s">
        <v>2297</v>
      </c>
      <c r="J63" s="621"/>
      <c r="K63" s="621"/>
      <c r="L63" s="621"/>
      <c r="M63" s="621"/>
      <c r="N63" s="621"/>
      <c r="O63" s="621"/>
      <c r="P63" s="1043"/>
      <c r="Q63" s="1928">
        <v>1</v>
      </c>
      <c r="R63" s="2903"/>
      <c r="S63" s="417"/>
      <c r="T63" s="1514" t="s">
        <v>297</v>
      </c>
      <c r="U63" s="941" t="s">
        <v>2271</v>
      </c>
      <c r="V63" s="941"/>
      <c r="W63" s="1498"/>
      <c r="X63" s="941"/>
      <c r="Y63" s="941"/>
      <c r="Z63" s="1499"/>
      <c r="AA63" s="417"/>
      <c r="AB63" s="417"/>
      <c r="AC63" s="417"/>
      <c r="AD63" s="417"/>
      <c r="AE63" s="1500"/>
      <c r="AF63" s="907"/>
    </row>
    <row r="64" spans="1:32" ht="15.75">
      <c r="A64" s="605">
        <v>1</v>
      </c>
      <c r="B64" s="1928">
        <v>1</v>
      </c>
      <c r="C64" s="1928">
        <v>1</v>
      </c>
      <c r="D64" s="1928">
        <v>1</v>
      </c>
      <c r="E64" s="1928">
        <v>1</v>
      </c>
      <c r="F64" s="1928">
        <v>1</v>
      </c>
      <c r="G64" s="1928">
        <v>1</v>
      </c>
      <c r="H64" s="1928">
        <v>1</v>
      </c>
      <c r="I64" s="623"/>
      <c r="J64" s="622"/>
      <c r="K64" s="622"/>
      <c r="L64" s="1040">
        <v>5</v>
      </c>
      <c r="M64" s="1041" t="s">
        <v>2285</v>
      </c>
      <c r="N64" s="622"/>
      <c r="O64" s="622"/>
      <c r="P64" s="968"/>
      <c r="Q64" s="1928">
        <v>1</v>
      </c>
      <c r="R64" s="2903"/>
      <c r="S64" s="417"/>
      <c r="T64" s="1514" t="s">
        <v>298</v>
      </c>
      <c r="U64" s="941" t="s">
        <v>2272</v>
      </c>
      <c r="V64" s="941"/>
      <c r="W64" s="1498"/>
      <c r="X64" s="941"/>
      <c r="Y64" s="941"/>
      <c r="Z64" s="1499"/>
      <c r="AA64" s="417"/>
      <c r="AB64" s="417"/>
      <c r="AC64" s="417"/>
      <c r="AD64" s="417"/>
      <c r="AE64" s="417"/>
      <c r="AF64" s="907"/>
    </row>
    <row r="65" spans="1:32" ht="15.75">
      <c r="A65" s="605">
        <v>1</v>
      </c>
      <c r="B65" s="1928">
        <v>1</v>
      </c>
      <c r="C65" s="1928">
        <v>1</v>
      </c>
      <c r="D65" s="1928">
        <v>1</v>
      </c>
      <c r="E65" s="1928">
        <v>1</v>
      </c>
      <c r="F65" s="1928">
        <v>1</v>
      </c>
      <c r="G65" s="1928">
        <v>1</v>
      </c>
      <c r="H65" s="1928">
        <v>1</v>
      </c>
      <c r="I65" s="624"/>
      <c r="J65" s="621"/>
      <c r="K65" s="621"/>
      <c r="L65" s="621"/>
      <c r="M65" s="621"/>
      <c r="N65" s="621"/>
      <c r="O65" s="621"/>
      <c r="P65" s="996"/>
      <c r="Q65" s="1928">
        <v>1</v>
      </c>
      <c r="R65" s="2903"/>
      <c r="S65" s="417"/>
      <c r="T65" s="1514" t="s">
        <v>299</v>
      </c>
      <c r="U65" s="941" t="s">
        <v>2273</v>
      </c>
      <c r="V65" s="941"/>
      <c r="W65" s="1498"/>
      <c r="X65" s="941"/>
      <c r="Y65" s="941"/>
      <c r="Z65" s="1499"/>
      <c r="AA65" s="417"/>
      <c r="AB65" s="417"/>
      <c r="AC65" s="417"/>
      <c r="AD65" s="417"/>
      <c r="AE65" s="417"/>
      <c r="AF65" s="907"/>
    </row>
    <row r="66" spans="1:32" ht="15.75">
      <c r="A66" s="605">
        <v>1</v>
      </c>
      <c r="B66" s="1928">
        <v>1</v>
      </c>
      <c r="C66" s="1928">
        <v>1</v>
      </c>
      <c r="D66" s="1928">
        <v>1</v>
      </c>
      <c r="E66" s="1928">
        <v>1</v>
      </c>
      <c r="F66" s="1928">
        <v>1</v>
      </c>
      <c r="G66" s="1928">
        <v>1</v>
      </c>
      <c r="H66" s="1928">
        <v>1</v>
      </c>
      <c r="I66" s="1044"/>
      <c r="K66" s="1045" t="s">
        <v>2208</v>
      </c>
      <c r="L66" s="934">
        <v>12</v>
      </c>
      <c r="M66" s="927" t="s">
        <v>2301</v>
      </c>
      <c r="P66" s="1046"/>
      <c r="Q66" s="1928">
        <v>1</v>
      </c>
      <c r="R66" s="2903"/>
      <c r="S66" s="417"/>
      <c r="T66" s="1514" t="s">
        <v>300</v>
      </c>
      <c r="U66" s="941" t="s">
        <v>2276</v>
      </c>
      <c r="V66" s="941"/>
      <c r="W66" s="1498"/>
      <c r="X66" s="941"/>
      <c r="Y66" s="941"/>
      <c r="Z66" s="1499"/>
      <c r="AA66" s="417"/>
      <c r="AB66" s="417"/>
      <c r="AC66" s="417"/>
      <c r="AD66" s="417"/>
      <c r="AE66" s="417"/>
      <c r="AF66" s="907"/>
    </row>
    <row r="67" spans="1:32">
      <c r="A67" s="605">
        <v>1</v>
      </c>
      <c r="B67" s="1453">
        <v>1</v>
      </c>
      <c r="C67" s="1928">
        <v>1</v>
      </c>
      <c r="D67" s="1928">
        <v>1</v>
      </c>
      <c r="E67" s="1928">
        <v>1</v>
      </c>
      <c r="F67" s="1928">
        <v>1</v>
      </c>
      <c r="G67" s="1928">
        <v>1</v>
      </c>
      <c r="H67" s="1928">
        <v>1</v>
      </c>
      <c r="I67" s="2908" t="s">
        <v>2303</v>
      </c>
      <c r="J67" s="2909"/>
      <c r="K67" s="2909"/>
      <c r="L67" s="2909"/>
      <c r="M67" s="2909"/>
      <c r="N67" s="2909"/>
      <c r="O67" s="2909"/>
      <c r="P67" s="2910"/>
      <c r="Q67" s="1928">
        <v>1</v>
      </c>
      <c r="R67" s="2903"/>
      <c r="S67" s="417"/>
      <c r="T67" s="417"/>
      <c r="U67" s="417"/>
      <c r="V67" s="417"/>
      <c r="W67" s="417"/>
      <c r="X67" s="417"/>
      <c r="Y67" s="417"/>
      <c r="Z67" s="417"/>
      <c r="AA67" s="417"/>
      <c r="AB67" s="417"/>
      <c r="AC67" s="417"/>
      <c r="AD67" s="417"/>
      <c r="AE67" s="417"/>
      <c r="AF67" s="907"/>
    </row>
    <row r="68" spans="1:32" ht="18.75">
      <c r="A68" s="605">
        <v>1</v>
      </c>
      <c r="B68" s="1453">
        <v>1</v>
      </c>
      <c r="C68" s="1928">
        <v>1</v>
      </c>
      <c r="D68" s="1928">
        <v>1</v>
      </c>
      <c r="E68" s="1928">
        <v>1</v>
      </c>
      <c r="F68" s="1928">
        <v>1</v>
      </c>
      <c r="G68" s="1928">
        <v>1</v>
      </c>
      <c r="H68" s="1928">
        <v>1</v>
      </c>
      <c r="I68" s="2908"/>
      <c r="J68" s="2909"/>
      <c r="K68" s="2909"/>
      <c r="L68" s="2909"/>
      <c r="M68" s="2909"/>
      <c r="N68" s="2909"/>
      <c r="O68" s="2909"/>
      <c r="P68" s="2910"/>
      <c r="Q68" s="1928">
        <v>1</v>
      </c>
      <c r="R68" s="2903"/>
      <c r="S68" s="417"/>
      <c r="T68" s="1516" t="s">
        <v>2279</v>
      </c>
      <c r="U68" s="417"/>
      <c r="V68" s="417"/>
      <c r="W68" s="417"/>
      <c r="X68" s="417"/>
      <c r="Y68" s="417"/>
      <c r="Z68" s="417"/>
      <c r="AA68" s="417"/>
      <c r="AB68" s="417"/>
      <c r="AC68" s="417"/>
      <c r="AD68" s="417"/>
      <c r="AE68" s="417"/>
      <c r="AF68" s="907"/>
    </row>
    <row r="69" spans="1:32" ht="15.75">
      <c r="A69" s="605">
        <v>1</v>
      </c>
      <c r="B69" s="1453">
        <v>1</v>
      </c>
      <c r="C69" s="1928">
        <v>1</v>
      </c>
      <c r="D69" s="1928">
        <v>1</v>
      </c>
      <c r="E69" s="1928">
        <v>1</v>
      </c>
      <c r="F69" s="1928">
        <v>1</v>
      </c>
      <c r="G69" s="1928">
        <v>1</v>
      </c>
      <c r="H69" s="1928">
        <v>1</v>
      </c>
      <c r="I69" s="1047" t="s">
        <v>2307</v>
      </c>
      <c r="J69" s="621"/>
      <c r="K69" s="621"/>
      <c r="L69" s="621"/>
      <c r="M69" s="621"/>
      <c r="N69" s="622"/>
      <c r="O69" s="622"/>
      <c r="P69" s="968"/>
      <c r="Q69" s="1928">
        <v>1</v>
      </c>
      <c r="R69" s="2903"/>
      <c r="S69" s="417"/>
      <c r="T69" s="1517">
        <v>1</v>
      </c>
      <c r="U69" s="1518" t="s">
        <v>2281</v>
      </c>
      <c r="V69" s="1518"/>
      <c r="W69" s="1518"/>
      <c r="X69" s="1518"/>
      <c r="Y69" s="1518"/>
      <c r="Z69" s="1518"/>
      <c r="AA69" s="417"/>
      <c r="AB69" s="417"/>
      <c r="AC69" s="417"/>
      <c r="AD69" s="417"/>
      <c r="AE69" s="417"/>
      <c r="AF69" s="907"/>
    </row>
    <row r="70" spans="1:32" ht="15.75">
      <c r="A70" s="605">
        <v>1</v>
      </c>
      <c r="B70" s="1453">
        <v>1</v>
      </c>
      <c r="C70" s="1928">
        <v>1</v>
      </c>
      <c r="D70" s="1928">
        <v>1</v>
      </c>
      <c r="E70" s="1928">
        <v>1</v>
      </c>
      <c r="F70" s="1928">
        <v>1</v>
      </c>
      <c r="G70" s="1928">
        <v>1</v>
      </c>
      <c r="H70" s="1928">
        <v>1</v>
      </c>
      <c r="I70" s="623"/>
      <c r="J70" s="622"/>
      <c r="K70" s="1048" t="s">
        <v>2310</v>
      </c>
      <c r="L70" s="1049">
        <v>40</v>
      </c>
      <c r="M70" s="476" t="str">
        <f>M61</f>
        <v>couverts</v>
      </c>
      <c r="N70" s="972"/>
      <c r="O70" s="972"/>
      <c r="P70" s="973"/>
      <c r="Q70" s="1928">
        <v>1</v>
      </c>
      <c r="R70" s="2903"/>
      <c r="S70" s="417"/>
      <c r="T70" s="1517" t="s">
        <v>316</v>
      </c>
      <c r="U70" s="1518" t="s">
        <v>2282</v>
      </c>
      <c r="V70" s="1518"/>
      <c r="W70" s="1518"/>
      <c r="X70" s="1518"/>
      <c r="Y70" s="1518"/>
      <c r="Z70" s="1518"/>
      <c r="AA70" s="417"/>
      <c r="AB70" s="417"/>
      <c r="AC70" s="417"/>
      <c r="AD70" s="417"/>
      <c r="AE70" s="417"/>
      <c r="AF70" s="907"/>
    </row>
    <row r="71" spans="1:32" ht="15.75">
      <c r="A71" s="605">
        <v>1</v>
      </c>
      <c r="B71" s="1453">
        <v>1</v>
      </c>
      <c r="C71" s="1928">
        <v>1</v>
      </c>
      <c r="D71" s="1928">
        <v>1</v>
      </c>
      <c r="E71" s="1928">
        <v>1</v>
      </c>
      <c r="F71" s="1928">
        <v>1</v>
      </c>
      <c r="G71" s="1928">
        <v>1</v>
      </c>
      <c r="H71" s="1928">
        <v>1</v>
      </c>
      <c r="I71" s="623"/>
      <c r="J71" s="622"/>
      <c r="K71" s="1048"/>
      <c r="L71" s="972"/>
      <c r="M71" s="972"/>
      <c r="N71" s="972"/>
      <c r="O71" s="972"/>
      <c r="P71" s="973"/>
      <c r="Q71" s="1928">
        <v>1</v>
      </c>
      <c r="R71" s="2903"/>
      <c r="S71" s="417"/>
      <c r="T71" s="1517" t="s">
        <v>317</v>
      </c>
      <c r="U71" s="1518" t="s">
        <v>2284</v>
      </c>
      <c r="V71" s="1518"/>
      <c r="W71" s="1518"/>
      <c r="X71" s="1518"/>
      <c r="Y71" s="1518"/>
      <c r="Z71" s="1518"/>
      <c r="AA71" s="417"/>
      <c r="AB71" s="417"/>
      <c r="AC71" s="417"/>
      <c r="AD71" s="417"/>
      <c r="AE71" s="417"/>
      <c r="AF71" s="907"/>
    </row>
    <row r="72" spans="1:32" ht="15.75">
      <c r="A72" s="605">
        <v>1</v>
      </c>
      <c r="B72" s="1453">
        <v>1</v>
      </c>
      <c r="C72" s="1928">
        <v>1</v>
      </c>
      <c r="D72" s="1928">
        <v>1</v>
      </c>
      <c r="E72" s="1928">
        <v>1</v>
      </c>
      <c r="F72" s="1928">
        <v>1</v>
      </c>
      <c r="G72" s="1928">
        <v>1</v>
      </c>
      <c r="H72" s="1928">
        <v>1</v>
      </c>
      <c r="I72" s="971"/>
      <c r="J72" s="972"/>
      <c r="K72" s="972"/>
      <c r="L72" s="1049">
        <v>16</v>
      </c>
      <c r="M72" s="476" t="str">
        <f>M64</f>
        <v>oranges</v>
      </c>
      <c r="N72" s="972"/>
      <c r="O72" s="972"/>
      <c r="P72" s="973"/>
      <c r="Q72" s="1928">
        <v>1</v>
      </c>
      <c r="R72" s="2903"/>
      <c r="S72" s="417"/>
      <c r="T72" s="1517" t="s">
        <v>318</v>
      </c>
      <c r="U72" s="1518" t="s">
        <v>2286</v>
      </c>
      <c r="V72" s="1518"/>
      <c r="W72" s="1518"/>
      <c r="X72" s="1518"/>
      <c r="Y72" s="1518"/>
      <c r="Z72" s="1518"/>
      <c r="AA72" s="417"/>
      <c r="AB72" s="417"/>
      <c r="AC72" s="417"/>
      <c r="AD72" s="417"/>
      <c r="AE72" s="417"/>
      <c r="AF72" s="907"/>
    </row>
    <row r="73" spans="1:32" ht="15.75">
      <c r="A73" s="605">
        <v>1</v>
      </c>
      <c r="B73" s="1453">
        <v>1</v>
      </c>
      <c r="C73" s="1928">
        <v>1</v>
      </c>
      <c r="D73" s="1928">
        <v>1</v>
      </c>
      <c r="E73" s="1928">
        <v>1</v>
      </c>
      <c r="F73" s="1928">
        <v>1</v>
      </c>
      <c r="G73" s="1928">
        <v>1</v>
      </c>
      <c r="H73" s="1928">
        <v>1</v>
      </c>
      <c r="I73" s="1050" t="s">
        <v>2213</v>
      </c>
      <c r="J73" s="972"/>
      <c r="K73" s="972"/>
      <c r="L73" s="972"/>
      <c r="M73" s="972"/>
      <c r="N73" s="972"/>
      <c r="O73" s="972"/>
      <c r="P73" s="973"/>
      <c r="Q73" s="1928">
        <v>1</v>
      </c>
      <c r="R73" s="2903"/>
      <c r="S73" s="417"/>
      <c r="T73" s="1517" t="s">
        <v>319</v>
      </c>
      <c r="U73" s="1518" t="s">
        <v>2288</v>
      </c>
      <c r="V73" s="1518"/>
      <c r="W73" s="1518"/>
      <c r="X73" s="1518"/>
      <c r="Y73" s="1518"/>
      <c r="Z73" s="1518"/>
      <c r="AA73" s="417"/>
      <c r="AB73" s="417"/>
      <c r="AC73" s="417"/>
      <c r="AD73" s="417"/>
      <c r="AE73" s="417"/>
      <c r="AF73" s="907"/>
    </row>
    <row r="74" spans="1:32" ht="15.75">
      <c r="A74" s="605">
        <v>1</v>
      </c>
      <c r="B74" s="1453">
        <v>1</v>
      </c>
      <c r="C74" s="1928">
        <v>1</v>
      </c>
      <c r="D74" s="1928">
        <v>1</v>
      </c>
      <c r="E74" s="1928">
        <v>1</v>
      </c>
      <c r="F74" s="1928">
        <v>1</v>
      </c>
      <c r="G74" s="1928">
        <v>1</v>
      </c>
      <c r="H74" s="1928">
        <v>1</v>
      </c>
      <c r="I74" s="1051" t="s">
        <v>2316</v>
      </c>
      <c r="J74" s="29"/>
      <c r="K74" s="29"/>
      <c r="L74" s="29"/>
      <c r="M74" s="29"/>
      <c r="N74" s="29"/>
      <c r="O74" s="29"/>
      <c r="P74" s="683"/>
      <c r="Q74" s="1928">
        <v>1</v>
      </c>
      <c r="R74" s="2903"/>
      <c r="S74" s="417"/>
      <c r="T74" s="1517" t="s">
        <v>320</v>
      </c>
      <c r="U74" s="1518" t="s">
        <v>2290</v>
      </c>
      <c r="V74" s="1518"/>
      <c r="W74" s="1518"/>
      <c r="X74" s="1518"/>
      <c r="Y74" s="1518"/>
      <c r="Z74" s="1518"/>
      <c r="AA74" s="417"/>
      <c r="AB74" s="417"/>
      <c r="AC74" s="417"/>
      <c r="AD74" s="417"/>
      <c r="AE74" s="417"/>
      <c r="AF74" s="907"/>
    </row>
    <row r="75" spans="1:32">
      <c r="A75" s="605">
        <v>1</v>
      </c>
      <c r="B75" s="1453">
        <v>1</v>
      </c>
      <c r="C75" s="1928">
        <v>1</v>
      </c>
      <c r="D75" s="1928">
        <v>1</v>
      </c>
      <c r="E75" s="1928">
        <v>1</v>
      </c>
      <c r="F75" s="1928">
        <v>1</v>
      </c>
      <c r="G75" s="1928">
        <v>1</v>
      </c>
      <c r="H75" s="1928">
        <v>1</v>
      </c>
      <c r="I75" s="1052"/>
      <c r="J75" s="29"/>
      <c r="K75" s="29"/>
      <c r="L75" s="29"/>
      <c r="M75" s="29"/>
      <c r="N75" s="29"/>
      <c r="O75" s="29"/>
      <c r="P75" s="683"/>
      <c r="Q75" s="1928">
        <v>1</v>
      </c>
      <c r="R75" s="2903"/>
      <c r="S75" s="417"/>
      <c r="T75" s="417"/>
      <c r="U75" s="417"/>
      <c r="V75" s="417"/>
      <c r="W75" s="417"/>
      <c r="X75" s="417"/>
      <c r="Y75" s="417"/>
      <c r="Z75" s="417"/>
      <c r="AA75" s="417"/>
      <c r="AB75" s="417"/>
      <c r="AC75" s="417"/>
      <c r="AD75" s="417"/>
      <c r="AE75" s="417"/>
      <c r="AF75" s="907"/>
    </row>
    <row r="76" spans="1:32" ht="18.75">
      <c r="A76" s="605">
        <v>1</v>
      </c>
      <c r="B76" s="1453">
        <v>1</v>
      </c>
      <c r="C76" s="1928">
        <v>1</v>
      </c>
      <c r="D76" s="1928">
        <v>1</v>
      </c>
      <c r="E76" s="1928">
        <v>1</v>
      </c>
      <c r="F76" s="1928">
        <v>1</v>
      </c>
      <c r="G76" s="1928">
        <v>1</v>
      </c>
      <c r="H76" s="1928">
        <v>1</v>
      </c>
      <c r="I76" s="678" t="s">
        <v>2181</v>
      </c>
      <c r="J76" s="628" t="s">
        <v>2317</v>
      </c>
      <c r="K76" s="628"/>
      <c r="L76" s="609"/>
      <c r="M76" s="609"/>
      <c r="N76" s="609"/>
      <c r="O76" s="609"/>
      <c r="P76" s="608"/>
      <c r="Q76" s="1928">
        <v>1</v>
      </c>
      <c r="R76" s="2903"/>
      <c r="S76" s="417"/>
      <c r="T76" s="1519" t="s">
        <v>2294</v>
      </c>
      <c r="U76" s="1520"/>
      <c r="V76" s="1520"/>
      <c r="W76" s="1520"/>
      <c r="X76" s="1520"/>
      <c r="Y76" s="1520"/>
      <c r="Z76" s="1520"/>
      <c r="AA76" s="1520"/>
      <c r="AB76" s="1520"/>
      <c r="AC76" s="1520"/>
      <c r="AD76" s="1520"/>
      <c r="AE76" s="1520"/>
      <c r="AF76" s="1521"/>
    </row>
    <row r="77" spans="1:32" ht="15" customHeight="1">
      <c r="A77" s="605">
        <v>1</v>
      </c>
      <c r="B77" s="1453">
        <v>1</v>
      </c>
      <c r="C77" s="1928">
        <v>1</v>
      </c>
      <c r="D77" s="1928">
        <v>1</v>
      </c>
      <c r="E77" s="1928">
        <v>1</v>
      </c>
      <c r="F77" s="1928">
        <v>1</v>
      </c>
      <c r="G77" s="1928">
        <v>1</v>
      </c>
      <c r="H77" s="1928">
        <v>1</v>
      </c>
      <c r="I77" s="1053" t="s">
        <v>1708</v>
      </c>
      <c r="J77" s="628" t="s">
        <v>1825</v>
      </c>
      <c r="K77" s="628"/>
      <c r="L77" s="609"/>
      <c r="M77" s="609"/>
      <c r="N77" s="609"/>
      <c r="O77" s="609"/>
      <c r="P77" s="608"/>
      <c r="Q77" s="1928">
        <v>1</v>
      </c>
      <c r="R77" s="2903"/>
      <c r="S77" s="417"/>
      <c r="T77" s="1522" t="s">
        <v>2295</v>
      </c>
      <c r="U77" s="1523" t="s">
        <v>2296</v>
      </c>
      <c r="V77" s="1523"/>
      <c r="W77" s="1523"/>
      <c r="X77" s="1523"/>
      <c r="Y77" s="1523"/>
      <c r="Z77" s="1520"/>
      <c r="AA77" s="1520"/>
      <c r="AB77" s="1520"/>
      <c r="AC77" s="1520"/>
      <c r="AD77" s="1520"/>
      <c r="AE77" s="1520"/>
      <c r="AF77" s="1521"/>
    </row>
    <row r="78" spans="1:32" ht="15" customHeight="1">
      <c r="A78" s="605">
        <v>1</v>
      </c>
      <c r="B78" s="1453">
        <v>1</v>
      </c>
      <c r="C78" s="1928">
        <v>1</v>
      </c>
      <c r="D78" s="1928">
        <v>1</v>
      </c>
      <c r="E78" s="1928">
        <v>1</v>
      </c>
      <c r="F78" s="1928">
        <v>1</v>
      </c>
      <c r="G78" s="1928">
        <v>1</v>
      </c>
      <c r="H78" s="1928">
        <v>1</v>
      </c>
      <c r="I78" s="620"/>
      <c r="J78" s="628" t="s">
        <v>1821</v>
      </c>
      <c r="K78" s="628"/>
      <c r="L78" s="609"/>
      <c r="M78" s="609"/>
      <c r="N78" s="609"/>
      <c r="O78" s="609"/>
      <c r="P78" s="608"/>
      <c r="Q78" s="1928">
        <v>1</v>
      </c>
      <c r="R78" s="2903"/>
      <c r="S78" s="417"/>
      <c r="T78" s="1522" t="s">
        <v>316</v>
      </c>
      <c r="U78" s="1523" t="s">
        <v>2298</v>
      </c>
      <c r="V78" s="1523"/>
      <c r="W78" s="1523"/>
      <c r="X78" s="1523"/>
      <c r="Y78" s="1523"/>
      <c r="Z78" s="1520"/>
      <c r="AA78" s="1520"/>
      <c r="AB78" s="1520"/>
      <c r="AC78" s="1520"/>
      <c r="AD78" s="1520"/>
      <c r="AE78" s="1520"/>
      <c r="AF78" s="1521"/>
    </row>
    <row r="79" spans="1:32" ht="16.5">
      <c r="A79" s="605">
        <v>1</v>
      </c>
      <c r="B79" s="1453">
        <v>1</v>
      </c>
      <c r="C79" s="1928">
        <v>1</v>
      </c>
      <c r="D79" s="1928">
        <v>1</v>
      </c>
      <c r="E79" s="1928">
        <v>1</v>
      </c>
      <c r="F79" s="1928">
        <v>1</v>
      </c>
      <c r="G79" s="1928">
        <v>1</v>
      </c>
      <c r="H79" s="1928">
        <v>1</v>
      </c>
      <c r="I79" s="1054" t="s">
        <v>1915</v>
      </c>
      <c r="J79" s="629"/>
      <c r="K79" s="628"/>
      <c r="L79" s="609"/>
      <c r="M79" s="609"/>
      <c r="N79" s="609"/>
      <c r="O79" s="609"/>
      <c r="P79" s="608"/>
      <c r="Q79" s="1928">
        <v>1</v>
      </c>
      <c r="R79" s="2903"/>
      <c r="S79" s="417"/>
      <c r="T79" s="1522" t="s">
        <v>317</v>
      </c>
      <c r="U79" s="1523" t="s">
        <v>2299</v>
      </c>
      <c r="V79" s="1523"/>
      <c r="W79" s="1523"/>
      <c r="X79" s="1523"/>
      <c r="Y79" s="1523"/>
      <c r="Z79" s="1520"/>
      <c r="AA79" s="1520"/>
      <c r="AB79" s="1520"/>
      <c r="AC79" s="1520"/>
      <c r="AD79" s="1520"/>
      <c r="AE79" s="1520"/>
      <c r="AF79" s="1521"/>
    </row>
    <row r="80" spans="1:32" ht="15.75">
      <c r="A80" s="605">
        <v>1</v>
      </c>
      <c r="B80" s="1453">
        <v>1</v>
      </c>
      <c r="C80" s="1453">
        <v>1</v>
      </c>
      <c r="D80" s="1453">
        <v>1</v>
      </c>
      <c r="E80" s="1928">
        <v>1</v>
      </c>
      <c r="F80" s="1928">
        <v>1</v>
      </c>
      <c r="G80" s="1928">
        <v>1</v>
      </c>
      <c r="H80" s="1928">
        <v>1</v>
      </c>
      <c r="I80" s="1933" t="s">
        <v>3149</v>
      </c>
      <c r="J80" s="607"/>
      <c r="K80" s="607"/>
      <c r="L80" s="50"/>
      <c r="M80" s="607"/>
      <c r="N80" s="607"/>
      <c r="O80" s="607"/>
      <c r="P80" s="679"/>
      <c r="Q80" s="1928">
        <v>1</v>
      </c>
      <c r="R80" s="2903"/>
      <c r="S80" s="417"/>
      <c r="T80" s="1522" t="s">
        <v>318</v>
      </c>
      <c r="U80" s="1523" t="s">
        <v>2300</v>
      </c>
      <c r="V80" s="1523"/>
      <c r="W80" s="1523"/>
      <c r="X80" s="1523"/>
      <c r="Y80" s="1523"/>
      <c r="Z80" s="1520"/>
      <c r="AA80" s="1520"/>
      <c r="AB80" s="1520"/>
      <c r="AC80" s="1520"/>
      <c r="AD80" s="1520"/>
      <c r="AE80" s="1520"/>
      <c r="AF80" s="1521"/>
    </row>
    <row r="81" spans="1:32" ht="15.75">
      <c r="A81" s="605">
        <v>1</v>
      </c>
      <c r="B81" s="1453">
        <v>1</v>
      </c>
      <c r="C81" s="1453">
        <v>1</v>
      </c>
      <c r="D81" s="1453">
        <v>1</v>
      </c>
      <c r="E81" s="1928">
        <v>1</v>
      </c>
      <c r="F81" s="1928">
        <v>1</v>
      </c>
      <c r="G81" s="1928">
        <v>1</v>
      </c>
      <c r="H81" s="1928">
        <v>1</v>
      </c>
      <c r="I81" s="49" t="s">
        <v>3150</v>
      </c>
      <c r="J81" s="50"/>
      <c r="K81" s="50"/>
      <c r="L81" s="50"/>
      <c r="M81" s="50"/>
      <c r="N81" s="50"/>
      <c r="O81" s="50"/>
      <c r="P81" s="680"/>
      <c r="Q81" s="1928">
        <v>1</v>
      </c>
      <c r="R81" s="2903"/>
      <c r="S81" s="417"/>
      <c r="T81" s="1522" t="s">
        <v>319</v>
      </c>
      <c r="U81" s="1523" t="s">
        <v>2302</v>
      </c>
      <c r="V81" s="1523"/>
      <c r="W81" s="1523"/>
      <c r="X81" s="1523"/>
      <c r="Y81" s="1523"/>
      <c r="Z81" s="1520"/>
      <c r="AA81" s="1520"/>
      <c r="AB81" s="1520"/>
      <c r="AC81" s="1520"/>
      <c r="AD81" s="1520"/>
      <c r="AE81" s="1520"/>
      <c r="AF81" s="1521"/>
    </row>
    <row r="82" spans="1:32" ht="15.75">
      <c r="A82" s="605">
        <v>1</v>
      </c>
      <c r="B82" s="1453">
        <v>1</v>
      </c>
      <c r="C82" s="1453">
        <v>1</v>
      </c>
      <c r="D82" s="1453">
        <v>1</v>
      </c>
      <c r="E82" s="1928">
        <v>1</v>
      </c>
      <c r="F82" s="1928">
        <v>1</v>
      </c>
      <c r="G82" s="1928">
        <v>1</v>
      </c>
      <c r="H82" s="1928">
        <v>1</v>
      </c>
      <c r="I82" s="2911" t="s">
        <v>2136</v>
      </c>
      <c r="J82" s="2912"/>
      <c r="K82" s="2912"/>
      <c r="L82" s="2912"/>
      <c r="M82" s="2912"/>
      <c r="N82" s="2912"/>
      <c r="O82" s="2912"/>
      <c r="P82" s="2913"/>
      <c r="Q82" s="1928">
        <v>1</v>
      </c>
      <c r="R82" s="2903"/>
      <c r="S82" s="417"/>
      <c r="T82" s="1522" t="s">
        <v>320</v>
      </c>
      <c r="U82" s="1523" t="s">
        <v>2304</v>
      </c>
      <c r="V82" s="1523"/>
      <c r="W82" s="1523"/>
      <c r="X82" s="1523"/>
      <c r="Y82" s="1523"/>
      <c r="Z82" s="1520"/>
      <c r="AA82" s="1520"/>
      <c r="AB82" s="1520"/>
      <c r="AC82" s="1520"/>
      <c r="AD82" s="1520"/>
      <c r="AE82" s="1520"/>
      <c r="AF82" s="1521"/>
    </row>
    <row r="83" spans="1:32" ht="15.75">
      <c r="A83" s="605">
        <v>1</v>
      </c>
      <c r="B83" s="1453">
        <v>1</v>
      </c>
      <c r="C83" s="1453">
        <v>1</v>
      </c>
      <c r="D83" s="1453">
        <v>1</v>
      </c>
      <c r="E83" s="1928">
        <v>1</v>
      </c>
      <c r="F83" s="1928">
        <v>1</v>
      </c>
      <c r="G83" s="1928">
        <v>1</v>
      </c>
      <c r="H83" s="1928">
        <v>1</v>
      </c>
      <c r="I83" s="2911"/>
      <c r="J83" s="2912"/>
      <c r="K83" s="2912"/>
      <c r="L83" s="2912"/>
      <c r="M83" s="2912"/>
      <c r="N83" s="2912"/>
      <c r="O83" s="2912"/>
      <c r="P83" s="2913"/>
      <c r="Q83" s="1928">
        <v>1</v>
      </c>
      <c r="R83" s="2903"/>
      <c r="S83" s="417"/>
      <c r="T83" s="1522" t="s">
        <v>321</v>
      </c>
      <c r="U83" s="1523" t="s">
        <v>2306</v>
      </c>
      <c r="V83" s="1523"/>
      <c r="W83" s="1523"/>
      <c r="X83" s="1523"/>
      <c r="Y83" s="1523"/>
      <c r="Z83" s="1520"/>
      <c r="AA83" s="1520"/>
      <c r="AB83" s="1520"/>
      <c r="AC83" s="1520"/>
      <c r="AD83" s="1520"/>
      <c r="AE83" s="1520"/>
      <c r="AF83" s="1521"/>
    </row>
    <row r="84" spans="1:32" ht="15.75">
      <c r="A84" s="605">
        <v>1</v>
      </c>
      <c r="B84" s="1453">
        <v>1</v>
      </c>
      <c r="C84" s="1453">
        <v>1</v>
      </c>
      <c r="D84" s="1453">
        <v>1</v>
      </c>
      <c r="E84" s="1928">
        <v>1</v>
      </c>
      <c r="F84" s="1928">
        <v>1</v>
      </c>
      <c r="G84" s="1928">
        <v>1</v>
      </c>
      <c r="H84" s="1928">
        <v>1</v>
      </c>
      <c r="I84" s="2911" t="s">
        <v>2139</v>
      </c>
      <c r="J84" s="2912"/>
      <c r="K84" s="2912"/>
      <c r="L84" s="2912"/>
      <c r="M84" s="2912"/>
      <c r="N84" s="2912"/>
      <c r="O84" s="2912"/>
      <c r="P84" s="2913"/>
      <c r="Q84" s="1928">
        <v>1</v>
      </c>
      <c r="R84" s="2903"/>
      <c r="S84" s="417"/>
      <c r="T84" s="1522" t="s">
        <v>322</v>
      </c>
      <c r="U84" s="1523" t="s">
        <v>2308</v>
      </c>
      <c r="V84" s="1523"/>
      <c r="W84" s="1523"/>
      <c r="X84" s="1523"/>
      <c r="Y84" s="1523"/>
      <c r="Z84" s="1520"/>
      <c r="AA84" s="1520"/>
      <c r="AB84" s="1520"/>
      <c r="AC84" s="1520"/>
      <c r="AD84" s="1520"/>
      <c r="AE84" s="1520"/>
      <c r="AF84" s="1521"/>
    </row>
    <row r="85" spans="1:32" ht="15.75">
      <c r="A85" s="605">
        <v>1</v>
      </c>
      <c r="B85" s="1453">
        <v>1</v>
      </c>
      <c r="C85" s="1453">
        <v>1</v>
      </c>
      <c r="D85" s="1453">
        <v>1</v>
      </c>
      <c r="E85" s="1928">
        <v>1</v>
      </c>
      <c r="F85" s="1928">
        <v>1</v>
      </c>
      <c r="G85" s="1928">
        <v>1</v>
      </c>
      <c r="H85" s="1928">
        <v>1</v>
      </c>
      <c r="I85" s="2911"/>
      <c r="J85" s="2912"/>
      <c r="K85" s="2912"/>
      <c r="L85" s="2912"/>
      <c r="M85" s="2912"/>
      <c r="N85" s="2912"/>
      <c r="O85" s="2912"/>
      <c r="P85" s="2913"/>
      <c r="Q85" s="1928">
        <v>1</v>
      </c>
      <c r="R85" s="2903"/>
      <c r="S85" s="417"/>
      <c r="T85" s="1522" t="s">
        <v>323</v>
      </c>
      <c r="U85" s="1523" t="s">
        <v>2309</v>
      </c>
      <c r="V85" s="1523"/>
      <c r="W85" s="1523"/>
      <c r="X85" s="1523"/>
      <c r="Y85" s="1523"/>
      <c r="Z85" s="1520"/>
      <c r="AA85" s="1520"/>
      <c r="AB85" s="1520"/>
      <c r="AC85" s="1520"/>
      <c r="AD85" s="1520"/>
      <c r="AE85" s="1520"/>
      <c r="AF85" s="1521"/>
    </row>
    <row r="86" spans="1:32" ht="15.75">
      <c r="A86" s="605">
        <v>1</v>
      </c>
      <c r="B86" s="1928">
        <v>1</v>
      </c>
      <c r="C86" s="1928">
        <v>1</v>
      </c>
      <c r="D86" s="1928">
        <v>1</v>
      </c>
      <c r="E86" s="1928">
        <v>1</v>
      </c>
      <c r="F86" s="1928">
        <v>1</v>
      </c>
      <c r="G86" s="1928">
        <v>1</v>
      </c>
      <c r="H86" s="1928">
        <v>1</v>
      </c>
      <c r="I86" s="428"/>
      <c r="J86" s="422"/>
      <c r="K86" s="422"/>
      <c r="L86" s="422"/>
      <c r="M86" s="422"/>
      <c r="N86" s="422"/>
      <c r="O86" s="422"/>
      <c r="P86" s="423"/>
      <c r="Q86" s="1928">
        <v>1</v>
      </c>
      <c r="R86" s="2903"/>
      <c r="S86" s="417"/>
      <c r="T86" s="1522" t="s">
        <v>324</v>
      </c>
      <c r="U86" s="1523" t="s">
        <v>2311</v>
      </c>
      <c r="V86" s="1523"/>
      <c r="W86" s="1523"/>
      <c r="X86" s="1523"/>
      <c r="Y86" s="1523"/>
      <c r="Z86" s="1520"/>
      <c r="AA86" s="1520"/>
      <c r="AB86" s="1520"/>
      <c r="AC86" s="1520"/>
      <c r="AD86" s="1520"/>
      <c r="AE86" s="1520"/>
      <c r="AF86" s="1521"/>
    </row>
    <row r="87" spans="1:32" ht="15.75">
      <c r="A87" s="605">
        <v>1</v>
      </c>
      <c r="B87" s="1928">
        <v>1</v>
      </c>
      <c r="C87" s="1928">
        <v>1</v>
      </c>
      <c r="D87" s="1928">
        <v>1</v>
      </c>
      <c r="E87" s="1928">
        <v>1</v>
      </c>
      <c r="F87" s="1928">
        <v>1</v>
      </c>
      <c r="G87" s="1928">
        <v>1</v>
      </c>
      <c r="H87" s="1928">
        <v>1</v>
      </c>
      <c r="I87" s="627"/>
      <c r="J87" s="1056" t="s">
        <v>3324</v>
      </c>
      <c r="K87" s="609"/>
      <c r="L87" s="609"/>
      <c r="M87" s="609"/>
      <c r="N87" s="609"/>
      <c r="O87" s="609"/>
      <c r="P87" s="608"/>
      <c r="Q87" s="1928">
        <v>1</v>
      </c>
      <c r="R87" s="2903"/>
      <c r="S87" s="417"/>
      <c r="T87" s="1522" t="s">
        <v>325</v>
      </c>
      <c r="U87" s="1523" t="s">
        <v>2312</v>
      </c>
      <c r="V87" s="1523"/>
      <c r="W87" s="1523"/>
      <c r="X87" s="1523"/>
      <c r="Y87" s="1523"/>
      <c r="Z87" s="1520"/>
      <c r="AA87" s="1520"/>
      <c r="AB87" s="1520"/>
      <c r="AC87" s="1520"/>
      <c r="AD87" s="1520"/>
      <c r="AE87" s="1520"/>
      <c r="AF87" s="1521"/>
    </row>
    <row r="88" spans="1:32" ht="15.75">
      <c r="A88" s="605">
        <v>1</v>
      </c>
      <c r="B88" s="1928">
        <v>1</v>
      </c>
      <c r="C88" s="1928">
        <v>1</v>
      </c>
      <c r="D88" s="1928">
        <v>1</v>
      </c>
      <c r="E88" s="1928">
        <v>1</v>
      </c>
      <c r="F88" s="1928">
        <v>1</v>
      </c>
      <c r="G88" s="1928">
        <v>1</v>
      </c>
      <c r="H88" s="1928">
        <v>1</v>
      </c>
      <c r="I88" s="1057" t="s">
        <v>1676</v>
      </c>
      <c r="J88" s="2161" t="s">
        <v>1675</v>
      </c>
      <c r="K88" s="2161" t="s">
        <v>389</v>
      </c>
      <c r="L88" s="2161" t="s">
        <v>223</v>
      </c>
      <c r="M88" s="2161" t="s">
        <v>390</v>
      </c>
      <c r="N88" s="2162" t="s">
        <v>1674</v>
      </c>
      <c r="O88" s="2162" t="s">
        <v>2110</v>
      </c>
      <c r="P88" s="2163" t="s">
        <v>2111</v>
      </c>
      <c r="Q88" s="1928">
        <v>1</v>
      </c>
      <c r="R88" s="2903"/>
      <c r="S88" s="417"/>
      <c r="T88" s="1522" t="s">
        <v>326</v>
      </c>
      <c r="U88" s="1523" t="s">
        <v>2313</v>
      </c>
      <c r="V88" s="1523"/>
      <c r="W88" s="1523"/>
      <c r="X88" s="1523"/>
      <c r="Y88" s="1523"/>
      <c r="Z88" s="1520"/>
      <c r="AA88" s="1520"/>
      <c r="AB88" s="1520"/>
      <c r="AC88" s="1520"/>
      <c r="AD88" s="1520"/>
      <c r="AE88" s="1520"/>
      <c r="AF88" s="1521"/>
    </row>
    <row r="89" spans="1:32" ht="15.75">
      <c r="A89" s="605">
        <v>1</v>
      </c>
      <c r="B89" s="1928">
        <v>1</v>
      </c>
      <c r="C89" s="1928">
        <v>1</v>
      </c>
      <c r="D89" s="1928">
        <v>1</v>
      </c>
      <c r="E89" s="1928">
        <v>1</v>
      </c>
      <c r="F89" s="1928">
        <v>1</v>
      </c>
      <c r="G89" s="1928">
        <v>1</v>
      </c>
      <c r="H89" s="1928">
        <v>1</v>
      </c>
      <c r="I89" s="1058">
        <v>1E-3</v>
      </c>
      <c r="J89" s="1640">
        <v>1</v>
      </c>
      <c r="K89" s="1640">
        <v>0.1</v>
      </c>
      <c r="L89" s="1640">
        <v>0.01</v>
      </c>
      <c r="M89" s="1640">
        <v>1E-3</v>
      </c>
      <c r="N89" s="1640">
        <v>0.1</v>
      </c>
      <c r="O89" s="1456">
        <v>0.25</v>
      </c>
      <c r="P89" s="868">
        <v>0.5</v>
      </c>
      <c r="Q89" s="1928">
        <v>1</v>
      </c>
      <c r="R89" s="2903"/>
      <c r="S89" s="417"/>
      <c r="T89" s="1522" t="s">
        <v>327</v>
      </c>
      <c r="U89" s="1523" t="s">
        <v>2314</v>
      </c>
      <c r="V89" s="1523"/>
      <c r="W89" s="1523"/>
      <c r="X89" s="1523"/>
      <c r="Y89" s="1523"/>
      <c r="Z89" s="1520"/>
      <c r="AA89" s="1520"/>
      <c r="AB89" s="1520"/>
      <c r="AC89" s="1520"/>
      <c r="AD89" s="1520"/>
      <c r="AE89" s="1520"/>
      <c r="AF89" s="1521"/>
    </row>
    <row r="90" spans="1:32" ht="15.75">
      <c r="A90" s="605">
        <v>1</v>
      </c>
      <c r="B90" s="1928">
        <v>1</v>
      </c>
      <c r="C90" s="1928">
        <v>1</v>
      </c>
      <c r="D90" s="1928">
        <v>1</v>
      </c>
      <c r="E90" s="1928">
        <v>1</v>
      </c>
      <c r="F90" s="1928">
        <v>1</v>
      </c>
      <c r="G90" s="1928">
        <v>1</v>
      </c>
      <c r="H90" s="1928">
        <v>1</v>
      </c>
      <c r="I90" s="2164" t="s">
        <v>3326</v>
      </c>
      <c r="P90" s="1046"/>
      <c r="Q90" s="1928">
        <v>1</v>
      </c>
      <c r="R90" s="2903"/>
      <c r="S90" s="417"/>
      <c r="T90" s="1522" t="s">
        <v>328</v>
      </c>
      <c r="U90" s="1523" t="s">
        <v>2315</v>
      </c>
      <c r="V90" s="1523"/>
      <c r="W90" s="1523"/>
      <c r="X90" s="1523"/>
      <c r="Y90" s="1523"/>
      <c r="Z90" s="1520"/>
      <c r="AA90" s="1520"/>
      <c r="AB90" s="1520"/>
      <c r="AC90" s="1520"/>
      <c r="AD90" s="1520"/>
      <c r="AE90" s="1520"/>
      <c r="AF90" s="1521"/>
    </row>
    <row r="91" spans="1:32" ht="15.75">
      <c r="A91" s="605">
        <v>1</v>
      </c>
      <c r="B91" s="1928">
        <v>1</v>
      </c>
      <c r="C91" s="1928">
        <v>1</v>
      </c>
      <c r="D91" s="1928">
        <v>1</v>
      </c>
      <c r="E91" s="1928">
        <v>1</v>
      </c>
      <c r="F91" s="1928">
        <v>1</v>
      </c>
      <c r="G91" s="1928">
        <v>1</v>
      </c>
      <c r="H91" s="1928">
        <v>1</v>
      </c>
      <c r="I91" s="2164" t="s">
        <v>3327</v>
      </c>
      <c r="P91" s="1046"/>
      <c r="Q91" s="1928">
        <v>1</v>
      </c>
      <c r="R91" s="2903"/>
      <c r="S91" s="417"/>
      <c r="T91" s="1522"/>
      <c r="U91" s="1523"/>
      <c r="V91" s="1523"/>
      <c r="W91" s="1523"/>
      <c r="X91" s="1523"/>
      <c r="Y91" s="1523"/>
      <c r="Z91" s="1520"/>
      <c r="AA91" s="1520"/>
      <c r="AB91" s="1520"/>
      <c r="AC91" s="1520"/>
      <c r="AD91" s="1520"/>
      <c r="AE91" s="1520"/>
      <c r="AF91" s="1521"/>
    </row>
    <row r="92" spans="1:32" ht="15.75">
      <c r="A92" s="605">
        <v>1</v>
      </c>
      <c r="B92" s="1928">
        <v>1</v>
      </c>
      <c r="C92" s="1928">
        <v>1</v>
      </c>
      <c r="D92" s="1928">
        <v>1</v>
      </c>
      <c r="E92" s="1928">
        <v>1</v>
      </c>
      <c r="F92" s="1928">
        <v>1</v>
      </c>
      <c r="G92" s="1928">
        <v>1</v>
      </c>
      <c r="H92" s="1928">
        <v>1</v>
      </c>
      <c r="I92" s="1059" t="s">
        <v>3328</v>
      </c>
      <c r="J92" s="1060"/>
      <c r="K92" s="1060"/>
      <c r="L92" s="1060"/>
      <c r="M92" s="1060"/>
      <c r="N92" s="1060"/>
      <c r="O92" s="1060"/>
      <c r="P92" s="1061"/>
      <c r="Q92" s="1928">
        <v>1</v>
      </c>
      <c r="R92" s="2903"/>
      <c r="S92" s="417"/>
      <c r="T92" s="1522"/>
      <c r="U92" s="1523"/>
      <c r="V92" s="1523"/>
      <c r="W92" s="1523"/>
      <c r="X92" s="1523"/>
      <c r="Y92" s="1523"/>
      <c r="Z92" s="1520"/>
      <c r="AA92" s="1520"/>
      <c r="AB92" s="1520"/>
      <c r="AC92" s="1520"/>
      <c r="AD92" s="1520"/>
      <c r="AE92" s="1520"/>
      <c r="AF92" s="1521"/>
    </row>
    <row r="93" spans="1:32" ht="15.75">
      <c r="A93" s="605">
        <v>1</v>
      </c>
      <c r="B93" s="1928">
        <v>1</v>
      </c>
      <c r="C93" s="1928">
        <v>1</v>
      </c>
      <c r="D93" s="1928">
        <v>1</v>
      </c>
      <c r="E93" s="1928">
        <v>1</v>
      </c>
      <c r="F93" s="1928">
        <v>1</v>
      </c>
      <c r="G93" s="1928">
        <v>1</v>
      </c>
      <c r="H93" s="1928">
        <v>1</v>
      </c>
      <c r="I93" s="1059" t="s">
        <v>3330</v>
      </c>
      <c r="J93" s="1060"/>
      <c r="K93" s="1060"/>
      <c r="L93" s="1060"/>
      <c r="M93" s="1060"/>
      <c r="N93" s="1060"/>
      <c r="O93" s="1060"/>
      <c r="P93" s="1061"/>
      <c r="Q93" s="1928">
        <v>1</v>
      </c>
      <c r="R93" s="2903"/>
      <c r="S93" s="417"/>
      <c r="T93" s="1522"/>
      <c r="U93" s="1523" t="s">
        <v>2318</v>
      </c>
      <c r="V93" s="1523"/>
      <c r="W93" s="1523"/>
      <c r="X93" s="1523"/>
      <c r="Y93" s="1523"/>
      <c r="Z93" s="1520"/>
      <c r="AA93" s="1520"/>
      <c r="AB93" s="1520"/>
      <c r="AC93" s="1520"/>
      <c r="AD93" s="1520"/>
      <c r="AE93" s="1520"/>
      <c r="AF93" s="1521"/>
    </row>
    <row r="94" spans="1:32" ht="15" customHeight="1">
      <c r="A94" s="605">
        <v>1</v>
      </c>
      <c r="B94" s="1928">
        <v>1</v>
      </c>
      <c r="C94" s="1928">
        <v>1</v>
      </c>
      <c r="D94" s="1928">
        <v>1</v>
      </c>
      <c r="E94" s="1928">
        <v>1</v>
      </c>
      <c r="F94" s="1928">
        <v>1</v>
      </c>
      <c r="G94" s="1928">
        <v>1</v>
      </c>
      <c r="H94" s="1928">
        <v>1</v>
      </c>
      <c r="I94" s="2871" t="s">
        <v>2324</v>
      </c>
      <c r="J94" s="2869"/>
      <c r="K94" s="2869"/>
      <c r="L94" s="2869"/>
      <c r="M94" s="2869"/>
      <c r="N94" s="2869"/>
      <c r="O94" s="2869"/>
      <c r="P94" s="2870"/>
      <c r="Q94" s="1928">
        <v>1</v>
      </c>
      <c r="R94" s="2903"/>
      <c r="S94" s="417"/>
      <c r="T94" s="1522"/>
      <c r="U94" s="1523" t="s">
        <v>2319</v>
      </c>
      <c r="V94" s="1523"/>
      <c r="W94" s="1523"/>
      <c r="X94" s="1523"/>
      <c r="Y94" s="1523"/>
      <c r="Z94" s="1520"/>
      <c r="AA94" s="1520"/>
      <c r="AB94" s="1520"/>
      <c r="AC94" s="1520"/>
      <c r="AD94" s="1520"/>
      <c r="AE94" s="1520"/>
      <c r="AF94" s="1521"/>
    </row>
    <row r="95" spans="1:32" ht="15.75">
      <c r="A95" s="605">
        <v>1</v>
      </c>
      <c r="B95" s="1928">
        <v>1</v>
      </c>
      <c r="C95" s="1928">
        <v>1</v>
      </c>
      <c r="D95" s="1928">
        <v>1</v>
      </c>
      <c r="E95" s="1928">
        <v>1</v>
      </c>
      <c r="F95" s="1928">
        <v>1</v>
      </c>
      <c r="G95" s="1928">
        <v>1</v>
      </c>
      <c r="H95" s="1928">
        <v>1</v>
      </c>
      <c r="I95" s="2871"/>
      <c r="J95" s="2869"/>
      <c r="K95" s="2869"/>
      <c r="L95" s="2869"/>
      <c r="M95" s="2869"/>
      <c r="N95" s="2869"/>
      <c r="O95" s="2869"/>
      <c r="P95" s="2870"/>
      <c r="Q95" s="1928">
        <v>1</v>
      </c>
      <c r="R95" s="2903"/>
      <c r="S95" s="417"/>
      <c r="T95" s="1522"/>
      <c r="U95" s="1523" t="s">
        <v>2320</v>
      </c>
      <c r="V95" s="1523"/>
      <c r="W95" s="1523"/>
      <c r="X95" s="1523"/>
      <c r="Y95" s="1523"/>
      <c r="Z95" s="1520"/>
      <c r="AA95" s="1520"/>
      <c r="AB95" s="1520"/>
      <c r="AC95" s="1520"/>
      <c r="AD95" s="1520"/>
      <c r="AE95" s="1520"/>
      <c r="AF95" s="1521"/>
    </row>
    <row r="96" spans="1:32" ht="15.75">
      <c r="A96" s="605">
        <v>1</v>
      </c>
      <c r="B96" s="1928">
        <v>1</v>
      </c>
      <c r="C96" s="1928">
        <v>1</v>
      </c>
      <c r="D96" s="1928">
        <v>1</v>
      </c>
      <c r="E96" s="1928">
        <v>1</v>
      </c>
      <c r="F96" s="1928">
        <v>1</v>
      </c>
      <c r="G96" s="1928">
        <v>1</v>
      </c>
      <c r="H96" s="1928">
        <v>1</v>
      </c>
      <c r="I96" s="2914" t="s">
        <v>3332</v>
      </c>
      <c r="J96" s="2915"/>
      <c r="K96" s="2915"/>
      <c r="L96" s="2915"/>
      <c r="M96" s="2915"/>
      <c r="N96" s="2915"/>
      <c r="O96" s="2915"/>
      <c r="P96" s="2916"/>
      <c r="Q96" s="1928">
        <v>1</v>
      </c>
      <c r="R96" s="2903"/>
      <c r="S96" s="1524" t="str">
        <f>IF(ISBLANK(T96),"",LARGE(S92:S95,1)+1)</f>
        <v/>
      </c>
      <c r="T96" s="1525"/>
      <c r="U96" s="1525"/>
      <c r="V96" s="1525"/>
      <c r="W96" s="1525"/>
      <c r="X96" s="1525"/>
      <c r="Y96" s="1525"/>
      <c r="Z96" s="1526"/>
      <c r="AA96" s="1525"/>
      <c r="AB96" s="1525"/>
      <c r="AC96" s="1527" t="s">
        <v>2321</v>
      </c>
      <c r="AD96" s="1518"/>
      <c r="AE96" s="1518"/>
      <c r="AF96" s="907"/>
    </row>
    <row r="97" spans="1:32" ht="15.75">
      <c r="A97" s="605">
        <v>1</v>
      </c>
      <c r="B97" s="1928">
        <v>1</v>
      </c>
      <c r="C97" s="1928">
        <v>1</v>
      </c>
      <c r="D97" s="1928">
        <v>1</v>
      </c>
      <c r="E97" s="1928">
        <v>1</v>
      </c>
      <c r="F97" s="1928">
        <v>1</v>
      </c>
      <c r="G97" s="1928">
        <v>1</v>
      </c>
      <c r="H97" s="1928">
        <v>1</v>
      </c>
      <c r="I97" s="2914"/>
      <c r="J97" s="2915"/>
      <c r="K97" s="2915"/>
      <c r="L97" s="2915"/>
      <c r="M97" s="2915"/>
      <c r="N97" s="2915"/>
      <c r="O97" s="2915"/>
      <c r="P97" s="2916"/>
      <c r="Q97" s="1928">
        <v>1</v>
      </c>
      <c r="R97" s="2903"/>
      <c r="S97" s="1528" t="s">
        <v>2322</v>
      </c>
      <c r="T97" s="1525"/>
      <c r="U97" s="1525"/>
      <c r="V97" s="1525"/>
      <c r="W97" s="1525"/>
      <c r="X97" s="1525"/>
      <c r="Y97" s="1525"/>
      <c r="Z97" s="1526"/>
      <c r="AA97" s="1525"/>
      <c r="AB97" s="1525"/>
      <c r="AC97" s="1525"/>
      <c r="AD97" s="1518"/>
      <c r="AE97" s="1518"/>
      <c r="AF97" s="907"/>
    </row>
    <row r="98" spans="1:32">
      <c r="A98" s="605">
        <v>1</v>
      </c>
      <c r="B98" s="1928">
        <v>1</v>
      </c>
      <c r="C98" s="1928">
        <v>1</v>
      </c>
      <c r="D98" s="1928">
        <v>1</v>
      </c>
      <c r="E98" s="1928">
        <v>1</v>
      </c>
      <c r="F98" s="1928">
        <v>1</v>
      </c>
      <c r="G98" s="1928">
        <v>1</v>
      </c>
      <c r="H98" s="1928">
        <v>1</v>
      </c>
      <c r="I98" s="1064" t="s">
        <v>2228</v>
      </c>
      <c r="J98" s="29"/>
      <c r="K98" s="29"/>
      <c r="L98" s="29"/>
      <c r="M98" s="29"/>
      <c r="N98" s="29"/>
      <c r="O98" s="29"/>
      <c r="P98" s="683"/>
      <c r="Q98" s="1928">
        <v>1</v>
      </c>
      <c r="R98" s="2904"/>
      <c r="S98" s="2165" t="s">
        <v>2323</v>
      </c>
      <c r="T98" s="2166"/>
      <c r="U98" s="2166"/>
      <c r="V98" s="2166"/>
      <c r="W98" s="2166">
        <v>1</v>
      </c>
      <c r="X98" s="2166">
        <v>1</v>
      </c>
      <c r="Y98" s="2166">
        <v>1</v>
      </c>
      <c r="Z98" s="2166">
        <v>1</v>
      </c>
      <c r="AA98" s="2166">
        <v>1</v>
      </c>
      <c r="AB98" s="2166">
        <v>1</v>
      </c>
      <c r="AC98" s="2166">
        <v>1</v>
      </c>
      <c r="AD98" s="2166">
        <v>1</v>
      </c>
      <c r="AE98" s="2166">
        <v>1</v>
      </c>
      <c r="AF98" s="2167">
        <v>1</v>
      </c>
    </row>
    <row r="99" spans="1:32">
      <c r="A99" s="605">
        <v>1</v>
      </c>
      <c r="B99" s="1928">
        <v>1</v>
      </c>
      <c r="C99" s="1928">
        <v>1</v>
      </c>
      <c r="D99" s="1928">
        <v>1</v>
      </c>
      <c r="E99" s="1928">
        <v>1</v>
      </c>
      <c r="F99" s="1928">
        <v>1</v>
      </c>
      <c r="G99" s="1928">
        <v>1</v>
      </c>
      <c r="H99" s="1928">
        <v>1</v>
      </c>
      <c r="I99" s="1062"/>
      <c r="J99" s="29"/>
      <c r="K99" s="29"/>
      <c r="L99" s="29"/>
      <c r="M99" s="29"/>
      <c r="N99" s="29"/>
      <c r="O99" s="29"/>
      <c r="P99" s="683"/>
      <c r="Q99" s="1928">
        <v>1</v>
      </c>
      <c r="R99" s="1928">
        <v>1</v>
      </c>
      <c r="S99" s="1928">
        <v>1</v>
      </c>
      <c r="T99" s="1928">
        <v>1</v>
      </c>
      <c r="U99" s="1928">
        <v>1</v>
      </c>
      <c r="V99" s="1928">
        <v>1</v>
      </c>
      <c r="W99" s="1928">
        <v>1</v>
      </c>
      <c r="X99" s="1928">
        <v>1</v>
      </c>
      <c r="Y99" s="1928">
        <v>1</v>
      </c>
      <c r="Z99" s="1928">
        <v>1</v>
      </c>
      <c r="AA99" s="1928">
        <v>1</v>
      </c>
      <c r="AB99" s="1928">
        <v>1</v>
      </c>
      <c r="AC99" s="1928">
        <v>1</v>
      </c>
      <c r="AD99" s="1928">
        <v>1</v>
      </c>
      <c r="AE99" s="1928">
        <v>1</v>
      </c>
      <c r="AF99" s="1928">
        <v>1</v>
      </c>
    </row>
    <row r="100" spans="1:32">
      <c r="A100" s="605">
        <v>1</v>
      </c>
      <c r="B100" s="1928">
        <v>1</v>
      </c>
      <c r="C100" s="1928">
        <v>1</v>
      </c>
      <c r="D100" s="1928">
        <v>1</v>
      </c>
      <c r="E100" s="1928">
        <v>1</v>
      </c>
      <c r="F100" s="1928">
        <v>1</v>
      </c>
      <c r="G100" s="1928">
        <v>1</v>
      </c>
      <c r="H100" s="1928">
        <v>1</v>
      </c>
      <c r="I100" s="1065" t="s">
        <v>2229</v>
      </c>
      <c r="J100" s="29"/>
      <c r="K100" s="29"/>
      <c r="L100" s="29"/>
      <c r="M100" s="29"/>
      <c r="N100" s="29"/>
      <c r="O100" s="29"/>
      <c r="P100" s="683"/>
      <c r="Q100" s="1928">
        <v>1</v>
      </c>
      <c r="R100" s="1928">
        <v>1</v>
      </c>
      <c r="S100" s="1928">
        <v>1</v>
      </c>
      <c r="T100" s="1928">
        <v>1</v>
      </c>
      <c r="U100" s="1928">
        <v>1</v>
      </c>
      <c r="V100" s="1928">
        <v>1</v>
      </c>
      <c r="W100" s="1928">
        <v>1</v>
      </c>
      <c r="X100" s="1928">
        <v>1</v>
      </c>
      <c r="Y100" s="1928">
        <v>1</v>
      </c>
      <c r="Z100" s="1928">
        <v>1</v>
      </c>
      <c r="AA100" s="1928">
        <v>1</v>
      </c>
      <c r="AB100" s="1928">
        <v>1</v>
      </c>
      <c r="AC100" s="1928">
        <v>1</v>
      </c>
      <c r="AD100" s="1928">
        <v>1</v>
      </c>
      <c r="AE100" s="1928">
        <v>1</v>
      </c>
      <c r="AF100" s="1928">
        <v>1</v>
      </c>
    </row>
    <row r="101" spans="1:32">
      <c r="A101" s="605">
        <v>1</v>
      </c>
      <c r="B101" s="1928">
        <v>1</v>
      </c>
      <c r="C101" s="1928">
        <v>1</v>
      </c>
      <c r="D101" s="1928">
        <v>1</v>
      </c>
      <c r="E101" s="1928">
        <v>1</v>
      </c>
      <c r="F101" s="1928">
        <v>1</v>
      </c>
      <c r="G101" s="1928">
        <v>1</v>
      </c>
      <c r="H101" s="1928">
        <v>1</v>
      </c>
      <c r="I101" s="1062"/>
      <c r="J101" s="841" t="s">
        <v>2234</v>
      </c>
      <c r="K101" s="29"/>
      <c r="L101" s="29"/>
      <c r="M101" s="29"/>
      <c r="N101" s="29"/>
      <c r="O101" s="29"/>
      <c r="P101" s="683"/>
      <c r="Q101" s="1928">
        <v>1</v>
      </c>
      <c r="R101" s="1928">
        <v>1</v>
      </c>
      <c r="S101" s="1928">
        <v>1</v>
      </c>
      <c r="T101" s="1928">
        <v>1</v>
      </c>
      <c r="U101" s="1928">
        <v>1</v>
      </c>
      <c r="V101" s="1928">
        <v>1</v>
      </c>
      <c r="W101" s="1928">
        <v>1</v>
      </c>
      <c r="X101" s="1928">
        <v>1</v>
      </c>
      <c r="Y101" s="1928">
        <v>1</v>
      </c>
      <c r="Z101" s="1928">
        <v>1</v>
      </c>
      <c r="AA101" s="1928">
        <v>1</v>
      </c>
      <c r="AB101" s="1928">
        <v>1</v>
      </c>
      <c r="AC101" s="1928">
        <v>1</v>
      </c>
      <c r="AD101" s="1928">
        <v>1</v>
      </c>
      <c r="AE101" s="1928">
        <v>1</v>
      </c>
      <c r="AF101" s="1928">
        <v>1</v>
      </c>
    </row>
    <row r="102" spans="1:32" ht="15" customHeight="1">
      <c r="A102" s="605">
        <v>1</v>
      </c>
      <c r="B102" s="1928">
        <v>1</v>
      </c>
      <c r="C102" s="1928">
        <v>1</v>
      </c>
      <c r="D102" s="1928">
        <v>1</v>
      </c>
      <c r="E102" s="1928">
        <v>1</v>
      </c>
      <c r="F102" s="1928">
        <v>1</v>
      </c>
      <c r="G102" s="1928">
        <v>1</v>
      </c>
      <c r="H102" s="1928">
        <v>1</v>
      </c>
      <c r="I102" s="1062"/>
      <c r="J102" s="29"/>
      <c r="K102" s="29"/>
      <c r="L102" s="29"/>
      <c r="M102" s="29"/>
      <c r="N102" s="29"/>
      <c r="O102" s="29"/>
      <c r="P102" s="683"/>
      <c r="Q102" s="1928">
        <v>1</v>
      </c>
      <c r="R102" s="1928">
        <v>1</v>
      </c>
      <c r="S102" s="1928">
        <v>1</v>
      </c>
      <c r="T102" s="1928">
        <v>1</v>
      </c>
      <c r="U102" s="1928">
        <v>1</v>
      </c>
      <c r="V102" s="1928">
        <v>1</v>
      </c>
      <c r="W102" s="1928">
        <v>1</v>
      </c>
      <c r="X102" s="1928">
        <v>1</v>
      </c>
      <c r="Y102" s="1928">
        <v>1</v>
      </c>
      <c r="Z102" s="1928">
        <v>1</v>
      </c>
      <c r="AA102" s="1928">
        <v>1</v>
      </c>
      <c r="AB102" s="1928">
        <v>1</v>
      </c>
      <c r="AC102" s="1928">
        <v>1</v>
      </c>
      <c r="AD102" s="1928">
        <v>1</v>
      </c>
      <c r="AE102" s="1928">
        <v>1</v>
      </c>
      <c r="AF102" s="1928">
        <v>1</v>
      </c>
    </row>
    <row r="103" spans="1:32">
      <c r="A103" s="605">
        <v>1</v>
      </c>
      <c r="B103" s="1928">
        <v>1</v>
      </c>
      <c r="C103" s="1928">
        <v>1</v>
      </c>
      <c r="D103" s="1928">
        <v>1</v>
      </c>
      <c r="E103" s="1928">
        <v>1</v>
      </c>
      <c r="F103" s="1928">
        <v>1</v>
      </c>
      <c r="G103" s="1928">
        <v>1</v>
      </c>
      <c r="H103" s="1928">
        <v>1</v>
      </c>
      <c r="I103" s="1065" t="s">
        <v>2325</v>
      </c>
      <c r="J103" s="29"/>
      <c r="K103" s="29"/>
      <c r="L103" s="29"/>
      <c r="M103" s="29"/>
      <c r="N103" s="29"/>
      <c r="O103" s="29"/>
      <c r="P103" s="683"/>
      <c r="Q103" s="1928">
        <v>1</v>
      </c>
      <c r="R103" s="1928">
        <v>1</v>
      </c>
      <c r="S103" s="1928">
        <v>1</v>
      </c>
      <c r="T103" s="1928">
        <v>1</v>
      </c>
      <c r="U103" s="1928">
        <v>1</v>
      </c>
      <c r="V103" s="1928">
        <v>1</v>
      </c>
      <c r="W103" s="1928">
        <v>1</v>
      </c>
      <c r="X103" s="1928">
        <v>1</v>
      </c>
      <c r="Y103" s="1928">
        <v>1</v>
      </c>
      <c r="Z103" s="1928">
        <v>1</v>
      </c>
      <c r="AA103" s="1928">
        <v>1</v>
      </c>
      <c r="AB103" s="1928">
        <v>1</v>
      </c>
      <c r="AC103" s="1928">
        <v>1</v>
      </c>
      <c r="AD103" s="1928">
        <v>1</v>
      </c>
      <c r="AE103" s="1928">
        <v>1</v>
      </c>
      <c r="AF103" s="1928">
        <v>1</v>
      </c>
    </row>
    <row r="104" spans="1:32" ht="15.75">
      <c r="A104" s="605">
        <v>1</v>
      </c>
      <c r="B104" s="1928">
        <v>1</v>
      </c>
      <c r="C104" s="1928">
        <v>1</v>
      </c>
      <c r="D104" s="1928">
        <v>1</v>
      </c>
      <c r="E104" s="1928">
        <v>1</v>
      </c>
      <c r="F104" s="1928">
        <v>1</v>
      </c>
      <c r="G104" s="1928">
        <v>1</v>
      </c>
      <c r="H104" s="1928">
        <v>1</v>
      </c>
      <c r="I104" s="1066" t="s">
        <v>2326</v>
      </c>
      <c r="J104" s="29"/>
      <c r="K104" s="29"/>
      <c r="L104" s="29"/>
      <c r="M104" s="29"/>
      <c r="N104" s="29"/>
      <c r="O104" s="29"/>
      <c r="P104" s="683"/>
      <c r="Q104" s="1928">
        <v>1</v>
      </c>
      <c r="R104" s="1928">
        <v>1</v>
      </c>
      <c r="S104" s="1928">
        <v>1</v>
      </c>
      <c r="T104" s="1928">
        <v>1</v>
      </c>
      <c r="U104" s="1928">
        <v>1</v>
      </c>
      <c r="V104" s="1928">
        <v>1</v>
      </c>
      <c r="W104" s="1928">
        <v>1</v>
      </c>
      <c r="X104" s="1928">
        <v>1</v>
      </c>
      <c r="Y104" s="1928">
        <v>1</v>
      </c>
      <c r="Z104" s="1928">
        <v>1</v>
      </c>
      <c r="AA104" s="1928">
        <v>1</v>
      </c>
      <c r="AB104" s="1928">
        <v>1</v>
      </c>
      <c r="AC104" s="1928">
        <v>1</v>
      </c>
      <c r="AD104" s="1928">
        <v>1</v>
      </c>
      <c r="AE104" s="1928">
        <v>1</v>
      </c>
      <c r="AF104" s="1928">
        <v>1</v>
      </c>
    </row>
    <row r="105" spans="1:32" ht="15.75">
      <c r="A105" s="605">
        <v>1</v>
      </c>
      <c r="B105" s="1928">
        <v>1</v>
      </c>
      <c r="C105" s="1928">
        <v>1</v>
      </c>
      <c r="D105" s="1928">
        <v>1</v>
      </c>
      <c r="E105" s="1928">
        <v>1</v>
      </c>
      <c r="F105" s="1928">
        <v>1</v>
      </c>
      <c r="G105" s="1928">
        <v>1</v>
      </c>
      <c r="H105" s="1928">
        <v>1</v>
      </c>
      <c r="I105" s="1062"/>
      <c r="J105" s="1000" t="s">
        <v>2327</v>
      </c>
      <c r="K105" s="29"/>
      <c r="L105" s="29"/>
      <c r="M105" s="29"/>
      <c r="N105" s="29"/>
      <c r="O105" s="29"/>
      <c r="P105" s="683"/>
      <c r="Q105" s="1928">
        <v>1</v>
      </c>
      <c r="R105" s="1928">
        <v>1</v>
      </c>
      <c r="S105" s="1928">
        <v>1</v>
      </c>
      <c r="T105" s="1928">
        <v>1</v>
      </c>
      <c r="U105" s="1928">
        <v>1</v>
      </c>
      <c r="V105" s="1928">
        <v>1</v>
      </c>
      <c r="W105" s="1928">
        <v>1</v>
      </c>
      <c r="X105" s="1928">
        <v>1</v>
      </c>
      <c r="Y105" s="1928">
        <v>1</v>
      </c>
      <c r="Z105" s="1928">
        <v>1</v>
      </c>
      <c r="AA105" s="1928">
        <v>1</v>
      </c>
      <c r="AB105" s="1928">
        <v>1</v>
      </c>
      <c r="AC105" s="1928">
        <v>1</v>
      </c>
      <c r="AD105" s="1928">
        <v>1</v>
      </c>
      <c r="AE105" s="1928">
        <v>1</v>
      </c>
      <c r="AF105" s="1928">
        <v>1</v>
      </c>
    </row>
    <row r="106" spans="1:32" ht="15" customHeight="1">
      <c r="A106" s="605">
        <v>1</v>
      </c>
      <c r="B106" s="1928">
        <v>1</v>
      </c>
      <c r="C106" s="1928">
        <v>1</v>
      </c>
      <c r="D106" s="1928">
        <v>1</v>
      </c>
      <c r="E106" s="1928">
        <v>1</v>
      </c>
      <c r="F106" s="1928">
        <v>1</v>
      </c>
      <c r="G106" s="1928">
        <v>1</v>
      </c>
      <c r="H106" s="1928">
        <v>1</v>
      </c>
      <c r="I106" s="1062"/>
      <c r="J106" s="29"/>
      <c r="K106" s="29"/>
      <c r="L106" s="29"/>
      <c r="M106" s="29"/>
      <c r="N106" s="29"/>
      <c r="O106" s="29"/>
      <c r="P106" s="683"/>
      <c r="Q106" s="1928">
        <v>1</v>
      </c>
      <c r="R106" s="1928">
        <v>1</v>
      </c>
      <c r="S106" s="1928">
        <v>1</v>
      </c>
      <c r="T106" s="1928">
        <v>1</v>
      </c>
      <c r="U106" s="1928">
        <v>1</v>
      </c>
      <c r="V106" s="1928">
        <v>1</v>
      </c>
      <c r="W106" s="1928">
        <v>1</v>
      </c>
      <c r="X106" s="1928">
        <v>1</v>
      </c>
      <c r="Y106" s="1928">
        <v>1</v>
      </c>
      <c r="Z106" s="1928">
        <v>1</v>
      </c>
      <c r="AA106" s="1928">
        <v>1</v>
      </c>
      <c r="AB106" s="1928">
        <v>1</v>
      </c>
      <c r="AC106" s="1928">
        <v>1</v>
      </c>
      <c r="AD106" s="1928">
        <v>1</v>
      </c>
      <c r="AE106" s="1928">
        <v>1</v>
      </c>
      <c r="AF106" s="1928">
        <v>1</v>
      </c>
    </row>
    <row r="107" spans="1:32" ht="15.75">
      <c r="A107" s="605">
        <v>1</v>
      </c>
      <c r="B107" s="1928">
        <v>1</v>
      </c>
      <c r="C107" s="1928">
        <v>1</v>
      </c>
      <c r="D107" s="1928">
        <v>1</v>
      </c>
      <c r="E107" s="1928">
        <v>1</v>
      </c>
      <c r="F107" s="1928">
        <v>1</v>
      </c>
      <c r="G107" s="1928">
        <v>1</v>
      </c>
      <c r="H107" s="1928">
        <v>1</v>
      </c>
      <c r="I107" s="1012"/>
      <c r="J107" s="1067" t="s">
        <v>2328</v>
      </c>
      <c r="K107" s="1002">
        <v>0.1</v>
      </c>
      <c r="L107" s="1068" t="s">
        <v>181</v>
      </c>
      <c r="M107" s="29"/>
      <c r="N107" s="29"/>
      <c r="O107" s="29"/>
      <c r="P107" s="683"/>
      <c r="Q107" s="1928">
        <v>1</v>
      </c>
      <c r="R107" s="1928">
        <v>1</v>
      </c>
      <c r="S107" s="1928">
        <v>1</v>
      </c>
      <c r="T107" s="1928">
        <v>1</v>
      </c>
      <c r="U107" s="1928">
        <v>1</v>
      </c>
      <c r="V107" s="1928">
        <v>1</v>
      </c>
      <c r="W107" s="1928">
        <v>1</v>
      </c>
      <c r="X107" s="1928">
        <v>1</v>
      </c>
      <c r="Y107" s="1928">
        <v>1</v>
      </c>
      <c r="Z107" s="1928">
        <v>1</v>
      </c>
      <c r="AA107" s="1928">
        <v>1</v>
      </c>
      <c r="AB107" s="1928">
        <v>1</v>
      </c>
      <c r="AC107" s="1928">
        <v>1</v>
      </c>
      <c r="AD107" s="1928">
        <v>1</v>
      </c>
      <c r="AE107" s="1928">
        <v>1</v>
      </c>
      <c r="AF107" s="1928">
        <v>1</v>
      </c>
    </row>
    <row r="108" spans="1:32">
      <c r="A108" s="605">
        <v>1</v>
      </c>
      <c r="B108" s="1928">
        <v>1</v>
      </c>
      <c r="C108" s="1928">
        <v>1</v>
      </c>
      <c r="D108" s="1928">
        <v>1</v>
      </c>
      <c r="E108" s="1928">
        <v>1</v>
      </c>
      <c r="F108" s="1928">
        <v>1</v>
      </c>
      <c r="G108" s="1928">
        <v>1</v>
      </c>
      <c r="H108" s="1928">
        <v>1</v>
      </c>
      <c r="I108" s="1062"/>
      <c r="J108" s="29"/>
      <c r="K108" s="540" t="s">
        <v>2329</v>
      </c>
      <c r="L108" s="29"/>
      <c r="M108" s="29"/>
      <c r="N108" s="29"/>
      <c r="O108" s="29"/>
      <c r="P108" s="683"/>
      <c r="Q108" s="1928">
        <v>1</v>
      </c>
      <c r="R108" s="1928">
        <v>1</v>
      </c>
      <c r="S108" s="1928">
        <v>1</v>
      </c>
      <c r="T108" s="1928">
        <v>1</v>
      </c>
      <c r="U108" s="1928">
        <v>1</v>
      </c>
      <c r="V108" s="1928">
        <v>1</v>
      </c>
      <c r="W108" s="1928">
        <v>1</v>
      </c>
      <c r="X108" s="1928">
        <v>1</v>
      </c>
      <c r="Y108" s="1928">
        <v>1</v>
      </c>
      <c r="Z108" s="1928">
        <v>1</v>
      </c>
      <c r="AA108" s="1928">
        <v>1</v>
      </c>
      <c r="AB108" s="1928">
        <v>1</v>
      </c>
      <c r="AC108" s="1928">
        <v>1</v>
      </c>
      <c r="AD108" s="1928">
        <v>1</v>
      </c>
      <c r="AE108" s="1928">
        <v>1</v>
      </c>
      <c r="AF108" s="1928">
        <v>1</v>
      </c>
    </row>
    <row r="109" spans="1:32">
      <c r="A109" s="605">
        <v>1</v>
      </c>
      <c r="B109" s="1928">
        <v>1</v>
      </c>
      <c r="C109" s="1928">
        <v>1</v>
      </c>
      <c r="D109" s="1928">
        <v>1</v>
      </c>
      <c r="E109" s="1928">
        <v>1</v>
      </c>
      <c r="F109" s="1928">
        <v>1</v>
      </c>
      <c r="G109" s="1928">
        <v>1</v>
      </c>
      <c r="H109" s="1928">
        <v>1</v>
      </c>
      <c r="I109" s="2868" t="s">
        <v>2345</v>
      </c>
      <c r="J109" s="2869"/>
      <c r="K109" s="2869"/>
      <c r="L109" s="2869"/>
      <c r="M109" s="2869"/>
      <c r="N109" s="2869"/>
      <c r="O109" s="2869"/>
      <c r="P109" s="2870"/>
      <c r="Q109" s="1928">
        <v>1</v>
      </c>
      <c r="R109" s="1928">
        <v>1</v>
      </c>
      <c r="S109" s="1928">
        <v>1</v>
      </c>
      <c r="T109" s="1928">
        <v>1</v>
      </c>
      <c r="U109" s="1928">
        <v>1</v>
      </c>
      <c r="V109" s="1928">
        <v>1</v>
      </c>
      <c r="W109" s="1928">
        <v>1</v>
      </c>
      <c r="X109" s="1928">
        <v>1</v>
      </c>
      <c r="Y109" s="1928">
        <v>1</v>
      </c>
      <c r="Z109" s="1928">
        <v>1</v>
      </c>
      <c r="AA109" s="1928">
        <v>1</v>
      </c>
      <c r="AB109" s="1928">
        <v>1</v>
      </c>
      <c r="AC109" s="1928">
        <v>1</v>
      </c>
      <c r="AD109" s="1928">
        <v>1</v>
      </c>
      <c r="AE109" s="1928">
        <v>1</v>
      </c>
      <c r="AF109" s="1928">
        <v>1</v>
      </c>
    </row>
    <row r="110" spans="1:32">
      <c r="A110" s="605">
        <v>1</v>
      </c>
      <c r="B110" s="1928">
        <v>1</v>
      </c>
      <c r="C110" s="1928">
        <v>1</v>
      </c>
      <c r="D110" s="1928">
        <v>1</v>
      </c>
      <c r="E110" s="1928">
        <v>1</v>
      </c>
      <c r="F110" s="1928">
        <v>1</v>
      </c>
      <c r="G110" s="1928">
        <v>1</v>
      </c>
      <c r="H110" s="1928">
        <v>1</v>
      </c>
      <c r="I110" s="2871"/>
      <c r="J110" s="2869"/>
      <c r="K110" s="2869"/>
      <c r="L110" s="2869"/>
      <c r="M110" s="2869"/>
      <c r="N110" s="2869"/>
      <c r="O110" s="2869"/>
      <c r="P110" s="2870"/>
      <c r="Q110" s="1928">
        <v>1</v>
      </c>
      <c r="R110" s="1928">
        <v>1</v>
      </c>
      <c r="S110" s="1928">
        <v>1</v>
      </c>
      <c r="T110" s="1928">
        <v>1</v>
      </c>
      <c r="U110" s="1928">
        <v>1</v>
      </c>
      <c r="V110" s="1928">
        <v>1</v>
      </c>
      <c r="W110" s="1928">
        <v>1</v>
      </c>
      <c r="X110" s="1928">
        <v>1</v>
      </c>
      <c r="Y110" s="1928">
        <v>1</v>
      </c>
      <c r="Z110" s="1928">
        <v>1</v>
      </c>
      <c r="AA110" s="1928">
        <v>1</v>
      </c>
      <c r="AB110" s="1928">
        <v>1</v>
      </c>
      <c r="AC110" s="1928">
        <v>1</v>
      </c>
      <c r="AD110" s="1928">
        <v>1</v>
      </c>
      <c r="AE110" s="1928">
        <v>1</v>
      </c>
      <c r="AF110" s="1928">
        <v>1</v>
      </c>
    </row>
    <row r="111" spans="1:32" ht="23.25">
      <c r="A111" s="605">
        <v>1</v>
      </c>
      <c r="B111" s="1928">
        <v>1</v>
      </c>
      <c r="C111" s="1928">
        <v>1</v>
      </c>
      <c r="D111" s="1928">
        <v>1</v>
      </c>
      <c r="E111" s="1928">
        <v>1</v>
      </c>
      <c r="F111" s="1928">
        <v>1</v>
      </c>
      <c r="G111" s="1928">
        <v>1</v>
      </c>
      <c r="H111" s="1928">
        <v>1</v>
      </c>
      <c r="I111" s="1035" t="s">
        <v>2260</v>
      </c>
      <c r="J111" s="29"/>
      <c r="K111" s="29"/>
      <c r="L111" s="29"/>
      <c r="M111" s="29"/>
      <c r="N111" s="29"/>
      <c r="O111" s="994" t="s">
        <v>2330</v>
      </c>
      <c r="P111" s="1069" t="s">
        <v>2331</v>
      </c>
      <c r="Q111" s="1928">
        <v>1</v>
      </c>
      <c r="R111" s="1928">
        <v>1</v>
      </c>
      <c r="S111" s="1928">
        <v>1</v>
      </c>
      <c r="T111" s="1928">
        <v>1</v>
      </c>
      <c r="U111" s="1928">
        <v>1</v>
      </c>
      <c r="V111" s="1928">
        <v>1</v>
      </c>
      <c r="W111" s="1928">
        <v>1</v>
      </c>
      <c r="X111" s="1928">
        <v>1</v>
      </c>
      <c r="Y111" s="1928">
        <v>1</v>
      </c>
      <c r="Z111" s="1928">
        <v>1</v>
      </c>
      <c r="AA111" s="1928">
        <v>1</v>
      </c>
      <c r="AB111" s="1928">
        <v>1</v>
      </c>
      <c r="AC111" s="1928">
        <v>1</v>
      </c>
      <c r="AD111" s="1928">
        <v>1</v>
      </c>
      <c r="AE111" s="1928">
        <v>1</v>
      </c>
      <c r="AF111" s="1928">
        <v>1</v>
      </c>
    </row>
    <row r="112" spans="1:32" ht="23.25">
      <c r="A112" s="605">
        <v>1</v>
      </c>
      <c r="B112" s="1928">
        <v>1</v>
      </c>
      <c r="C112" s="1928">
        <v>1</v>
      </c>
      <c r="D112" s="1928">
        <v>1</v>
      </c>
      <c r="E112" s="1928">
        <v>1</v>
      </c>
      <c r="F112" s="1928">
        <v>1</v>
      </c>
      <c r="G112" s="1928">
        <v>1</v>
      </c>
      <c r="H112" s="1928">
        <v>1</v>
      </c>
      <c r="I112" s="1035" t="s">
        <v>2263</v>
      </c>
      <c r="J112" s="29"/>
      <c r="K112" s="29"/>
      <c r="L112" s="29"/>
      <c r="M112" s="1070" t="s">
        <v>2332</v>
      </c>
      <c r="N112" s="1071"/>
      <c r="O112" s="632" t="s">
        <v>2253</v>
      </c>
      <c r="P112" s="1069" t="s">
        <v>173</v>
      </c>
      <c r="Q112" s="1928">
        <v>1</v>
      </c>
      <c r="R112" s="1928">
        <v>1</v>
      </c>
      <c r="S112" s="1928">
        <v>1</v>
      </c>
      <c r="T112" s="1928">
        <v>1</v>
      </c>
      <c r="U112" s="1928">
        <v>1</v>
      </c>
      <c r="V112" s="1928">
        <v>1</v>
      </c>
      <c r="W112" s="1928">
        <v>1</v>
      </c>
      <c r="X112" s="1928">
        <v>1</v>
      </c>
      <c r="Y112" s="1928">
        <v>1</v>
      </c>
      <c r="Z112" s="1928">
        <v>1</v>
      </c>
      <c r="AA112" s="1928">
        <v>1</v>
      </c>
      <c r="AB112" s="1928">
        <v>1</v>
      </c>
      <c r="AC112" s="1928">
        <v>1</v>
      </c>
      <c r="AD112" s="1928">
        <v>1</v>
      </c>
      <c r="AE112" s="1928">
        <v>1</v>
      </c>
      <c r="AF112" s="1928">
        <v>1</v>
      </c>
    </row>
    <row r="113" spans="1:32">
      <c r="A113" s="605">
        <v>1</v>
      </c>
      <c r="B113" s="1928">
        <v>1</v>
      </c>
      <c r="C113" s="1928">
        <v>1</v>
      </c>
      <c r="D113" s="1928">
        <v>1</v>
      </c>
      <c r="E113" s="1928">
        <v>1</v>
      </c>
      <c r="F113" s="1928">
        <v>1</v>
      </c>
      <c r="G113" s="1928">
        <v>1</v>
      </c>
      <c r="H113" s="1928">
        <v>1</v>
      </c>
      <c r="I113" s="1062"/>
      <c r="J113" s="29"/>
      <c r="K113" s="29"/>
      <c r="L113" s="29"/>
      <c r="M113" s="29"/>
      <c r="N113" s="29"/>
      <c r="O113" s="29"/>
      <c r="P113" s="683"/>
      <c r="Q113" s="1928">
        <v>1</v>
      </c>
      <c r="R113" s="1928">
        <v>1</v>
      </c>
      <c r="S113" s="1928">
        <v>1</v>
      </c>
      <c r="T113" s="1928">
        <v>1</v>
      </c>
      <c r="U113" s="1928">
        <v>1</v>
      </c>
      <c r="V113" s="1928">
        <v>1</v>
      </c>
      <c r="W113" s="1928">
        <v>1</v>
      </c>
      <c r="X113" s="1928">
        <v>1</v>
      </c>
      <c r="Y113" s="1928">
        <v>1</v>
      </c>
      <c r="Z113" s="1928">
        <v>1</v>
      </c>
      <c r="AA113" s="1928">
        <v>1</v>
      </c>
      <c r="AB113" s="1928">
        <v>1</v>
      </c>
      <c r="AC113" s="1928">
        <v>1</v>
      </c>
      <c r="AD113" s="1928">
        <v>1</v>
      </c>
      <c r="AE113" s="1928">
        <v>1</v>
      </c>
      <c r="AF113" s="1928">
        <v>1</v>
      </c>
    </row>
    <row r="114" spans="1:32">
      <c r="A114" s="605">
        <v>1</v>
      </c>
      <c r="B114" s="1928">
        <v>1</v>
      </c>
      <c r="C114" s="1928">
        <v>1</v>
      </c>
      <c r="D114" s="1928">
        <v>1</v>
      </c>
      <c r="E114" s="1928">
        <v>1</v>
      </c>
      <c r="F114" s="1928">
        <v>1</v>
      </c>
      <c r="G114" s="1928">
        <v>1</v>
      </c>
      <c r="H114" s="1928">
        <v>1</v>
      </c>
      <c r="I114" s="1072" t="s">
        <v>2333</v>
      </c>
      <c r="J114" s="29"/>
      <c r="K114" s="29"/>
      <c r="L114" s="29"/>
      <c r="M114" s="29"/>
      <c r="N114" s="29"/>
      <c r="O114" s="29"/>
      <c r="P114" s="683"/>
      <c r="Q114" s="1928">
        <v>1</v>
      </c>
      <c r="R114" s="1928">
        <v>1</v>
      </c>
      <c r="S114" s="1928">
        <v>1</v>
      </c>
      <c r="T114" s="1928">
        <v>1</v>
      </c>
      <c r="U114" s="1928">
        <v>1</v>
      </c>
      <c r="V114" s="1928">
        <v>1</v>
      </c>
      <c r="W114" s="1928">
        <v>1</v>
      </c>
      <c r="X114" s="1928">
        <v>1</v>
      </c>
      <c r="Y114" s="1928">
        <v>1</v>
      </c>
      <c r="Z114" s="1928">
        <v>1</v>
      </c>
      <c r="AA114" s="1928">
        <v>1</v>
      </c>
      <c r="AB114" s="1928">
        <v>1</v>
      </c>
      <c r="AC114" s="1928">
        <v>1</v>
      </c>
      <c r="AD114" s="1928">
        <v>1</v>
      </c>
      <c r="AE114" s="1928">
        <v>1</v>
      </c>
      <c r="AF114" s="1928">
        <v>1</v>
      </c>
    </row>
    <row r="115" spans="1:32">
      <c r="A115" s="605">
        <v>1</v>
      </c>
      <c r="B115" s="1928">
        <v>1</v>
      </c>
      <c r="C115" s="1928">
        <v>1</v>
      </c>
      <c r="D115" s="1928">
        <v>1</v>
      </c>
      <c r="E115" s="1928">
        <v>1</v>
      </c>
      <c r="F115" s="1928">
        <v>1</v>
      </c>
      <c r="G115" s="1928">
        <v>1</v>
      </c>
      <c r="H115" s="1928">
        <v>1</v>
      </c>
      <c r="I115" s="1073" t="s">
        <v>2334</v>
      </c>
      <c r="J115" s="29"/>
      <c r="K115" s="29"/>
      <c r="L115" s="29"/>
      <c r="M115" s="29"/>
      <c r="N115" s="29"/>
      <c r="O115" s="29"/>
      <c r="P115" s="683"/>
      <c r="Q115" s="1928">
        <v>1</v>
      </c>
      <c r="R115" s="1928">
        <v>1</v>
      </c>
      <c r="S115" s="1928">
        <v>1</v>
      </c>
      <c r="T115" s="1928">
        <v>1</v>
      </c>
      <c r="U115" s="1928">
        <v>1</v>
      </c>
      <c r="V115" s="1928">
        <v>1</v>
      </c>
      <c r="W115" s="1928">
        <v>1</v>
      </c>
      <c r="X115" s="1928">
        <v>1</v>
      </c>
      <c r="Y115" s="1928">
        <v>1</v>
      </c>
      <c r="Z115" s="1928">
        <v>1</v>
      </c>
      <c r="AA115" s="1928">
        <v>1</v>
      </c>
      <c r="AB115" s="1928">
        <v>1</v>
      </c>
      <c r="AC115" s="1928">
        <v>1</v>
      </c>
      <c r="AD115" s="1928">
        <v>1</v>
      </c>
      <c r="AE115" s="1928">
        <v>1</v>
      </c>
      <c r="AF115" s="1928">
        <v>1</v>
      </c>
    </row>
    <row r="116" spans="1:32">
      <c r="A116" s="605">
        <v>1</v>
      </c>
      <c r="B116" s="1928">
        <v>1</v>
      </c>
      <c r="C116" s="1928">
        <v>1</v>
      </c>
      <c r="D116" s="1928">
        <v>1</v>
      </c>
      <c r="E116" s="1928">
        <v>1</v>
      </c>
      <c r="F116" s="1928">
        <v>1</v>
      </c>
      <c r="G116" s="1928">
        <v>1</v>
      </c>
      <c r="H116" s="1928">
        <v>1</v>
      </c>
      <c r="I116" s="1074"/>
      <c r="J116" s="29"/>
      <c r="K116" s="29"/>
      <c r="L116" s="29"/>
      <c r="M116" s="29"/>
      <c r="N116" s="29"/>
      <c r="O116" s="29"/>
      <c r="P116" s="683"/>
      <c r="Q116" s="1928">
        <v>1</v>
      </c>
      <c r="R116" s="1928">
        <v>1</v>
      </c>
      <c r="S116" s="1928">
        <v>1</v>
      </c>
      <c r="T116" s="1928">
        <v>1</v>
      </c>
      <c r="U116" s="1928">
        <v>1</v>
      </c>
      <c r="V116" s="1928">
        <v>1</v>
      </c>
      <c r="W116" s="1928">
        <v>1</v>
      </c>
      <c r="X116" s="1928">
        <v>1</v>
      </c>
      <c r="Y116" s="1928">
        <v>1</v>
      </c>
      <c r="Z116" s="1928">
        <v>1</v>
      </c>
      <c r="AA116" s="1928">
        <v>1</v>
      </c>
      <c r="AB116" s="1928">
        <v>1</v>
      </c>
      <c r="AC116" s="1928">
        <v>1</v>
      </c>
      <c r="AD116" s="1928">
        <v>1</v>
      </c>
      <c r="AE116" s="1928">
        <v>1</v>
      </c>
      <c r="AF116" s="1928">
        <v>1</v>
      </c>
    </row>
    <row r="117" spans="1:32">
      <c r="A117" s="605">
        <v>1</v>
      </c>
      <c r="B117" s="1928">
        <v>1</v>
      </c>
      <c r="C117" s="1928">
        <v>1</v>
      </c>
      <c r="D117" s="1928">
        <v>1</v>
      </c>
      <c r="E117" s="1928">
        <v>1</v>
      </c>
      <c r="F117" s="1928">
        <v>1</v>
      </c>
      <c r="G117" s="1928">
        <v>1</v>
      </c>
      <c r="H117" s="1928">
        <v>1</v>
      </c>
      <c r="I117" s="860" t="s">
        <v>201</v>
      </c>
      <c r="J117" s="29" t="s">
        <v>2335</v>
      </c>
      <c r="K117" s="29"/>
      <c r="L117" s="29"/>
      <c r="M117" s="29"/>
      <c r="N117" s="29"/>
      <c r="O117" s="29"/>
      <c r="P117" s="683"/>
      <c r="Q117" s="1928">
        <v>1</v>
      </c>
      <c r="R117" s="1928">
        <v>1</v>
      </c>
      <c r="S117" s="1928">
        <v>1</v>
      </c>
      <c r="T117" s="1928">
        <v>1</v>
      </c>
      <c r="U117" s="1928">
        <v>1</v>
      </c>
      <c r="V117" s="1928">
        <v>1</v>
      </c>
      <c r="W117" s="1928">
        <v>1</v>
      </c>
      <c r="X117" s="1928">
        <v>1</v>
      </c>
      <c r="Y117" s="1928">
        <v>1</v>
      </c>
      <c r="Z117" s="1928">
        <v>1</v>
      </c>
      <c r="AA117" s="1928">
        <v>1</v>
      </c>
      <c r="AB117" s="1928">
        <v>1</v>
      </c>
      <c r="AC117" s="1928">
        <v>1</v>
      </c>
      <c r="AD117" s="1928">
        <v>1</v>
      </c>
      <c r="AE117" s="1928">
        <v>1</v>
      </c>
      <c r="AF117" s="1928">
        <v>1</v>
      </c>
    </row>
    <row r="118" spans="1:32">
      <c r="A118" s="605">
        <v>1</v>
      </c>
      <c r="B118" s="1928">
        <v>1</v>
      </c>
      <c r="C118" s="1928">
        <v>1</v>
      </c>
      <c r="D118" s="1928">
        <v>1</v>
      </c>
      <c r="E118" s="1928">
        <v>1</v>
      </c>
      <c r="F118" s="1928">
        <v>1</v>
      </c>
      <c r="G118" s="1928">
        <v>1</v>
      </c>
      <c r="H118" s="1928">
        <v>1</v>
      </c>
      <c r="I118" s="860" t="s">
        <v>192</v>
      </c>
      <c r="J118" s="29" t="s">
        <v>2336</v>
      </c>
      <c r="K118" s="29"/>
      <c r="L118" s="29"/>
      <c r="M118" s="29"/>
      <c r="N118" s="29"/>
      <c r="O118" s="29"/>
      <c r="P118" s="683"/>
      <c r="Q118" s="1928">
        <v>1</v>
      </c>
      <c r="R118" s="1928">
        <v>1</v>
      </c>
      <c r="S118" s="1928">
        <v>1</v>
      </c>
      <c r="T118" s="1928">
        <v>1</v>
      </c>
      <c r="U118" s="1928">
        <v>1</v>
      </c>
      <c r="V118" s="1928">
        <v>1</v>
      </c>
      <c r="W118" s="1928">
        <v>1</v>
      </c>
      <c r="X118" s="1928">
        <v>1</v>
      </c>
      <c r="Y118" s="1928">
        <v>1</v>
      </c>
      <c r="Z118" s="1928">
        <v>1</v>
      </c>
      <c r="AA118" s="1928">
        <v>1</v>
      </c>
      <c r="AB118" s="1928">
        <v>1</v>
      </c>
      <c r="AC118" s="1928">
        <v>1</v>
      </c>
      <c r="AD118" s="1928">
        <v>1</v>
      </c>
      <c r="AE118" s="1928">
        <v>1</v>
      </c>
      <c r="AF118" s="1928">
        <v>1</v>
      </c>
    </row>
    <row r="119" spans="1:32" ht="15.75">
      <c r="A119" s="605">
        <v>1</v>
      </c>
      <c r="B119" s="1928">
        <v>1</v>
      </c>
      <c r="C119" s="1928">
        <v>1</v>
      </c>
      <c r="D119" s="1928">
        <v>1</v>
      </c>
      <c r="E119" s="1928">
        <v>1</v>
      </c>
      <c r="F119" s="1928">
        <v>1</v>
      </c>
      <c r="G119" s="1928">
        <v>1</v>
      </c>
      <c r="H119" s="1928">
        <v>1</v>
      </c>
      <c r="I119" s="1075" t="s">
        <v>2154</v>
      </c>
      <c r="J119" s="29"/>
      <c r="K119" s="29"/>
      <c r="L119" s="29"/>
      <c r="M119" s="29"/>
      <c r="N119" s="29"/>
      <c r="O119" s="29"/>
      <c r="P119" s="683"/>
      <c r="Q119" s="1928">
        <v>1</v>
      </c>
      <c r="R119" s="1928">
        <v>1</v>
      </c>
      <c r="S119" s="1928">
        <v>1</v>
      </c>
      <c r="T119" s="1928">
        <v>1</v>
      </c>
      <c r="U119" s="1928">
        <v>1</v>
      </c>
      <c r="V119" s="1928">
        <v>1</v>
      </c>
      <c r="W119" s="1928">
        <v>1</v>
      </c>
      <c r="X119" s="1928">
        <v>1</v>
      </c>
      <c r="Y119" s="1928">
        <v>1</v>
      </c>
      <c r="Z119" s="1928">
        <v>1</v>
      </c>
      <c r="AA119" s="1928">
        <v>1</v>
      </c>
      <c r="AB119" s="1928">
        <v>1</v>
      </c>
      <c r="AC119" s="1928">
        <v>1</v>
      </c>
      <c r="AD119" s="1928">
        <v>1</v>
      </c>
      <c r="AE119" s="1928">
        <v>1</v>
      </c>
      <c r="AF119" s="1928">
        <v>1</v>
      </c>
    </row>
    <row r="120" spans="1:32" ht="15.75">
      <c r="A120" s="605">
        <v>1</v>
      </c>
      <c r="B120" s="1928">
        <v>1</v>
      </c>
      <c r="C120" s="1928">
        <v>1</v>
      </c>
      <c r="D120" s="1928">
        <v>1</v>
      </c>
      <c r="E120" s="1928">
        <v>1</v>
      </c>
      <c r="F120" s="1928">
        <v>1</v>
      </c>
      <c r="G120" s="1928">
        <v>1</v>
      </c>
      <c r="H120" s="1928">
        <v>1</v>
      </c>
      <c r="I120" s="1076" t="s">
        <v>2155</v>
      </c>
      <c r="J120" s="29"/>
      <c r="K120" s="29"/>
      <c r="L120" s="29"/>
      <c r="M120" s="29"/>
      <c r="N120" s="29"/>
      <c r="O120" s="29"/>
      <c r="P120" s="683"/>
      <c r="Q120" s="1928">
        <v>1</v>
      </c>
      <c r="R120" s="1928">
        <v>1</v>
      </c>
      <c r="S120" s="1928">
        <v>1</v>
      </c>
      <c r="T120" s="1928">
        <v>1</v>
      </c>
      <c r="U120" s="1928">
        <v>1</v>
      </c>
      <c r="V120" s="1928">
        <v>1</v>
      </c>
      <c r="W120" s="1928">
        <v>1</v>
      </c>
      <c r="X120" s="1928">
        <v>1</v>
      </c>
      <c r="Y120" s="1928">
        <v>1</v>
      </c>
      <c r="Z120" s="1928">
        <v>1</v>
      </c>
      <c r="AA120" s="1928">
        <v>1</v>
      </c>
      <c r="AB120" s="1928">
        <v>1</v>
      </c>
      <c r="AC120" s="1928">
        <v>1</v>
      </c>
      <c r="AD120" s="1928">
        <v>1</v>
      </c>
      <c r="AE120" s="1928">
        <v>1</v>
      </c>
      <c r="AF120" s="1928">
        <v>1</v>
      </c>
    </row>
    <row r="121" spans="1:32" ht="15.75">
      <c r="A121" s="605">
        <v>1</v>
      </c>
      <c r="B121" s="1928">
        <v>1</v>
      </c>
      <c r="C121" s="1928">
        <v>1</v>
      </c>
      <c r="D121" s="1928">
        <v>1</v>
      </c>
      <c r="E121" s="1928">
        <v>1</v>
      </c>
      <c r="F121" s="1928">
        <v>1</v>
      </c>
      <c r="G121" s="1928">
        <v>1</v>
      </c>
      <c r="H121" s="1928">
        <v>1</v>
      </c>
      <c r="I121" s="1077" t="s">
        <v>1914</v>
      </c>
      <c r="J121" s="1078"/>
      <c r="K121" s="1078"/>
      <c r="L121" s="1078"/>
      <c r="M121" s="1078"/>
      <c r="N121" s="1078"/>
      <c r="O121" s="1078"/>
      <c r="P121" s="1079"/>
      <c r="Q121" s="1928">
        <v>1</v>
      </c>
      <c r="R121" s="1928">
        <v>1</v>
      </c>
      <c r="S121" s="1928">
        <v>1</v>
      </c>
      <c r="T121" s="1928">
        <v>1</v>
      </c>
      <c r="U121" s="1928">
        <v>1</v>
      </c>
      <c r="V121" s="1928">
        <v>1</v>
      </c>
      <c r="W121" s="1928">
        <v>1</v>
      </c>
      <c r="X121" s="1928">
        <v>1</v>
      </c>
      <c r="Y121" s="1928">
        <v>1</v>
      </c>
      <c r="Z121" s="1928">
        <v>1</v>
      </c>
      <c r="AA121" s="1928">
        <v>1</v>
      </c>
      <c r="AB121" s="1928">
        <v>1</v>
      </c>
      <c r="AC121" s="1928">
        <v>1</v>
      </c>
      <c r="AD121" s="1928">
        <v>1</v>
      </c>
      <c r="AE121" s="1928">
        <v>1</v>
      </c>
      <c r="AF121" s="1928">
        <v>1</v>
      </c>
    </row>
    <row r="122" spans="1:32" ht="15" customHeight="1">
      <c r="A122" s="605">
        <v>1</v>
      </c>
      <c r="B122" s="1928">
        <v>1</v>
      </c>
      <c r="C122" s="1928">
        <v>1</v>
      </c>
      <c r="D122" s="1928">
        <v>1</v>
      </c>
      <c r="E122" s="1928">
        <v>1</v>
      </c>
      <c r="F122" s="1928">
        <v>1</v>
      </c>
      <c r="G122" s="1928">
        <v>1</v>
      </c>
      <c r="H122" s="1928">
        <v>1</v>
      </c>
      <c r="I122" s="1077" t="s">
        <v>2337</v>
      </c>
      <c r="J122" s="1078"/>
      <c r="K122" s="1078"/>
      <c r="L122" s="1078"/>
      <c r="M122" s="1078"/>
      <c r="N122" s="1078"/>
      <c r="O122" s="1078"/>
      <c r="P122" s="1079"/>
      <c r="Q122" s="1928">
        <v>1</v>
      </c>
      <c r="R122" s="1928">
        <v>1</v>
      </c>
      <c r="S122" s="1928">
        <v>1</v>
      </c>
      <c r="T122" s="1928">
        <v>1</v>
      </c>
      <c r="U122" s="1928">
        <v>1</v>
      </c>
      <c r="V122" s="1928">
        <v>1</v>
      </c>
      <c r="W122" s="1928">
        <v>1</v>
      </c>
      <c r="X122" s="1928">
        <v>1</v>
      </c>
      <c r="Y122" s="1928">
        <v>1</v>
      </c>
      <c r="Z122" s="1928">
        <v>1</v>
      </c>
      <c r="AA122" s="1928">
        <v>1</v>
      </c>
      <c r="AB122" s="1928">
        <v>1</v>
      </c>
      <c r="AC122" s="1928">
        <v>1</v>
      </c>
      <c r="AD122" s="1928">
        <v>1</v>
      </c>
      <c r="AE122" s="1928">
        <v>1</v>
      </c>
      <c r="AF122" s="1928">
        <v>1</v>
      </c>
    </row>
    <row r="123" spans="1:32">
      <c r="A123" s="605">
        <v>1</v>
      </c>
      <c r="B123" s="1928">
        <v>1</v>
      </c>
      <c r="C123" s="1928">
        <v>1</v>
      </c>
      <c r="D123" s="1928">
        <v>1</v>
      </c>
      <c r="E123" s="1928">
        <v>1</v>
      </c>
      <c r="F123" s="1928">
        <v>1</v>
      </c>
      <c r="G123" s="1928">
        <v>1</v>
      </c>
      <c r="H123" s="1928">
        <v>1</v>
      </c>
      <c r="I123" s="2868" t="s">
        <v>2338</v>
      </c>
      <c r="J123" s="2872"/>
      <c r="K123" s="2872"/>
      <c r="L123" s="2872"/>
      <c r="M123" s="2872"/>
      <c r="N123" s="2872"/>
      <c r="O123" s="2872"/>
      <c r="P123" s="2873"/>
      <c r="Q123" s="1928">
        <v>1</v>
      </c>
      <c r="R123" s="1928">
        <v>1</v>
      </c>
      <c r="S123" s="1928">
        <v>1</v>
      </c>
      <c r="T123" s="1928">
        <v>1</v>
      </c>
      <c r="U123" s="1928">
        <v>1</v>
      </c>
      <c r="V123" s="1928">
        <v>1</v>
      </c>
      <c r="W123" s="1928">
        <v>1</v>
      </c>
      <c r="X123" s="1928">
        <v>1</v>
      </c>
      <c r="Y123" s="1928">
        <v>1</v>
      </c>
      <c r="Z123" s="1928">
        <v>1</v>
      </c>
      <c r="AA123" s="1928">
        <v>1</v>
      </c>
      <c r="AB123" s="1928">
        <v>1</v>
      </c>
      <c r="AC123" s="1928">
        <v>1</v>
      </c>
      <c r="AD123" s="1928">
        <v>1</v>
      </c>
      <c r="AE123" s="1928">
        <v>1</v>
      </c>
      <c r="AF123" s="1928">
        <v>1</v>
      </c>
    </row>
    <row r="124" spans="1:32">
      <c r="A124" s="605">
        <v>1</v>
      </c>
      <c r="B124" s="1928">
        <v>1</v>
      </c>
      <c r="C124" s="1928">
        <v>1</v>
      </c>
      <c r="D124" s="1928">
        <v>1</v>
      </c>
      <c r="E124" s="1928">
        <v>1</v>
      </c>
      <c r="F124" s="1928">
        <v>1</v>
      </c>
      <c r="G124" s="1928">
        <v>1</v>
      </c>
      <c r="H124" s="1928">
        <v>1</v>
      </c>
      <c r="I124" s="2868"/>
      <c r="J124" s="2872"/>
      <c r="K124" s="2872"/>
      <c r="L124" s="2872"/>
      <c r="M124" s="2872"/>
      <c r="N124" s="2872"/>
      <c r="O124" s="2872"/>
      <c r="P124" s="2873"/>
      <c r="Q124" s="1928">
        <v>1</v>
      </c>
      <c r="R124" s="1928">
        <v>1</v>
      </c>
      <c r="S124" s="1928">
        <v>1</v>
      </c>
      <c r="T124" s="1928">
        <v>1</v>
      </c>
      <c r="U124" s="1928">
        <v>1</v>
      </c>
      <c r="V124" s="1928">
        <v>1</v>
      </c>
      <c r="W124" s="1928">
        <v>1</v>
      </c>
      <c r="X124" s="1928">
        <v>1</v>
      </c>
      <c r="Y124" s="1928">
        <v>1</v>
      </c>
      <c r="Z124" s="1928">
        <v>1</v>
      </c>
      <c r="AA124" s="1928">
        <v>1</v>
      </c>
      <c r="AB124" s="1928">
        <v>1</v>
      </c>
      <c r="AC124" s="1928">
        <v>1</v>
      </c>
      <c r="AD124" s="1928">
        <v>1</v>
      </c>
      <c r="AE124" s="1928">
        <v>1</v>
      </c>
      <c r="AF124" s="1928">
        <v>1</v>
      </c>
    </row>
    <row r="125" spans="1:32">
      <c r="A125" s="605">
        <v>1</v>
      </c>
      <c r="B125" s="1928">
        <v>1</v>
      </c>
      <c r="C125" s="1928">
        <v>1</v>
      </c>
      <c r="D125" s="1928">
        <v>1</v>
      </c>
      <c r="E125" s="1928">
        <v>1</v>
      </c>
      <c r="F125" s="1928">
        <v>1</v>
      </c>
      <c r="G125" s="1928">
        <v>1</v>
      </c>
      <c r="H125" s="1928">
        <v>1</v>
      </c>
      <c r="I125" s="2868"/>
      <c r="J125" s="2872"/>
      <c r="K125" s="2872"/>
      <c r="L125" s="2872"/>
      <c r="M125" s="2872"/>
      <c r="N125" s="2872"/>
      <c r="O125" s="2872"/>
      <c r="P125" s="2873"/>
      <c r="Q125" s="1928">
        <v>1</v>
      </c>
      <c r="R125" s="1928">
        <v>1</v>
      </c>
      <c r="S125" s="1928">
        <v>1</v>
      </c>
      <c r="T125" s="1928">
        <v>1</v>
      </c>
      <c r="U125" s="1928">
        <v>1</v>
      </c>
      <c r="V125" s="1928">
        <v>1</v>
      </c>
      <c r="W125" s="1928">
        <v>1</v>
      </c>
      <c r="X125" s="1928">
        <v>1</v>
      </c>
      <c r="Y125" s="1928">
        <v>1</v>
      </c>
      <c r="Z125" s="1928">
        <v>1</v>
      </c>
      <c r="AA125" s="1928">
        <v>1</v>
      </c>
      <c r="AB125" s="1928">
        <v>1</v>
      </c>
      <c r="AC125" s="1928">
        <v>1</v>
      </c>
      <c r="AD125" s="1928">
        <v>1</v>
      </c>
      <c r="AE125" s="1928">
        <v>1</v>
      </c>
      <c r="AF125" s="1928">
        <v>1</v>
      </c>
    </row>
    <row r="126" spans="1:32">
      <c r="A126" s="605">
        <v>1</v>
      </c>
      <c r="B126" s="1928">
        <v>1</v>
      </c>
      <c r="C126" s="1928">
        <v>1</v>
      </c>
      <c r="D126" s="1928">
        <v>1</v>
      </c>
      <c r="E126" s="1928">
        <v>1</v>
      </c>
      <c r="F126" s="1928">
        <v>1</v>
      </c>
      <c r="G126" s="1928">
        <v>1</v>
      </c>
      <c r="H126" s="1928">
        <v>1</v>
      </c>
      <c r="I126" s="1065" t="s">
        <v>2339</v>
      </c>
      <c r="J126" s="841"/>
      <c r="K126" s="841"/>
      <c r="L126" s="841"/>
      <c r="M126" s="841"/>
      <c r="N126" s="841"/>
      <c r="O126" s="841"/>
      <c r="P126" s="959"/>
      <c r="Q126" s="1928">
        <v>1</v>
      </c>
      <c r="R126" s="1928">
        <v>1</v>
      </c>
      <c r="S126" s="1928">
        <v>1</v>
      </c>
      <c r="T126" s="1928">
        <v>1</v>
      </c>
      <c r="U126" s="1928">
        <v>1</v>
      </c>
      <c r="V126" s="1928">
        <v>1</v>
      </c>
      <c r="W126" s="1928">
        <v>1</v>
      </c>
      <c r="X126" s="1928">
        <v>1</v>
      </c>
      <c r="Y126" s="1928">
        <v>1</v>
      </c>
      <c r="Z126" s="1928">
        <v>1</v>
      </c>
      <c r="AA126" s="1928">
        <v>1</v>
      </c>
      <c r="AB126" s="1928">
        <v>1</v>
      </c>
      <c r="AC126" s="1928">
        <v>1</v>
      </c>
      <c r="AD126" s="1928">
        <v>1</v>
      </c>
      <c r="AE126" s="1928">
        <v>1</v>
      </c>
      <c r="AF126" s="1928">
        <v>1</v>
      </c>
    </row>
    <row r="127" spans="1:32">
      <c r="A127" s="605">
        <v>1</v>
      </c>
      <c r="B127" s="1928">
        <v>1</v>
      </c>
      <c r="C127" s="1928">
        <v>1</v>
      </c>
      <c r="D127" s="1928">
        <v>1</v>
      </c>
      <c r="E127" s="1928">
        <v>1</v>
      </c>
      <c r="F127" s="1928">
        <v>1</v>
      </c>
      <c r="G127" s="1928">
        <v>1</v>
      </c>
      <c r="H127" s="1928">
        <v>1</v>
      </c>
      <c r="I127" s="1080" t="s">
        <v>2340</v>
      </c>
      <c r="J127" s="841"/>
      <c r="K127" s="841"/>
      <c r="L127" s="841"/>
      <c r="M127" s="841"/>
      <c r="N127" s="841"/>
      <c r="O127" s="841"/>
      <c r="P127" s="959"/>
      <c r="Q127" s="1928">
        <v>1</v>
      </c>
      <c r="R127" s="1928">
        <v>1</v>
      </c>
      <c r="S127" s="1928">
        <v>1</v>
      </c>
      <c r="T127" s="1928">
        <v>1</v>
      </c>
      <c r="U127" s="1928">
        <v>1</v>
      </c>
      <c r="V127" s="1928">
        <v>1</v>
      </c>
      <c r="W127" s="1928">
        <v>1</v>
      </c>
      <c r="X127" s="1928">
        <v>1</v>
      </c>
      <c r="Y127" s="1928">
        <v>1</v>
      </c>
      <c r="Z127" s="1928">
        <v>1</v>
      </c>
      <c r="AA127" s="1928">
        <v>1</v>
      </c>
      <c r="AB127" s="1928">
        <v>1</v>
      </c>
      <c r="AC127" s="1928">
        <v>1</v>
      </c>
      <c r="AD127" s="1928">
        <v>1</v>
      </c>
      <c r="AE127" s="1928">
        <v>1</v>
      </c>
      <c r="AF127" s="1928">
        <v>1</v>
      </c>
    </row>
    <row r="128" spans="1:32">
      <c r="A128" s="605">
        <v>1</v>
      </c>
      <c r="B128" s="1928">
        <v>1</v>
      </c>
      <c r="C128" s="1928">
        <v>1</v>
      </c>
      <c r="D128" s="1928">
        <v>1</v>
      </c>
      <c r="E128" s="1928">
        <v>1</v>
      </c>
      <c r="F128" s="1928">
        <v>1</v>
      </c>
      <c r="G128" s="1928">
        <v>1</v>
      </c>
      <c r="H128" s="1928">
        <v>1</v>
      </c>
      <c r="I128" s="2871" t="s">
        <v>2341</v>
      </c>
      <c r="J128" s="2869"/>
      <c r="K128" s="2869"/>
      <c r="L128" s="2869"/>
      <c r="M128" s="2869"/>
      <c r="N128" s="2869"/>
      <c r="O128" s="2869"/>
      <c r="P128" s="2870"/>
      <c r="Q128" s="1928">
        <v>1</v>
      </c>
      <c r="R128" s="1928">
        <v>1</v>
      </c>
      <c r="S128" s="1928">
        <v>1</v>
      </c>
      <c r="T128" s="1928">
        <v>1</v>
      </c>
      <c r="U128" s="1928">
        <v>1</v>
      </c>
      <c r="V128" s="1928">
        <v>1</v>
      </c>
      <c r="W128" s="1928">
        <v>1</v>
      </c>
      <c r="X128" s="1928">
        <v>1</v>
      </c>
      <c r="Y128" s="1928">
        <v>1</v>
      </c>
      <c r="Z128" s="1928">
        <v>1</v>
      </c>
      <c r="AA128" s="1928">
        <v>1</v>
      </c>
      <c r="AB128" s="1928">
        <v>1</v>
      </c>
      <c r="AC128" s="1928">
        <v>1</v>
      </c>
      <c r="AD128" s="1928">
        <v>1</v>
      </c>
      <c r="AE128" s="1928">
        <v>1</v>
      </c>
      <c r="AF128" s="1928">
        <v>1</v>
      </c>
    </row>
    <row r="129" spans="1:32">
      <c r="A129" s="605">
        <v>1</v>
      </c>
      <c r="B129" s="1928">
        <v>1</v>
      </c>
      <c r="C129" s="1928">
        <v>1</v>
      </c>
      <c r="D129" s="1928">
        <v>1</v>
      </c>
      <c r="E129" s="1928">
        <v>1</v>
      </c>
      <c r="F129" s="1928">
        <v>1</v>
      </c>
      <c r="G129" s="1928">
        <v>1</v>
      </c>
      <c r="H129" s="1928">
        <v>1</v>
      </c>
      <c r="I129" s="2871"/>
      <c r="J129" s="2869"/>
      <c r="K129" s="2869"/>
      <c r="L129" s="2869"/>
      <c r="M129" s="2869"/>
      <c r="N129" s="2869"/>
      <c r="O129" s="2869"/>
      <c r="P129" s="2870"/>
      <c r="Q129" s="1928">
        <v>1</v>
      </c>
      <c r="R129" s="1928">
        <v>1</v>
      </c>
      <c r="S129" s="1928">
        <v>1</v>
      </c>
      <c r="T129" s="1928">
        <v>1</v>
      </c>
      <c r="U129" s="1928">
        <v>1</v>
      </c>
      <c r="V129" s="1928">
        <v>1</v>
      </c>
      <c r="W129" s="1928">
        <v>1</v>
      </c>
      <c r="X129" s="1928">
        <v>1</v>
      </c>
      <c r="Y129" s="1928">
        <v>1</v>
      </c>
      <c r="Z129" s="1928">
        <v>1</v>
      </c>
      <c r="AA129" s="1928">
        <v>1</v>
      </c>
      <c r="AB129" s="1928">
        <v>1</v>
      </c>
      <c r="AC129" s="1928">
        <v>1</v>
      </c>
      <c r="AD129" s="1928">
        <v>1</v>
      </c>
      <c r="AE129" s="1928">
        <v>1</v>
      </c>
      <c r="AF129" s="1928">
        <v>1</v>
      </c>
    </row>
    <row r="130" spans="1:32">
      <c r="A130" s="605">
        <v>1</v>
      </c>
      <c r="B130" s="1928">
        <v>1</v>
      </c>
      <c r="C130" s="1928">
        <v>1</v>
      </c>
      <c r="D130" s="1928">
        <v>1</v>
      </c>
      <c r="E130" s="1928">
        <v>1</v>
      </c>
      <c r="F130" s="1928">
        <v>1</v>
      </c>
      <c r="G130" s="1928">
        <v>1</v>
      </c>
      <c r="H130" s="1928">
        <v>1</v>
      </c>
      <c r="I130" s="1065" t="s">
        <v>2342</v>
      </c>
      <c r="J130" s="874"/>
      <c r="K130" s="874"/>
      <c r="L130" s="874"/>
      <c r="M130" s="874"/>
      <c r="N130" s="874"/>
      <c r="O130" s="874"/>
      <c r="P130" s="875"/>
      <c r="Q130" s="1928">
        <v>1</v>
      </c>
      <c r="R130" s="1928">
        <v>1</v>
      </c>
      <c r="S130" s="1928">
        <v>1</v>
      </c>
      <c r="T130" s="1928">
        <v>1</v>
      </c>
      <c r="U130" s="1928">
        <v>1</v>
      </c>
      <c r="V130" s="1928">
        <v>1</v>
      </c>
      <c r="W130" s="1928">
        <v>1</v>
      </c>
      <c r="X130" s="1928">
        <v>1</v>
      </c>
      <c r="Y130" s="1928">
        <v>1</v>
      </c>
      <c r="Z130" s="1928">
        <v>1</v>
      </c>
      <c r="AA130" s="1928">
        <v>1</v>
      </c>
      <c r="AB130" s="1928">
        <v>1</v>
      </c>
      <c r="AC130" s="1928">
        <v>1</v>
      </c>
      <c r="AD130" s="1928">
        <v>1</v>
      </c>
      <c r="AE130" s="1928">
        <v>1</v>
      </c>
      <c r="AF130" s="1928">
        <v>1</v>
      </c>
    </row>
    <row r="131" spans="1:32">
      <c r="A131" s="605">
        <v>1</v>
      </c>
      <c r="B131" s="1928">
        <v>1</v>
      </c>
      <c r="C131" s="1928">
        <v>1</v>
      </c>
      <c r="D131" s="1928">
        <v>1</v>
      </c>
      <c r="E131" s="1928">
        <v>1</v>
      </c>
      <c r="F131" s="1928">
        <v>1</v>
      </c>
      <c r="G131" s="1928">
        <v>1</v>
      </c>
      <c r="H131" s="1928">
        <v>1</v>
      </c>
      <c r="I131" s="2874" t="s">
        <v>2343</v>
      </c>
      <c r="J131" s="2875"/>
      <c r="K131" s="2875"/>
      <c r="L131" s="2875"/>
      <c r="M131" s="2875"/>
      <c r="N131" s="2875"/>
      <c r="O131" s="2875"/>
      <c r="P131" s="2876"/>
      <c r="Q131" s="1928">
        <v>1</v>
      </c>
      <c r="R131" s="1928">
        <v>1</v>
      </c>
      <c r="S131" s="1928">
        <v>1</v>
      </c>
      <c r="T131" s="1928">
        <v>1</v>
      </c>
      <c r="U131" s="1928">
        <v>1</v>
      </c>
      <c r="V131" s="1928">
        <v>1</v>
      </c>
      <c r="W131" s="1928">
        <v>1</v>
      </c>
      <c r="X131" s="1928">
        <v>1</v>
      </c>
      <c r="Y131" s="1928">
        <v>1</v>
      </c>
      <c r="Z131" s="1928">
        <v>1</v>
      </c>
      <c r="AA131" s="1928">
        <v>1</v>
      </c>
      <c r="AB131" s="1928">
        <v>1</v>
      </c>
      <c r="AC131" s="1928">
        <v>1</v>
      </c>
      <c r="AD131" s="1928">
        <v>1</v>
      </c>
      <c r="AE131" s="1928">
        <v>1</v>
      </c>
      <c r="AF131" s="1928">
        <v>1</v>
      </c>
    </row>
    <row r="132" spans="1:32">
      <c r="A132" s="605">
        <v>1</v>
      </c>
      <c r="B132" s="1928">
        <v>1</v>
      </c>
      <c r="C132" s="1928">
        <v>1</v>
      </c>
      <c r="D132" s="1928">
        <v>1</v>
      </c>
      <c r="E132" s="1928">
        <v>1</v>
      </c>
      <c r="F132" s="1928">
        <v>1</v>
      </c>
      <c r="G132" s="1928">
        <v>1</v>
      </c>
      <c r="H132" s="1928">
        <v>1</v>
      </c>
      <c r="I132" s="2874"/>
      <c r="J132" s="2875"/>
      <c r="K132" s="2875"/>
      <c r="L132" s="2875"/>
      <c r="M132" s="2875"/>
      <c r="N132" s="2875"/>
      <c r="O132" s="2875"/>
      <c r="P132" s="2876"/>
      <c r="Q132" s="1928">
        <v>1</v>
      </c>
      <c r="R132" s="1928">
        <v>1</v>
      </c>
      <c r="S132" s="1928">
        <v>1</v>
      </c>
      <c r="T132" s="1928">
        <v>1</v>
      </c>
      <c r="U132" s="1928">
        <v>1</v>
      </c>
      <c r="V132" s="1928">
        <v>1</v>
      </c>
      <c r="W132" s="1928">
        <v>1</v>
      </c>
      <c r="X132" s="1928">
        <v>1</v>
      </c>
      <c r="Y132" s="1928">
        <v>1</v>
      </c>
      <c r="Z132" s="1928">
        <v>1</v>
      </c>
      <c r="AA132" s="1928">
        <v>1</v>
      </c>
      <c r="AB132" s="1928">
        <v>1</v>
      </c>
      <c r="AC132" s="1928">
        <v>1</v>
      </c>
      <c r="AD132" s="1928">
        <v>1</v>
      </c>
      <c r="AE132" s="1928">
        <v>1</v>
      </c>
      <c r="AF132" s="1928">
        <v>1</v>
      </c>
    </row>
    <row r="133" spans="1:32">
      <c r="A133" s="605">
        <v>1</v>
      </c>
      <c r="B133" s="1928">
        <v>1</v>
      </c>
      <c r="C133" s="1928">
        <v>1</v>
      </c>
      <c r="D133" s="1928">
        <v>1</v>
      </c>
      <c r="E133" s="1928">
        <v>1</v>
      </c>
      <c r="F133" s="1928">
        <v>1</v>
      </c>
      <c r="G133" s="1928">
        <v>1</v>
      </c>
      <c r="H133" s="1928">
        <v>1</v>
      </c>
      <c r="I133" s="1065" t="s">
        <v>2344</v>
      </c>
      <c r="J133" s="874"/>
      <c r="K133" s="874"/>
      <c r="L133" s="874"/>
      <c r="M133" s="874"/>
      <c r="N133" s="874"/>
      <c r="O133" s="874"/>
      <c r="P133" s="875"/>
      <c r="Q133" s="1928">
        <v>1</v>
      </c>
      <c r="R133" s="1928">
        <v>1</v>
      </c>
      <c r="S133" s="1928">
        <v>1</v>
      </c>
      <c r="T133" s="1928">
        <v>1</v>
      </c>
      <c r="U133" s="1928">
        <v>1</v>
      </c>
      <c r="V133" s="1928">
        <v>1</v>
      </c>
      <c r="W133" s="1928">
        <v>1</v>
      </c>
      <c r="X133" s="1928">
        <v>1</v>
      </c>
      <c r="Y133" s="1928">
        <v>1</v>
      </c>
      <c r="Z133" s="1928">
        <v>1</v>
      </c>
      <c r="AA133" s="1928">
        <v>1</v>
      </c>
      <c r="AB133" s="1928">
        <v>1</v>
      </c>
      <c r="AC133" s="1928">
        <v>1</v>
      </c>
      <c r="AD133" s="1928">
        <v>1</v>
      </c>
      <c r="AE133" s="1928">
        <v>1</v>
      </c>
      <c r="AF133" s="1928">
        <v>1</v>
      </c>
    </row>
    <row r="134" spans="1:32">
      <c r="A134" s="605">
        <v>1</v>
      </c>
      <c r="B134" s="1928">
        <v>1</v>
      </c>
      <c r="C134" s="1928">
        <v>1</v>
      </c>
      <c r="D134" s="1928">
        <v>1</v>
      </c>
      <c r="E134" s="1928">
        <v>1</v>
      </c>
      <c r="F134" s="1928">
        <v>1</v>
      </c>
      <c r="G134" s="1928">
        <v>1</v>
      </c>
      <c r="H134" s="1928">
        <v>1</v>
      </c>
      <c r="I134" s="1065"/>
      <c r="J134" s="874"/>
      <c r="K134" s="874"/>
      <c r="L134" s="874"/>
      <c r="M134" s="874"/>
      <c r="N134" s="874"/>
      <c r="O134" s="874"/>
      <c r="P134" s="875"/>
      <c r="Q134" s="1928">
        <v>1</v>
      </c>
      <c r="R134" s="1928">
        <v>1</v>
      </c>
      <c r="S134" s="1928">
        <v>1</v>
      </c>
      <c r="T134" s="1928">
        <v>1</v>
      </c>
      <c r="U134" s="1928">
        <v>1</v>
      </c>
      <c r="V134" s="1928">
        <v>1</v>
      </c>
      <c r="W134" s="1928">
        <v>1</v>
      </c>
      <c r="X134" s="1928">
        <v>1</v>
      </c>
      <c r="Y134" s="1928">
        <v>1</v>
      </c>
      <c r="Z134" s="1928">
        <v>1</v>
      </c>
      <c r="AA134" s="1928">
        <v>1</v>
      </c>
      <c r="AB134" s="1928">
        <v>1</v>
      </c>
      <c r="AC134" s="1928">
        <v>1</v>
      </c>
      <c r="AD134" s="1928">
        <v>1</v>
      </c>
      <c r="AE134" s="1928">
        <v>1</v>
      </c>
      <c r="AF134" s="1928">
        <v>1</v>
      </c>
    </row>
    <row r="135" spans="1:32" ht="18.75">
      <c r="A135" s="605">
        <v>1</v>
      </c>
      <c r="B135" s="1928">
        <v>1</v>
      </c>
      <c r="C135" s="1928">
        <v>1</v>
      </c>
      <c r="D135" s="1928">
        <v>1</v>
      </c>
      <c r="E135" s="1928">
        <v>1</v>
      </c>
      <c r="F135" s="1928">
        <v>1</v>
      </c>
      <c r="G135" s="1928">
        <v>1</v>
      </c>
      <c r="H135" s="1928">
        <v>1</v>
      </c>
      <c r="I135" s="618" t="s">
        <v>1787</v>
      </c>
      <c r="J135" s="1078"/>
      <c r="K135" s="1078"/>
      <c r="L135" s="1078"/>
      <c r="M135" s="1078"/>
      <c r="N135" s="1078"/>
      <c r="O135" s="1078"/>
      <c r="P135" s="1079"/>
      <c r="Q135" s="1928">
        <v>1</v>
      </c>
      <c r="R135" s="1928">
        <v>1</v>
      </c>
      <c r="S135" s="1928">
        <v>1</v>
      </c>
      <c r="T135" s="1928">
        <v>1</v>
      </c>
      <c r="U135" s="1928">
        <v>1</v>
      </c>
      <c r="V135" s="1928">
        <v>1</v>
      </c>
      <c r="W135" s="1928">
        <v>1</v>
      </c>
      <c r="X135" s="1928">
        <v>1</v>
      </c>
      <c r="Y135" s="1928">
        <v>1</v>
      </c>
      <c r="Z135" s="1928">
        <v>1</v>
      </c>
      <c r="AA135" s="1928">
        <v>1</v>
      </c>
      <c r="AB135" s="1928">
        <v>1</v>
      </c>
      <c r="AC135" s="1928">
        <v>1</v>
      </c>
      <c r="AD135" s="1928">
        <v>1</v>
      </c>
      <c r="AE135" s="1928">
        <v>1</v>
      </c>
      <c r="AF135" s="1928">
        <v>1</v>
      </c>
    </row>
    <row r="136" spans="1:32" ht="18.75">
      <c r="A136" s="605">
        <v>1</v>
      </c>
      <c r="B136" s="1928">
        <v>1</v>
      </c>
      <c r="C136" s="1928">
        <v>1</v>
      </c>
      <c r="D136" s="1928">
        <v>1</v>
      </c>
      <c r="E136" s="1928">
        <v>1</v>
      </c>
      <c r="F136" s="1928">
        <v>1</v>
      </c>
      <c r="G136" s="1928">
        <v>1</v>
      </c>
      <c r="H136" s="1928">
        <v>1</v>
      </c>
      <c r="I136" s="618"/>
      <c r="J136" s="1078"/>
      <c r="K136" s="1078"/>
      <c r="L136" s="1078"/>
      <c r="M136" s="1078"/>
      <c r="N136" s="1078"/>
      <c r="O136" s="1078"/>
      <c r="P136" s="1079"/>
      <c r="Q136" s="1928">
        <v>1</v>
      </c>
      <c r="R136" s="1928">
        <v>1</v>
      </c>
      <c r="S136" s="1928">
        <v>1</v>
      </c>
      <c r="T136" s="1928">
        <v>1</v>
      </c>
      <c r="U136" s="1928">
        <v>1</v>
      </c>
      <c r="V136" s="1928">
        <v>1</v>
      </c>
      <c r="W136" s="1928">
        <v>1</v>
      </c>
      <c r="X136" s="1928">
        <v>1</v>
      </c>
      <c r="Y136" s="1928">
        <v>1</v>
      </c>
      <c r="Z136" s="1928">
        <v>1</v>
      </c>
      <c r="AA136" s="1928">
        <v>1</v>
      </c>
      <c r="AB136" s="1928">
        <v>1</v>
      </c>
      <c r="AC136" s="1928">
        <v>1</v>
      </c>
      <c r="AD136" s="1928">
        <v>1</v>
      </c>
      <c r="AE136" s="1928">
        <v>1</v>
      </c>
      <c r="AF136" s="1928">
        <v>1</v>
      </c>
    </row>
    <row r="137" spans="1:32" ht="16.5" thickBot="1">
      <c r="A137" s="605">
        <v>1</v>
      </c>
      <c r="B137" s="1928">
        <v>1</v>
      </c>
      <c r="C137" s="1928">
        <v>1</v>
      </c>
      <c r="D137" s="1928">
        <v>1</v>
      </c>
      <c r="E137" s="1928">
        <v>1</v>
      </c>
      <c r="F137" s="1928">
        <v>1</v>
      </c>
      <c r="G137" s="1928">
        <v>1</v>
      </c>
      <c r="H137" s="1928">
        <v>1</v>
      </c>
      <c r="I137" s="1081">
        <v>20</v>
      </c>
      <c r="J137" s="1082">
        <v>15</v>
      </c>
      <c r="K137" s="1082">
        <v>15</v>
      </c>
      <c r="L137" s="1082">
        <v>15</v>
      </c>
      <c r="M137" s="1082">
        <v>15</v>
      </c>
      <c r="N137" s="1082">
        <v>15</v>
      </c>
      <c r="O137" s="1082">
        <v>15</v>
      </c>
      <c r="P137" s="1083">
        <v>15</v>
      </c>
      <c r="Q137" s="1928">
        <v>1</v>
      </c>
      <c r="R137" s="1928">
        <v>1</v>
      </c>
      <c r="S137" s="1928">
        <v>1</v>
      </c>
      <c r="T137" s="1928">
        <v>1</v>
      </c>
      <c r="U137" s="1928">
        <v>1</v>
      </c>
      <c r="V137" s="1928">
        <v>1</v>
      </c>
      <c r="W137" s="1928">
        <v>1</v>
      </c>
      <c r="X137" s="1928">
        <v>1</v>
      </c>
      <c r="Y137" s="1928">
        <v>1</v>
      </c>
      <c r="Z137" s="1928">
        <v>1</v>
      </c>
      <c r="AA137" s="1928">
        <v>1</v>
      </c>
      <c r="AB137" s="1928">
        <v>1</v>
      </c>
      <c r="AC137" s="1928">
        <v>1</v>
      </c>
      <c r="AD137" s="1928">
        <v>1</v>
      </c>
      <c r="AE137" s="1928">
        <v>1</v>
      </c>
      <c r="AF137" s="1928">
        <v>1</v>
      </c>
    </row>
    <row r="138" spans="1:32">
      <c r="A138" s="605">
        <v>1</v>
      </c>
      <c r="B138" s="1928">
        <v>1</v>
      </c>
      <c r="C138" s="1928">
        <v>1</v>
      </c>
      <c r="D138" s="1928">
        <v>1</v>
      </c>
      <c r="E138" s="1928">
        <v>1</v>
      </c>
      <c r="F138" s="1928">
        <v>1</v>
      </c>
      <c r="G138" s="1928">
        <v>1</v>
      </c>
      <c r="H138" s="1928">
        <v>1</v>
      </c>
      <c r="I138" s="908">
        <f t="shared" ref="I138:P138" ca="1" si="1">CELL("largeur",I138)</f>
        <v>20</v>
      </c>
      <c r="J138" s="908">
        <f t="shared" ca="1" si="1"/>
        <v>15</v>
      </c>
      <c r="K138" s="908">
        <f t="shared" ca="1" si="1"/>
        <v>15</v>
      </c>
      <c r="L138" s="908">
        <f t="shared" ca="1" si="1"/>
        <v>15</v>
      </c>
      <c r="M138" s="908">
        <f t="shared" ca="1" si="1"/>
        <v>15</v>
      </c>
      <c r="N138" s="908">
        <f t="shared" ca="1" si="1"/>
        <v>15</v>
      </c>
      <c r="O138" s="908">
        <f t="shared" ca="1" si="1"/>
        <v>15</v>
      </c>
      <c r="P138" s="908">
        <f t="shared" ca="1" si="1"/>
        <v>15</v>
      </c>
      <c r="Q138" s="1928">
        <v>1</v>
      </c>
      <c r="R138" s="1928">
        <v>1</v>
      </c>
      <c r="S138" s="1928">
        <v>1</v>
      </c>
      <c r="T138" s="1928">
        <v>1</v>
      </c>
      <c r="U138" s="1928">
        <v>1</v>
      </c>
      <c r="V138" s="1928">
        <v>1</v>
      </c>
      <c r="W138" s="1928">
        <v>1</v>
      </c>
      <c r="X138" s="1928">
        <v>1</v>
      </c>
      <c r="Y138" s="1928">
        <v>1</v>
      </c>
      <c r="Z138" s="1928">
        <v>1</v>
      </c>
      <c r="AA138" s="1928">
        <v>1</v>
      </c>
      <c r="AB138" s="1928">
        <v>1</v>
      </c>
      <c r="AC138" s="1928">
        <v>1</v>
      </c>
      <c r="AD138" s="1928">
        <v>1</v>
      </c>
      <c r="AE138" s="1928">
        <v>1</v>
      </c>
      <c r="AF138" s="1928">
        <v>1</v>
      </c>
    </row>
  </sheetData>
  <mergeCells count="69">
    <mergeCell ref="B12:C12"/>
    <mergeCell ref="E12:G13"/>
    <mergeCell ref="I12:P13"/>
    <mergeCell ref="B13:C13"/>
    <mergeCell ref="R13:R39"/>
    <mergeCell ref="B14:C14"/>
    <mergeCell ref="I14:P14"/>
    <mergeCell ref="B15:C15"/>
    <mergeCell ref="I15:P16"/>
    <mergeCell ref="B16:C16"/>
    <mergeCell ref="B17:C17"/>
    <mergeCell ref="E17:G18"/>
    <mergeCell ref="B18:C18"/>
    <mergeCell ref="B19:C19"/>
    <mergeCell ref="B20:C20"/>
    <mergeCell ref="I20:P21"/>
    <mergeCell ref="B26:C26"/>
    <mergeCell ref="U26:V26"/>
    <mergeCell ref="AC26:AE26"/>
    <mergeCell ref="B21:C21"/>
    <mergeCell ref="B22:C22"/>
    <mergeCell ref="B23:C23"/>
    <mergeCell ref="E23:G24"/>
    <mergeCell ref="B24:C24"/>
    <mergeCell ref="U29:W29"/>
    <mergeCell ref="B30:C30"/>
    <mergeCell ref="Y30:AB30"/>
    <mergeCell ref="B31:C31"/>
    <mergeCell ref="S31:T31"/>
    <mergeCell ref="U31:X31"/>
    <mergeCell ref="Y31:AB31"/>
    <mergeCell ref="AC31:AF31"/>
    <mergeCell ref="B32:C32"/>
    <mergeCell ref="E32:G33"/>
    <mergeCell ref="S32:T32"/>
    <mergeCell ref="B33:C33"/>
    <mergeCell ref="L33:L35"/>
    <mergeCell ref="M33:M35"/>
    <mergeCell ref="N33:N35"/>
    <mergeCell ref="P33:P35"/>
    <mergeCell ref="S33:T33"/>
    <mergeCell ref="B34:C37"/>
    <mergeCell ref="E34:G35"/>
    <mergeCell ref="S34:T34"/>
    <mergeCell ref="S35:T35"/>
    <mergeCell ref="S37:T37"/>
    <mergeCell ref="R45:R98"/>
    <mergeCell ref="E47:G48"/>
    <mergeCell ref="I67:P68"/>
    <mergeCell ref="I82:P83"/>
    <mergeCell ref="I84:P85"/>
    <mergeCell ref="I94:P95"/>
    <mergeCell ref="I96:P97"/>
    <mergeCell ref="I109:P110"/>
    <mergeCell ref="I123:P125"/>
    <mergeCell ref="I128:P129"/>
    <mergeCell ref="I131:P132"/>
    <mergeCell ref="B4:P5"/>
    <mergeCell ref="E43:G44"/>
    <mergeCell ref="E45:G46"/>
    <mergeCell ref="B29:C29"/>
    <mergeCell ref="B27:C27"/>
    <mergeCell ref="E27:G28"/>
    <mergeCell ref="I27:M28"/>
    <mergeCell ref="N27:O28"/>
    <mergeCell ref="P27:P28"/>
    <mergeCell ref="B28:C28"/>
    <mergeCell ref="B25:C25"/>
    <mergeCell ref="E25:G26"/>
  </mergeCells>
  <hyperlinks>
    <hyperlink ref="L43" r:id="rId1" xr:uid="{7173BD02-4B2A-4D8E-AB87-0C08E7D1F0C8}"/>
    <hyperlink ref="U29" r:id="rId2" xr:uid="{A5C1DE15-B03B-40B9-8CB6-3ECAFEEE4000}"/>
    <hyperlink ref="U26" r:id="rId3" xr:uid="{8B77FBCB-F879-4772-8AE1-399053D04B89}"/>
    <hyperlink ref="B10" r:id="rId4" xr:uid="{2134D28C-41F0-431D-96B8-303C92A73E2C}"/>
    <hyperlink ref="G8" r:id="rId5" xr:uid="{EED68C09-5782-4843-AFFC-82D7C5584E74}"/>
    <hyperlink ref="G9" r:id="rId6" xr:uid="{04767372-D728-4AC4-A2ED-EC4FA475A0E1}"/>
    <hyperlink ref="L8" r:id="rId7" xr:uid="{F365F94F-BF70-42E2-A195-2234C65EC8E4}"/>
    <hyperlink ref="L10" r:id="rId8" xr:uid="{EE653F01-1E93-4F35-B464-3B007FE56FF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34062-D29E-414B-BACE-11766CD319DD}">
  <sheetPr>
    <pageSetUpPr fitToPage="1"/>
  </sheetPr>
  <dimension ref="A1:AX126"/>
  <sheetViews>
    <sheetView showZeros="0" tabSelected="1" zoomScaleNormal="100" workbookViewId="0">
      <selection activeCell="BC19" sqref="BC19"/>
    </sheetView>
  </sheetViews>
  <sheetFormatPr baseColWidth="10" defaultRowHeight="15"/>
  <cols>
    <col min="1" max="1" width="4.42578125" style="2" customWidth="1"/>
    <col min="2" max="2" width="4.7109375" style="2" customWidth="1"/>
    <col min="3" max="4" width="12.7109375" style="2" customWidth="1"/>
    <col min="5" max="5" width="8.5703125" style="2" customWidth="1"/>
    <col min="6" max="6" width="12.7109375" style="2" customWidth="1"/>
    <col min="7" max="12" width="0.28515625" style="2" customWidth="1"/>
    <col min="13" max="13" width="30.7109375" style="2" customWidth="1"/>
    <col min="14" max="14" width="11.7109375" style="2" customWidth="1"/>
    <col min="15" max="15" width="19.7109375" style="2" customWidth="1"/>
    <col min="16" max="16" width="9" style="839" customWidth="1"/>
    <col min="17" max="17" width="4.42578125" style="2" customWidth="1"/>
    <col min="18" max="18" width="4.7109375" style="2" customWidth="1"/>
    <col min="19" max="20" width="12.7109375" style="2" customWidth="1"/>
    <col min="21" max="21" width="8.7109375" style="2" customWidth="1"/>
    <col min="22" max="22" width="12.7109375" style="2" customWidth="1"/>
    <col min="23" max="28" width="0.28515625" style="2" customWidth="1"/>
    <col min="29" max="29" width="30.7109375" style="2" customWidth="1"/>
    <col min="30" max="30" width="11.7109375" style="2" customWidth="1"/>
    <col min="31" max="31" width="19.7109375" style="2" customWidth="1"/>
    <col min="32" max="32" width="9" style="839" customWidth="1"/>
    <col min="33" max="33" width="5" style="839" customWidth="1"/>
    <col min="34" max="34" width="44.7109375" style="873" customWidth="1"/>
    <col min="35" max="35" width="4" style="873" customWidth="1"/>
    <col min="36" max="36" width="11.7109375" style="2" customWidth="1"/>
    <col min="37" max="37" width="19.7109375" style="2" customWidth="1"/>
    <col min="38" max="38" width="11.42578125" style="2" customWidth="1"/>
    <col min="39" max="39" width="24.5703125" style="839" customWidth="1"/>
    <col min="40" max="40" width="14.42578125" style="839" customWidth="1"/>
    <col min="41" max="41" width="23.28515625" style="873" customWidth="1"/>
    <col min="42" max="42" width="9.7109375" style="873" customWidth="1"/>
    <col min="43" max="43" width="2.7109375" style="873" customWidth="1"/>
    <col min="44" max="44" width="6.85546875" style="2" customWidth="1"/>
    <col min="45" max="47" width="20.7109375" style="2" customWidth="1"/>
    <col min="48" max="16384" width="11.42578125" style="2"/>
  </cols>
  <sheetData>
    <row r="1" spans="1:50">
      <c r="A1" s="1928">
        <v>1</v>
      </c>
      <c r="B1" s="1975" t="str">
        <f t="shared" ref="B1:P1" si="0">SUBSTITUTE(ADDRESS(1,COLUMN(),4),"1","")</f>
        <v>B</v>
      </c>
      <c r="C1" s="1975" t="str">
        <f t="shared" si="0"/>
        <v>C</v>
      </c>
      <c r="D1" s="1975" t="str">
        <f t="shared" si="0"/>
        <v>D</v>
      </c>
      <c r="E1" s="1975" t="str">
        <f t="shared" si="0"/>
        <v>E</v>
      </c>
      <c r="F1" s="1975" t="str">
        <f t="shared" si="0"/>
        <v>F</v>
      </c>
      <c r="G1" s="1975" t="str">
        <f t="shared" si="0"/>
        <v>G</v>
      </c>
      <c r="H1" s="1975" t="str">
        <f t="shared" si="0"/>
        <v>H</v>
      </c>
      <c r="I1" s="1975" t="str">
        <f t="shared" si="0"/>
        <v>I</v>
      </c>
      <c r="J1" s="1975" t="str">
        <f t="shared" si="0"/>
        <v>J</v>
      </c>
      <c r="K1" s="1975" t="str">
        <f t="shared" si="0"/>
        <v>K</v>
      </c>
      <c r="L1" s="1975" t="str">
        <f t="shared" si="0"/>
        <v>L</v>
      </c>
      <c r="M1" s="1975" t="str">
        <f t="shared" si="0"/>
        <v>M</v>
      </c>
      <c r="N1" s="1975" t="str">
        <f t="shared" si="0"/>
        <v>N</v>
      </c>
      <c r="O1" s="1975" t="str">
        <f t="shared" si="0"/>
        <v>O</v>
      </c>
      <c r="P1" s="1975" t="str">
        <f t="shared" si="0"/>
        <v>P</v>
      </c>
      <c r="Q1" s="1928">
        <v>1</v>
      </c>
      <c r="R1" s="1975" t="str">
        <f t="shared" ref="R1:AF1" si="1">SUBSTITUTE(ADDRESS(1,COLUMN(),4),"1","")</f>
        <v>R</v>
      </c>
      <c r="S1" s="1975" t="str">
        <f t="shared" si="1"/>
        <v>S</v>
      </c>
      <c r="T1" s="1975" t="str">
        <f t="shared" si="1"/>
        <v>T</v>
      </c>
      <c r="U1" s="1975" t="str">
        <f t="shared" si="1"/>
        <v>U</v>
      </c>
      <c r="V1" s="1975" t="str">
        <f t="shared" si="1"/>
        <v>V</v>
      </c>
      <c r="W1" s="1975" t="str">
        <f t="shared" si="1"/>
        <v>W</v>
      </c>
      <c r="X1" s="1975" t="str">
        <f t="shared" si="1"/>
        <v>X</v>
      </c>
      <c r="Y1" s="1975" t="str">
        <f t="shared" si="1"/>
        <v>Y</v>
      </c>
      <c r="Z1" s="1975" t="str">
        <f t="shared" si="1"/>
        <v>Z</v>
      </c>
      <c r="AA1" s="1975" t="str">
        <f t="shared" si="1"/>
        <v>AA</v>
      </c>
      <c r="AB1" s="1975" t="str">
        <f t="shared" si="1"/>
        <v>AB</v>
      </c>
      <c r="AC1" s="1975" t="str">
        <f t="shared" si="1"/>
        <v>AC</v>
      </c>
      <c r="AD1" s="1975" t="str">
        <f t="shared" si="1"/>
        <v>AD</v>
      </c>
      <c r="AE1" s="1975" t="str">
        <f t="shared" si="1"/>
        <v>AE</v>
      </c>
      <c r="AF1" s="1975" t="str">
        <f t="shared" si="1"/>
        <v>AF</v>
      </c>
      <c r="AH1" s="1928"/>
      <c r="AI1" s="1928">
        <v>1</v>
      </c>
      <c r="AJ1" s="1928">
        <v>1</v>
      </c>
      <c r="AK1" s="1928">
        <v>1</v>
      </c>
      <c r="AL1" s="1928">
        <v>1</v>
      </c>
      <c r="AM1" s="2381">
        <v>1</v>
      </c>
      <c r="AN1" s="2381">
        <v>1</v>
      </c>
      <c r="AO1" s="2381">
        <v>1</v>
      </c>
      <c r="AP1" s="2381">
        <v>1</v>
      </c>
      <c r="AQ1" s="2381">
        <v>1</v>
      </c>
      <c r="AR1" s="1928">
        <v>1</v>
      </c>
      <c r="AS1" s="2381">
        <v>1</v>
      </c>
      <c r="AT1" s="2381">
        <v>1</v>
      </c>
      <c r="AU1" s="2381">
        <v>1</v>
      </c>
      <c r="AV1" s="1928">
        <v>1</v>
      </c>
      <c r="AW1" s="1928">
        <v>1</v>
      </c>
      <c r="AX1" s="1928">
        <v>1</v>
      </c>
    </row>
    <row r="2" spans="1:50" ht="19.5" customHeight="1">
      <c r="A2" s="1928">
        <v>1</v>
      </c>
      <c r="B2" s="613" t="s">
        <v>2154</v>
      </c>
      <c r="C2" s="71"/>
      <c r="D2" s="71"/>
      <c r="E2" s="71"/>
      <c r="F2" s="1339"/>
      <c r="G2" s="1339"/>
      <c r="H2" s="1339"/>
      <c r="I2" s="1339"/>
      <c r="J2" s="1339"/>
      <c r="K2" s="1339"/>
      <c r="L2" s="1339"/>
      <c r="M2" s="540"/>
      <c r="N2" s="1339">
        <v>1</v>
      </c>
      <c r="O2" s="1339">
        <v>1</v>
      </c>
      <c r="P2" s="1339">
        <v>1</v>
      </c>
      <c r="Q2" s="1928">
        <v>1</v>
      </c>
      <c r="R2" s="613" t="s">
        <v>2154</v>
      </c>
      <c r="S2" s="71"/>
      <c r="T2" s="71"/>
      <c r="U2" s="71"/>
      <c r="V2" s="1339"/>
      <c r="W2" s="1339"/>
      <c r="X2" s="1339"/>
      <c r="Y2" s="1339"/>
      <c r="Z2" s="1339"/>
      <c r="AA2" s="1339"/>
      <c r="AB2" s="1339"/>
      <c r="AC2" s="540"/>
      <c r="AD2" s="1339">
        <v>1</v>
      </c>
      <c r="AE2" s="1339">
        <v>1</v>
      </c>
      <c r="AF2" s="1339">
        <v>1</v>
      </c>
      <c r="AH2" s="1445" t="s">
        <v>3269</v>
      </c>
      <c r="AI2" s="1928">
        <v>1</v>
      </c>
      <c r="AJ2" s="1928">
        <v>1</v>
      </c>
      <c r="AK2" s="1928">
        <v>1</v>
      </c>
      <c r="AL2" s="1928">
        <v>1</v>
      </c>
      <c r="AM2" s="2382">
        <v>1</v>
      </c>
      <c r="AN2" s="1339">
        <v>1</v>
      </c>
      <c r="AO2" s="1928">
        <v>1</v>
      </c>
      <c r="AP2" s="1928">
        <v>1</v>
      </c>
      <c r="AQ2" s="1928">
        <v>1</v>
      </c>
      <c r="AR2" s="1928">
        <v>1</v>
      </c>
      <c r="AS2" s="1928">
        <v>1</v>
      </c>
      <c r="AT2" s="1928">
        <v>1</v>
      </c>
      <c r="AU2" s="1928">
        <v>1</v>
      </c>
      <c r="AV2" s="1928">
        <v>1</v>
      </c>
      <c r="AW2" s="1928">
        <v>1</v>
      </c>
      <c r="AX2" s="1928">
        <v>1</v>
      </c>
    </row>
    <row r="3" spans="1:50" ht="18.75" customHeight="1">
      <c r="A3" s="1928">
        <v>1</v>
      </c>
      <c r="B3" s="921" t="s">
        <v>2155</v>
      </c>
      <c r="C3" s="71"/>
      <c r="D3" s="71"/>
      <c r="E3" s="71"/>
      <c r="F3" s="1339"/>
      <c r="G3" s="1339"/>
      <c r="H3" s="1339"/>
      <c r="I3" s="1339"/>
      <c r="J3" s="1339"/>
      <c r="K3" s="1339"/>
      <c r="L3" s="1339"/>
      <c r="M3" s="540"/>
      <c r="N3" s="2447" t="s">
        <v>3748</v>
      </c>
      <c r="O3" s="1339"/>
      <c r="P3" s="1339"/>
      <c r="Q3" s="1928">
        <v>1</v>
      </c>
      <c r="R3" s="921" t="s">
        <v>2155</v>
      </c>
      <c r="S3" s="71"/>
      <c r="T3" s="71"/>
      <c r="U3" s="71"/>
      <c r="V3" s="1339"/>
      <c r="W3" s="1339"/>
      <c r="X3" s="1339"/>
      <c r="Y3" s="1339"/>
      <c r="Z3" s="1339"/>
      <c r="AA3" s="1339"/>
      <c r="AB3" s="1339"/>
      <c r="AC3" s="540"/>
      <c r="AD3" s="1339"/>
      <c r="AE3" s="615" t="s">
        <v>2158</v>
      </c>
      <c r="AF3" s="772" t="str">
        <f>AX126</f>
        <v>AX126</v>
      </c>
      <c r="AH3" s="1977" t="s">
        <v>3271</v>
      </c>
      <c r="AI3" s="1928">
        <v>1</v>
      </c>
      <c r="AJ3" s="1928">
        <v>1</v>
      </c>
      <c r="AK3" s="1928">
        <v>1</v>
      </c>
      <c r="AL3" s="1928">
        <v>1</v>
      </c>
      <c r="AM3" s="1339">
        <v>1</v>
      </c>
      <c r="AN3" s="1339">
        <v>1</v>
      </c>
      <c r="AO3" s="1928">
        <v>1</v>
      </c>
      <c r="AP3" s="1928">
        <v>1</v>
      </c>
      <c r="AQ3" s="1928">
        <v>1</v>
      </c>
      <c r="AR3" s="1928">
        <v>1</v>
      </c>
      <c r="AS3" s="1928">
        <v>1</v>
      </c>
      <c r="AT3" s="1928">
        <v>1</v>
      </c>
      <c r="AU3" s="1928">
        <v>1</v>
      </c>
      <c r="AV3" s="1928">
        <v>1</v>
      </c>
      <c r="AW3" s="1928">
        <v>1</v>
      </c>
      <c r="AX3" s="1928">
        <v>1</v>
      </c>
    </row>
    <row r="4" spans="1:50" ht="18.75">
      <c r="A4" s="1928">
        <v>1</v>
      </c>
      <c r="B4" s="922" t="s">
        <v>1914</v>
      </c>
      <c r="C4" s="71"/>
      <c r="D4" s="71"/>
      <c r="E4" s="71"/>
      <c r="F4" s="1440"/>
      <c r="G4" s="1440"/>
      <c r="H4" s="1440"/>
      <c r="I4" s="1440"/>
      <c r="J4" s="1440"/>
      <c r="K4" s="1440"/>
      <c r="L4" s="1440"/>
      <c r="M4" s="540"/>
      <c r="N4" s="1339"/>
      <c r="O4" s="1339"/>
      <c r="P4" s="1339"/>
      <c r="Q4" s="1928">
        <v>1</v>
      </c>
      <c r="R4" s="922" t="s">
        <v>1914</v>
      </c>
      <c r="S4" s="71"/>
      <c r="T4" s="71"/>
      <c r="U4" s="71"/>
      <c r="V4" s="1440"/>
      <c r="W4" s="1440"/>
      <c r="X4" s="1440"/>
      <c r="Y4" s="1440"/>
      <c r="Z4" s="1440"/>
      <c r="AA4" s="1440"/>
      <c r="AB4" s="1440"/>
      <c r="AC4" s="540"/>
      <c r="AD4" s="1339">
        <v>1</v>
      </c>
      <c r="AE4" s="1339">
        <v>1</v>
      </c>
      <c r="AF4" s="1339">
        <v>1</v>
      </c>
      <c r="AG4" s="1339"/>
      <c r="AH4" t="s">
        <v>3274</v>
      </c>
      <c r="AI4" s="1928">
        <v>1</v>
      </c>
      <c r="AJ4" s="1928">
        <v>1</v>
      </c>
      <c r="AK4" s="1928">
        <v>1</v>
      </c>
      <c r="AL4" s="1928">
        <v>1</v>
      </c>
      <c r="AM4" s="1339">
        <v>1</v>
      </c>
      <c r="AN4" s="1339">
        <v>1</v>
      </c>
      <c r="AO4" s="1928">
        <v>1</v>
      </c>
      <c r="AP4" s="1928">
        <v>1</v>
      </c>
      <c r="AQ4" s="1928">
        <v>1</v>
      </c>
      <c r="AR4" s="1928">
        <v>1</v>
      </c>
      <c r="AS4" s="1928">
        <v>1</v>
      </c>
      <c r="AT4" s="1928">
        <v>1</v>
      </c>
      <c r="AU4" s="1928">
        <v>1</v>
      </c>
      <c r="AV4" s="1928">
        <v>1</v>
      </c>
      <c r="AW4" s="1445" t="s">
        <v>4009</v>
      </c>
      <c r="AX4" s="1928"/>
    </row>
    <row r="5" spans="1:50" ht="21.75" customHeight="1">
      <c r="A5" s="1928">
        <v>1</v>
      </c>
      <c r="B5" s="922" t="s">
        <v>3276</v>
      </c>
      <c r="C5" s="71"/>
      <c r="D5" s="71"/>
      <c r="E5" s="71"/>
      <c r="F5" s="1443"/>
      <c r="G5" s="1443"/>
      <c r="H5" s="1443"/>
      <c r="I5" s="1443"/>
      <c r="J5" s="1443"/>
      <c r="K5" s="1443"/>
      <c r="L5" s="1443"/>
      <c r="M5" s="540"/>
      <c r="N5" s="1339"/>
      <c r="O5" s="1339"/>
      <c r="P5" s="1339"/>
      <c r="Q5" s="1928">
        <v>1</v>
      </c>
      <c r="R5" s="922" t="s">
        <v>3711</v>
      </c>
      <c r="S5" s="71"/>
      <c r="T5" s="71"/>
      <c r="U5" s="71"/>
      <c r="V5" s="1443"/>
      <c r="W5" s="1443"/>
      <c r="X5" s="1443"/>
      <c r="Y5" s="1443"/>
      <c r="Z5" s="1443"/>
      <c r="AA5" s="1443"/>
      <c r="AB5" s="1443"/>
      <c r="AC5" s="1078"/>
      <c r="AD5" s="1339"/>
      <c r="AE5" s="1339"/>
      <c r="AF5" s="1339"/>
      <c r="AG5" s="1339"/>
      <c r="AH5" s="276" t="s">
        <v>2452</v>
      </c>
      <c r="AI5" s="1928">
        <v>1</v>
      </c>
      <c r="AJ5" s="1928">
        <v>1</v>
      </c>
      <c r="AK5" s="1928">
        <v>1</v>
      </c>
      <c r="AL5" s="1928">
        <v>1</v>
      </c>
      <c r="AM5" s="1339">
        <v>1</v>
      </c>
      <c r="AN5" s="1339">
        <v>1</v>
      </c>
      <c r="AO5" s="1928">
        <v>1</v>
      </c>
      <c r="AP5" s="1928">
        <v>1</v>
      </c>
      <c r="AQ5" s="1928">
        <v>1</v>
      </c>
      <c r="AR5" s="1928">
        <v>1</v>
      </c>
      <c r="AS5" s="1928">
        <v>1</v>
      </c>
      <c r="AT5" s="1928">
        <v>1</v>
      </c>
      <c r="AU5" s="1928">
        <v>1</v>
      </c>
      <c r="AV5" s="1928">
        <v>1</v>
      </c>
      <c r="AW5" s="2772" t="s">
        <v>4010</v>
      </c>
      <c r="AX5" s="1928"/>
    </row>
    <row r="6" spans="1:50" ht="30" customHeight="1" thickBot="1">
      <c r="A6" s="1928">
        <v>1</v>
      </c>
      <c r="B6" s="925" t="s">
        <v>192</v>
      </c>
      <c r="C6" s="926" t="s">
        <v>201</v>
      </c>
      <c r="D6" s="836"/>
      <c r="E6" s="836"/>
      <c r="F6" s="1339">
        <v>1</v>
      </c>
      <c r="G6" s="1339"/>
      <c r="H6" s="1339"/>
      <c r="I6" s="1339"/>
      <c r="J6" s="1339"/>
      <c r="K6" s="1339"/>
      <c r="L6" s="1339"/>
      <c r="M6" s="1078"/>
      <c r="N6" s="1078"/>
      <c r="O6" s="1078"/>
      <c r="Q6" s="1928">
        <v>1</v>
      </c>
      <c r="R6" s="925" t="s">
        <v>192</v>
      </c>
      <c r="S6" s="926" t="s">
        <v>201</v>
      </c>
      <c r="T6" s="836"/>
      <c r="U6" s="836"/>
      <c r="V6" s="1339">
        <v>1</v>
      </c>
      <c r="W6" s="1339"/>
      <c r="X6" s="1339"/>
      <c r="Y6" s="1339"/>
      <c r="Z6" s="1339"/>
      <c r="AA6" s="1339"/>
      <c r="AB6" s="1339"/>
      <c r="AC6" s="1078"/>
      <c r="AD6" s="1339"/>
      <c r="AE6" s="1339"/>
      <c r="AG6" s="1928">
        <v>1</v>
      </c>
      <c r="AH6" s="1928">
        <v>1</v>
      </c>
      <c r="AI6" s="1928">
        <v>1</v>
      </c>
      <c r="AJ6" s="1928">
        <v>1</v>
      </c>
      <c r="AK6" s="1928">
        <v>1</v>
      </c>
      <c r="AL6" s="1928">
        <v>1</v>
      </c>
      <c r="AM6" s="919"/>
      <c r="AN6" s="1339">
        <v>1</v>
      </c>
      <c r="AO6" s="1928">
        <v>1</v>
      </c>
      <c r="AP6" s="1928">
        <v>1</v>
      </c>
      <c r="AQ6" s="1928">
        <v>1</v>
      </c>
      <c r="AR6" s="1928">
        <v>1</v>
      </c>
      <c r="AS6" s="1928">
        <v>1</v>
      </c>
      <c r="AT6" s="1928">
        <v>1</v>
      </c>
      <c r="AU6" s="1928">
        <v>1</v>
      </c>
      <c r="AV6" s="1928">
        <v>1</v>
      </c>
      <c r="AW6" s="2261" t="s">
        <v>4011</v>
      </c>
      <c r="AX6" s="2625"/>
    </row>
    <row r="7" spans="1:50" s="839" customFormat="1" ht="39.950000000000003" customHeight="1">
      <c r="A7" s="1928">
        <v>1</v>
      </c>
      <c r="B7" s="1979" t="s">
        <v>192</v>
      </c>
      <c r="C7" s="1982" t="s">
        <v>2161</v>
      </c>
      <c r="D7" s="3001" t="s">
        <v>3684</v>
      </c>
      <c r="E7" s="3001"/>
      <c r="F7" s="3001"/>
      <c r="G7" s="3001"/>
      <c r="H7" s="3001"/>
      <c r="I7" s="3001"/>
      <c r="J7" s="3001"/>
      <c r="K7" s="3001"/>
      <c r="L7" s="3001"/>
      <c r="M7" s="3001"/>
      <c r="N7" s="3002" t="s">
        <v>12</v>
      </c>
      <c r="O7" s="3002"/>
      <c r="P7" s="1987" t="str">
        <f>LEFT(D7,1)</f>
        <v>N</v>
      </c>
      <c r="Q7" s="1928">
        <v>1</v>
      </c>
      <c r="R7" s="1979" t="s">
        <v>192</v>
      </c>
      <c r="S7" s="1982" t="s">
        <v>2161</v>
      </c>
      <c r="T7" s="3001" t="s">
        <v>3684</v>
      </c>
      <c r="U7" s="3001"/>
      <c r="V7" s="3001"/>
      <c r="W7" s="3001"/>
      <c r="X7" s="3001"/>
      <c r="Y7" s="3001"/>
      <c r="Z7" s="3001"/>
      <c r="AA7" s="3001"/>
      <c r="AB7" s="3001"/>
      <c r="AC7" s="3001"/>
      <c r="AD7" s="3002" t="s">
        <v>12</v>
      </c>
      <c r="AE7" s="3002"/>
      <c r="AF7" s="1987" t="str">
        <f>LEFT(T7,1)</f>
        <v>N</v>
      </c>
      <c r="AG7" s="1928">
        <v>1</v>
      </c>
      <c r="AH7" s="2303"/>
      <c r="AI7" s="1928">
        <v>1</v>
      </c>
      <c r="AJ7" s="2968" t="s">
        <v>3280</v>
      </c>
      <c r="AK7" s="2968"/>
      <c r="AL7" s="1928">
        <v>1</v>
      </c>
      <c r="AM7" s="3013" t="s">
        <v>2528</v>
      </c>
      <c r="AN7" s="3003">
        <f>SUBTOTAL(103,B7:B81)</f>
        <v>75</v>
      </c>
      <c r="AO7" s="3005" t="s">
        <v>2163</v>
      </c>
      <c r="AP7" s="3007" cm="1">
        <f t="array" aca="1" ref="AP7" ca="1">IF(ISTEXT(AP9),COLUMNS(B1:AF1),COLUMNS(B1:AF1-AP9))</f>
        <v>31</v>
      </c>
      <c r="AQ7" s="2383"/>
      <c r="AR7" s="1928">
        <v>1</v>
      </c>
      <c r="AS7" s="2969" t="s">
        <v>2164</v>
      </c>
      <c r="AT7" s="2970"/>
      <c r="AU7" s="2971"/>
      <c r="AV7" s="1928">
        <v>1</v>
      </c>
      <c r="AW7" s="2296" t="s">
        <v>4007</v>
      </c>
      <c r="AX7" s="1928"/>
    </row>
    <row r="8" spans="1:50" s="839" customFormat="1" ht="24.95" customHeight="1" thickBot="1">
      <c r="A8" s="1928">
        <v>1</v>
      </c>
      <c r="B8" s="1991" t="s">
        <v>192</v>
      </c>
      <c r="C8" s="2416" t="s">
        <v>3737</v>
      </c>
      <c r="D8" s="1998"/>
      <c r="E8" s="1998"/>
      <c r="F8" s="2034" t="s">
        <v>2931</v>
      </c>
      <c r="G8" s="1998"/>
      <c r="H8" s="1998"/>
      <c r="I8" s="1998"/>
      <c r="J8" s="1998"/>
      <c r="K8" s="1998"/>
      <c r="L8" s="1998"/>
      <c r="M8" s="2324" t="s">
        <v>3698</v>
      </c>
      <c r="N8" s="2324"/>
      <c r="O8" s="2324"/>
      <c r="P8" s="3009" t="str">
        <f>D7</f>
        <v>NOM DE LA RECETTE</v>
      </c>
      <c r="Q8" s="1928">
        <v>1</v>
      </c>
      <c r="R8" s="1991" t="s">
        <v>192</v>
      </c>
      <c r="S8" s="2416" t="s">
        <v>3737</v>
      </c>
      <c r="T8" s="1998"/>
      <c r="U8" s="1998"/>
      <c r="V8" s="2034" t="s">
        <v>2931</v>
      </c>
      <c r="W8" s="1998"/>
      <c r="X8" s="1998"/>
      <c r="Y8" s="1998"/>
      <c r="Z8" s="1998"/>
      <c r="AA8" s="1998"/>
      <c r="AB8" s="1998"/>
      <c r="AC8" s="2324" t="s">
        <v>3698</v>
      </c>
      <c r="AD8" s="2324"/>
      <c r="AE8" s="2324"/>
      <c r="AF8" s="3009" t="str">
        <f>T7</f>
        <v>NOM DE LA RECETTE</v>
      </c>
      <c r="AG8" s="1928">
        <v>1</v>
      </c>
      <c r="AH8" s="3010" t="s">
        <v>1914</v>
      </c>
      <c r="AI8" s="1928">
        <v>1</v>
      </c>
      <c r="AJ8" s="2983" t="s">
        <v>11</v>
      </c>
      <c r="AK8" s="2983"/>
      <c r="AL8" s="1928">
        <v>1</v>
      </c>
      <c r="AM8" s="3014"/>
      <c r="AN8" s="3004"/>
      <c r="AO8" s="3006"/>
      <c r="AP8" s="3008"/>
      <c r="AQ8" s="2384"/>
      <c r="AR8" s="1928">
        <v>1</v>
      </c>
      <c r="AS8" s="2972"/>
      <c r="AT8" s="2973"/>
      <c r="AU8" s="2974"/>
      <c r="AV8" s="1928">
        <v>1</v>
      </c>
      <c r="AW8" s="944" t="str">
        <f>CHAR(ROW(A65))</f>
        <v>A</v>
      </c>
      <c r="AX8" s="2841" t="s">
        <v>3991</v>
      </c>
    </row>
    <row r="9" spans="1:50" s="839" customFormat="1" ht="24.95" customHeight="1" thickBot="1">
      <c r="A9" s="1928">
        <v>1</v>
      </c>
      <c r="B9" s="1991" t="s">
        <v>201</v>
      </c>
      <c r="C9" s="2309" t="s">
        <v>3509</v>
      </c>
      <c r="D9" s="2309" t="s">
        <v>3487</v>
      </c>
      <c r="E9" s="2417" t="s">
        <v>3512</v>
      </c>
      <c r="F9" s="2750" t="s">
        <v>218</v>
      </c>
      <c r="G9" s="874"/>
      <c r="H9" s="874"/>
      <c r="I9" s="874"/>
      <c r="J9" s="874"/>
      <c r="K9" s="1998"/>
      <c r="L9" s="1998"/>
      <c r="M9" s="2308" t="s">
        <v>3683</v>
      </c>
      <c r="N9" s="2304">
        <v>10</v>
      </c>
      <c r="O9" s="2305" t="str">
        <f>O13</f>
        <v>verres</v>
      </c>
      <c r="P9" s="3009"/>
      <c r="Q9" s="1928">
        <v>1</v>
      </c>
      <c r="R9" s="1991" t="s">
        <v>201</v>
      </c>
      <c r="S9" s="2309" t="s">
        <v>3509</v>
      </c>
      <c r="T9" s="2309" t="s">
        <v>3487</v>
      </c>
      <c r="U9" s="2417" t="s">
        <v>3512</v>
      </c>
      <c r="V9" s="2750" t="s">
        <v>218</v>
      </c>
      <c r="W9" s="874"/>
      <c r="X9" s="874"/>
      <c r="Y9" s="874"/>
      <c r="Z9" s="874"/>
      <c r="AA9" s="1998"/>
      <c r="AB9" s="1998"/>
      <c r="AC9" s="2308" t="s">
        <v>3683</v>
      </c>
      <c r="AD9" s="2304">
        <v>11</v>
      </c>
      <c r="AE9" s="2305" t="str">
        <f>AE13</f>
        <v>verres</v>
      </c>
      <c r="AF9" s="3009"/>
      <c r="AG9" s="1928">
        <v>1</v>
      </c>
      <c r="AH9" s="3010"/>
      <c r="AI9" s="1928">
        <v>1</v>
      </c>
      <c r="AJ9" s="544"/>
      <c r="AK9" s="544"/>
      <c r="AL9" s="1928">
        <v>1</v>
      </c>
      <c r="AM9" s="3011" t="s">
        <v>3712</v>
      </c>
      <c r="AN9" s="3012" t="str">
        <f>IF(AN7=AN11,"Aucunes",AN11-AN7)</f>
        <v>Aucunes</v>
      </c>
      <c r="AO9" s="3015" t="str">
        <f ca="1">IF(AP9&gt;1,"colonnes masquées","colonne masquée")</f>
        <v>colonnes masquées</v>
      </c>
      <c r="AP9" s="3016">
        <f ca="1">IF(COUNTIF(AP91:AP121,0),COUNTIF(AP91:AP121,0),"Aucunes")</f>
        <v>12</v>
      </c>
      <c r="AQ9" s="2385"/>
      <c r="AR9" s="1928">
        <v>1</v>
      </c>
      <c r="AS9" s="1024" t="s">
        <v>1868</v>
      </c>
      <c r="AT9" s="2436"/>
      <c r="AU9" s="2437"/>
      <c r="AV9" s="1928">
        <v>1</v>
      </c>
      <c r="AW9" s="2851" t="str">
        <f>IF(AW8="","",IF(AND(CODE(LEFT(AW8,1))=66,CODE(RIGHT(AW8,1))=90),"",CHOOSE(MATCH((LEN(AW8)&amp;CODE(RIGHT(AW8,1)))*1,{165;190;265;290},1),CHAR(CODE(AW8)+1),"AA",LEFT(AW8,1)&amp;CHAR(CODE(RIGHT(AW8,1))+1),"BA",LEFT(AW8,2)&amp;CHAR(CODE(RIGHT(AW8,1))+1))))</f>
        <v>B</v>
      </c>
      <c r="AX9" s="2291" t="str">
        <f ca="1">_xlfn.FORMULATEXT(AW9)</f>
        <v>=SI(AW8="";"";SI(ET(CODE(GAUCHE(AW8;1))=66;CODE(DROITE(AW8;1))=90);"";CHOISIR(EQUIV((NBCAR(AW8)&amp;CODE(DROITE(AW8;1)))*1;{165;190;265;290};1);CAR(CODE(AW8)+1);"AA";GAUCHE(AW8;1)&amp;CAR(CODE(DROITE(AW8;1))+1);"BA";GAUCHE(AW8;2)&amp;CAR(CODE(DROITE(AW8;1))+1))))</v>
      </c>
    </row>
    <row r="10" spans="1:50" s="839" customFormat="1" ht="24.95" customHeight="1">
      <c r="A10" s="1928">
        <v>1</v>
      </c>
      <c r="B10" s="1991" t="s">
        <v>201</v>
      </c>
      <c r="C10" s="2309" t="s">
        <v>3502</v>
      </c>
      <c r="D10" s="2309" t="s">
        <v>3505</v>
      </c>
      <c r="E10" s="2417" t="s">
        <v>3104</v>
      </c>
      <c r="F10" s="2750" t="s">
        <v>389</v>
      </c>
      <c r="G10" s="2325"/>
      <c r="H10" s="2325"/>
      <c r="I10" s="2325"/>
      <c r="J10" s="2325"/>
      <c r="K10" s="2325"/>
      <c r="L10" s="2325"/>
      <c r="M10" s="2326"/>
      <c r="N10" s="2327">
        <f>O11*N9</f>
        <v>1.5</v>
      </c>
      <c r="P10" s="3009"/>
      <c r="Q10" s="1928">
        <v>1</v>
      </c>
      <c r="R10" s="1991" t="s">
        <v>201</v>
      </c>
      <c r="S10" s="2309" t="s">
        <v>3502</v>
      </c>
      <c r="T10" s="2309" t="s">
        <v>3505</v>
      </c>
      <c r="U10" s="2417" t="s">
        <v>3104</v>
      </c>
      <c r="V10" s="2750" t="s">
        <v>389</v>
      </c>
      <c r="W10" s="2325"/>
      <c r="X10" s="2325"/>
      <c r="Y10" s="2325"/>
      <c r="Z10" s="2325"/>
      <c r="AA10" s="2325"/>
      <c r="AB10" s="2325"/>
      <c r="AC10" s="2328"/>
      <c r="AD10" s="2327">
        <f>AE11*AD9</f>
        <v>1.3199999999999998</v>
      </c>
      <c r="AF10" s="3009"/>
      <c r="AG10" s="1928">
        <v>1</v>
      </c>
      <c r="AH10" s="3017" t="s">
        <v>3691</v>
      </c>
      <c r="AI10" s="1928">
        <v>1</v>
      </c>
      <c r="AJ10" s="3002" t="s">
        <v>12</v>
      </c>
      <c r="AK10" s="3002"/>
      <c r="AL10" s="1928">
        <v>1</v>
      </c>
      <c r="AM10" s="3011"/>
      <c r="AN10" s="3012"/>
      <c r="AO10" s="3015"/>
      <c r="AP10" s="3016"/>
      <c r="AQ10" s="2385"/>
      <c r="AR10" s="1928">
        <v>1</v>
      </c>
      <c r="AS10" s="1024" t="s">
        <v>3749</v>
      </c>
      <c r="AT10" s="2436"/>
      <c r="AU10" s="2437"/>
      <c r="AV10" s="1928">
        <v>1</v>
      </c>
      <c r="AW10" s="2851" t="str">
        <f>IF(AW9="","",IF(AND(CODE(LEFT(AW9,1))=66,CODE(RIGHT(AW9,1))=90),"",CHOOSE(MATCH((LEN(AW9)&amp;CODE(RIGHT(AW9,1)))*1,{165;190;265;290},1),CHAR(CODE(AW9)+1),"AA",LEFT(AW9,1)&amp;CHAR(CODE(RIGHT(AW9,1))+1),"BA",LEFT(AW9,2)&amp;CHAR(CODE(RIGHT(AW9,1))+1))))</f>
        <v>C</v>
      </c>
      <c r="AX10" s="1928">
        <v>1</v>
      </c>
    </row>
    <row r="11" spans="1:50" s="839" customFormat="1" ht="24.95" customHeight="1" thickBot="1">
      <c r="A11" s="1928">
        <v>1</v>
      </c>
      <c r="B11" s="1991" t="s">
        <v>201</v>
      </c>
      <c r="C11" s="2309" t="s">
        <v>3493</v>
      </c>
      <c r="D11" s="2309" t="s">
        <v>3458</v>
      </c>
      <c r="E11" s="2417" t="s">
        <v>3475</v>
      </c>
      <c r="F11" s="2750" t="s">
        <v>223</v>
      </c>
      <c r="G11" s="2325"/>
      <c r="H11" s="2325"/>
      <c r="I11" s="2325"/>
      <c r="J11" s="2325"/>
      <c r="K11" s="2325"/>
      <c r="L11" s="2325"/>
      <c r="M11" s="2329" t="s">
        <v>3699</v>
      </c>
      <c r="N11" s="2330">
        <v>15</v>
      </c>
      <c r="O11" s="2331">
        <f>N11/100</f>
        <v>0.15</v>
      </c>
      <c r="P11" s="3009"/>
      <c r="Q11" s="1928">
        <v>1</v>
      </c>
      <c r="R11" s="1991" t="s">
        <v>201</v>
      </c>
      <c r="S11" s="2309" t="s">
        <v>3493</v>
      </c>
      <c r="T11" s="2309" t="s">
        <v>3458</v>
      </c>
      <c r="U11" s="2417" t="s">
        <v>3475</v>
      </c>
      <c r="V11" s="2750" t="s">
        <v>223</v>
      </c>
      <c r="W11" s="2325"/>
      <c r="X11" s="2325"/>
      <c r="Y11" s="2325"/>
      <c r="Z11" s="2325"/>
      <c r="AA11" s="2325"/>
      <c r="AB11" s="2325"/>
      <c r="AC11" s="2329" t="s">
        <v>3699</v>
      </c>
      <c r="AD11" s="2330">
        <v>12</v>
      </c>
      <c r="AE11" s="2331">
        <f>AD11/100</f>
        <v>0.12</v>
      </c>
      <c r="AF11" s="3009"/>
      <c r="AG11" s="1928">
        <v>1</v>
      </c>
      <c r="AH11" s="3017"/>
      <c r="AI11" s="1928">
        <v>1</v>
      </c>
      <c r="AJ11"/>
      <c r="AK11"/>
      <c r="AL11" s="1928">
        <v>1</v>
      </c>
      <c r="AM11" s="3018" t="s">
        <v>2185</v>
      </c>
      <c r="AN11" s="3020">
        <f>ROWS(B7:B81)</f>
        <v>75</v>
      </c>
      <c r="AO11" s="3022" t="s">
        <v>2176</v>
      </c>
      <c r="AP11" s="3024">
        <f ca="1">IF(ISTEXT(AP9),AP7,AP7+AP9)</f>
        <v>43</v>
      </c>
      <c r="AQ11" s="2386"/>
      <c r="AR11" s="1928">
        <v>1</v>
      </c>
      <c r="AS11" s="1024" t="s">
        <v>2177</v>
      </c>
      <c r="AT11" s="2436"/>
      <c r="AU11" s="2437"/>
      <c r="AV11" s="1928">
        <v>1</v>
      </c>
      <c r="AW11" s="2851" t="str">
        <f>IF(AW10="","",IF(AND(CODE(LEFT(AW10,1))=66,CODE(RIGHT(AW10,1))=90),"",CHOOSE(MATCH((LEN(AW10)&amp;CODE(RIGHT(AW10,1)))*1,{165;190;265;290},1),CHAR(CODE(AW10)+1),"AA",LEFT(AW10,1)&amp;CHAR(CODE(RIGHT(AW10,1))+1),"BA",LEFT(AW10,2)&amp;CHAR(CODE(RIGHT(AW10,1))+1))))</f>
        <v>D</v>
      </c>
      <c r="AX11" s="3569" t="s">
        <v>4008</v>
      </c>
    </row>
    <row r="12" spans="1:50" s="839" customFormat="1" ht="24.95" customHeight="1" thickBot="1">
      <c r="A12" s="1928">
        <v>1</v>
      </c>
      <c r="B12" s="1991" t="s">
        <v>201</v>
      </c>
      <c r="C12" s="2309" t="s">
        <v>2967</v>
      </c>
      <c r="D12" s="2309" t="s">
        <v>3569</v>
      </c>
      <c r="E12" s="2417" t="s">
        <v>3466</v>
      </c>
      <c r="F12" s="2750" t="s">
        <v>390</v>
      </c>
      <c r="G12" s="2387"/>
      <c r="H12" s="2388"/>
      <c r="I12" s="2388"/>
      <c r="J12" s="2388"/>
      <c r="K12" s="2388"/>
      <c r="L12" s="2388"/>
      <c r="M12" s="2389"/>
      <c r="N12" s="2333"/>
      <c r="O12" s="2334"/>
      <c r="P12" s="3009"/>
      <c r="Q12" s="1928">
        <v>1</v>
      </c>
      <c r="R12" s="1991" t="s">
        <v>201</v>
      </c>
      <c r="S12" s="2309" t="s">
        <v>2967</v>
      </c>
      <c r="T12" s="2309" t="s">
        <v>3569</v>
      </c>
      <c r="U12" s="2417" t="s">
        <v>3466</v>
      </c>
      <c r="V12" s="2750" t="s">
        <v>390</v>
      </c>
      <c r="W12" s="2387"/>
      <c r="X12" s="2388"/>
      <c r="Y12" s="2388"/>
      <c r="Z12" s="2388"/>
      <c r="AA12" s="2388"/>
      <c r="AB12" s="2388"/>
      <c r="AC12" s="2323"/>
      <c r="AD12" s="2333"/>
      <c r="AE12" s="2334"/>
      <c r="AF12" s="3009"/>
      <c r="AG12" s="1928">
        <v>1</v>
      </c>
      <c r="AH12" s="3017"/>
      <c r="AI12" s="1928">
        <v>1</v>
      </c>
      <c r="AJ12" s="3026" t="s">
        <v>3700</v>
      </c>
      <c r="AK12" s="3026"/>
      <c r="AL12" s="1928">
        <v>1</v>
      </c>
      <c r="AM12" s="3019"/>
      <c r="AN12" s="3021"/>
      <c r="AO12" s="3023"/>
      <c r="AP12" s="3025"/>
      <c r="AQ12" s="2390"/>
      <c r="AR12" s="1928">
        <v>1</v>
      </c>
      <c r="AS12" s="1024" t="s">
        <v>2931</v>
      </c>
      <c r="AT12" s="2440" t="s">
        <v>1853</v>
      </c>
      <c r="AU12" s="2437"/>
      <c r="AV12" s="1928">
        <v>1</v>
      </c>
      <c r="AX12" s="1928">
        <v>1</v>
      </c>
    </row>
    <row r="13" spans="1:50" s="839" customFormat="1" ht="24.95" customHeight="1" thickBot="1">
      <c r="A13" s="1928">
        <v>1</v>
      </c>
      <c r="B13" s="1991" t="s">
        <v>201</v>
      </c>
      <c r="C13" s="2309" t="s">
        <v>3484</v>
      </c>
      <c r="D13" s="2752" t="s">
        <v>3228</v>
      </c>
      <c r="E13" s="2417" t="s">
        <v>3462</v>
      </c>
      <c r="F13" s="2751" t="s">
        <v>1676</v>
      </c>
      <c r="G13" s="2325"/>
      <c r="H13" s="2325"/>
      <c r="I13" s="2325"/>
      <c r="J13" s="2325"/>
      <c r="K13" s="2325"/>
      <c r="L13" s="2325"/>
      <c r="M13" s="2391" t="s">
        <v>3739</v>
      </c>
      <c r="N13" s="2335">
        <v>2</v>
      </c>
      <c r="O13" s="2336" t="s">
        <v>1840</v>
      </c>
      <c r="P13" s="3009"/>
      <c r="Q13" s="1928">
        <v>1</v>
      </c>
      <c r="R13" s="1991" t="s">
        <v>201</v>
      </c>
      <c r="S13" s="2309" t="s">
        <v>3484</v>
      </c>
      <c r="T13" s="2752" t="s">
        <v>3228</v>
      </c>
      <c r="U13" s="2417" t="s">
        <v>3462</v>
      </c>
      <c r="V13" s="2751" t="s">
        <v>1676</v>
      </c>
      <c r="W13" s="2325"/>
      <c r="X13" s="2325"/>
      <c r="Y13" s="2325"/>
      <c r="Z13" s="2325"/>
      <c r="AA13" s="2325"/>
      <c r="AB13" s="2325"/>
      <c r="AC13" s="2391" t="s">
        <v>3739</v>
      </c>
      <c r="AD13" s="2335">
        <v>10</v>
      </c>
      <c r="AE13" s="2336" t="s">
        <v>1840</v>
      </c>
      <c r="AF13" s="3009"/>
      <c r="AG13" s="1928">
        <v>1</v>
      </c>
      <c r="AH13" s="944" t="s">
        <v>2201</v>
      </c>
      <c r="AI13" s="1928">
        <v>1</v>
      </c>
      <c r="AJ13"/>
      <c r="AK13"/>
      <c r="AL13" s="1928">
        <v>1</v>
      </c>
      <c r="AM13" s="919">
        <v>1</v>
      </c>
      <c r="AN13" s="919">
        <v>1</v>
      </c>
      <c r="AO13" s="919">
        <v>1</v>
      </c>
      <c r="AP13" s="919">
        <v>1</v>
      </c>
      <c r="AQ13" s="919">
        <v>1</v>
      </c>
      <c r="AR13" s="1928">
        <v>1</v>
      </c>
      <c r="AS13" s="2438" t="s">
        <v>3740</v>
      </c>
      <c r="AT13" s="2436"/>
      <c r="AU13" s="2437"/>
      <c r="AV13" s="1928">
        <v>1</v>
      </c>
      <c r="AX13" s="1928">
        <v>1</v>
      </c>
    </row>
    <row r="14" spans="1:50" s="839" customFormat="1" ht="24.95" customHeight="1">
      <c r="A14" s="1928">
        <v>1</v>
      </c>
      <c r="B14" s="1991" t="s">
        <v>201</v>
      </c>
      <c r="C14" s="2309" t="s">
        <v>2940</v>
      </c>
      <c r="D14" s="2752" t="s">
        <v>3231</v>
      </c>
      <c r="E14" s="2417" t="s">
        <v>3704</v>
      </c>
      <c r="F14" s="2752" t="s">
        <v>1674</v>
      </c>
      <c r="G14" s="2392" t="str">
        <f t="shared" ref="G14:L14" si="2">SUBSTITUTE(ADDRESS(1,COLUMN(),4),"1","")</f>
        <v>G</v>
      </c>
      <c r="H14" s="2393" t="str">
        <f t="shared" si="2"/>
        <v>H</v>
      </c>
      <c r="I14" s="2393" t="str">
        <f t="shared" si="2"/>
        <v>I</v>
      </c>
      <c r="J14" s="2393" t="str">
        <f t="shared" si="2"/>
        <v>J</v>
      </c>
      <c r="K14" s="2393" t="str">
        <f t="shared" si="2"/>
        <v>K</v>
      </c>
      <c r="L14" s="2393" t="str">
        <f t="shared" si="2"/>
        <v>L</v>
      </c>
      <c r="M14" s="2394">
        <f>SUM(K16:K27)</f>
        <v>0.24000000000000002</v>
      </c>
      <c r="N14" s="2395" t="s">
        <v>1718</v>
      </c>
      <c r="O14" s="2396">
        <f>(M14/N13)*100</f>
        <v>12.000000000000002</v>
      </c>
      <c r="P14" s="3009"/>
      <c r="Q14" s="1928">
        <v>1</v>
      </c>
      <c r="R14" s="1991" t="s">
        <v>201</v>
      </c>
      <c r="S14" s="2309" t="s">
        <v>2940</v>
      </c>
      <c r="T14" s="2752" t="s">
        <v>3231</v>
      </c>
      <c r="U14" s="2417" t="s">
        <v>3704</v>
      </c>
      <c r="V14" s="2752" t="s">
        <v>1674</v>
      </c>
      <c r="W14" s="2392" t="str">
        <f t="shared" ref="W14:AB14" si="3">SUBSTITUTE(ADDRESS(1,COLUMN(),4),"1","")</f>
        <v>W</v>
      </c>
      <c r="X14" s="2393" t="str">
        <f t="shared" si="3"/>
        <v>X</v>
      </c>
      <c r="Y14" s="2393" t="str">
        <f t="shared" si="3"/>
        <v>Y</v>
      </c>
      <c r="Z14" s="2393" t="str">
        <f t="shared" si="3"/>
        <v>Z</v>
      </c>
      <c r="AA14" s="2393" t="str">
        <f t="shared" si="3"/>
        <v>AA</v>
      </c>
      <c r="AB14" s="2393" t="str">
        <f t="shared" si="3"/>
        <v>AB</v>
      </c>
      <c r="AC14" s="2394">
        <f>SUM(AA16:AA27)</f>
        <v>1</v>
      </c>
      <c r="AD14" s="2395" t="s">
        <v>1718</v>
      </c>
      <c r="AE14" s="2396">
        <f>(AC14/AD13)*100</f>
        <v>10</v>
      </c>
      <c r="AF14" s="3009"/>
      <c r="AG14" s="1928">
        <v>1</v>
      </c>
      <c r="AH14" s="944" t="s">
        <v>2203</v>
      </c>
      <c r="AI14" s="1928">
        <v>1</v>
      </c>
      <c r="AJ14" s="2991" t="s">
        <v>18</v>
      </c>
      <c r="AK14" s="2991"/>
      <c r="AL14" s="1928">
        <v>1</v>
      </c>
      <c r="AM14" s="3027" t="s">
        <v>2191</v>
      </c>
      <c r="AN14" s="3028"/>
      <c r="AO14" s="3028"/>
      <c r="AP14" s="3028"/>
      <c r="AQ14" s="3029"/>
      <c r="AR14" s="1928">
        <v>1</v>
      </c>
      <c r="AS14" s="2439" t="s">
        <v>3741</v>
      </c>
      <c r="AT14" s="2436"/>
      <c r="AU14" s="2437"/>
      <c r="AV14" s="1928">
        <v>1</v>
      </c>
      <c r="AX14" s="1928">
        <v>1</v>
      </c>
    </row>
    <row r="15" spans="1:50" s="839" customFormat="1" ht="24.95" customHeight="1" thickBot="1">
      <c r="A15" s="1928">
        <v>1</v>
      </c>
      <c r="B15" s="1991" t="s">
        <v>192</v>
      </c>
      <c r="C15" s="2418" t="s">
        <v>3682</v>
      </c>
      <c r="D15" s="2419" t="s">
        <v>2179</v>
      </c>
      <c r="E15" s="2420" t="s">
        <v>3738</v>
      </c>
      <c r="F15" s="2421">
        <f>N9</f>
        <v>10</v>
      </c>
      <c r="G15" s="2397" t="s">
        <v>3713</v>
      </c>
      <c r="H15" s="2397" t="s">
        <v>3714</v>
      </c>
      <c r="I15" s="2397" t="s">
        <v>3701</v>
      </c>
      <c r="J15" s="2397" t="s">
        <v>3702</v>
      </c>
      <c r="K15" s="2397" t="s">
        <v>3703</v>
      </c>
      <c r="L15" s="2397" t="s">
        <v>3698</v>
      </c>
      <c r="M15" s="2216" t="s">
        <v>3681</v>
      </c>
      <c r="N15" s="2312">
        <f>N9</f>
        <v>10</v>
      </c>
      <c r="O15" s="2306" t="str">
        <f>O9</f>
        <v>verres</v>
      </c>
      <c r="P15" s="3009"/>
      <c r="Q15" s="1928">
        <v>1</v>
      </c>
      <c r="R15" s="1991" t="s">
        <v>192</v>
      </c>
      <c r="S15" s="2418" t="s">
        <v>3682</v>
      </c>
      <c r="T15" s="2419" t="s">
        <v>2179</v>
      </c>
      <c r="U15" s="2420" t="s">
        <v>3738</v>
      </c>
      <c r="V15" s="2337">
        <f>AD9</f>
        <v>11</v>
      </c>
      <c r="W15" s="2397" t="s">
        <v>3713</v>
      </c>
      <c r="X15" s="2397" t="s">
        <v>3714</v>
      </c>
      <c r="Y15" s="2397" t="s">
        <v>3701</v>
      </c>
      <c r="Z15" s="2397" t="s">
        <v>3702</v>
      </c>
      <c r="AA15" s="2397" t="s">
        <v>3703</v>
      </c>
      <c r="AB15" s="2397" t="s">
        <v>3698</v>
      </c>
      <c r="AC15" s="2216" t="s">
        <v>3681</v>
      </c>
      <c r="AD15" s="2312">
        <f>AD9</f>
        <v>11</v>
      </c>
      <c r="AE15" s="2306" t="str">
        <f>AE9</f>
        <v>verres</v>
      </c>
      <c r="AF15" s="3009"/>
      <c r="AG15" s="1928">
        <v>1</v>
      </c>
      <c r="AH15" s="3033" t="s">
        <v>3147</v>
      </c>
      <c r="AI15" s="1928">
        <v>1</v>
      </c>
      <c r="AJ15"/>
      <c r="AK15"/>
      <c r="AL15" s="1928">
        <v>1</v>
      </c>
      <c r="AM15" s="3030"/>
      <c r="AN15" s="3031"/>
      <c r="AO15" s="3031"/>
      <c r="AP15" s="3031"/>
      <c r="AQ15" s="3032"/>
      <c r="AR15" s="1928">
        <v>1</v>
      </c>
      <c r="AS15" s="962" t="s">
        <v>2179</v>
      </c>
      <c r="AT15" s="841"/>
      <c r="AU15" s="1046"/>
      <c r="AV15" s="1928">
        <v>1</v>
      </c>
      <c r="AX15" s="1928">
        <v>1</v>
      </c>
    </row>
    <row r="16" spans="1:50" s="839" customFormat="1" ht="26.1" customHeight="1">
      <c r="A16" s="1928">
        <v>1</v>
      </c>
      <c r="B16" s="1991" t="s">
        <v>192</v>
      </c>
      <c r="C16" s="2310">
        <v>10</v>
      </c>
      <c r="D16" s="2309" t="s">
        <v>3458</v>
      </c>
      <c r="E16" s="2422">
        <f>K16</f>
        <v>0.05</v>
      </c>
      <c r="F16" s="2338" t="str">
        <f>IF(L16=0, 0, IF(L16&gt;=1, TEXT(L16, "0.000") &amp; " Kg", TEXT(L16*1000, "0") &amp; " g"))</f>
        <v>313 g</v>
      </c>
      <c r="G16" s="2040">
        <f>IFERROR(SUMIF(C85:D85, D16, C86:D86), 0)</f>
        <v>0</v>
      </c>
      <c r="H16" s="2040">
        <f>IFERROR(SUMIF(E83:K83, D16, E84:K84), 0) + IFERROR(SUMIF(E85:K85, D16, E86:K86), 0) + IFERROR(SUMIF(E87:K87, D16, E88:K88), 0) + IFERROR(SUMIF(E89:K89, D16, E90:K90), 0)</f>
        <v>5.0000000000000001E-3</v>
      </c>
      <c r="I16" s="2339">
        <f>G16*C16</f>
        <v>0</v>
      </c>
      <c r="J16" s="2339">
        <f>H16*C16</f>
        <v>0.05</v>
      </c>
      <c r="K16" s="2339">
        <f t="shared" ref="K16:K27" si="4">IF(G16*C16=0, H16*C16, G16*C16)</f>
        <v>0.05</v>
      </c>
      <c r="L16" s="2339">
        <f>IF((I16/M14)*N10=0,(J16/M14)*N10,(I16/M14)*N10)</f>
        <v>0.3125</v>
      </c>
      <c r="M16" s="2046" t="s">
        <v>239</v>
      </c>
      <c r="N16" s="2049">
        <f>(C16/M14)*N10</f>
        <v>62.5</v>
      </c>
      <c r="O16" s="2307" t="str">
        <f t="shared" ref="O16:O27" si="5">D16</f>
        <v>cuil.Café</v>
      </c>
      <c r="P16" s="3009"/>
      <c r="Q16" s="1928">
        <v>1</v>
      </c>
      <c r="R16" s="1991" t="s">
        <v>192</v>
      </c>
      <c r="S16" s="2310">
        <v>10</v>
      </c>
      <c r="T16" s="2309" t="s">
        <v>389</v>
      </c>
      <c r="U16" s="2422">
        <f>AA16</f>
        <v>1</v>
      </c>
      <c r="V16" s="2338" t="str">
        <f>IF(AB16=0, 0, IF(AB16&gt;=1, TEXT(AB16, "0.000") &amp; " Kg", TEXT(AB16*1000, "0") &amp; " g"))</f>
        <v>1.320 Kg</v>
      </c>
      <c r="W16" s="2040">
        <f>IFERROR(SUMIF(C85:D85, T16, C86:D86), 0)</f>
        <v>0</v>
      </c>
      <c r="X16" s="2040">
        <f>IFERROR(SUMIF(E83:K83, T16, E84:K84), 0) + IFERROR(SUMIF(E85:K85, T16, E86:K86), 0) + IFERROR(SUMIF(E87:K87, T16, E88:K88), 0) + IFERROR(SUMIF(E89:K89, T16, E90:K90), 0)</f>
        <v>0.1</v>
      </c>
      <c r="Y16" s="2339">
        <f>W16*S16</f>
        <v>0</v>
      </c>
      <c r="Z16" s="2339">
        <f t="shared" ref="Z16:Z27" si="6">X16*S16</f>
        <v>1</v>
      </c>
      <c r="AA16" s="2339">
        <f>IF(W16*S16=0, X16*S16, W16*S16)</f>
        <v>1</v>
      </c>
      <c r="AB16" s="2339">
        <f>IF((Y16/AC14)*AD10=0,(Z16/AC14)*AD10,(Y16/AC14)*AD10)</f>
        <v>1.3199999999999998</v>
      </c>
      <c r="AC16" s="2046" t="s">
        <v>3715</v>
      </c>
      <c r="AD16" s="2049">
        <f>(S16/AC14)*AD10</f>
        <v>13.2</v>
      </c>
      <c r="AE16" s="2307" t="str">
        <f t="shared" ref="AE16:AE27" si="7">T16</f>
        <v>dl</v>
      </c>
      <c r="AF16" s="3009"/>
      <c r="AG16" s="1928">
        <v>1</v>
      </c>
      <c r="AH16" s="3033"/>
      <c r="AI16" s="1928">
        <v>1</v>
      </c>
      <c r="AJ16" s="2992" t="s">
        <v>24</v>
      </c>
      <c r="AK16" s="2992"/>
      <c r="AL16" s="1928">
        <v>1</v>
      </c>
      <c r="AM16" s="3030"/>
      <c r="AN16" s="3031"/>
      <c r="AO16" s="3031"/>
      <c r="AP16" s="3031"/>
      <c r="AQ16" s="3032"/>
      <c r="AR16" s="1928">
        <v>1</v>
      </c>
      <c r="AS16" s="2426" t="s">
        <v>3737</v>
      </c>
      <c r="AT16" s="841"/>
      <c r="AU16" s="2427" t="s">
        <v>3509</v>
      </c>
      <c r="AV16" s="1928">
        <v>1</v>
      </c>
      <c r="AX16" s="1928">
        <v>1</v>
      </c>
    </row>
    <row r="17" spans="1:50" s="839" customFormat="1" ht="26.1" customHeight="1" thickBot="1">
      <c r="A17" s="1928">
        <v>1</v>
      </c>
      <c r="B17" s="2055" t="str">
        <f t="shared" ref="B17:B26" si="8">IF(M17&lt;&gt;"","A","►")</f>
        <v>A</v>
      </c>
      <c r="C17" s="2311">
        <v>2</v>
      </c>
      <c r="D17" s="2309" t="s">
        <v>3716</v>
      </c>
      <c r="E17" s="2422">
        <f t="shared" ref="E17:E27" si="9">K17</f>
        <v>0</v>
      </c>
      <c r="F17" s="2338">
        <f t="shared" ref="F17:F27" si="10">IF(L17=0, 0, IF(L17&gt;=1, TEXT(L17, "0.000") &amp; " Kg", TEXT(L17*1000, "0") &amp; " g"))</f>
        <v>0</v>
      </c>
      <c r="G17" s="2040">
        <f>IFERROR(SUMIF(C85:D85, D17, C86:D86), 0)</f>
        <v>0</v>
      </c>
      <c r="H17" s="2040">
        <f>IFERROR(SUMIF(E83:K83, D17, E84:K84), 0) + IFERROR(SUMIF(E85:K85, D17, E86:K86), 0) + IFERROR(SUMIF(E87:K87, D17, E88:K88), 0) + IFERROR(SUMIF(E89:K89, D17, E90:K90), 0)</f>
        <v>0</v>
      </c>
      <c r="I17" s="2339">
        <f t="shared" ref="I17:I27" si="11">G17*C17</f>
        <v>0</v>
      </c>
      <c r="J17" s="2339">
        <f t="shared" ref="J17:J27" si="12">H17*C17</f>
        <v>0</v>
      </c>
      <c r="K17" s="2339">
        <f t="shared" si="4"/>
        <v>0</v>
      </c>
      <c r="L17" s="2339">
        <f>IF((I17/M14)*N10=0,(J17/M14)*N10,(I17/M14)*N10)</f>
        <v>0</v>
      </c>
      <c r="M17" s="2046" t="s">
        <v>3298</v>
      </c>
      <c r="N17" s="2049">
        <f>(C17/M14)*N10</f>
        <v>12.499999999999998</v>
      </c>
      <c r="O17" s="2307" t="str">
        <f t="shared" si="5"/>
        <v>jus</v>
      </c>
      <c r="P17" s="3009"/>
      <c r="Q17" s="1928">
        <v>1</v>
      </c>
      <c r="R17" s="2055" t="str">
        <f t="shared" ref="R17:R26" si="13">IF(AC17&lt;&gt;"","A","►")</f>
        <v>►</v>
      </c>
      <c r="S17" s="2311"/>
      <c r="T17" s="2309"/>
      <c r="U17" s="2422">
        <f t="shared" ref="U17:U27" si="14">AA17</f>
        <v>0</v>
      </c>
      <c r="V17" s="2338">
        <f t="shared" ref="V17:V27" si="15">IF(AB17=0, 0, IF(AB17&gt;=1, TEXT(AB17, "0.000") &amp; " Kg", TEXT(AB17*1000, "0") &amp; " g"))</f>
        <v>0</v>
      </c>
      <c r="W17" s="2040">
        <f>IFERROR(SUMIF(C85:D85, T17, C86:D86), 0)</f>
        <v>0</v>
      </c>
      <c r="X17" s="2040">
        <f>IFERROR(SUMIF(E83:K83, T17, E84:K84), 0) + IFERROR(SUMIF(E85:K85, T17, E86:K86), 0) + IFERROR(SUMIF(E87:K87, T17, E88:K88), 0) + IFERROR(SUMIF(E89:K89, T17, E90:K90), 0)</f>
        <v>0</v>
      </c>
      <c r="Y17" s="2339">
        <f t="shared" ref="Y17:Y27" si="16">W17*S17</f>
        <v>0</v>
      </c>
      <c r="Z17" s="2339">
        <f t="shared" si="6"/>
        <v>0</v>
      </c>
      <c r="AA17" s="2339">
        <f t="shared" ref="AA17:AA27" si="17">IF(W17*S17=0, X17*S17, W17*S17)</f>
        <v>0</v>
      </c>
      <c r="AB17" s="2339">
        <f>IF((Y17/AC14)*AD10=0,(Z17/AC14)*AD10,(Y17/AC14)*AD10)</f>
        <v>0</v>
      </c>
      <c r="AC17" s="2046"/>
      <c r="AD17" s="2049">
        <f>(S17/AC14)*AD10</f>
        <v>0</v>
      </c>
      <c r="AE17" s="2307">
        <f t="shared" si="7"/>
        <v>0</v>
      </c>
      <c r="AF17" s="3009"/>
      <c r="AG17" s="1928">
        <v>1</v>
      </c>
      <c r="AH17" s="925" t="s">
        <v>192</v>
      </c>
      <c r="AI17" s="1928">
        <v>1</v>
      </c>
      <c r="AJ17"/>
      <c r="AK17"/>
      <c r="AL17" s="1928">
        <v>1</v>
      </c>
      <c r="AM17" s="3034" t="s">
        <v>2199</v>
      </c>
      <c r="AN17" s="3035"/>
      <c r="AO17" s="3035"/>
      <c r="AP17" s="3035"/>
      <c r="AQ17" s="3036"/>
      <c r="AR17" s="1928">
        <v>1</v>
      </c>
      <c r="AS17" s="962"/>
      <c r="AT17" s="2309" t="s">
        <v>223</v>
      </c>
      <c r="AU17" s="2442" t="s">
        <v>3597</v>
      </c>
      <c r="AV17" s="1928">
        <v>1</v>
      </c>
      <c r="AX17" s="1928">
        <v>1</v>
      </c>
    </row>
    <row r="18" spans="1:50" s="839" customFormat="1" ht="26.1" customHeight="1" thickBot="1">
      <c r="A18" s="1928">
        <v>1</v>
      </c>
      <c r="B18" s="2055" t="str">
        <f t="shared" si="8"/>
        <v>A</v>
      </c>
      <c r="C18" s="2310">
        <v>10</v>
      </c>
      <c r="D18" s="2309" t="s">
        <v>223</v>
      </c>
      <c r="E18" s="2422">
        <f t="shared" si="9"/>
        <v>0.1</v>
      </c>
      <c r="F18" s="2338" t="str">
        <f t="shared" si="10"/>
        <v>625 g</v>
      </c>
      <c r="G18" s="2040">
        <f>IFERROR(SUMIF(C85:D85, D18, C86:D86), 0)</f>
        <v>0</v>
      </c>
      <c r="H18" s="2040">
        <f>IFERROR(SUMIF(E83:K83, D18, E84:K84), 0) + IFERROR(SUMIF(E85:K85, D18, E86:K86), 0) + IFERROR(SUMIF(E87:K87, D18, E88:K88), 0) + IFERROR(SUMIF(E89:K89, D18, E90:K90), 0)</f>
        <v>0.01</v>
      </c>
      <c r="I18" s="2339">
        <f t="shared" si="11"/>
        <v>0</v>
      </c>
      <c r="J18" s="2339">
        <f t="shared" si="12"/>
        <v>0.1</v>
      </c>
      <c r="K18" s="2339">
        <f t="shared" si="4"/>
        <v>0.1</v>
      </c>
      <c r="L18" s="2339">
        <f>IF((I18/M14)*N10=0,(J18/M14)*N10,(I18/M14)*N10)</f>
        <v>0.625</v>
      </c>
      <c r="M18" s="2046" t="s">
        <v>221</v>
      </c>
      <c r="N18" s="2049">
        <f>(C18/M14)*N10</f>
        <v>62.5</v>
      </c>
      <c r="O18" s="2307" t="str">
        <f t="shared" si="5"/>
        <v>cl</v>
      </c>
      <c r="P18" s="3009"/>
      <c r="Q18" s="1928">
        <v>1</v>
      </c>
      <c r="R18" s="2055" t="str">
        <f t="shared" si="13"/>
        <v>►</v>
      </c>
      <c r="S18" s="2310"/>
      <c r="T18" s="2309"/>
      <c r="U18" s="2422">
        <f t="shared" si="14"/>
        <v>0</v>
      </c>
      <c r="V18" s="2338">
        <f t="shared" si="15"/>
        <v>0</v>
      </c>
      <c r="W18" s="2040">
        <f>IFERROR(SUMIF(C85:D85, T18, C86:D86), 0)</f>
        <v>0</v>
      </c>
      <c r="X18" s="2040">
        <f>IFERROR(SUMIF(E83:K83, T18, E84:K84), 0) + IFERROR(SUMIF(E85:K85, T18, E86:K86), 0) + IFERROR(SUMIF(E87:K87, T18, E88:K88), 0) + IFERROR(SUMIF(E89:K89, T18, E90:K90), 0)</f>
        <v>0</v>
      </c>
      <c r="Y18" s="2339">
        <f t="shared" si="16"/>
        <v>0</v>
      </c>
      <c r="Z18" s="2339">
        <f t="shared" si="6"/>
        <v>0</v>
      </c>
      <c r="AA18" s="2339">
        <f t="shared" si="17"/>
        <v>0</v>
      </c>
      <c r="AB18" s="2339">
        <f>IF((Y18/AC14)*AD10=0,(Z18/AC14)*AD10,(Y18/AC14)*AD10)</f>
        <v>0</v>
      </c>
      <c r="AC18" s="2046"/>
      <c r="AD18" s="2049">
        <f>(S18/AC14)*AD10</f>
        <v>0</v>
      </c>
      <c r="AE18" s="2307">
        <f t="shared" si="7"/>
        <v>0</v>
      </c>
      <c r="AF18" s="3009"/>
      <c r="AG18" s="1928">
        <v>1</v>
      </c>
      <c r="AH18" s="944" t="s">
        <v>3148</v>
      </c>
      <c r="AI18" s="1928">
        <v>1</v>
      </c>
      <c r="AJ18" s="2996" t="s">
        <v>34</v>
      </c>
      <c r="AK18" s="2996"/>
      <c r="AL18" s="1928">
        <v>1</v>
      </c>
      <c r="AM18" s="3037"/>
      <c r="AN18" s="3038"/>
      <c r="AO18" s="3038"/>
      <c r="AP18" s="3038"/>
      <c r="AQ18" s="3039"/>
      <c r="AR18" s="1928">
        <v>1</v>
      </c>
      <c r="AS18" s="2441" t="s">
        <v>3742</v>
      </c>
      <c r="AT18" s="841"/>
      <c r="AU18" s="959"/>
      <c r="AV18" s="1928">
        <v>1</v>
      </c>
      <c r="AX18" s="1928">
        <v>1</v>
      </c>
    </row>
    <row r="19" spans="1:50" s="839" customFormat="1" ht="26.1" customHeight="1" thickBot="1">
      <c r="A19" s="1928">
        <v>1</v>
      </c>
      <c r="B19" s="2055" t="str">
        <f t="shared" si="8"/>
        <v>A</v>
      </c>
      <c r="C19" s="2311">
        <v>2</v>
      </c>
      <c r="D19" s="2309" t="s">
        <v>3493</v>
      </c>
      <c r="E19" s="2422">
        <f t="shared" si="9"/>
        <v>0.09</v>
      </c>
      <c r="F19" s="2338" t="str">
        <f t="shared" si="10"/>
        <v>563 g</v>
      </c>
      <c r="G19" s="2040">
        <f>IFERROR(SUMIF(C85:D85, D19, C86:D86), 0)</f>
        <v>0</v>
      </c>
      <c r="H19" s="2040">
        <f>IFERROR(SUMIF(E83:K83, D19, E84:K84), 0) + IFERROR(SUMIF(E85:K85, D19, E86:K86), 0) + IFERROR(SUMIF(E87:K87, D19, E88:K88), 0) + IFERROR(SUMIF(E89:K89, D19, E90:K90), 0)</f>
        <v>4.4999999999999998E-2</v>
      </c>
      <c r="I19" s="2339">
        <f t="shared" si="11"/>
        <v>0</v>
      </c>
      <c r="J19" s="2339">
        <f t="shared" si="12"/>
        <v>0.09</v>
      </c>
      <c r="K19" s="2339">
        <f t="shared" si="4"/>
        <v>0.09</v>
      </c>
      <c r="L19" s="2339">
        <f>IF((I19/M14)*N10=0,(J19/M14)*N10,(I19/M14)*N10)</f>
        <v>0.56249999999999989</v>
      </c>
      <c r="M19" s="2046" t="s">
        <v>3300</v>
      </c>
      <c r="N19" s="2049">
        <f>(C19/M14)*N10</f>
        <v>12.499999999999998</v>
      </c>
      <c r="O19" s="2307" t="str">
        <f t="shared" si="5"/>
        <v>jigger(s)</v>
      </c>
      <c r="P19" s="3009"/>
      <c r="Q19" s="1928">
        <v>1</v>
      </c>
      <c r="R19" s="2055" t="str">
        <f t="shared" si="13"/>
        <v>►</v>
      </c>
      <c r="S19" s="2311"/>
      <c r="T19" s="2309"/>
      <c r="U19" s="2422">
        <f t="shared" si="14"/>
        <v>0</v>
      </c>
      <c r="V19" s="2338">
        <f t="shared" si="15"/>
        <v>0</v>
      </c>
      <c r="W19" s="2040">
        <f>IFERROR(SUMIF(C85:D85, T19, C86:D86), 0)</f>
        <v>0</v>
      </c>
      <c r="X19" s="2040">
        <f>IFERROR(SUMIF(E83:K83, T19, E84:K84), 0) + IFERROR(SUMIF(E85:K85, T19, E86:K86), 0) + IFERROR(SUMIF(E87:K87, T19, E88:K88), 0) + IFERROR(SUMIF(E89:K89, T19, E90:K90), 0)</f>
        <v>0</v>
      </c>
      <c r="Y19" s="2339">
        <f t="shared" si="16"/>
        <v>0</v>
      </c>
      <c r="Z19" s="2339">
        <f t="shared" si="6"/>
        <v>0</v>
      </c>
      <c r="AA19" s="2339">
        <f t="shared" si="17"/>
        <v>0</v>
      </c>
      <c r="AB19" s="2339">
        <f>IF((Y19/AC14)*AD10=0,(Z19/AC14)*AD10,(Y19/AC14)*AD10)</f>
        <v>0</v>
      </c>
      <c r="AC19" s="2046"/>
      <c r="AD19" s="2049">
        <f>(S19/AC14)*AD10</f>
        <v>0</v>
      </c>
      <c r="AE19" s="2307">
        <f t="shared" si="7"/>
        <v>0</v>
      </c>
      <c r="AF19" s="3009"/>
      <c r="AG19" s="1928">
        <v>1</v>
      </c>
      <c r="AH19" s="926" t="s">
        <v>201</v>
      </c>
      <c r="AI19" s="1928">
        <v>1</v>
      </c>
      <c r="AJ19"/>
      <c r="AK19"/>
      <c r="AL19" s="1928">
        <v>1</v>
      </c>
      <c r="AM19" s="919">
        <v>1</v>
      </c>
      <c r="AN19" s="919">
        <v>1</v>
      </c>
      <c r="AO19" s="919">
        <v>1</v>
      </c>
      <c r="AP19" s="919">
        <v>1</v>
      </c>
      <c r="AQ19" s="919">
        <v>1</v>
      </c>
      <c r="AR19" s="1928">
        <v>1</v>
      </c>
      <c r="AS19" s="1065" t="s">
        <v>3739</v>
      </c>
      <c r="AT19" s="841"/>
      <c r="AU19" s="959"/>
      <c r="AV19" s="1928">
        <v>1</v>
      </c>
      <c r="AX19" s="1928">
        <v>1</v>
      </c>
    </row>
    <row r="20" spans="1:50" s="839" customFormat="1" ht="26.1" customHeight="1">
      <c r="A20" s="1928">
        <v>1</v>
      </c>
      <c r="B20" s="2055" t="str">
        <f t="shared" si="8"/>
        <v>►</v>
      </c>
      <c r="C20" s="2310"/>
      <c r="D20" s="2309"/>
      <c r="E20" s="2422">
        <f t="shared" si="9"/>
        <v>0</v>
      </c>
      <c r="F20" s="2338">
        <f t="shared" si="10"/>
        <v>0</v>
      </c>
      <c r="G20" s="2040">
        <f>IFERROR(SUMIF(C85:D85, D20, C86:D86), 0)</f>
        <v>0</v>
      </c>
      <c r="H20" s="2040">
        <f>IFERROR(SUMIF(E83:K83, D20, E84:K84), 0) + IFERROR(SUMIF(E85:K85, D20, E86:K86), 0) + IFERROR(SUMIF(E87:K87, D20, E88:K88), 0) + IFERROR(SUMIF(E89:K89, D20, E90:K90), 0)</f>
        <v>0</v>
      </c>
      <c r="I20" s="2339">
        <f t="shared" si="11"/>
        <v>0</v>
      </c>
      <c r="J20" s="2339">
        <f t="shared" si="12"/>
        <v>0</v>
      </c>
      <c r="K20" s="2339">
        <f t="shared" si="4"/>
        <v>0</v>
      </c>
      <c r="L20" s="2339">
        <f>IF((I20/M14)*N10=0,(J20/M14)*N10,(I20/M14)*N10)</f>
        <v>0</v>
      </c>
      <c r="M20" s="2046"/>
      <c r="N20" s="2049">
        <f>(C20/M14)*N10</f>
        <v>0</v>
      </c>
      <c r="O20" s="2307">
        <f t="shared" si="5"/>
        <v>0</v>
      </c>
      <c r="P20" s="3009"/>
      <c r="Q20" s="1928">
        <v>1</v>
      </c>
      <c r="R20" s="2055" t="str">
        <f t="shared" si="13"/>
        <v>►</v>
      </c>
      <c r="S20" s="2310"/>
      <c r="T20" s="2309"/>
      <c r="U20" s="2422">
        <f t="shared" si="14"/>
        <v>0</v>
      </c>
      <c r="V20" s="2338">
        <f t="shared" si="15"/>
        <v>0</v>
      </c>
      <c r="W20" s="2040">
        <f>IFERROR(SUMIF(C85:D85, T20, C86:D86), 0)</f>
        <v>0</v>
      </c>
      <c r="X20" s="2040">
        <f>IFERROR(SUMIF(E83:K83, T20, E84:K84), 0) + IFERROR(SUMIF(E85:K85, T20, E86:K86), 0) + IFERROR(SUMIF(E87:K87, T20, E88:K88), 0) + IFERROR(SUMIF(E89:K89, T20, E90:K90), 0)</f>
        <v>0</v>
      </c>
      <c r="Y20" s="2339">
        <f t="shared" si="16"/>
        <v>0</v>
      </c>
      <c r="Z20" s="2339">
        <f t="shared" si="6"/>
        <v>0</v>
      </c>
      <c r="AA20" s="2339">
        <f t="shared" si="17"/>
        <v>0</v>
      </c>
      <c r="AB20" s="2339">
        <f>IF((Y20/AC14)*AD10=0,(Z20/AC14)*AD10,(Y20/AC14)*AD10)</f>
        <v>0</v>
      </c>
      <c r="AC20" s="2046"/>
      <c r="AD20" s="2049">
        <f>(S20/AC14)*AD10</f>
        <v>0</v>
      </c>
      <c r="AE20" s="2307">
        <f t="shared" si="7"/>
        <v>0</v>
      </c>
      <c r="AF20" s="3009"/>
      <c r="AG20" s="1928">
        <v>1</v>
      </c>
      <c r="AH20" s="952" t="s">
        <v>3717</v>
      </c>
      <c r="AI20" s="1928">
        <v>1</v>
      </c>
      <c r="AJ20" s="2890" t="s">
        <v>43</v>
      </c>
      <c r="AK20" s="2890"/>
      <c r="AL20" s="1928">
        <v>1</v>
      </c>
      <c r="AM20" s="3043" t="s">
        <v>3747</v>
      </c>
      <c r="AN20" s="3044"/>
      <c r="AO20" s="3044"/>
      <c r="AP20" s="3044"/>
      <c r="AQ20" s="3045"/>
      <c r="AR20" s="1928">
        <v>1</v>
      </c>
      <c r="AS20" s="962"/>
      <c r="AT20" s="2335">
        <v>10</v>
      </c>
      <c r="AU20" s="2428" t="s">
        <v>1840</v>
      </c>
      <c r="AV20" s="1928">
        <v>1</v>
      </c>
      <c r="AX20" s="1928">
        <v>1</v>
      </c>
    </row>
    <row r="21" spans="1:50" s="839" customFormat="1" ht="26.1" customHeight="1" thickBot="1">
      <c r="A21" s="1928">
        <v>1</v>
      </c>
      <c r="B21" s="2055" t="str">
        <f t="shared" si="8"/>
        <v>►</v>
      </c>
      <c r="C21" s="2311"/>
      <c r="D21" s="2309"/>
      <c r="E21" s="2422">
        <f t="shared" si="9"/>
        <v>0</v>
      </c>
      <c r="F21" s="2338">
        <f t="shared" si="10"/>
        <v>0</v>
      </c>
      <c r="G21" s="2040">
        <f>IFERROR(SUMIF(C85:D85, D21, C86:D86), 0)</f>
        <v>0</v>
      </c>
      <c r="H21" s="2040">
        <f>IFERROR(SUMIF(E83:K83, D21, E84:K84), 0) + IFERROR(SUMIF(E85:K85, D21, E86:K86), 0) + IFERROR(SUMIF(E87:K87, D21, E88:K88), 0) + IFERROR(SUMIF(E89:K89, D21, E90:K90), 0)</f>
        <v>0</v>
      </c>
      <c r="I21" s="2339">
        <f t="shared" si="11"/>
        <v>0</v>
      </c>
      <c r="J21" s="2339">
        <f t="shared" si="12"/>
        <v>0</v>
      </c>
      <c r="K21" s="2339">
        <f t="shared" si="4"/>
        <v>0</v>
      </c>
      <c r="L21" s="2339">
        <f>IF((I21/M14)*N10=0,(J21/M14)*N10,(I21/M14)*N10)</f>
        <v>0</v>
      </c>
      <c r="M21" s="2046"/>
      <c r="N21" s="2049">
        <f>(C21/M14)*N10</f>
        <v>0</v>
      </c>
      <c r="O21" s="2307">
        <f t="shared" si="5"/>
        <v>0</v>
      </c>
      <c r="P21" s="3009"/>
      <c r="Q21" s="1928">
        <v>1</v>
      </c>
      <c r="R21" s="2055" t="str">
        <f t="shared" si="13"/>
        <v>►</v>
      </c>
      <c r="S21" s="2311"/>
      <c r="T21" s="2309"/>
      <c r="U21" s="2422">
        <f t="shared" si="14"/>
        <v>0</v>
      </c>
      <c r="V21" s="2338">
        <f t="shared" si="15"/>
        <v>0</v>
      </c>
      <c r="W21" s="2040">
        <f>IFERROR(SUMIF(C85:D85, T21, C86:D86), 0)</f>
        <v>0</v>
      </c>
      <c r="X21" s="2040">
        <f>IFERROR(SUMIF(E83:K83, T21, E84:K84), 0) + IFERROR(SUMIF(E85:K85, T21, E86:K86), 0) + IFERROR(SUMIF(E87:K87, T21, E88:K88), 0) + IFERROR(SUMIF(E89:K89, T21, E90:K90), 0)</f>
        <v>0</v>
      </c>
      <c r="Y21" s="2339">
        <f t="shared" si="16"/>
        <v>0</v>
      </c>
      <c r="Z21" s="2339">
        <f t="shared" si="6"/>
        <v>0</v>
      </c>
      <c r="AA21" s="2339">
        <f t="shared" si="17"/>
        <v>0</v>
      </c>
      <c r="AB21" s="2339">
        <f>IF((Y21/AC14)*AD10=0,(Z21/AC14)*AD10,(Y21/AC14)*AD10)</f>
        <v>0</v>
      </c>
      <c r="AC21" s="2046"/>
      <c r="AD21" s="2049">
        <f>(S21/AC14)*AD10</f>
        <v>0</v>
      </c>
      <c r="AE21" s="2307">
        <f t="shared" si="7"/>
        <v>0</v>
      </c>
      <c r="AF21" s="3009"/>
      <c r="AG21" s="1928">
        <v>1</v>
      </c>
      <c r="AH21" s="952"/>
      <c r="AI21" s="1928">
        <v>1</v>
      </c>
      <c r="AJ21"/>
      <c r="AK21"/>
      <c r="AL21" s="1928">
        <v>1</v>
      </c>
      <c r="AM21" s="3046"/>
      <c r="AN21" s="3047"/>
      <c r="AO21" s="3047"/>
      <c r="AP21" s="3047"/>
      <c r="AQ21" s="3048"/>
      <c r="AR21" s="1928">
        <v>1</v>
      </c>
      <c r="AS21" s="962"/>
      <c r="AT21" s="1829" t="s">
        <v>3744</v>
      </c>
      <c r="AU21" s="2429" t="s">
        <v>3743</v>
      </c>
      <c r="AV21" s="1928">
        <v>1</v>
      </c>
      <c r="AX21" s="1928">
        <v>1</v>
      </c>
    </row>
    <row r="22" spans="1:50" s="839" customFormat="1" ht="26.1" customHeight="1">
      <c r="A22" s="1928">
        <v>1</v>
      </c>
      <c r="B22" s="2055" t="str">
        <f t="shared" si="8"/>
        <v>►</v>
      </c>
      <c r="C22" s="2310"/>
      <c r="D22" s="2309"/>
      <c r="E22" s="2422">
        <f t="shared" si="9"/>
        <v>0</v>
      </c>
      <c r="F22" s="2338">
        <f t="shared" si="10"/>
        <v>0</v>
      </c>
      <c r="G22" s="2040">
        <f>IFERROR(SUMIF(C85:D85, D22, C86:D86), 0)</f>
        <v>0</v>
      </c>
      <c r="H22" s="2040">
        <f>IFERROR(SUMIF(E83:K83, D22, E84:K84), 0) + IFERROR(SUMIF(E85:K85, D22, E86:K86), 0) + IFERROR(SUMIF(E87:K87, D22, E88:K88), 0) + IFERROR(SUMIF(E89:K89, D22, E90:K90), 0)</f>
        <v>0</v>
      </c>
      <c r="I22" s="2339">
        <f t="shared" si="11"/>
        <v>0</v>
      </c>
      <c r="J22" s="2339">
        <f t="shared" si="12"/>
        <v>0</v>
      </c>
      <c r="K22" s="2339">
        <f t="shared" si="4"/>
        <v>0</v>
      </c>
      <c r="L22" s="2339">
        <f>IF((I22/M14)*N10=0,(J22/M14)*N10,(I22/M14)*N10)</f>
        <v>0</v>
      </c>
      <c r="M22" s="2046"/>
      <c r="N22" s="2049">
        <f>(C22/M14)*N10</f>
        <v>0</v>
      </c>
      <c r="O22" s="2307">
        <f t="shared" si="5"/>
        <v>0</v>
      </c>
      <c r="P22" s="3009"/>
      <c r="Q22" s="1928">
        <v>1</v>
      </c>
      <c r="R22" s="2055" t="str">
        <f t="shared" si="13"/>
        <v>►</v>
      </c>
      <c r="S22" s="2310"/>
      <c r="T22" s="2309"/>
      <c r="U22" s="2422">
        <f t="shared" si="14"/>
        <v>0</v>
      </c>
      <c r="V22" s="2338">
        <f t="shared" si="15"/>
        <v>0</v>
      </c>
      <c r="W22" s="2040">
        <f>IFERROR(SUMIF(C85:D85, T22, C86:D86), 0)</f>
        <v>0</v>
      </c>
      <c r="X22" s="2040">
        <f>IFERROR(SUMIF(E83:K83, T22, E84:K84), 0) + IFERROR(SUMIF(E85:K85, T22, E86:K86), 0) + IFERROR(SUMIF(E87:K87, T22, E88:K88), 0) + IFERROR(SUMIF(E89:K89, T22, E90:K90), 0)</f>
        <v>0</v>
      </c>
      <c r="Y22" s="2339">
        <f t="shared" si="16"/>
        <v>0</v>
      </c>
      <c r="Z22" s="2339">
        <f t="shared" si="6"/>
        <v>0</v>
      </c>
      <c r="AA22" s="2339">
        <f t="shared" si="17"/>
        <v>0</v>
      </c>
      <c r="AB22" s="2339">
        <f>IF((Y22/AC14)*AD10=0,(Z22/AC14)*AD10,(Y22/AC14)*AD10)</f>
        <v>0</v>
      </c>
      <c r="AC22" s="2046"/>
      <c r="AD22" s="2049">
        <f>(S22/AC14)*AD10</f>
        <v>0</v>
      </c>
      <c r="AE22" s="2307">
        <f t="shared" si="7"/>
        <v>0</v>
      </c>
      <c r="AF22" s="3009"/>
      <c r="AG22" s="1928">
        <v>1</v>
      </c>
      <c r="AH22" s="944" t="s">
        <v>2210</v>
      </c>
      <c r="AI22" s="1928">
        <v>1</v>
      </c>
      <c r="AJ22" s="2997" t="s">
        <v>54</v>
      </c>
      <c r="AK22" s="2997"/>
      <c r="AL22" s="1928">
        <v>1</v>
      </c>
      <c r="AM22" s="919">
        <v>1</v>
      </c>
      <c r="AN22" s="919">
        <v>1</v>
      </c>
      <c r="AO22" s="919">
        <v>1</v>
      </c>
      <c r="AP22" s="919">
        <v>1</v>
      </c>
      <c r="AQ22" s="919">
        <v>1</v>
      </c>
      <c r="AR22" s="1928">
        <v>1</v>
      </c>
      <c r="AS22" s="962"/>
      <c r="AT22" s="841"/>
      <c r="AU22" s="1046"/>
      <c r="AV22" s="1928">
        <v>1</v>
      </c>
      <c r="AX22" s="1928">
        <v>1</v>
      </c>
    </row>
    <row r="23" spans="1:50" s="839" customFormat="1" ht="26.1" customHeight="1" thickBot="1">
      <c r="A23" s="1928">
        <v>1</v>
      </c>
      <c r="B23" s="2055" t="str">
        <f t="shared" si="8"/>
        <v>►</v>
      </c>
      <c r="C23" s="2311"/>
      <c r="D23" s="2309"/>
      <c r="E23" s="2422">
        <f t="shared" si="9"/>
        <v>0</v>
      </c>
      <c r="F23" s="2338">
        <f t="shared" si="10"/>
        <v>0</v>
      </c>
      <c r="G23" s="2040">
        <f>IFERROR(SUMIF(C85:D85, D23, C86:D86), 0)</f>
        <v>0</v>
      </c>
      <c r="H23" s="2040">
        <f>IFERROR(SUMIF(E83:K83, D23, E84:K84), 0) + IFERROR(SUMIF(E85:K85, D23, E86:K86), 0) + IFERROR(SUMIF(E87:K87, D23, E88:K88), 0) + IFERROR(SUMIF(E89:K89, D23, E90:K90), 0)</f>
        <v>0</v>
      </c>
      <c r="I23" s="2339">
        <f t="shared" si="11"/>
        <v>0</v>
      </c>
      <c r="J23" s="2339">
        <f t="shared" si="12"/>
        <v>0</v>
      </c>
      <c r="K23" s="2339">
        <f t="shared" si="4"/>
        <v>0</v>
      </c>
      <c r="L23" s="2339">
        <f>IF((I23/M14)*N10=0,(J23/M14)*N10,(I23/M14)*N10)</f>
        <v>0</v>
      </c>
      <c r="M23" s="2046"/>
      <c r="N23" s="2049">
        <f>(C23/M14)*N10</f>
        <v>0</v>
      </c>
      <c r="O23" s="2307">
        <f t="shared" si="5"/>
        <v>0</v>
      </c>
      <c r="P23" s="3009"/>
      <c r="Q23" s="1928">
        <v>1</v>
      </c>
      <c r="R23" s="2055" t="str">
        <f t="shared" si="13"/>
        <v>►</v>
      </c>
      <c r="S23" s="2311"/>
      <c r="T23" s="2309"/>
      <c r="U23" s="2422">
        <f t="shared" si="14"/>
        <v>0</v>
      </c>
      <c r="V23" s="2338">
        <f t="shared" si="15"/>
        <v>0</v>
      </c>
      <c r="W23" s="2040">
        <f>IFERROR(SUMIF(C85:D85, T23, C86:D86), 0)</f>
        <v>0</v>
      </c>
      <c r="X23" s="2040">
        <f>IFERROR(SUMIF(E83:K83, T23, E84:K84), 0) + IFERROR(SUMIF(E85:K85, T23, E86:K86), 0) + IFERROR(SUMIF(E87:K87, T23, E88:K88), 0) + IFERROR(SUMIF(E89:K89, T23, E90:K90), 0)</f>
        <v>0</v>
      </c>
      <c r="Y23" s="2339">
        <f t="shared" si="16"/>
        <v>0</v>
      </c>
      <c r="Z23" s="2339">
        <f t="shared" si="6"/>
        <v>0</v>
      </c>
      <c r="AA23" s="2339">
        <f t="shared" si="17"/>
        <v>0</v>
      </c>
      <c r="AB23" s="2339">
        <f>IF((Y23/AC14)*AD10=0,(Z23/AC14)*AD10,(Y23/AC14)*AD10)</f>
        <v>0</v>
      </c>
      <c r="AC23" s="2046"/>
      <c r="AD23" s="2049">
        <f>(S23/AC14)*AD10</f>
        <v>0</v>
      </c>
      <c r="AE23" s="2307">
        <f t="shared" si="7"/>
        <v>0</v>
      </c>
      <c r="AF23" s="3009"/>
      <c r="AG23" s="1928">
        <v>1</v>
      </c>
      <c r="AH23" s="3049" t="s">
        <v>2214</v>
      </c>
      <c r="AI23" s="1928">
        <v>1</v>
      </c>
      <c r="AJ23"/>
      <c r="AK23"/>
      <c r="AL23" s="1928">
        <v>1</v>
      </c>
      <c r="AM23" s="2398" t="s">
        <v>3718</v>
      </c>
      <c r="AN23" s="836"/>
      <c r="AO23" s="836"/>
      <c r="AP23" s="919"/>
      <c r="AQ23" s="919"/>
      <c r="AR23" s="1928">
        <v>1</v>
      </c>
      <c r="AS23" s="2430" t="s">
        <v>3699</v>
      </c>
      <c r="AT23" s="841"/>
      <c r="AU23" s="2431">
        <v>12</v>
      </c>
      <c r="AV23" s="1928">
        <v>1</v>
      </c>
      <c r="AX23" s="1928">
        <v>1</v>
      </c>
    </row>
    <row r="24" spans="1:50" s="839" customFormat="1" ht="26.1" customHeight="1">
      <c r="A24" s="1928">
        <v>1</v>
      </c>
      <c r="B24" s="2055" t="str">
        <f t="shared" si="8"/>
        <v>►</v>
      </c>
      <c r="C24" s="2310"/>
      <c r="D24" s="2309"/>
      <c r="E24" s="2422">
        <f t="shared" si="9"/>
        <v>0</v>
      </c>
      <c r="F24" s="2338">
        <f t="shared" si="10"/>
        <v>0</v>
      </c>
      <c r="G24" s="2040">
        <f>IFERROR(SUMIF(C85:D85, D24, C86:D86), 0)</f>
        <v>0</v>
      </c>
      <c r="H24" s="2040">
        <f>IFERROR(SUMIF(E83:K83, D24, E84:K84), 0) + IFERROR(SUMIF(E85:K85, D24, E86:K86), 0) + IFERROR(SUMIF(E87:K87, D24, E88:K88), 0) + IFERROR(SUMIF(E89:K89, D24, E90:K90), 0)</f>
        <v>0</v>
      </c>
      <c r="I24" s="2339">
        <f t="shared" si="11"/>
        <v>0</v>
      </c>
      <c r="J24" s="2339">
        <f t="shared" si="12"/>
        <v>0</v>
      </c>
      <c r="K24" s="2339">
        <f t="shared" si="4"/>
        <v>0</v>
      </c>
      <c r="L24" s="2339">
        <f>IF((I24/M14)*N10=0,(J24/M14)*N10,(I24/M14)*N10)</f>
        <v>0</v>
      </c>
      <c r="M24" s="2046"/>
      <c r="N24" s="2049">
        <f>(C24/M14)*N10</f>
        <v>0</v>
      </c>
      <c r="O24" s="2307">
        <f t="shared" si="5"/>
        <v>0</v>
      </c>
      <c r="P24" s="3009"/>
      <c r="Q24" s="1928">
        <v>1</v>
      </c>
      <c r="R24" s="2055" t="str">
        <f t="shared" si="13"/>
        <v>►</v>
      </c>
      <c r="S24" s="2310"/>
      <c r="T24" s="2309"/>
      <c r="U24" s="2422">
        <f t="shared" si="14"/>
        <v>0</v>
      </c>
      <c r="V24" s="2338">
        <f t="shared" si="15"/>
        <v>0</v>
      </c>
      <c r="W24" s="2040">
        <f>IFERROR(SUMIF(C85:D85, T24, C86:D86), 0)</f>
        <v>0</v>
      </c>
      <c r="X24" s="2040">
        <f>IFERROR(SUMIF(E83:K83, T24, E84:K84), 0) + IFERROR(SUMIF(E85:K85, T24, E86:K86), 0) + IFERROR(SUMIF(E87:K87, T24, E88:K88), 0) + IFERROR(SUMIF(E89:K89, T24, E90:K90), 0)</f>
        <v>0</v>
      </c>
      <c r="Y24" s="2339">
        <f t="shared" si="16"/>
        <v>0</v>
      </c>
      <c r="Z24" s="2339">
        <f t="shared" si="6"/>
        <v>0</v>
      </c>
      <c r="AA24" s="2339">
        <f t="shared" si="17"/>
        <v>0</v>
      </c>
      <c r="AB24" s="2339">
        <f>IF((Y24/AC14)*AD10=0,(Z24/AC14)*AD10,(Y24/AC14)*AD10)</f>
        <v>0</v>
      </c>
      <c r="AC24" s="2046"/>
      <c r="AD24" s="2049">
        <f>(S24/AC14)*AD10</f>
        <v>0</v>
      </c>
      <c r="AE24" s="2307">
        <f t="shared" si="7"/>
        <v>0</v>
      </c>
      <c r="AF24" s="3009"/>
      <c r="AG24" s="1928">
        <v>1</v>
      </c>
      <c r="AH24" s="3049"/>
      <c r="AI24" s="1928">
        <v>1</v>
      </c>
      <c r="AJ24" s="2961" t="s">
        <v>70</v>
      </c>
      <c r="AK24" s="2961"/>
      <c r="AL24" s="1928">
        <v>1</v>
      </c>
      <c r="AM24" s="2399" t="s">
        <v>3719</v>
      </c>
      <c r="AN24" s="836"/>
      <c r="AO24" s="836"/>
      <c r="AP24" s="919"/>
      <c r="AQ24" s="919"/>
      <c r="AR24" s="1928">
        <v>1</v>
      </c>
      <c r="AS24" s="962"/>
      <c r="AT24" s="1829" t="s">
        <v>3744</v>
      </c>
      <c r="AU24" s="2431">
        <v>24</v>
      </c>
      <c r="AV24" s="1928">
        <v>1</v>
      </c>
      <c r="AX24" s="1928">
        <v>1</v>
      </c>
    </row>
    <row r="25" spans="1:50" s="839" customFormat="1" ht="26.1" customHeight="1" thickBot="1">
      <c r="A25" s="1928">
        <v>1</v>
      </c>
      <c r="B25" s="2055" t="str">
        <f t="shared" si="8"/>
        <v>►</v>
      </c>
      <c r="C25" s="2311"/>
      <c r="D25" s="2309"/>
      <c r="E25" s="2422">
        <f t="shared" si="9"/>
        <v>0</v>
      </c>
      <c r="F25" s="2338">
        <f t="shared" si="10"/>
        <v>0</v>
      </c>
      <c r="G25" s="2040">
        <f>IFERROR(SUMIF(C85:D85, D25, C86:D86), 0)</f>
        <v>0</v>
      </c>
      <c r="H25" s="2040">
        <f>IFERROR(SUMIF(E83:K83, D25, E84:K84), 0) + IFERROR(SUMIF(E85:K85, D25, E86:K86), 0) + IFERROR(SUMIF(E87:K87, D25, E88:K88), 0) + IFERROR(SUMIF(E89:K89, D25, E90:K90), 0)</f>
        <v>0</v>
      </c>
      <c r="I25" s="2339">
        <f t="shared" si="11"/>
        <v>0</v>
      </c>
      <c r="J25" s="2339">
        <f t="shared" si="12"/>
        <v>0</v>
      </c>
      <c r="K25" s="2339">
        <f t="shared" si="4"/>
        <v>0</v>
      </c>
      <c r="L25" s="2339">
        <f>IF((I25/M14)*N10=0,(J25/M14)*N10,(I25/M14)*N10)</f>
        <v>0</v>
      </c>
      <c r="M25" s="2046"/>
      <c r="N25" s="2049">
        <f>(C25/M14)*N10</f>
        <v>0</v>
      </c>
      <c r="O25" s="2307">
        <f t="shared" si="5"/>
        <v>0</v>
      </c>
      <c r="P25" s="3009"/>
      <c r="Q25" s="1928">
        <v>1</v>
      </c>
      <c r="R25" s="2055" t="str">
        <f t="shared" si="13"/>
        <v>►</v>
      </c>
      <c r="S25" s="2311"/>
      <c r="T25" s="2309"/>
      <c r="U25" s="2422">
        <f t="shared" si="14"/>
        <v>0</v>
      </c>
      <c r="V25" s="2338">
        <f t="shared" si="15"/>
        <v>0</v>
      </c>
      <c r="W25" s="2040">
        <f>IFERROR(SUMIF(C85:D85, T25, C86:D86), 0)</f>
        <v>0</v>
      </c>
      <c r="X25" s="2040">
        <f>IFERROR(SUMIF(E83:K83, T25, E84:K84), 0) + IFERROR(SUMIF(E85:K85, T25, E86:K86), 0) + IFERROR(SUMIF(E87:K87, T25, E88:K88), 0) + IFERROR(SUMIF(E89:K89, T25, E90:K90), 0)</f>
        <v>0</v>
      </c>
      <c r="Y25" s="2339">
        <f t="shared" si="16"/>
        <v>0</v>
      </c>
      <c r="Z25" s="2339">
        <f t="shared" si="6"/>
        <v>0</v>
      </c>
      <c r="AA25" s="2339">
        <f t="shared" si="17"/>
        <v>0</v>
      </c>
      <c r="AB25" s="2339">
        <f>IF((Y25/AC14)*AD10=0,(Z25/AC14)*AD10,(Y25/AC14)*AD10)</f>
        <v>0</v>
      </c>
      <c r="AC25" s="2046"/>
      <c r="AD25" s="2049">
        <f>(S25/AC14)*AD10</f>
        <v>0</v>
      </c>
      <c r="AE25" s="2307">
        <f t="shared" si="7"/>
        <v>0</v>
      </c>
      <c r="AF25" s="3009"/>
      <c r="AG25" s="1928">
        <v>1</v>
      </c>
      <c r="AH25" s="3049"/>
      <c r="AI25" s="1928">
        <v>1</v>
      </c>
      <c r="AJ25"/>
      <c r="AK25"/>
      <c r="AL25" s="1928">
        <v>1</v>
      </c>
      <c r="AM25" s="276"/>
      <c r="AN25" s="836"/>
      <c r="AO25" s="836"/>
      <c r="AP25" s="919">
        <v>1</v>
      </c>
      <c r="AQ25" s="919">
        <v>1</v>
      </c>
      <c r="AR25" s="1928">
        <v>1</v>
      </c>
      <c r="AS25" s="962"/>
      <c r="AT25" s="841"/>
      <c r="AU25" s="1046"/>
      <c r="AV25" s="1928">
        <v>1</v>
      </c>
      <c r="AX25" s="1928">
        <v>1</v>
      </c>
    </row>
    <row r="26" spans="1:50" s="839" customFormat="1" ht="26.1" customHeight="1" thickBot="1">
      <c r="A26" s="1928">
        <v>1</v>
      </c>
      <c r="B26" s="2055" t="str">
        <f t="shared" si="8"/>
        <v>►</v>
      </c>
      <c r="C26" s="2310"/>
      <c r="D26" s="2309"/>
      <c r="E26" s="2422">
        <f t="shared" si="9"/>
        <v>0</v>
      </c>
      <c r="F26" s="2338">
        <f t="shared" si="10"/>
        <v>0</v>
      </c>
      <c r="G26" s="2040">
        <f>IFERROR(SUMIF(C85:D85, D26, C86:D86), 0)</f>
        <v>0</v>
      </c>
      <c r="H26" s="2040">
        <f>IFERROR(SUMIF(E83:K83, D26, E84:K84), 0) + IFERROR(SUMIF(E85:K85, D26, E86:K86), 0) + IFERROR(SUMIF(E87:K87, D26, E88:K88), 0) + IFERROR(SUMIF(E89:K89, D26, E90:K90), 0)</f>
        <v>0</v>
      </c>
      <c r="I26" s="2339">
        <f t="shared" si="11"/>
        <v>0</v>
      </c>
      <c r="J26" s="2339">
        <f t="shared" si="12"/>
        <v>0</v>
      </c>
      <c r="K26" s="2339">
        <f t="shared" si="4"/>
        <v>0</v>
      </c>
      <c r="L26" s="2339">
        <f>IF((I26/M14)*N10=0,(J26/M14)*N10,(I26/M14)*N10)</f>
        <v>0</v>
      </c>
      <c r="M26" s="2046"/>
      <c r="N26" s="2049">
        <f>(C26/M14)*N10</f>
        <v>0</v>
      </c>
      <c r="O26" s="2307">
        <f t="shared" si="5"/>
        <v>0</v>
      </c>
      <c r="P26" s="3009"/>
      <c r="Q26" s="1928">
        <v>1</v>
      </c>
      <c r="R26" s="2055" t="str">
        <f t="shared" si="13"/>
        <v>►</v>
      </c>
      <c r="S26" s="2310"/>
      <c r="T26" s="2309"/>
      <c r="U26" s="2422">
        <f t="shared" si="14"/>
        <v>0</v>
      </c>
      <c r="V26" s="2338">
        <f t="shared" si="15"/>
        <v>0</v>
      </c>
      <c r="W26" s="2040">
        <f>IFERROR(SUMIF(C85:D85, T26, C86:D86), 0)</f>
        <v>0</v>
      </c>
      <c r="X26" s="2040">
        <f>IFERROR(SUMIF(E83:K83, T26, E84:K84), 0) + IFERROR(SUMIF(E85:K85, T26, E86:K86), 0) + IFERROR(SUMIF(E87:K87, T26, E88:K88), 0) + IFERROR(SUMIF(E89:K89, T26, E90:K90), 0)</f>
        <v>0</v>
      </c>
      <c r="Y26" s="2339">
        <f t="shared" si="16"/>
        <v>0</v>
      </c>
      <c r="Z26" s="2339">
        <f t="shared" si="6"/>
        <v>0</v>
      </c>
      <c r="AA26" s="2339">
        <f t="shared" si="17"/>
        <v>0</v>
      </c>
      <c r="AB26" s="2339">
        <f>IF((Y26/AC14)*AD10=0,(Z26/AC14)*AD10,(Y26/AC14)*AD10)</f>
        <v>0</v>
      </c>
      <c r="AC26" s="2046"/>
      <c r="AD26" s="2049">
        <f>(S26/AC14)*AD10</f>
        <v>0</v>
      </c>
      <c r="AE26" s="2307">
        <f t="shared" si="7"/>
        <v>0</v>
      </c>
      <c r="AF26" s="3009"/>
      <c r="AG26" s="1928">
        <v>1</v>
      </c>
      <c r="AH26" s="3040" t="s">
        <v>1916</v>
      </c>
      <c r="AI26" s="1928">
        <v>1</v>
      </c>
      <c r="AJ26" s="2962" t="s">
        <v>76</v>
      </c>
      <c r="AK26" s="2962"/>
      <c r="AL26" s="1928">
        <v>1</v>
      </c>
      <c r="AM26" s="3041" t="s">
        <v>1892</v>
      </c>
      <c r="AN26" s="3041"/>
      <c r="AO26" s="3041"/>
      <c r="AP26" s="3041"/>
      <c r="AQ26" s="836"/>
      <c r="AR26" s="1928">
        <v>1</v>
      </c>
      <c r="AS26" s="2432" t="s">
        <v>3683</v>
      </c>
      <c r="AT26" s="2304">
        <v>11</v>
      </c>
      <c r="AU26" s="2433" t="s">
        <v>1840</v>
      </c>
      <c r="AV26" s="1928">
        <v>1</v>
      </c>
      <c r="AX26" s="1928">
        <v>1</v>
      </c>
    </row>
    <row r="27" spans="1:50" s="839" customFormat="1" ht="26.1" customHeight="1" thickBot="1">
      <c r="A27" s="1928">
        <v>1</v>
      </c>
      <c r="B27" s="1991" t="s">
        <v>192</v>
      </c>
      <c r="C27" s="2311"/>
      <c r="D27" s="2309"/>
      <c r="E27" s="2422">
        <f t="shared" si="9"/>
        <v>0</v>
      </c>
      <c r="F27" s="2338">
        <f t="shared" si="10"/>
        <v>0</v>
      </c>
      <c r="G27" s="2040">
        <f>IFERROR(SUMIF(C85:D85, D27, C86:D86), 0)</f>
        <v>0</v>
      </c>
      <c r="H27" s="2040">
        <f>IFERROR(SUMIF(E83:K83, D27, E84:K84), 0) + IFERROR(SUMIF(E85:K85, D27, E86:K86), 0) + IFERROR(SUMIF(E87:K87, D27, E88:K88), 0) + IFERROR(SUMIF(E89:K89, D27, E90:K90), 0)</f>
        <v>0</v>
      </c>
      <c r="I27" s="2339">
        <f t="shared" si="11"/>
        <v>0</v>
      </c>
      <c r="J27" s="2339">
        <f t="shared" si="12"/>
        <v>0</v>
      </c>
      <c r="K27" s="2339">
        <f t="shared" si="4"/>
        <v>0</v>
      </c>
      <c r="L27" s="2339">
        <f>IF((I27/M14)*N10=0,(J27/M14)*N10,(I27/M14)*N10)</f>
        <v>0</v>
      </c>
      <c r="M27" s="2046"/>
      <c r="N27" s="2049">
        <f>(C27/M14)*N10</f>
        <v>0</v>
      </c>
      <c r="O27" s="2307">
        <f t="shared" si="5"/>
        <v>0</v>
      </c>
      <c r="P27" s="3009"/>
      <c r="Q27" s="1928">
        <v>1</v>
      </c>
      <c r="R27" s="1991" t="s">
        <v>192</v>
      </c>
      <c r="S27" s="2311"/>
      <c r="T27" s="2309"/>
      <c r="U27" s="2422">
        <f t="shared" si="14"/>
        <v>0</v>
      </c>
      <c r="V27" s="2338">
        <f t="shared" si="15"/>
        <v>0</v>
      </c>
      <c r="W27" s="2040">
        <f>IFERROR(SUMIF(C85:D85, T27, C86:D86), 0)</f>
        <v>0</v>
      </c>
      <c r="X27" s="2040">
        <f>IFERROR(SUMIF(E83:K83, T27, E84:K84), 0) + IFERROR(SUMIF(E85:K85, T27, E86:K86), 0) + IFERROR(SUMIF(E87:K87, T27, E88:K88), 0) + IFERROR(SUMIF(E89:K89, T27, E90:K90), 0)</f>
        <v>0</v>
      </c>
      <c r="Y27" s="2339">
        <f t="shared" si="16"/>
        <v>0</v>
      </c>
      <c r="Z27" s="2339">
        <f t="shared" si="6"/>
        <v>0</v>
      </c>
      <c r="AA27" s="2339">
        <f t="shared" si="17"/>
        <v>0</v>
      </c>
      <c r="AB27" s="2339">
        <f>IF((Y27/AC14)*AD10=0,(Z27/AC14)*AD10,(Y27/AC14)*AD10)</f>
        <v>0</v>
      </c>
      <c r="AC27" s="2046"/>
      <c r="AD27" s="2049">
        <f>(S27/AC14)*AD10</f>
        <v>0</v>
      </c>
      <c r="AE27" s="2307">
        <f t="shared" si="7"/>
        <v>0</v>
      </c>
      <c r="AF27" s="3009"/>
      <c r="AG27" s="1928">
        <v>1</v>
      </c>
      <c r="AH27" s="3040"/>
      <c r="AI27" s="1928">
        <v>1</v>
      </c>
      <c r="AJ27"/>
      <c r="AK27"/>
      <c r="AL27" s="1928">
        <v>1</v>
      </c>
      <c r="AM27" s="3041"/>
      <c r="AN27" s="3041"/>
      <c r="AO27" s="3041"/>
      <c r="AP27" s="3041"/>
      <c r="AR27" s="1928">
        <v>1</v>
      </c>
      <c r="AS27" s="962"/>
      <c r="AU27" s="1046"/>
      <c r="AV27" s="1928">
        <v>1</v>
      </c>
      <c r="AX27" s="1928">
        <v>1</v>
      </c>
    </row>
    <row r="28" spans="1:50" s="839" customFormat="1" ht="24.95" customHeight="1">
      <c r="A28" s="1928">
        <v>1</v>
      </c>
      <c r="B28" s="1991" t="s">
        <v>192</v>
      </c>
      <c r="C28" s="2085">
        <v>0</v>
      </c>
      <c r="D28" s="2087" t="s">
        <v>3686</v>
      </c>
      <c r="E28" s="2087"/>
      <c r="F28" s="2086"/>
      <c r="G28" s="2086"/>
      <c r="H28" s="2340"/>
      <c r="I28" s="2340"/>
      <c r="J28" s="2340"/>
      <c r="K28" s="2086"/>
      <c r="L28" s="2086"/>
      <c r="M28" s="2086"/>
      <c r="N28" s="2086"/>
      <c r="O28" s="2086"/>
      <c r="P28" s="3009"/>
      <c r="Q28" s="1928">
        <v>1</v>
      </c>
      <c r="R28" s="1991" t="s">
        <v>192</v>
      </c>
      <c r="S28" s="2085">
        <v>0</v>
      </c>
      <c r="T28" s="2087" t="s">
        <v>3686</v>
      </c>
      <c r="U28" s="2087"/>
      <c r="V28" s="2086"/>
      <c r="W28" s="2086"/>
      <c r="X28" s="2340"/>
      <c r="Y28" s="2340"/>
      <c r="Z28" s="2340"/>
      <c r="AA28" s="2086"/>
      <c r="AB28" s="2086"/>
      <c r="AC28" s="2086"/>
      <c r="AD28" s="2086"/>
      <c r="AE28" s="2086"/>
      <c r="AF28" s="3009"/>
      <c r="AG28" s="1928">
        <v>1</v>
      </c>
      <c r="AH28" s="3040"/>
      <c r="AI28" s="1928">
        <v>1</v>
      </c>
      <c r="AJ28" s="2963" t="s">
        <v>84</v>
      </c>
      <c r="AK28" s="2963"/>
      <c r="AL28" s="1928">
        <v>1</v>
      </c>
      <c r="AM28" s="3042" t="s">
        <v>3720</v>
      </c>
      <c r="AN28" s="3042"/>
      <c r="AO28" s="3042"/>
      <c r="AP28" s="3042"/>
      <c r="AQ28" s="3042"/>
      <c r="AR28" s="1928">
        <v>1</v>
      </c>
      <c r="AS28" s="2444" t="s">
        <v>3686</v>
      </c>
      <c r="AT28" s="2445"/>
      <c r="AU28" s="2446"/>
      <c r="AV28" s="1928">
        <v>1</v>
      </c>
      <c r="AX28" s="1928">
        <v>1</v>
      </c>
    </row>
    <row r="29" spans="1:50" s="839" customFormat="1" ht="20.100000000000001" customHeight="1" thickBot="1">
      <c r="A29" s="1928">
        <v>1</v>
      </c>
      <c r="B29" s="2055" t="str">
        <f t="shared" ref="B29:B41" si="18">IF(D29&lt;&gt;"","A",IF(F29&lt;&gt;"","A",IF(M29&lt;&gt;"","A","►")))</f>
        <v>►</v>
      </c>
      <c r="C29" s="2322" t="str">
        <f>IF(ISBLANK(D29),"",LARGE(C28:C28,1)+1)</f>
        <v/>
      </c>
      <c r="D29" s="2313"/>
      <c r="E29" s="2313"/>
      <c r="F29" s="2313"/>
      <c r="G29" s="2313"/>
      <c r="H29" s="2313"/>
      <c r="I29" s="2313"/>
      <c r="J29" s="2313"/>
      <c r="K29" s="2313"/>
      <c r="L29" s="2313"/>
      <c r="M29" s="2313"/>
      <c r="N29" s="2313"/>
      <c r="O29" s="2313"/>
      <c r="P29" s="3009"/>
      <c r="Q29" s="1928">
        <v>1</v>
      </c>
      <c r="R29" s="2055" t="str">
        <f t="shared" ref="R29:R41" si="19">IF(T29&lt;&gt;"","A",IF(V29&lt;&gt;"","A",IF(AC29&lt;&gt;"","A","►")))</f>
        <v>►</v>
      </c>
      <c r="S29" s="2322" t="str">
        <f>IF(ISBLANK(T29),"",LARGE(S28:S28,1)+1)</f>
        <v/>
      </c>
      <c r="T29" s="2313"/>
      <c r="U29" s="2313"/>
      <c r="V29" s="2313"/>
      <c r="W29" s="2313"/>
      <c r="X29" s="2313"/>
      <c r="Y29" s="2313"/>
      <c r="Z29" s="2313"/>
      <c r="AA29" s="2313"/>
      <c r="AB29" s="2313"/>
      <c r="AC29" s="2313"/>
      <c r="AD29" s="2313"/>
      <c r="AE29" s="2313"/>
      <c r="AF29" s="3009"/>
      <c r="AG29" s="1928">
        <v>1</v>
      </c>
      <c r="AH29" s="949"/>
      <c r="AI29" s="1928">
        <v>1</v>
      </c>
      <c r="AJ29"/>
      <c r="AK29"/>
      <c r="AL29" s="1928">
        <v>1</v>
      </c>
      <c r="AM29" s="3042"/>
      <c r="AN29" s="3042"/>
      <c r="AO29" s="3042"/>
      <c r="AP29" s="3042"/>
      <c r="AQ29" s="3042"/>
      <c r="AR29" s="1928">
        <v>1</v>
      </c>
      <c r="AS29" s="1044"/>
      <c r="AT29" s="2443" t="s">
        <v>3745</v>
      </c>
      <c r="AU29" s="959"/>
      <c r="AV29" s="1928">
        <v>1</v>
      </c>
      <c r="AX29" s="1928">
        <v>1</v>
      </c>
    </row>
    <row r="30" spans="1:50" s="839" customFormat="1" ht="20.100000000000001" customHeight="1">
      <c r="A30" s="1928">
        <v>1</v>
      </c>
      <c r="B30" s="2055" t="str">
        <f t="shared" si="18"/>
        <v>A</v>
      </c>
      <c r="C30" s="2322">
        <f>IF(ISBLANK(D30),"",LARGE(C28:C29,1)+1)</f>
        <v>1</v>
      </c>
      <c r="D30" s="2313" t="s">
        <v>3692</v>
      </c>
      <c r="E30" s="2313"/>
      <c r="F30" s="2313"/>
      <c r="G30" s="2313"/>
      <c r="H30" s="2313"/>
      <c r="I30" s="2313"/>
      <c r="J30" s="2313"/>
      <c r="K30" s="2313"/>
      <c r="L30" s="2313"/>
      <c r="M30" s="2313"/>
      <c r="N30" s="2313"/>
      <c r="O30" s="2313"/>
      <c r="P30" s="3009"/>
      <c r="Q30" s="1928">
        <v>1</v>
      </c>
      <c r="R30" s="2055" t="str">
        <f t="shared" si="19"/>
        <v>A</v>
      </c>
      <c r="S30" s="2322">
        <f>IF(ISBLANK(T30),"",LARGE(S28:S29,1)+1)</f>
        <v>1</v>
      </c>
      <c r="T30" s="2313" t="s">
        <v>3692</v>
      </c>
      <c r="U30" s="2313"/>
      <c r="V30" s="2313"/>
      <c r="W30" s="2313"/>
      <c r="X30" s="2313"/>
      <c r="Y30" s="2313"/>
      <c r="Z30" s="2313"/>
      <c r="AA30" s="2313"/>
      <c r="AB30" s="2313"/>
      <c r="AC30" s="2313"/>
      <c r="AD30" s="2313"/>
      <c r="AE30" s="2313"/>
      <c r="AF30" s="3009"/>
      <c r="AG30" s="1928">
        <v>1</v>
      </c>
      <c r="AH30" s="949"/>
      <c r="AI30" s="1928">
        <v>1</v>
      </c>
      <c r="AJ30" s="2967" t="s">
        <v>88</v>
      </c>
      <c r="AK30" s="2967"/>
      <c r="AL30" s="1928">
        <v>1</v>
      </c>
      <c r="AM30" s="3042"/>
      <c r="AN30" s="3042"/>
      <c r="AO30" s="3042"/>
      <c r="AP30" s="3042"/>
      <c r="AQ30" s="3042"/>
      <c r="AR30" s="1928">
        <v>1</v>
      </c>
      <c r="AS30" s="2434" t="s">
        <v>173</v>
      </c>
      <c r="AT30" s="2321" t="s">
        <v>2289</v>
      </c>
      <c r="AU30" s="959"/>
      <c r="AV30" s="1928">
        <v>1</v>
      </c>
      <c r="AX30" s="1928">
        <v>1</v>
      </c>
    </row>
    <row r="31" spans="1:50" s="839" customFormat="1" ht="20.100000000000001" customHeight="1" thickBot="1">
      <c r="A31" s="1928">
        <v>1</v>
      </c>
      <c r="B31" s="2055" t="str">
        <f t="shared" si="18"/>
        <v>►</v>
      </c>
      <c r="C31" s="2322" t="str">
        <f>IF(ISBLANK(D31),"",LARGE(C28:C30,1)+1)</f>
        <v/>
      </c>
      <c r="D31" s="2313"/>
      <c r="E31" s="2313"/>
      <c r="F31" s="2313"/>
      <c r="G31" s="2313"/>
      <c r="H31" s="2313"/>
      <c r="I31" s="2313"/>
      <c r="J31" s="2313"/>
      <c r="K31" s="2313"/>
      <c r="L31" s="2313"/>
      <c r="M31" s="2313"/>
      <c r="N31" s="2313"/>
      <c r="O31" s="2313"/>
      <c r="P31" s="3009"/>
      <c r="Q31" s="1928">
        <v>1</v>
      </c>
      <c r="R31" s="2055" t="str">
        <f t="shared" si="19"/>
        <v>►</v>
      </c>
      <c r="S31" s="2322" t="str">
        <f>IF(ISBLANK(T31),"",LARGE(S28:S30,1)+1)</f>
        <v/>
      </c>
      <c r="T31" s="2313"/>
      <c r="U31" s="2313"/>
      <c r="V31" s="2313"/>
      <c r="W31" s="2313"/>
      <c r="X31" s="2313"/>
      <c r="Y31" s="2313"/>
      <c r="Z31" s="2313"/>
      <c r="AA31" s="2313"/>
      <c r="AB31" s="2313"/>
      <c r="AC31" s="2313"/>
      <c r="AD31" s="2313"/>
      <c r="AE31" s="2313"/>
      <c r="AF31" s="3009"/>
      <c r="AG31" s="1928">
        <v>1</v>
      </c>
      <c r="AH31" s="949"/>
      <c r="AI31" s="1928">
        <v>1</v>
      </c>
      <c r="AJ31"/>
      <c r="AK31"/>
      <c r="AL31" s="1928">
        <v>1</v>
      </c>
      <c r="AM31" s="3050" t="s">
        <v>3721</v>
      </c>
      <c r="AN31" s="3050"/>
      <c r="AO31" s="3050"/>
      <c r="AP31" s="3050"/>
      <c r="AQ31" s="3050"/>
      <c r="AR31" s="1928">
        <v>1</v>
      </c>
      <c r="AS31" s="2434" t="s">
        <v>2331</v>
      </c>
      <c r="AT31" s="2435" t="s">
        <v>2253</v>
      </c>
      <c r="AU31" s="959"/>
      <c r="AV31" s="1928">
        <v>1</v>
      </c>
      <c r="AX31" s="1928">
        <v>1</v>
      </c>
    </row>
    <row r="32" spans="1:50" s="839" customFormat="1" ht="27" customHeight="1">
      <c r="A32" s="1928">
        <v>1</v>
      </c>
      <c r="B32" s="2055" t="str">
        <f t="shared" si="18"/>
        <v>A</v>
      </c>
      <c r="C32" s="2322" t="str">
        <f>IF(ISBLANK(D32),"",LARGE(C28:C31,1)+1)</f>
        <v/>
      </c>
      <c r="D32" s="2313"/>
      <c r="E32" s="2313"/>
      <c r="F32" s="2313" t="s">
        <v>3693</v>
      </c>
      <c r="G32" s="2313"/>
      <c r="H32" s="2313"/>
      <c r="I32" s="2313"/>
      <c r="J32" s="2313"/>
      <c r="K32" s="2313"/>
      <c r="L32" s="2313"/>
      <c r="M32" s="2313"/>
      <c r="N32" s="2313"/>
      <c r="O32" s="2313"/>
      <c r="P32" s="3009"/>
      <c r="Q32" s="1928">
        <v>1</v>
      </c>
      <c r="R32" s="2055" t="str">
        <f t="shared" si="19"/>
        <v>A</v>
      </c>
      <c r="S32" s="2322" t="str">
        <f>IF(ISBLANK(T32),"",LARGE(S28:S31,1)+1)</f>
        <v/>
      </c>
      <c r="T32" s="2313"/>
      <c r="U32" s="2313"/>
      <c r="V32" s="2313" t="s">
        <v>3693</v>
      </c>
      <c r="W32" s="2313"/>
      <c r="X32" s="2313"/>
      <c r="Y32" s="2313"/>
      <c r="Z32" s="2313"/>
      <c r="AA32" s="2313"/>
      <c r="AB32" s="2313"/>
      <c r="AC32" s="2313"/>
      <c r="AD32" s="2313"/>
      <c r="AE32" s="2313"/>
      <c r="AF32" s="3009"/>
      <c r="AG32" s="1928">
        <v>1</v>
      </c>
      <c r="AH32" s="949"/>
      <c r="AI32" s="1928">
        <v>1</v>
      </c>
      <c r="AJ32" s="2899" t="s">
        <v>92</v>
      </c>
      <c r="AK32" s="2899"/>
      <c r="AL32" s="1928">
        <v>1</v>
      </c>
      <c r="AM32" s="3050"/>
      <c r="AN32" s="3050"/>
      <c r="AO32" s="3050"/>
      <c r="AP32" s="3050"/>
      <c r="AQ32" s="3050"/>
      <c r="AR32" s="1928">
        <v>1</v>
      </c>
      <c r="AS32" s="2434" t="s">
        <v>173</v>
      </c>
      <c r="AT32" s="2435" t="s">
        <v>3746</v>
      </c>
      <c r="AU32" s="959"/>
      <c r="AV32" s="1928">
        <v>1</v>
      </c>
      <c r="AX32" s="1928">
        <v>1</v>
      </c>
    </row>
    <row r="33" spans="1:50" s="839" customFormat="1" ht="27" customHeight="1" thickBot="1">
      <c r="A33" s="1928">
        <v>1</v>
      </c>
      <c r="B33" s="2055" t="str">
        <f t="shared" si="18"/>
        <v>►</v>
      </c>
      <c r="C33" s="2322" t="str">
        <f>IF(ISBLANK(D33),"",LARGE(C28:C32,1)+1)</f>
        <v/>
      </c>
      <c r="D33" s="2313"/>
      <c r="E33" s="2313"/>
      <c r="F33" s="2313"/>
      <c r="G33" s="2313"/>
      <c r="H33" s="2313"/>
      <c r="I33" s="2313"/>
      <c r="J33" s="2313"/>
      <c r="K33" s="2313"/>
      <c r="L33" s="2313"/>
      <c r="M33" s="2313"/>
      <c r="N33" s="2313"/>
      <c r="O33" s="2313"/>
      <c r="P33" s="3009"/>
      <c r="Q33" s="1928">
        <v>1</v>
      </c>
      <c r="R33" s="2055" t="str">
        <f t="shared" si="19"/>
        <v>►</v>
      </c>
      <c r="S33" s="2322" t="str">
        <f>IF(ISBLANK(T33),"",LARGE(S28:S32,1)+1)</f>
        <v/>
      </c>
      <c r="T33" s="2313"/>
      <c r="U33" s="2313"/>
      <c r="V33" s="2313"/>
      <c r="W33" s="2313"/>
      <c r="X33" s="2313"/>
      <c r="Y33" s="2313"/>
      <c r="Z33" s="2313"/>
      <c r="AA33" s="2313"/>
      <c r="AB33" s="2313"/>
      <c r="AC33" s="2313"/>
      <c r="AD33" s="2313"/>
      <c r="AE33" s="2313"/>
      <c r="AF33" s="3009"/>
      <c r="AG33" s="1928">
        <v>1</v>
      </c>
      <c r="AH33" s="949"/>
      <c r="AI33" s="1928">
        <v>1</v>
      </c>
      <c r="AJ33"/>
      <c r="AK33"/>
      <c r="AL33" s="1928">
        <v>1</v>
      </c>
      <c r="AM33" s="3051" t="s">
        <v>5</v>
      </c>
      <c r="AN33" s="3051"/>
      <c r="AO33" s="3051"/>
      <c r="AP33" s="3051"/>
      <c r="AQ33" s="836"/>
      <c r="AR33" s="1928">
        <v>1</v>
      </c>
      <c r="AS33" s="1044"/>
      <c r="AT33" s="841"/>
      <c r="AU33" s="959"/>
      <c r="AV33" s="1928">
        <v>1</v>
      </c>
      <c r="AX33" s="1928">
        <v>1</v>
      </c>
    </row>
    <row r="34" spans="1:50" s="839" customFormat="1" ht="20.100000000000001" customHeight="1" thickBot="1">
      <c r="A34" s="1928">
        <v>1</v>
      </c>
      <c r="B34" s="2055" t="str">
        <f t="shared" si="18"/>
        <v>►</v>
      </c>
      <c r="C34" s="2322" t="str">
        <f>IF(ISBLANK(D34),"",LARGE(C28:C33,1)+1)</f>
        <v/>
      </c>
      <c r="D34" s="2313"/>
      <c r="E34" s="2313"/>
      <c r="F34" s="2313"/>
      <c r="G34" s="2313"/>
      <c r="H34" s="2313"/>
      <c r="I34" s="2313"/>
      <c r="J34" s="2313"/>
      <c r="K34" s="2313"/>
      <c r="L34" s="2313"/>
      <c r="M34" s="2313"/>
      <c r="N34" s="2313"/>
      <c r="O34" s="2313"/>
      <c r="P34" s="3009"/>
      <c r="Q34" s="1928">
        <v>1</v>
      </c>
      <c r="R34" s="2055" t="str">
        <f t="shared" si="19"/>
        <v>►</v>
      </c>
      <c r="S34" s="2322" t="str">
        <f>IF(ISBLANK(T34),"",LARGE(S28:S33,1)+1)</f>
        <v/>
      </c>
      <c r="T34" s="2313"/>
      <c r="U34" s="2313"/>
      <c r="V34" s="2313"/>
      <c r="W34" s="2313"/>
      <c r="X34" s="2313"/>
      <c r="Y34" s="2313"/>
      <c r="Z34" s="2313"/>
      <c r="AA34" s="2313"/>
      <c r="AB34" s="2313"/>
      <c r="AC34" s="2313"/>
      <c r="AD34" s="2313"/>
      <c r="AE34" s="2313"/>
      <c r="AF34" s="3009"/>
      <c r="AG34" s="1928">
        <v>1</v>
      </c>
      <c r="AH34" s="3040" t="s">
        <v>1917</v>
      </c>
      <c r="AI34" s="1928">
        <v>1</v>
      </c>
      <c r="AJ34" s="2958" t="s">
        <v>96</v>
      </c>
      <c r="AK34" s="2958"/>
      <c r="AL34" s="1928">
        <v>1</v>
      </c>
      <c r="AM34" s="3051"/>
      <c r="AN34" s="3051"/>
      <c r="AO34" s="3051"/>
      <c r="AP34" s="3051"/>
      <c r="AQ34" s="836"/>
      <c r="AR34" s="1928">
        <v>1</v>
      </c>
      <c r="AS34" s="1036">
        <v>20</v>
      </c>
      <c r="AT34" s="1037">
        <v>20</v>
      </c>
      <c r="AU34" s="1038">
        <v>20</v>
      </c>
      <c r="AV34" s="1928">
        <v>1</v>
      </c>
      <c r="AX34" s="1928">
        <v>1</v>
      </c>
    </row>
    <row r="35" spans="1:50" s="839" customFormat="1" ht="20.100000000000001" customHeight="1" thickBot="1">
      <c r="A35" s="1928">
        <v>1</v>
      </c>
      <c r="B35" s="2055" t="str">
        <f t="shared" si="18"/>
        <v>►</v>
      </c>
      <c r="C35" s="2322" t="str">
        <f>IF(ISBLANK(D35),"",LARGE(C28:C34,1)+1)</f>
        <v/>
      </c>
      <c r="D35" s="2313"/>
      <c r="E35" s="2313"/>
      <c r="F35" s="2313"/>
      <c r="G35" s="2313"/>
      <c r="H35" s="2313"/>
      <c r="I35" s="2313"/>
      <c r="J35" s="2313"/>
      <c r="K35" s="2313"/>
      <c r="L35" s="2313"/>
      <c r="M35" s="2313"/>
      <c r="N35" s="2313"/>
      <c r="O35" s="2313"/>
      <c r="P35" s="3009"/>
      <c r="Q35" s="1928">
        <v>1</v>
      </c>
      <c r="R35" s="2055" t="str">
        <f t="shared" si="19"/>
        <v>►</v>
      </c>
      <c r="S35" s="2322" t="str">
        <f>IF(ISBLANK(T35),"",LARGE(S28:S34,1)+1)</f>
        <v/>
      </c>
      <c r="T35" s="2313"/>
      <c r="U35" s="2313"/>
      <c r="V35" s="2313"/>
      <c r="W35" s="2313"/>
      <c r="X35" s="2313"/>
      <c r="Y35" s="2313"/>
      <c r="Z35" s="2313"/>
      <c r="AA35" s="2313"/>
      <c r="AB35" s="2313"/>
      <c r="AC35" s="2313"/>
      <c r="AD35" s="2313"/>
      <c r="AE35" s="2313"/>
      <c r="AF35" s="3009"/>
      <c r="AG35" s="1928">
        <v>1</v>
      </c>
      <c r="AH35" s="3040"/>
      <c r="AI35" s="1928">
        <v>1</v>
      </c>
      <c r="AJ35"/>
      <c r="AK35"/>
      <c r="AL35" s="1928">
        <v>1</v>
      </c>
      <c r="AM35" s="1928">
        <v>1</v>
      </c>
      <c r="AN35" s="1928">
        <v>1</v>
      </c>
      <c r="AO35" s="1928">
        <v>1</v>
      </c>
      <c r="AP35" s="1928">
        <v>1</v>
      </c>
      <c r="AQ35" s="1928">
        <v>1</v>
      </c>
      <c r="AR35" s="1928">
        <v>1</v>
      </c>
      <c r="AS35" s="1042">
        <f ca="1">CELL("largeur",AS35)</f>
        <v>20</v>
      </c>
      <c r="AT35" s="1042">
        <f ca="1">CELL("largeur",AT35)</f>
        <v>20</v>
      </c>
      <c r="AU35" s="1042">
        <f ca="1">CELL("largeur",AU35)</f>
        <v>20</v>
      </c>
      <c r="AV35" s="1928">
        <v>1</v>
      </c>
      <c r="AX35" s="1928">
        <v>1</v>
      </c>
    </row>
    <row r="36" spans="1:50" s="839" customFormat="1" ht="20.100000000000001" customHeight="1">
      <c r="A36" s="1928">
        <v>1</v>
      </c>
      <c r="B36" s="2055" t="str">
        <f t="shared" si="18"/>
        <v>►</v>
      </c>
      <c r="C36" s="2322" t="str">
        <f>IF(ISBLANK(D36),"",LARGE(C28:C35,1)+1)</f>
        <v/>
      </c>
      <c r="D36" s="2313"/>
      <c r="E36" s="2313"/>
      <c r="F36" s="2313"/>
      <c r="G36" s="2313"/>
      <c r="H36" s="2313"/>
      <c r="I36" s="2313"/>
      <c r="J36" s="2313"/>
      <c r="K36" s="2313"/>
      <c r="L36" s="2313"/>
      <c r="M36" s="2313"/>
      <c r="N36" s="2313"/>
      <c r="O36" s="2313"/>
      <c r="P36" s="3009"/>
      <c r="Q36" s="1928">
        <v>1</v>
      </c>
      <c r="R36" s="2055" t="str">
        <f t="shared" si="19"/>
        <v>►</v>
      </c>
      <c r="S36" s="2322" t="str">
        <f>IF(ISBLANK(T36),"",LARGE(S28:S35,1)+1)</f>
        <v/>
      </c>
      <c r="T36" s="2313"/>
      <c r="U36" s="2313"/>
      <c r="V36" s="2313"/>
      <c r="W36" s="2313"/>
      <c r="X36" s="2313"/>
      <c r="Y36" s="2313"/>
      <c r="Z36" s="2313"/>
      <c r="AA36" s="2313"/>
      <c r="AB36" s="2313"/>
      <c r="AC36" s="2313"/>
      <c r="AD36" s="2313"/>
      <c r="AE36" s="2313"/>
      <c r="AF36" s="3009"/>
      <c r="AG36" s="1928">
        <v>1</v>
      </c>
      <c r="AH36" s="1936"/>
      <c r="AI36" s="1928">
        <v>1</v>
      </c>
      <c r="AJ36" s="2890" t="s">
        <v>102</v>
      </c>
      <c r="AK36" s="2890"/>
      <c r="AL36" s="1928">
        <v>1</v>
      </c>
      <c r="AM36" s="1928">
        <v>1</v>
      </c>
      <c r="AN36" s="1928">
        <v>1</v>
      </c>
      <c r="AO36" s="1928">
        <v>1</v>
      </c>
      <c r="AP36" s="1928">
        <v>1</v>
      </c>
      <c r="AQ36" s="1928">
        <v>1</v>
      </c>
      <c r="AR36" s="1928">
        <v>1</v>
      </c>
      <c r="AS36" s="1928">
        <v>1</v>
      </c>
      <c r="AT36" s="1928">
        <v>1</v>
      </c>
      <c r="AU36" s="1928">
        <v>1</v>
      </c>
      <c r="AV36" s="1928">
        <v>1</v>
      </c>
      <c r="AX36" s="1928">
        <v>1</v>
      </c>
    </row>
    <row r="37" spans="1:50" s="839" customFormat="1" ht="20.100000000000001" customHeight="1" thickBot="1">
      <c r="A37" s="1928">
        <v>1</v>
      </c>
      <c r="B37" s="2055" t="str">
        <f t="shared" si="18"/>
        <v>►</v>
      </c>
      <c r="C37" s="2322" t="str">
        <f>IF(ISBLANK(D37),"",LARGE(C28:C36,1)+1)</f>
        <v/>
      </c>
      <c r="F37" s="2313"/>
      <c r="G37" s="2313"/>
      <c r="H37" s="2313"/>
      <c r="I37" s="2313"/>
      <c r="J37" s="2313"/>
      <c r="K37" s="2313"/>
      <c r="L37" s="2313"/>
      <c r="M37" s="2313"/>
      <c r="N37" s="2313"/>
      <c r="O37" s="2313"/>
      <c r="P37" s="3009"/>
      <c r="Q37" s="1928">
        <v>1</v>
      </c>
      <c r="R37" s="2055" t="str">
        <f t="shared" si="19"/>
        <v>►</v>
      </c>
      <c r="S37" s="2322" t="str">
        <f>IF(ISBLANK(T37),"",LARGE(S28:S36,1)+1)</f>
        <v/>
      </c>
      <c r="V37" s="2313"/>
      <c r="W37" s="2313"/>
      <c r="X37" s="2313"/>
      <c r="Y37" s="2313"/>
      <c r="Z37" s="2313"/>
      <c r="AA37" s="2313"/>
      <c r="AB37" s="2313"/>
      <c r="AC37" s="2313"/>
      <c r="AD37" s="2313"/>
      <c r="AE37" s="2313"/>
      <c r="AF37" s="3009"/>
      <c r="AG37" s="1928">
        <v>1</v>
      </c>
      <c r="AH37" s="1936"/>
      <c r="AI37" s="1928">
        <v>1</v>
      </c>
      <c r="AJ37"/>
      <c r="AK37"/>
      <c r="AL37" s="1928">
        <v>1</v>
      </c>
      <c r="AM37" s="1928">
        <v>1</v>
      </c>
      <c r="AN37" s="1928">
        <v>1</v>
      </c>
      <c r="AO37" s="1928">
        <v>1</v>
      </c>
      <c r="AP37" s="1928">
        <v>1</v>
      </c>
      <c r="AQ37" s="1928">
        <v>1</v>
      </c>
      <c r="AR37" s="1928">
        <v>1</v>
      </c>
      <c r="AS37" s="1928">
        <v>1</v>
      </c>
      <c r="AT37" s="1928">
        <v>1</v>
      </c>
      <c r="AU37" s="1928">
        <v>1</v>
      </c>
      <c r="AV37" s="1928">
        <v>1</v>
      </c>
      <c r="AX37" s="1928">
        <v>1</v>
      </c>
    </row>
    <row r="38" spans="1:50" s="873" customFormat="1" ht="20.100000000000001" customHeight="1">
      <c r="A38" s="1928">
        <v>1</v>
      </c>
      <c r="B38" s="2055" t="str">
        <f t="shared" si="18"/>
        <v>A</v>
      </c>
      <c r="C38" s="2106" t="s">
        <v>173</v>
      </c>
      <c r="D38" s="2321" t="s">
        <v>2289</v>
      </c>
      <c r="E38" s="2321"/>
      <c r="F38" s="2313"/>
      <c r="G38" s="2313"/>
      <c r="H38" s="2313"/>
      <c r="I38" s="2313"/>
      <c r="J38" s="2313"/>
      <c r="K38" s="2313"/>
      <c r="L38" s="2313"/>
      <c r="M38" s="2313"/>
      <c r="N38" s="2320" t="s">
        <v>2253</v>
      </c>
      <c r="O38" s="2106" t="s">
        <v>2331</v>
      </c>
      <c r="P38" s="3009"/>
      <c r="Q38" s="1928">
        <v>1</v>
      </c>
      <c r="R38" s="2055" t="str">
        <f t="shared" si="19"/>
        <v>A</v>
      </c>
      <c r="S38" s="2106" t="s">
        <v>173</v>
      </c>
      <c r="T38" s="2321" t="s">
        <v>2289</v>
      </c>
      <c r="U38" s="2321"/>
      <c r="V38" s="2313"/>
      <c r="W38" s="2313"/>
      <c r="X38" s="2313"/>
      <c r="Y38" s="2313"/>
      <c r="Z38" s="2313"/>
      <c r="AA38" s="2313"/>
      <c r="AB38" s="2313"/>
      <c r="AC38" s="2313"/>
      <c r="AD38" s="2320" t="s">
        <v>2253</v>
      </c>
      <c r="AE38" s="2106" t="s">
        <v>2331</v>
      </c>
      <c r="AF38" s="3009"/>
      <c r="AG38" s="1928">
        <v>1</v>
      </c>
      <c r="AH38" s="1936"/>
      <c r="AI38" s="1928">
        <v>1</v>
      </c>
      <c r="AJ38" s="2898" t="s">
        <v>108</v>
      </c>
      <c r="AK38" s="2898"/>
      <c r="AL38" s="1928">
        <v>1</v>
      </c>
      <c r="AM38" s="1928">
        <v>1</v>
      </c>
      <c r="AN38" s="1928">
        <v>1</v>
      </c>
      <c r="AO38" s="1928">
        <v>1</v>
      </c>
      <c r="AP38" s="1928">
        <v>1</v>
      </c>
      <c r="AQ38" s="1928">
        <v>1</v>
      </c>
      <c r="AR38" s="1928">
        <v>1</v>
      </c>
      <c r="AS38" s="1928">
        <v>1</v>
      </c>
      <c r="AT38" s="1928">
        <v>1</v>
      </c>
      <c r="AU38" s="1928">
        <v>1</v>
      </c>
      <c r="AV38" s="1928">
        <v>1</v>
      </c>
      <c r="AX38" s="1928">
        <v>1</v>
      </c>
    </row>
    <row r="39" spans="1:50" s="873" customFormat="1" ht="20.100000000000001" customHeight="1" thickBot="1">
      <c r="A39" s="1928">
        <v>1</v>
      </c>
      <c r="B39" s="2055" t="str">
        <f t="shared" si="18"/>
        <v>A</v>
      </c>
      <c r="C39" s="2318" t="s">
        <v>3687</v>
      </c>
      <c r="D39" s="2319" t="s">
        <v>3688</v>
      </c>
      <c r="E39" s="2319"/>
      <c r="F39" s="2126"/>
      <c r="G39" s="2126"/>
      <c r="H39" s="2126"/>
      <c r="I39" s="2126"/>
      <c r="J39" s="2126"/>
      <c r="K39" s="2126"/>
      <c r="L39" s="2126"/>
      <c r="M39" s="2313"/>
      <c r="N39" s="2320" t="s">
        <v>3310</v>
      </c>
      <c r="O39" s="2106" t="s">
        <v>173</v>
      </c>
      <c r="P39" s="3009"/>
      <c r="Q39" s="1928">
        <v>1</v>
      </c>
      <c r="R39" s="2055" t="str">
        <f t="shared" si="19"/>
        <v>A</v>
      </c>
      <c r="S39" s="2318" t="s">
        <v>3687</v>
      </c>
      <c r="T39" s="2319" t="s">
        <v>3688</v>
      </c>
      <c r="U39" s="2319"/>
      <c r="V39" s="2126"/>
      <c r="W39" s="2126"/>
      <c r="X39" s="2126"/>
      <c r="Y39" s="2126"/>
      <c r="Z39" s="2126"/>
      <c r="AA39" s="2126"/>
      <c r="AB39" s="2126"/>
      <c r="AC39" s="2313"/>
      <c r="AD39" s="2320" t="s">
        <v>3310</v>
      </c>
      <c r="AE39" s="2106" t="s">
        <v>173</v>
      </c>
      <c r="AF39" s="3009"/>
      <c r="AG39" s="1928">
        <v>1</v>
      </c>
      <c r="AH39" s="949"/>
      <c r="AI39" s="1928">
        <v>1</v>
      </c>
      <c r="AJ39"/>
      <c r="AK39"/>
      <c r="AL39" s="1928">
        <v>1</v>
      </c>
      <c r="AM39" s="1928">
        <v>1</v>
      </c>
      <c r="AN39" s="1928">
        <v>1</v>
      </c>
      <c r="AO39" s="1928">
        <v>1</v>
      </c>
      <c r="AP39" s="1928">
        <v>1</v>
      </c>
      <c r="AQ39" s="1928">
        <v>1</v>
      </c>
      <c r="AR39" s="1928">
        <v>1</v>
      </c>
      <c r="AS39" s="1928">
        <v>1</v>
      </c>
      <c r="AT39" s="1928">
        <v>1</v>
      </c>
      <c r="AU39" s="1928">
        <v>1</v>
      </c>
      <c r="AV39" s="1928">
        <v>1</v>
      </c>
      <c r="AX39" s="1928">
        <v>1</v>
      </c>
    </row>
    <row r="40" spans="1:50" s="873" customFormat="1" ht="20.100000000000001" customHeight="1">
      <c r="A40" s="1928">
        <v>1</v>
      </c>
      <c r="B40" s="2055" t="str">
        <f t="shared" si="18"/>
        <v>A</v>
      </c>
      <c r="C40" s="2318" t="s">
        <v>3689</v>
      </c>
      <c r="D40" s="2319" t="s">
        <v>3690</v>
      </c>
      <c r="E40" s="2319"/>
      <c r="F40" s="2126"/>
      <c r="G40" s="2126"/>
      <c r="H40" s="2126"/>
      <c r="I40" s="2126"/>
      <c r="J40" s="2126"/>
      <c r="K40" s="2126"/>
      <c r="L40" s="2126"/>
      <c r="M40" s="2313"/>
      <c r="N40" s="2313"/>
      <c r="O40" s="2313"/>
      <c r="P40" s="3052" t="str">
        <f>P7</f>
        <v>N</v>
      </c>
      <c r="Q40" s="1928">
        <v>1</v>
      </c>
      <c r="R40" s="2055" t="str">
        <f t="shared" si="19"/>
        <v>A</v>
      </c>
      <c r="S40" s="2318" t="s">
        <v>3689</v>
      </c>
      <c r="T40" s="2319" t="s">
        <v>3690</v>
      </c>
      <c r="U40" s="2319"/>
      <c r="V40" s="2126"/>
      <c r="W40" s="2126"/>
      <c r="X40" s="2126"/>
      <c r="Y40" s="2126"/>
      <c r="Z40" s="2126"/>
      <c r="AA40" s="2126"/>
      <c r="AB40" s="2126"/>
      <c r="AC40" s="2313"/>
      <c r="AD40" s="2313"/>
      <c r="AE40" s="2313"/>
      <c r="AF40" s="3052" t="str">
        <f>AF7</f>
        <v>N</v>
      </c>
      <c r="AG40" s="1928">
        <v>1</v>
      </c>
      <c r="AH40" s="949"/>
      <c r="AI40" s="1928">
        <v>1</v>
      </c>
      <c r="AJ40" s="2889" t="s">
        <v>114</v>
      </c>
      <c r="AK40" s="2889"/>
      <c r="AL40" s="1928">
        <v>1</v>
      </c>
      <c r="AM40" s="1928">
        <v>1</v>
      </c>
      <c r="AN40" s="1928">
        <v>1</v>
      </c>
      <c r="AO40" s="1928">
        <v>1</v>
      </c>
      <c r="AP40" s="1928">
        <v>1</v>
      </c>
      <c r="AQ40" s="1928">
        <v>1</v>
      </c>
      <c r="AR40" s="1928">
        <v>1</v>
      </c>
      <c r="AS40" s="1928">
        <v>1</v>
      </c>
      <c r="AT40" s="1928">
        <v>1</v>
      </c>
      <c r="AU40" s="1928">
        <v>1</v>
      </c>
      <c r="AV40" s="1928">
        <v>1</v>
      </c>
      <c r="AX40" s="1928">
        <v>1</v>
      </c>
    </row>
    <row r="41" spans="1:50" s="873" customFormat="1" ht="20.100000000000001" customHeight="1" thickBot="1">
      <c r="A41" s="1928">
        <v>1</v>
      </c>
      <c r="B41" s="2055" t="str">
        <f t="shared" si="18"/>
        <v>A</v>
      </c>
      <c r="C41" s="2316"/>
      <c r="D41" s="2317" t="s">
        <v>3685</v>
      </c>
      <c r="E41" s="2423"/>
      <c r="F41" s="2313"/>
      <c r="G41" s="2313"/>
      <c r="H41" s="2313"/>
      <c r="I41" s="2313"/>
      <c r="J41" s="2313"/>
      <c r="K41" s="2313"/>
      <c r="L41" s="2313"/>
      <c r="M41" s="2313"/>
      <c r="N41" s="2313"/>
      <c r="O41" s="2313"/>
      <c r="P41" s="3052"/>
      <c r="Q41" s="1928">
        <v>1</v>
      </c>
      <c r="R41" s="2055" t="str">
        <f t="shared" si="19"/>
        <v>A</v>
      </c>
      <c r="S41" s="2316"/>
      <c r="T41" s="2317" t="s">
        <v>3685</v>
      </c>
      <c r="U41" s="2423"/>
      <c r="V41" s="2313"/>
      <c r="W41" s="2313"/>
      <c r="X41" s="2313"/>
      <c r="Y41" s="2313"/>
      <c r="Z41" s="2313"/>
      <c r="AA41" s="2313"/>
      <c r="AB41" s="2313"/>
      <c r="AC41" s="2313"/>
      <c r="AD41" s="2313"/>
      <c r="AE41" s="2313"/>
      <c r="AF41" s="3052"/>
      <c r="AG41" s="1928">
        <v>1</v>
      </c>
      <c r="AH41" s="949"/>
      <c r="AI41" s="1928">
        <v>1</v>
      </c>
      <c r="AJ41"/>
      <c r="AK41"/>
      <c r="AL41" s="1928">
        <v>1</v>
      </c>
      <c r="AM41" s="1928">
        <v>1</v>
      </c>
      <c r="AN41" s="1928">
        <v>1</v>
      </c>
      <c r="AO41" s="1928">
        <v>1</v>
      </c>
      <c r="AP41" s="1928">
        <v>1</v>
      </c>
      <c r="AQ41" s="1928">
        <v>1</v>
      </c>
      <c r="AR41" s="1928">
        <v>1</v>
      </c>
      <c r="AS41" s="1928">
        <v>1</v>
      </c>
      <c r="AT41" s="1928">
        <v>1</v>
      </c>
      <c r="AU41" s="1928">
        <v>1</v>
      </c>
      <c r="AV41" s="1928">
        <v>1</v>
      </c>
      <c r="AX41" s="1928">
        <v>1</v>
      </c>
    </row>
    <row r="42" spans="1:50" s="873" customFormat="1" ht="20.100000000000001" customHeight="1">
      <c r="A42" s="1928">
        <v>1</v>
      </c>
      <c r="B42" s="1991" t="s">
        <v>192</v>
      </c>
      <c r="C42" s="1003" t="s">
        <v>9</v>
      </c>
      <c r="D42" s="1004" t="str">
        <f ca="1">CELL("nomfichier")</f>
        <v>D:\Données\1.UPRT\0-UPRT.fait\1-UPRT.FR-SITE-WEB\ff-fiches-fabrications\ff.fiches.fabrication.2023\ffr.restaurant.2023\[ffr.50.col.fiche.Bar.xlsx]Excel.liens</v>
      </c>
      <c r="E42" s="1004"/>
      <c r="F42" s="2314"/>
      <c r="G42" s="2341"/>
      <c r="H42" s="2341"/>
      <c r="I42" s="2341"/>
      <c r="J42" s="2341"/>
      <c r="K42" s="2341"/>
      <c r="L42" s="2341"/>
      <c r="M42" s="2102"/>
      <c r="N42" s="2136" t="s">
        <v>3314</v>
      </c>
      <c r="O42" s="682"/>
      <c r="P42" s="3052"/>
      <c r="Q42" s="1928">
        <v>1</v>
      </c>
      <c r="R42" s="1991" t="s">
        <v>192</v>
      </c>
      <c r="S42" s="1003" t="s">
        <v>9</v>
      </c>
      <c r="T42" s="1004" t="str">
        <f ca="1">CELL("nomfichier")</f>
        <v>D:\Données\1.UPRT\0-UPRT.fait\1-UPRT.FR-SITE-WEB\ff-fiches-fabrications\ff.fiches.fabrication.2023\ffr.restaurant.2023\[ffr.50.col.fiche.Bar.xlsx]Excel.liens</v>
      </c>
      <c r="U42" s="1004"/>
      <c r="V42" s="2314"/>
      <c r="W42" s="2341"/>
      <c r="X42" s="2341"/>
      <c r="Y42" s="2341"/>
      <c r="Z42" s="2341"/>
      <c r="AA42" s="2341"/>
      <c r="AB42" s="2341"/>
      <c r="AC42" s="2102"/>
      <c r="AD42" s="2136" t="s">
        <v>3314</v>
      </c>
      <c r="AE42" s="682"/>
      <c r="AF42" s="3052"/>
      <c r="AG42" s="1928">
        <v>1</v>
      </c>
      <c r="AH42" s="949"/>
      <c r="AI42" s="1928">
        <v>1</v>
      </c>
      <c r="AJ42" s="2946" t="s">
        <v>119</v>
      </c>
      <c r="AK42" s="2946"/>
      <c r="AL42" s="1928">
        <v>1</v>
      </c>
      <c r="AM42" s="1928">
        <v>1</v>
      </c>
      <c r="AN42" s="1928">
        <v>1</v>
      </c>
      <c r="AO42" s="1928">
        <v>1</v>
      </c>
      <c r="AP42" s="1928">
        <v>1</v>
      </c>
      <c r="AQ42" s="1928">
        <v>1</v>
      </c>
      <c r="AR42" s="1928">
        <v>1</v>
      </c>
      <c r="AS42" s="1928">
        <v>1</v>
      </c>
      <c r="AT42" s="1928">
        <v>1</v>
      </c>
      <c r="AU42" s="1928">
        <v>1</v>
      </c>
      <c r="AV42" s="1928">
        <v>1</v>
      </c>
      <c r="AX42" s="1928">
        <v>1</v>
      </c>
    </row>
    <row r="43" spans="1:50" s="873" customFormat="1" ht="20.100000000000001" customHeight="1" thickBot="1">
      <c r="A43" s="1928">
        <v>1</v>
      </c>
      <c r="B43" s="2137" t="s">
        <v>192</v>
      </c>
      <c r="C43" s="2138">
        <v>12</v>
      </c>
      <c r="D43" s="2138">
        <v>12</v>
      </c>
      <c r="E43" s="2138">
        <v>8</v>
      </c>
      <c r="F43" s="2138">
        <v>12</v>
      </c>
      <c r="G43" s="2315">
        <v>0.2</v>
      </c>
      <c r="H43" s="2315">
        <v>0.2</v>
      </c>
      <c r="I43" s="2315">
        <v>0.2</v>
      </c>
      <c r="J43" s="2315">
        <v>0.2</v>
      </c>
      <c r="K43" s="2315">
        <v>0.2</v>
      </c>
      <c r="L43" s="2315">
        <v>0.2</v>
      </c>
      <c r="M43" s="2142">
        <v>30</v>
      </c>
      <c r="N43" s="2315">
        <v>11</v>
      </c>
      <c r="O43" s="2315">
        <v>19</v>
      </c>
      <c r="P43" s="3053"/>
      <c r="Q43" s="1928">
        <v>1</v>
      </c>
      <c r="R43" s="2137" t="s">
        <v>192</v>
      </c>
      <c r="S43" s="2138">
        <v>12</v>
      </c>
      <c r="T43" s="2138">
        <v>12</v>
      </c>
      <c r="U43" s="2138">
        <v>8</v>
      </c>
      <c r="V43" s="2138">
        <v>12</v>
      </c>
      <c r="W43" s="2315">
        <v>0.2</v>
      </c>
      <c r="X43" s="2315">
        <v>0.2</v>
      </c>
      <c r="Y43" s="2315">
        <v>0.2</v>
      </c>
      <c r="Z43" s="2315">
        <v>0.2</v>
      </c>
      <c r="AA43" s="2315">
        <v>0.2</v>
      </c>
      <c r="AB43" s="2315">
        <v>0.2</v>
      </c>
      <c r="AC43" s="2142">
        <v>30</v>
      </c>
      <c r="AD43" s="2315">
        <v>11</v>
      </c>
      <c r="AE43" s="2315">
        <v>19</v>
      </c>
      <c r="AF43" s="3053"/>
      <c r="AG43" s="1928">
        <v>1</v>
      </c>
      <c r="AH43" s="949"/>
      <c r="AI43" s="1928">
        <v>1</v>
      </c>
      <c r="AJ43"/>
      <c r="AK43"/>
      <c r="AL43" s="1928">
        <v>1</v>
      </c>
      <c r="AM43" s="1928">
        <v>1</v>
      </c>
      <c r="AN43" s="1928">
        <v>1</v>
      </c>
      <c r="AO43" s="1928">
        <v>1</v>
      </c>
      <c r="AP43" s="1928">
        <v>1</v>
      </c>
      <c r="AQ43" s="1928">
        <v>1</v>
      </c>
      <c r="AR43" s="1928">
        <v>1</v>
      </c>
      <c r="AS43" s="1928">
        <v>1</v>
      </c>
      <c r="AT43" s="1928">
        <v>1</v>
      </c>
      <c r="AU43" s="1928">
        <v>1</v>
      </c>
      <c r="AV43" s="1928">
        <v>1</v>
      </c>
      <c r="AX43" s="1928">
        <v>1</v>
      </c>
    </row>
    <row r="44" spans="1:50" s="873" customFormat="1" ht="20.100000000000001" customHeight="1" thickBot="1">
      <c r="A44" s="1928">
        <v>1</v>
      </c>
      <c r="B44" s="2147" t="s">
        <v>192</v>
      </c>
      <c r="C44" s="908">
        <f t="shared" ref="C44:P44" ca="1" si="20">CELL("largeur",C44)</f>
        <v>12</v>
      </c>
      <c r="D44" s="908">
        <f t="shared" ca="1" si="20"/>
        <v>12</v>
      </c>
      <c r="E44" s="908">
        <f t="shared" ca="1" si="20"/>
        <v>8</v>
      </c>
      <c r="F44" s="908">
        <f t="shared" ca="1" si="20"/>
        <v>12</v>
      </c>
      <c r="G44" s="908">
        <f t="shared" ca="1" si="20"/>
        <v>0</v>
      </c>
      <c r="H44" s="908">
        <f t="shared" ca="1" si="20"/>
        <v>0</v>
      </c>
      <c r="I44" s="908">
        <f t="shared" ca="1" si="20"/>
        <v>0</v>
      </c>
      <c r="J44" s="908">
        <f t="shared" ca="1" si="20"/>
        <v>0</v>
      </c>
      <c r="K44" s="908">
        <f t="shared" ca="1" si="20"/>
        <v>0</v>
      </c>
      <c r="L44" s="908">
        <f t="shared" ca="1" si="20"/>
        <v>0</v>
      </c>
      <c r="M44" s="908">
        <f t="shared" ca="1" si="20"/>
        <v>30</v>
      </c>
      <c r="N44" s="908">
        <f t="shared" ca="1" si="20"/>
        <v>11</v>
      </c>
      <c r="O44" s="908">
        <f t="shared" ca="1" si="20"/>
        <v>19</v>
      </c>
      <c r="P44" s="908">
        <f t="shared" ca="1" si="20"/>
        <v>8</v>
      </c>
      <c r="Q44" s="1928">
        <v>1</v>
      </c>
      <c r="R44" s="2147" t="s">
        <v>192</v>
      </c>
      <c r="S44" s="908">
        <f t="shared" ref="S44:AF44" ca="1" si="21">CELL("largeur",S44)</f>
        <v>12</v>
      </c>
      <c r="T44" s="908">
        <f t="shared" ca="1" si="21"/>
        <v>12</v>
      </c>
      <c r="U44" s="908">
        <f t="shared" ca="1" si="21"/>
        <v>8</v>
      </c>
      <c r="V44" s="908">
        <f t="shared" ca="1" si="21"/>
        <v>12</v>
      </c>
      <c r="W44" s="908">
        <f t="shared" ca="1" si="21"/>
        <v>0</v>
      </c>
      <c r="X44" s="908">
        <f t="shared" ca="1" si="21"/>
        <v>0</v>
      </c>
      <c r="Y44" s="908">
        <f t="shared" ca="1" si="21"/>
        <v>0</v>
      </c>
      <c r="Z44" s="908">
        <f t="shared" ca="1" si="21"/>
        <v>0</v>
      </c>
      <c r="AA44" s="908">
        <f t="shared" ca="1" si="21"/>
        <v>0</v>
      </c>
      <c r="AB44" s="908">
        <f t="shared" ca="1" si="21"/>
        <v>0</v>
      </c>
      <c r="AC44" s="908">
        <f t="shared" ca="1" si="21"/>
        <v>30</v>
      </c>
      <c r="AD44" s="908">
        <f t="shared" ca="1" si="21"/>
        <v>11</v>
      </c>
      <c r="AE44" s="908">
        <f t="shared" ca="1" si="21"/>
        <v>19</v>
      </c>
      <c r="AF44" s="908">
        <f t="shared" ca="1" si="21"/>
        <v>8</v>
      </c>
      <c r="AG44" s="1928">
        <v>1</v>
      </c>
      <c r="AH44" s="944"/>
      <c r="AI44" s="1928">
        <v>1</v>
      </c>
      <c r="AJ44" s="2949" t="s">
        <v>126</v>
      </c>
      <c r="AK44" s="2949"/>
      <c r="AL44" s="1928">
        <v>1</v>
      </c>
      <c r="AM44" s="1928">
        <v>1</v>
      </c>
      <c r="AN44" s="1928">
        <v>1</v>
      </c>
      <c r="AO44" s="1928">
        <v>1</v>
      </c>
      <c r="AP44" s="1928">
        <v>1</v>
      </c>
      <c r="AQ44" s="1928">
        <v>1</v>
      </c>
      <c r="AR44" s="1928">
        <v>1</v>
      </c>
      <c r="AS44" s="1928">
        <v>1</v>
      </c>
      <c r="AT44" s="1928">
        <v>1</v>
      </c>
      <c r="AU44" s="1928">
        <v>1</v>
      </c>
      <c r="AV44" s="1928">
        <v>1</v>
      </c>
      <c r="AX44" s="1928">
        <v>1</v>
      </c>
    </row>
    <row r="45" spans="1:50" s="839" customFormat="1" ht="39.950000000000003" customHeight="1" thickBot="1">
      <c r="A45" s="1928">
        <v>1</v>
      </c>
      <c r="B45" s="1979" t="s">
        <v>192</v>
      </c>
      <c r="C45" s="1982" t="s">
        <v>2161</v>
      </c>
      <c r="D45" s="3001" t="s">
        <v>3684</v>
      </c>
      <c r="E45" s="3001"/>
      <c r="F45" s="3001"/>
      <c r="G45" s="3001"/>
      <c r="H45" s="3001"/>
      <c r="I45" s="3001"/>
      <c r="J45" s="3001"/>
      <c r="K45" s="3001"/>
      <c r="L45" s="3001"/>
      <c r="M45" s="3001"/>
      <c r="N45" s="3002" t="s">
        <v>12</v>
      </c>
      <c r="O45" s="3002"/>
      <c r="P45" s="1987" t="str">
        <f>LEFT(D45,1)</f>
        <v>N</v>
      </c>
      <c r="Q45" s="1928">
        <v>1</v>
      </c>
      <c r="R45" s="1979" t="s">
        <v>192</v>
      </c>
      <c r="S45" s="1982" t="s">
        <v>2161</v>
      </c>
      <c r="T45" s="3001" t="s">
        <v>3684</v>
      </c>
      <c r="U45" s="3001"/>
      <c r="V45" s="3001"/>
      <c r="W45" s="3001"/>
      <c r="X45" s="3001"/>
      <c r="Y45" s="3001"/>
      <c r="Z45" s="3001"/>
      <c r="AA45" s="3001"/>
      <c r="AB45" s="3001"/>
      <c r="AC45" s="3001"/>
      <c r="AD45" s="3002" t="s">
        <v>12</v>
      </c>
      <c r="AE45" s="3002"/>
      <c r="AF45" s="1987" t="str">
        <f>LEFT(T45,1)</f>
        <v>N</v>
      </c>
      <c r="AG45" s="1928">
        <v>1</v>
      </c>
      <c r="AH45" s="3040" t="s">
        <v>1918</v>
      </c>
      <c r="AI45" s="1928">
        <v>1</v>
      </c>
      <c r="AJ45"/>
      <c r="AK45"/>
      <c r="AL45" s="1928">
        <v>1</v>
      </c>
      <c r="AM45" s="1928">
        <v>1</v>
      </c>
      <c r="AN45" s="1928">
        <v>1</v>
      </c>
      <c r="AO45" s="1928">
        <v>1</v>
      </c>
      <c r="AP45" s="1928">
        <v>1</v>
      </c>
      <c r="AQ45" s="1928">
        <v>1</v>
      </c>
      <c r="AR45" s="1928">
        <v>1</v>
      </c>
      <c r="AS45" s="1928">
        <v>1</v>
      </c>
      <c r="AT45" s="1928">
        <v>1</v>
      </c>
      <c r="AU45" s="1928">
        <v>1</v>
      </c>
      <c r="AV45" s="1928">
        <v>1</v>
      </c>
      <c r="AX45" s="1928">
        <v>1</v>
      </c>
    </row>
    <row r="46" spans="1:50" s="839" customFormat="1" ht="24.95" customHeight="1" thickBot="1">
      <c r="A46" s="1928">
        <v>1</v>
      </c>
      <c r="B46" s="1991" t="s">
        <v>192</v>
      </c>
      <c r="C46" s="2416" t="s">
        <v>3737</v>
      </c>
      <c r="D46" s="1998"/>
      <c r="E46" s="1998"/>
      <c r="F46" s="2034" t="s">
        <v>2931</v>
      </c>
      <c r="G46" s="1998"/>
      <c r="H46" s="1998"/>
      <c r="I46" s="1998"/>
      <c r="J46" s="1998"/>
      <c r="K46" s="1998"/>
      <c r="L46" s="1998"/>
      <c r="M46" s="2324" t="s">
        <v>3698</v>
      </c>
      <c r="N46" s="2324"/>
      <c r="O46" s="2324"/>
      <c r="P46" s="3009" t="str">
        <f>D45</f>
        <v>NOM DE LA RECETTE</v>
      </c>
      <c r="Q46" s="1928">
        <v>1</v>
      </c>
      <c r="R46" s="1991" t="s">
        <v>192</v>
      </c>
      <c r="S46" s="2416" t="s">
        <v>3737</v>
      </c>
      <c r="T46" s="1998"/>
      <c r="U46" s="1998"/>
      <c r="V46" s="2034" t="s">
        <v>2931</v>
      </c>
      <c r="W46" s="1998"/>
      <c r="X46" s="1998"/>
      <c r="Y46" s="1998"/>
      <c r="Z46" s="1998"/>
      <c r="AA46" s="1998"/>
      <c r="AB46" s="1998"/>
      <c r="AC46" s="2324" t="s">
        <v>3698</v>
      </c>
      <c r="AD46" s="2324"/>
      <c r="AE46" s="2324"/>
      <c r="AF46" s="3009" t="str">
        <f>T45</f>
        <v>NOM DE LA RECETTE</v>
      </c>
      <c r="AG46" s="1928">
        <v>1</v>
      </c>
      <c r="AH46" s="3040"/>
      <c r="AI46" s="1928">
        <v>1</v>
      </c>
      <c r="AJ46" s="2920" t="s">
        <v>132</v>
      </c>
      <c r="AK46" s="2920"/>
      <c r="AL46" s="1928">
        <v>1</v>
      </c>
      <c r="AM46" s="1928">
        <v>1</v>
      </c>
      <c r="AN46" s="1928">
        <v>1</v>
      </c>
      <c r="AO46" s="1928">
        <v>1</v>
      </c>
      <c r="AP46" s="1928">
        <v>1</v>
      </c>
      <c r="AQ46" s="1928">
        <v>1</v>
      </c>
      <c r="AR46" s="1928">
        <v>1</v>
      </c>
      <c r="AS46" s="1928">
        <v>1</v>
      </c>
      <c r="AT46" s="1928">
        <v>1</v>
      </c>
      <c r="AU46" s="1928">
        <v>1</v>
      </c>
      <c r="AV46" s="1928">
        <v>1</v>
      </c>
      <c r="AX46" s="1928">
        <v>1</v>
      </c>
    </row>
    <row r="47" spans="1:50" s="839" customFormat="1" ht="24.95" customHeight="1" thickBot="1">
      <c r="A47" s="1928">
        <v>1</v>
      </c>
      <c r="B47" s="1991" t="s">
        <v>201</v>
      </c>
      <c r="C47" s="2309" t="s">
        <v>3509</v>
      </c>
      <c r="D47" s="2309" t="s">
        <v>3487</v>
      </c>
      <c r="E47" s="2417" t="s">
        <v>3512</v>
      </c>
      <c r="F47" s="2750" t="s">
        <v>218</v>
      </c>
      <c r="G47" s="874"/>
      <c r="H47" s="874"/>
      <c r="I47" s="874"/>
      <c r="J47" s="874"/>
      <c r="K47" s="1998"/>
      <c r="L47" s="1998"/>
      <c r="M47" s="2308" t="s">
        <v>3683</v>
      </c>
      <c r="N47" s="2304">
        <v>15</v>
      </c>
      <c r="O47" s="2305" t="str">
        <f>O51</f>
        <v>verres</v>
      </c>
      <c r="P47" s="3009"/>
      <c r="Q47" s="1928">
        <v>1</v>
      </c>
      <c r="R47" s="1991" t="s">
        <v>201</v>
      </c>
      <c r="S47" s="2309" t="s">
        <v>3509</v>
      </c>
      <c r="T47" s="2309" t="s">
        <v>3487</v>
      </c>
      <c r="U47" s="2417" t="s">
        <v>3512</v>
      </c>
      <c r="V47" s="2750" t="s">
        <v>218</v>
      </c>
      <c r="W47" s="874"/>
      <c r="X47" s="874"/>
      <c r="Y47" s="874"/>
      <c r="Z47" s="874"/>
      <c r="AA47" s="1998"/>
      <c r="AB47" s="1998"/>
      <c r="AC47" s="2308" t="s">
        <v>3683</v>
      </c>
      <c r="AD47" s="2304">
        <v>8</v>
      </c>
      <c r="AE47" s="2305" t="str">
        <f>AE51</f>
        <v>verres</v>
      </c>
      <c r="AF47" s="3009"/>
      <c r="AG47" s="1928">
        <v>1</v>
      </c>
      <c r="AH47" s="3040"/>
      <c r="AI47" s="1928">
        <v>1</v>
      </c>
      <c r="AJ47"/>
      <c r="AK47"/>
      <c r="AL47" s="1928">
        <v>1</v>
      </c>
      <c r="AM47" s="1928">
        <v>1</v>
      </c>
      <c r="AN47" s="1928">
        <v>1</v>
      </c>
      <c r="AO47" s="1928">
        <v>1</v>
      </c>
      <c r="AP47" s="1928">
        <v>1</v>
      </c>
      <c r="AQ47" s="1928">
        <v>1</v>
      </c>
      <c r="AR47" s="1928">
        <v>1</v>
      </c>
      <c r="AS47" s="1928">
        <v>1</v>
      </c>
      <c r="AT47" s="1928">
        <v>1</v>
      </c>
      <c r="AU47" s="1928">
        <v>1</v>
      </c>
      <c r="AV47" s="1928">
        <v>1</v>
      </c>
      <c r="AX47" s="1928">
        <v>1</v>
      </c>
    </row>
    <row r="48" spans="1:50" s="839" customFormat="1" ht="24.95" customHeight="1">
      <c r="A48" s="1928">
        <v>1</v>
      </c>
      <c r="B48" s="1991" t="s">
        <v>201</v>
      </c>
      <c r="C48" s="2309" t="s">
        <v>3502</v>
      </c>
      <c r="D48" s="2309" t="s">
        <v>3505</v>
      </c>
      <c r="E48" s="2417" t="s">
        <v>3104</v>
      </c>
      <c r="F48" s="2750" t="s">
        <v>389</v>
      </c>
      <c r="G48" s="2325"/>
      <c r="H48" s="2325"/>
      <c r="I48" s="2325"/>
      <c r="J48" s="2325"/>
      <c r="K48" s="2325"/>
      <c r="L48" s="2325"/>
      <c r="M48" s="2326"/>
      <c r="N48" s="2327">
        <f>O49*N47</f>
        <v>1.5</v>
      </c>
      <c r="P48" s="3009"/>
      <c r="Q48" s="1928">
        <v>1</v>
      </c>
      <c r="R48" s="1991" t="s">
        <v>201</v>
      </c>
      <c r="S48" s="2309" t="s">
        <v>3502</v>
      </c>
      <c r="T48" s="2309" t="s">
        <v>3505</v>
      </c>
      <c r="U48" s="2417" t="s">
        <v>3104</v>
      </c>
      <c r="V48" s="2750" t="s">
        <v>389</v>
      </c>
      <c r="W48" s="2325"/>
      <c r="X48" s="2325"/>
      <c r="Y48" s="2325"/>
      <c r="Z48" s="2325"/>
      <c r="AA48" s="2325"/>
      <c r="AB48" s="2325"/>
      <c r="AC48" s="2326"/>
      <c r="AD48" s="2327">
        <f>AE49*AD47</f>
        <v>0.56000000000000005</v>
      </c>
      <c r="AF48" s="3009"/>
      <c r="AG48" s="1928">
        <v>1</v>
      </c>
      <c r="AH48" s="3040"/>
      <c r="AI48" s="1928">
        <v>1</v>
      </c>
      <c r="AJ48" s="2926" t="s">
        <v>138</v>
      </c>
      <c r="AK48" s="2926"/>
      <c r="AL48" s="1928">
        <v>1</v>
      </c>
      <c r="AM48" s="1928">
        <v>1</v>
      </c>
      <c r="AN48" s="1928">
        <v>1</v>
      </c>
      <c r="AO48" s="1928">
        <v>1</v>
      </c>
      <c r="AP48" s="1928">
        <v>1</v>
      </c>
      <c r="AQ48" s="1928">
        <v>1</v>
      </c>
      <c r="AR48" s="1928">
        <v>1</v>
      </c>
      <c r="AS48" s="1928">
        <v>1</v>
      </c>
      <c r="AT48" s="1928">
        <v>1</v>
      </c>
      <c r="AU48" s="1928">
        <v>1</v>
      </c>
      <c r="AV48" s="1928">
        <v>1</v>
      </c>
      <c r="AX48" s="1928">
        <v>1</v>
      </c>
    </row>
    <row r="49" spans="1:50" s="839" customFormat="1" ht="24.95" customHeight="1">
      <c r="A49" s="1928">
        <v>1</v>
      </c>
      <c r="B49" s="1991" t="s">
        <v>201</v>
      </c>
      <c r="C49" s="2309" t="s">
        <v>3493</v>
      </c>
      <c r="D49" s="2309" t="s">
        <v>3458</v>
      </c>
      <c r="E49" s="2417" t="s">
        <v>3475</v>
      </c>
      <c r="F49" s="2750" t="s">
        <v>223</v>
      </c>
      <c r="G49" s="2325"/>
      <c r="H49" s="2325"/>
      <c r="I49" s="2325"/>
      <c r="J49" s="2325"/>
      <c r="K49" s="2325"/>
      <c r="L49" s="2325"/>
      <c r="M49" s="2329" t="s">
        <v>3699</v>
      </c>
      <c r="N49" s="2330">
        <v>10</v>
      </c>
      <c r="O49" s="2331">
        <f>N49/100</f>
        <v>0.1</v>
      </c>
      <c r="P49" s="3009"/>
      <c r="Q49" s="1928">
        <v>1</v>
      </c>
      <c r="R49" s="1991" t="s">
        <v>201</v>
      </c>
      <c r="S49" s="2309" t="s">
        <v>3493</v>
      </c>
      <c r="T49" s="2309" t="s">
        <v>3458</v>
      </c>
      <c r="U49" s="2417" t="s">
        <v>3475</v>
      </c>
      <c r="V49" s="2750" t="s">
        <v>223</v>
      </c>
      <c r="W49" s="2325"/>
      <c r="X49" s="2325"/>
      <c r="Y49" s="2325"/>
      <c r="Z49" s="2325"/>
      <c r="AA49" s="2325"/>
      <c r="AB49" s="2325"/>
      <c r="AC49" s="2329" t="s">
        <v>3699</v>
      </c>
      <c r="AD49" s="2330">
        <v>7</v>
      </c>
      <c r="AE49" s="2331">
        <f>AD49/100</f>
        <v>7.0000000000000007E-2</v>
      </c>
      <c r="AF49" s="3009"/>
      <c r="AG49" s="1928">
        <v>1</v>
      </c>
      <c r="AH49" s="1437" t="s">
        <v>1983</v>
      </c>
      <c r="AI49" s="1928">
        <v>1</v>
      </c>
      <c r="AJ49"/>
      <c r="AK49"/>
      <c r="AL49" s="1928">
        <v>1</v>
      </c>
      <c r="AM49" s="1928">
        <v>1</v>
      </c>
      <c r="AN49" s="1928">
        <v>1</v>
      </c>
      <c r="AO49" s="1928">
        <v>1</v>
      </c>
      <c r="AP49" s="1928">
        <v>1</v>
      </c>
      <c r="AQ49" s="1928">
        <v>1</v>
      </c>
      <c r="AR49" s="1928">
        <v>1</v>
      </c>
      <c r="AS49" s="1928">
        <v>1</v>
      </c>
      <c r="AT49" s="1928">
        <v>1</v>
      </c>
      <c r="AU49" s="1928">
        <v>1</v>
      </c>
      <c r="AV49" s="1928">
        <v>1</v>
      </c>
      <c r="AX49" s="1928">
        <v>1</v>
      </c>
    </row>
    <row r="50" spans="1:50" s="839" customFormat="1" ht="24.95" customHeight="1">
      <c r="A50" s="1928">
        <v>1</v>
      </c>
      <c r="B50" s="1991" t="s">
        <v>201</v>
      </c>
      <c r="C50" s="2309" t="s">
        <v>2967</v>
      </c>
      <c r="D50" s="2309" t="s">
        <v>3569</v>
      </c>
      <c r="E50" s="2417" t="s">
        <v>3466</v>
      </c>
      <c r="F50" s="2750" t="s">
        <v>390</v>
      </c>
      <c r="G50" s="2387"/>
      <c r="H50" s="2388"/>
      <c r="I50" s="2388"/>
      <c r="J50" s="2388"/>
      <c r="K50" s="2388"/>
      <c r="L50" s="2388"/>
      <c r="M50" s="2332"/>
      <c r="N50" s="2333"/>
      <c r="O50" s="2334"/>
      <c r="P50" s="3009"/>
      <c r="Q50" s="1928">
        <v>1</v>
      </c>
      <c r="R50" s="1991" t="s">
        <v>201</v>
      </c>
      <c r="S50" s="2309" t="s">
        <v>2967</v>
      </c>
      <c r="T50" s="2309" t="s">
        <v>3569</v>
      </c>
      <c r="U50" s="2417" t="s">
        <v>3466</v>
      </c>
      <c r="V50" s="2750" t="s">
        <v>390</v>
      </c>
      <c r="W50" s="2387"/>
      <c r="X50" s="2388"/>
      <c r="Y50" s="2388"/>
      <c r="Z50" s="2388"/>
      <c r="AA50" s="2388"/>
      <c r="AB50" s="2388"/>
      <c r="AC50" s="2332"/>
      <c r="AD50" s="2333"/>
      <c r="AE50" s="2334"/>
      <c r="AF50" s="3009"/>
      <c r="AG50" s="1928">
        <v>1</v>
      </c>
      <c r="AH50" s="1896" t="s">
        <v>1984</v>
      </c>
      <c r="AI50" s="1928">
        <v>1</v>
      </c>
      <c r="AJ50" s="2939" t="s">
        <v>145</v>
      </c>
      <c r="AK50" s="2939"/>
      <c r="AL50" s="1928">
        <v>1</v>
      </c>
      <c r="AM50" s="1928">
        <v>1</v>
      </c>
      <c r="AN50" s="1928">
        <v>1</v>
      </c>
      <c r="AO50" s="1928">
        <v>1</v>
      </c>
      <c r="AP50" s="1928">
        <v>1</v>
      </c>
      <c r="AQ50" s="1928">
        <v>1</v>
      </c>
      <c r="AR50" s="1928">
        <v>1</v>
      </c>
      <c r="AS50" s="1928">
        <v>1</v>
      </c>
      <c r="AT50" s="1928">
        <v>1</v>
      </c>
      <c r="AU50" s="1928">
        <v>1</v>
      </c>
      <c r="AV50" s="1928">
        <v>1</v>
      </c>
      <c r="AX50" s="1928">
        <v>1</v>
      </c>
    </row>
    <row r="51" spans="1:50" s="839" customFormat="1" ht="24.95" customHeight="1">
      <c r="A51" s="1928">
        <v>1</v>
      </c>
      <c r="B51" s="1991" t="s">
        <v>201</v>
      </c>
      <c r="C51" s="2309" t="s">
        <v>3484</v>
      </c>
      <c r="D51" s="2752" t="s">
        <v>3228</v>
      </c>
      <c r="E51" s="2417" t="s">
        <v>3462</v>
      </c>
      <c r="F51" s="2751" t="s">
        <v>1676</v>
      </c>
      <c r="G51" s="2325"/>
      <c r="H51" s="2325"/>
      <c r="I51" s="2325"/>
      <c r="J51" s="2325"/>
      <c r="K51" s="2325"/>
      <c r="L51" s="2325"/>
      <c r="M51" s="2391" t="s">
        <v>3739</v>
      </c>
      <c r="N51" s="2335">
        <v>10</v>
      </c>
      <c r="O51" s="2336" t="s">
        <v>1840</v>
      </c>
      <c r="P51" s="3009"/>
      <c r="Q51" s="1928">
        <v>1</v>
      </c>
      <c r="R51" s="1991" t="s">
        <v>201</v>
      </c>
      <c r="S51" s="2309" t="s">
        <v>3484</v>
      </c>
      <c r="T51" s="2752" t="s">
        <v>3228</v>
      </c>
      <c r="U51" s="2417" t="s">
        <v>3462</v>
      </c>
      <c r="V51" s="2751" t="s">
        <v>1676</v>
      </c>
      <c r="W51" s="2325"/>
      <c r="X51" s="2325"/>
      <c r="Y51" s="2325"/>
      <c r="Z51" s="2325"/>
      <c r="AA51" s="2325"/>
      <c r="AB51" s="2325"/>
      <c r="AC51" s="2391" t="s">
        <v>3739</v>
      </c>
      <c r="AD51" s="2335">
        <v>10</v>
      </c>
      <c r="AE51" s="2336" t="s">
        <v>1840</v>
      </c>
      <c r="AF51" s="3009"/>
      <c r="AG51" s="1928">
        <v>1</v>
      </c>
      <c r="AH51" s="1896" t="s">
        <v>1670</v>
      </c>
      <c r="AI51" s="1928">
        <v>1</v>
      </c>
      <c r="AJ51" s="2939"/>
      <c r="AK51" s="2939"/>
      <c r="AL51" s="1928">
        <v>1</v>
      </c>
      <c r="AM51" s="1928">
        <v>1</v>
      </c>
      <c r="AN51" s="1928">
        <v>1</v>
      </c>
      <c r="AO51" s="1928">
        <v>1</v>
      </c>
      <c r="AP51" s="1928">
        <v>1</v>
      </c>
      <c r="AQ51" s="1928">
        <v>1</v>
      </c>
      <c r="AR51" s="1928">
        <v>1</v>
      </c>
      <c r="AS51" s="1928">
        <v>1</v>
      </c>
      <c r="AT51" s="1928">
        <v>1</v>
      </c>
      <c r="AU51" s="1928">
        <v>1</v>
      </c>
      <c r="AV51" s="1928">
        <v>1</v>
      </c>
      <c r="AX51" s="1928">
        <v>1</v>
      </c>
    </row>
    <row r="52" spans="1:50" s="839" customFormat="1" ht="24.95" customHeight="1">
      <c r="A52" s="1928">
        <v>1</v>
      </c>
      <c r="B52" s="1991" t="s">
        <v>201</v>
      </c>
      <c r="C52" s="2309" t="s">
        <v>2940</v>
      </c>
      <c r="D52" s="2752" t="s">
        <v>3231</v>
      </c>
      <c r="E52" s="2417" t="s">
        <v>3704</v>
      </c>
      <c r="F52" s="2752" t="s">
        <v>1674</v>
      </c>
      <c r="G52" s="2392" t="str">
        <f t="shared" ref="G52:L52" si="22">SUBSTITUTE(ADDRESS(1,COLUMN(),4),"1","")</f>
        <v>G</v>
      </c>
      <c r="H52" s="2393" t="str">
        <f t="shared" si="22"/>
        <v>H</v>
      </c>
      <c r="I52" s="2393" t="str">
        <f t="shared" si="22"/>
        <v>I</v>
      </c>
      <c r="J52" s="2393" t="str">
        <f t="shared" si="22"/>
        <v>J</v>
      </c>
      <c r="K52" s="2393" t="str">
        <f t="shared" si="22"/>
        <v>K</v>
      </c>
      <c r="L52" s="2393" t="str">
        <f t="shared" si="22"/>
        <v>L</v>
      </c>
      <c r="M52" s="2394">
        <f>SUM(K54:K65)</f>
        <v>0.70500000000000007</v>
      </c>
      <c r="N52" s="2395" t="s">
        <v>1718</v>
      </c>
      <c r="O52" s="2396">
        <f>(M52/N51)*100</f>
        <v>7.0500000000000007</v>
      </c>
      <c r="P52" s="3009"/>
      <c r="Q52" s="1928">
        <v>1</v>
      </c>
      <c r="R52" s="1991" t="s">
        <v>201</v>
      </c>
      <c r="S52" s="2309" t="s">
        <v>2940</v>
      </c>
      <c r="T52" s="2752" t="s">
        <v>3231</v>
      </c>
      <c r="U52" s="2417" t="s">
        <v>3704</v>
      </c>
      <c r="V52" s="2752" t="s">
        <v>1674</v>
      </c>
      <c r="W52" s="2392" t="str">
        <f t="shared" ref="W52:AB52" si="23">SUBSTITUTE(ADDRESS(1,COLUMN(),4),"1","")</f>
        <v>W</v>
      </c>
      <c r="X52" s="2393" t="str">
        <f t="shared" si="23"/>
        <v>X</v>
      </c>
      <c r="Y52" s="2393" t="str">
        <f t="shared" si="23"/>
        <v>Y</v>
      </c>
      <c r="Z52" s="2393" t="str">
        <f t="shared" si="23"/>
        <v>Z</v>
      </c>
      <c r="AA52" s="2393" t="str">
        <f t="shared" si="23"/>
        <v>AA</v>
      </c>
      <c r="AB52" s="2393" t="str">
        <f t="shared" si="23"/>
        <v>AB</v>
      </c>
      <c r="AC52" s="2394">
        <f>SUM(AA54:AA65)</f>
        <v>1</v>
      </c>
      <c r="AD52" s="2395" t="s">
        <v>1718</v>
      </c>
      <c r="AE52" s="2396">
        <f>(AC52/AD51)*100</f>
        <v>10</v>
      </c>
      <c r="AF52" s="3009"/>
      <c r="AG52" s="1928">
        <v>1</v>
      </c>
      <c r="AH52" s="3070" t="s">
        <v>1985</v>
      </c>
      <c r="AI52" s="1928">
        <v>1</v>
      </c>
      <c r="AJ52" s="2939"/>
      <c r="AK52" s="2939"/>
      <c r="AL52" s="1928">
        <v>1</v>
      </c>
      <c r="AM52" s="1928">
        <v>1</v>
      </c>
      <c r="AN52" s="1928">
        <v>1</v>
      </c>
      <c r="AO52" s="1928">
        <v>1</v>
      </c>
      <c r="AP52" s="1928">
        <v>1</v>
      </c>
      <c r="AQ52" s="1928">
        <v>1</v>
      </c>
      <c r="AR52" s="1928">
        <v>1</v>
      </c>
      <c r="AS52" s="1928">
        <v>1</v>
      </c>
      <c r="AT52" s="1928">
        <v>1</v>
      </c>
      <c r="AU52" s="1928">
        <v>1</v>
      </c>
      <c r="AV52" s="1928">
        <v>1</v>
      </c>
      <c r="AX52" s="1928">
        <v>1</v>
      </c>
    </row>
    <row r="53" spans="1:50" s="839" customFormat="1" ht="24.95" customHeight="1">
      <c r="A53" s="1928">
        <v>1</v>
      </c>
      <c r="B53" s="1991" t="s">
        <v>192</v>
      </c>
      <c r="C53" s="2418" t="s">
        <v>3682</v>
      </c>
      <c r="D53" s="2419" t="s">
        <v>2179</v>
      </c>
      <c r="E53" s="2420" t="s">
        <v>3738</v>
      </c>
      <c r="F53" s="2424">
        <f>N47</f>
        <v>15</v>
      </c>
      <c r="G53" s="2397" t="s">
        <v>3713</v>
      </c>
      <c r="H53" s="2397" t="s">
        <v>3714</v>
      </c>
      <c r="I53" s="2397" t="s">
        <v>3701</v>
      </c>
      <c r="J53" s="2397" t="s">
        <v>3702</v>
      </c>
      <c r="K53" s="2397" t="s">
        <v>3703</v>
      </c>
      <c r="L53" s="2397" t="s">
        <v>3698</v>
      </c>
      <c r="M53" s="2216" t="s">
        <v>3681</v>
      </c>
      <c r="N53" s="2312">
        <f>N47</f>
        <v>15</v>
      </c>
      <c r="O53" s="2306" t="str">
        <f>O47</f>
        <v>verres</v>
      </c>
      <c r="P53" s="3009"/>
      <c r="Q53" s="1928">
        <v>1</v>
      </c>
      <c r="R53" s="1991" t="s">
        <v>192</v>
      </c>
      <c r="S53" s="2418" t="s">
        <v>3682</v>
      </c>
      <c r="T53" s="2419" t="s">
        <v>2179</v>
      </c>
      <c r="U53" s="2420" t="s">
        <v>3738</v>
      </c>
      <c r="V53" s="2337">
        <f>AD47</f>
        <v>8</v>
      </c>
      <c r="W53" s="2397" t="s">
        <v>3713</v>
      </c>
      <c r="X53" s="2397" t="s">
        <v>3714</v>
      </c>
      <c r="Y53" s="2397" t="s">
        <v>3701</v>
      </c>
      <c r="Z53" s="2397" t="s">
        <v>3702</v>
      </c>
      <c r="AA53" s="2397" t="s">
        <v>3703</v>
      </c>
      <c r="AB53" s="2397" t="s">
        <v>3698</v>
      </c>
      <c r="AC53" s="2216" t="s">
        <v>3681</v>
      </c>
      <c r="AD53" s="2312">
        <f>AD47</f>
        <v>8</v>
      </c>
      <c r="AE53" s="2306" t="str">
        <f>AE47</f>
        <v>verres</v>
      </c>
      <c r="AF53" s="3009"/>
      <c r="AG53" s="1928">
        <v>1</v>
      </c>
      <c r="AH53" s="3070"/>
      <c r="AI53" s="1928">
        <v>1</v>
      </c>
      <c r="AJ53" s="2939"/>
      <c r="AK53" s="2939"/>
      <c r="AL53" s="1928">
        <v>1</v>
      </c>
      <c r="AM53" s="1928">
        <v>1</v>
      </c>
      <c r="AN53" s="1928">
        <v>1</v>
      </c>
      <c r="AO53" s="1928">
        <v>1</v>
      </c>
      <c r="AP53" s="1928">
        <v>1</v>
      </c>
      <c r="AQ53" s="1928">
        <v>1</v>
      </c>
      <c r="AR53" s="1928">
        <v>1</v>
      </c>
      <c r="AS53" s="1928">
        <v>1</v>
      </c>
      <c r="AT53" s="1928">
        <v>1</v>
      </c>
      <c r="AU53" s="1928">
        <v>1</v>
      </c>
      <c r="AV53" s="1928">
        <v>1</v>
      </c>
      <c r="AX53" s="1928">
        <v>1</v>
      </c>
    </row>
    <row r="54" spans="1:50" s="839" customFormat="1" ht="26.1" customHeight="1">
      <c r="A54" s="1928">
        <v>1</v>
      </c>
      <c r="B54" s="1991" t="s">
        <v>192</v>
      </c>
      <c r="C54" s="2310">
        <v>1</v>
      </c>
      <c r="D54" s="2425" t="s">
        <v>3458</v>
      </c>
      <c r="E54" s="2422">
        <f>K54</f>
        <v>5.0000000000000001E-3</v>
      </c>
      <c r="F54" s="2338" t="str">
        <f>IF(L54=0, 0, IF(L54&gt;=1, TEXT(L54, "0.000") &amp; " Kg", TEXT(L54*1000, "0") &amp; " g"))</f>
        <v>11 g</v>
      </c>
      <c r="G54" s="2040">
        <f>IFERROR(SUMIF(C85:D85, D54, C86:D86), 0)</f>
        <v>0</v>
      </c>
      <c r="H54" s="2040">
        <f>IFERROR(SUMIF(E83:K83, D54, E84:K84), 0) + IFERROR(SUMIF(E85:K85, D54, E86:K86), 0) + IFERROR(SUMIF(E87:K87, D54, E88:K88), 0) + IFERROR(SUMIF(E89:K89, D54, E90:K90), 0)</f>
        <v>5.0000000000000001E-3</v>
      </c>
      <c r="I54" s="2339">
        <f>G54*C54</f>
        <v>0</v>
      </c>
      <c r="J54" s="2339">
        <f t="shared" ref="J54:J65" si="24">H54*C54</f>
        <v>5.0000000000000001E-3</v>
      </c>
      <c r="K54" s="2339">
        <f t="shared" ref="K54:K65" si="25">IF(G54*C54=0, H54*C54, G54*C54)</f>
        <v>5.0000000000000001E-3</v>
      </c>
      <c r="L54" s="2339">
        <f>IF((I54/M52)*N48=0,(J54/M52)*N48,(I54/M52)*N48)</f>
        <v>1.0638297872340425E-2</v>
      </c>
      <c r="M54" s="2046" t="s">
        <v>3715</v>
      </c>
      <c r="N54" s="2049">
        <f>(C54/M52)*N48</f>
        <v>2.1276595744680851</v>
      </c>
      <c r="O54" s="2307" t="str">
        <f t="shared" ref="O54:O65" si="26">D54</f>
        <v>cuil.Café</v>
      </c>
      <c r="P54" s="3009"/>
      <c r="Q54" s="1928">
        <v>1</v>
      </c>
      <c r="R54" s="1991" t="s">
        <v>192</v>
      </c>
      <c r="S54" s="2310">
        <v>2</v>
      </c>
      <c r="T54" s="2309" t="s">
        <v>3228</v>
      </c>
      <c r="U54" s="2422">
        <f>AA54</f>
        <v>1</v>
      </c>
      <c r="V54" s="2338" t="str">
        <f>IF(AB54=0, 0, IF(AB54&gt;=1, TEXT(AB54, "0.000") &amp; " Kg", TEXT(AB54*1000, "0") &amp; " g"))</f>
        <v>560 g</v>
      </c>
      <c r="W54" s="2040">
        <f>IFERROR(SUMIF(C85:D85, T54, C86:D86), 0)</f>
        <v>0</v>
      </c>
      <c r="X54" s="2040">
        <f>IFERROR(SUMIF(E83:K83, T54, E84:K84), 0) + IFERROR(SUMIF(E85:K85, T54, E86:K86), 0) + IFERROR(SUMIF(E87:K87, T54, E88:K88), 0) + IFERROR(SUMIF(E89:K89, T54, E90:K90), 0)</f>
        <v>0.5</v>
      </c>
      <c r="Y54" s="2339">
        <f>W54*S54</f>
        <v>0</v>
      </c>
      <c r="Z54" s="2339">
        <f t="shared" ref="Z54:Z65" si="27">X54*S54</f>
        <v>1</v>
      </c>
      <c r="AA54" s="2339">
        <f>IF(W54*S54=0, X54*S54, W54*S54)</f>
        <v>1</v>
      </c>
      <c r="AB54" s="2339">
        <f>IF((Y54/AC52)*AD48=0,(Z54/AC52)*AD48,(Y54/AC52)*AD48)</f>
        <v>0.56000000000000005</v>
      </c>
      <c r="AC54" s="2046" t="s">
        <v>3715</v>
      </c>
      <c r="AD54" s="2049">
        <f>(S54/AC52)*AD48</f>
        <v>1.1200000000000001</v>
      </c>
      <c r="AE54" s="2307" t="str">
        <f t="shared" ref="AE54:AE65" si="28">T54</f>
        <v>/2 - 0.5</v>
      </c>
      <c r="AF54" s="3009"/>
      <c r="AG54" s="1928">
        <v>1</v>
      </c>
      <c r="AH54" s="1895" t="s">
        <v>1986</v>
      </c>
      <c r="AI54" s="1928">
        <v>1</v>
      </c>
      <c r="AJ54" s="2939"/>
      <c r="AK54" s="2939"/>
      <c r="AL54" s="1928">
        <v>1</v>
      </c>
      <c r="AM54" s="1928">
        <v>1</v>
      </c>
      <c r="AN54" s="1928">
        <v>1</v>
      </c>
      <c r="AO54" s="1928">
        <v>1</v>
      </c>
      <c r="AP54" s="1928">
        <v>1</v>
      </c>
      <c r="AQ54" s="1928">
        <v>1</v>
      </c>
      <c r="AR54" s="1928">
        <v>1</v>
      </c>
      <c r="AS54" s="1928">
        <v>1</v>
      </c>
      <c r="AT54" s="1928">
        <v>1</v>
      </c>
      <c r="AU54" s="1928">
        <v>1</v>
      </c>
      <c r="AV54" s="1928">
        <v>1</v>
      </c>
      <c r="AX54" s="1928">
        <v>1</v>
      </c>
    </row>
    <row r="55" spans="1:50" s="839" customFormat="1" ht="26.1" customHeight="1">
      <c r="A55" s="1928">
        <v>1</v>
      </c>
      <c r="B55" s="2055" t="str">
        <f t="shared" ref="B55:B64" si="29">IF(M55&lt;&gt;"","A","►")</f>
        <v>A</v>
      </c>
      <c r="C55" s="2311">
        <v>70</v>
      </c>
      <c r="D55" s="2309" t="s">
        <v>223</v>
      </c>
      <c r="E55" s="2422">
        <f t="shared" ref="E55:E65" si="30">K55</f>
        <v>0.70000000000000007</v>
      </c>
      <c r="F55" s="2338" t="str">
        <f t="shared" ref="F55:F65" si="31">IF(L55=0, 0, IF(L55&gt;=1, TEXT(L55, "0.000") &amp; " Kg", TEXT(L55*1000, "0") &amp; " g"))</f>
        <v>1.489 Kg</v>
      </c>
      <c r="G55" s="2040">
        <f>IFERROR(SUMIF(C85:D85, D55, C86:D86), 0)</f>
        <v>0</v>
      </c>
      <c r="H55" s="2040">
        <f>IFERROR(SUMIF(E83:K83, D55, E84:K84), 0) + IFERROR(SUMIF(E85:K85, D55, E86:K86), 0) + IFERROR(SUMIF(E87:K87, D55, E88:K88), 0) + IFERROR(SUMIF(E89:K89, D55, E90:K90), 0)</f>
        <v>0.01</v>
      </c>
      <c r="I55" s="2339">
        <f t="shared" ref="I55:I65" si="32">G55*C55</f>
        <v>0</v>
      </c>
      <c r="J55" s="2339">
        <f t="shared" si="24"/>
        <v>0.70000000000000007</v>
      </c>
      <c r="K55" s="2339">
        <f t="shared" si="25"/>
        <v>0.70000000000000007</v>
      </c>
      <c r="L55" s="2339">
        <f>IF((I55/M52)*N48=0,(J55/M52)*N48,(I55/M52)*N48)</f>
        <v>1.4893617021276595</v>
      </c>
      <c r="M55" s="2046" t="s">
        <v>3715</v>
      </c>
      <c r="N55" s="2049">
        <f>(C55/M52)*N48</f>
        <v>148.93617021276594</v>
      </c>
      <c r="O55" s="2307" t="str">
        <f t="shared" si="26"/>
        <v>cl</v>
      </c>
      <c r="P55" s="3009"/>
      <c r="Q55" s="1928">
        <v>1</v>
      </c>
      <c r="R55" s="2055" t="str">
        <f>IF(AC55&lt;&gt;"","A","►")</f>
        <v>►</v>
      </c>
      <c r="S55" s="2311"/>
      <c r="T55" s="2309"/>
      <c r="U55" s="2422">
        <f t="shared" ref="U55:U65" si="33">AA55</f>
        <v>0</v>
      </c>
      <c r="V55" s="2338">
        <f t="shared" ref="V55:V65" si="34">IF(AB55=0, 0, IF(AB55&gt;=1, TEXT(AB55, "0.000") &amp; " Kg", TEXT(AB55*1000, "0") &amp; " g"))</f>
        <v>0</v>
      </c>
      <c r="W55" s="2040">
        <f>IFERROR(SUMIF(C85:D85, T55, C86:D86), 0)</f>
        <v>0</v>
      </c>
      <c r="X55" s="2040">
        <f>IFERROR(SUMIF(E83:K83, T55, E84:K84), 0) + IFERROR(SUMIF(E85:K85, T55, E86:K86), 0) + IFERROR(SUMIF(E87:K87, T55, E88:K88), 0) + IFERROR(SUMIF(E89:K89, T55, E90:K90), 0)</f>
        <v>0</v>
      </c>
      <c r="Y55" s="2339">
        <f t="shared" ref="Y55:Y65" si="35">W55*S55</f>
        <v>0</v>
      </c>
      <c r="Z55" s="2339">
        <f t="shared" si="27"/>
        <v>0</v>
      </c>
      <c r="AA55" s="2339">
        <f t="shared" ref="AA55:AA65" si="36">IF(W55*S55=0, X55*S55, W55*S55)</f>
        <v>0</v>
      </c>
      <c r="AB55" s="2339">
        <f>IF((Y55/AC52)*AD48=0,(Z55/AC52)*AD48,(Y55/AC52)*AD48)</f>
        <v>0</v>
      </c>
      <c r="AC55" s="2046"/>
      <c r="AD55" s="2049">
        <f>(S55/AC52)*AD48</f>
        <v>0</v>
      </c>
      <c r="AE55" s="2307">
        <f t="shared" si="28"/>
        <v>0</v>
      </c>
      <c r="AF55" s="3009"/>
      <c r="AG55" s="1928">
        <v>1</v>
      </c>
      <c r="AH55" s="1895"/>
      <c r="AI55" s="1928">
        <v>1</v>
      </c>
      <c r="AJ55" s="2939"/>
      <c r="AK55" s="2939"/>
      <c r="AL55" s="1928">
        <v>1</v>
      </c>
      <c r="AM55" s="1928">
        <v>1</v>
      </c>
      <c r="AN55" s="1928">
        <v>1</v>
      </c>
      <c r="AO55" s="1928">
        <v>1</v>
      </c>
      <c r="AP55" s="1928">
        <v>1</v>
      </c>
      <c r="AQ55" s="1928">
        <v>1</v>
      </c>
      <c r="AR55" s="1928">
        <v>1</v>
      </c>
      <c r="AS55" s="1928">
        <v>1</v>
      </c>
      <c r="AT55" s="1928">
        <v>1</v>
      </c>
      <c r="AU55" s="1928">
        <v>1</v>
      </c>
      <c r="AV55" s="1928">
        <v>1</v>
      </c>
      <c r="AX55" s="1928">
        <v>1</v>
      </c>
    </row>
    <row r="56" spans="1:50" s="839" customFormat="1" ht="26.1" customHeight="1" thickBot="1">
      <c r="A56" s="1928">
        <v>1</v>
      </c>
      <c r="B56" s="2055" t="str">
        <f t="shared" si="29"/>
        <v>►</v>
      </c>
      <c r="C56" s="2310"/>
      <c r="D56" s="2309"/>
      <c r="E56" s="2422">
        <f t="shared" si="30"/>
        <v>0</v>
      </c>
      <c r="F56" s="2338">
        <f t="shared" si="31"/>
        <v>0</v>
      </c>
      <c r="G56" s="2040">
        <f>IFERROR(SUMIF(C85:D85, D56, C86:D86), 0)</f>
        <v>0</v>
      </c>
      <c r="H56" s="2040">
        <f>IFERROR(SUMIF(E83:K83, D56, E84:K84), 0) + IFERROR(SUMIF(E85:K85, D56, E86:K86), 0) + IFERROR(SUMIF(E87:K87, D56, E88:K88), 0) + IFERROR(SUMIF(E89:K89, D56, E90:K90), 0)</f>
        <v>0</v>
      </c>
      <c r="I56" s="2339">
        <f t="shared" si="32"/>
        <v>0</v>
      </c>
      <c r="J56" s="2339">
        <f t="shared" si="24"/>
        <v>0</v>
      </c>
      <c r="K56" s="2339">
        <f t="shared" si="25"/>
        <v>0</v>
      </c>
      <c r="L56" s="2339">
        <f>IF((I56/M52)*N48=0,(J56/M52)*N48,(I56/M52)*N48)</f>
        <v>0</v>
      </c>
      <c r="M56" s="2046"/>
      <c r="N56" s="2049">
        <f>(C56/M52)*N48</f>
        <v>0</v>
      </c>
      <c r="O56" s="2307">
        <f t="shared" si="26"/>
        <v>0</v>
      </c>
      <c r="P56" s="3009"/>
      <c r="Q56" s="1928">
        <v>1</v>
      </c>
      <c r="R56" s="2055" t="str">
        <f t="shared" ref="R56:R64" si="37">IF(AC56&lt;&gt;"","A","►")</f>
        <v>►</v>
      </c>
      <c r="S56" s="2310"/>
      <c r="T56" s="2309"/>
      <c r="U56" s="2422">
        <f t="shared" si="33"/>
        <v>0</v>
      </c>
      <c r="V56" s="2338">
        <f t="shared" si="34"/>
        <v>0</v>
      </c>
      <c r="W56" s="2040">
        <f>IFERROR(SUMIF(C85:D85, T56, C86:D86), 0)</f>
        <v>0</v>
      </c>
      <c r="X56" s="2040">
        <f>IFERROR(SUMIF(E83:K83, T56, E84:K84), 0) + IFERROR(SUMIF(E85:K85, T56, E86:K86), 0) + IFERROR(SUMIF(E87:K87, T56, E88:K88), 0) + IFERROR(SUMIF(E89:K89, T56, E90:K90), 0)</f>
        <v>0</v>
      </c>
      <c r="Y56" s="2339">
        <f t="shared" si="35"/>
        <v>0</v>
      </c>
      <c r="Z56" s="2339">
        <f t="shared" si="27"/>
        <v>0</v>
      </c>
      <c r="AA56" s="2339">
        <f t="shared" si="36"/>
        <v>0</v>
      </c>
      <c r="AB56" s="2339">
        <f>IF((Y56/AC52)*AD48=0,(Z56/AC52)*AD48,(Y56/AC52)*AD48)</f>
        <v>0</v>
      </c>
      <c r="AC56" s="2046"/>
      <c r="AD56" s="2049">
        <f>(S56/AC52)*AD48</f>
        <v>0</v>
      </c>
      <c r="AE56" s="2307">
        <f t="shared" si="28"/>
        <v>0</v>
      </c>
      <c r="AF56" s="3009"/>
      <c r="AG56" s="1928">
        <v>1</v>
      </c>
      <c r="AH56" s="1028">
        <v>1</v>
      </c>
      <c r="AI56" s="1928">
        <v>1</v>
      </c>
      <c r="AJ56" s="2315">
        <v>11</v>
      </c>
      <c r="AK56" s="2315">
        <v>19</v>
      </c>
      <c r="AL56" s="1928">
        <v>1</v>
      </c>
      <c r="AM56" s="1928">
        <v>1</v>
      </c>
      <c r="AN56" s="1928">
        <v>1</v>
      </c>
      <c r="AO56" s="1928">
        <v>1</v>
      </c>
      <c r="AP56" s="1928">
        <v>1</v>
      </c>
      <c r="AQ56" s="1928">
        <v>1</v>
      </c>
      <c r="AR56" s="1928">
        <v>1</v>
      </c>
      <c r="AS56" s="1928">
        <v>1</v>
      </c>
      <c r="AT56" s="1928">
        <v>1</v>
      </c>
      <c r="AU56" s="1928">
        <v>1</v>
      </c>
      <c r="AV56" s="1928">
        <v>1</v>
      </c>
      <c r="AX56" s="1928">
        <v>1</v>
      </c>
    </row>
    <row r="57" spans="1:50" s="839" customFormat="1" ht="26.1" customHeight="1">
      <c r="A57" s="1928">
        <v>1</v>
      </c>
      <c r="B57" s="2055" t="str">
        <f t="shared" si="29"/>
        <v>►</v>
      </c>
      <c r="C57" s="2311"/>
      <c r="D57" s="2309"/>
      <c r="E57" s="2422">
        <f t="shared" si="30"/>
        <v>0</v>
      </c>
      <c r="F57" s="2338">
        <f t="shared" si="31"/>
        <v>0</v>
      </c>
      <c r="G57" s="2040">
        <f>IFERROR(SUMIF(C85:D85, D57, C86:D86), 0)</f>
        <v>0</v>
      </c>
      <c r="H57" s="2040">
        <f>IFERROR(SUMIF(E83:K83, D57, E84:K84), 0) + IFERROR(SUMIF(E85:K85, D57, E86:K86), 0) + IFERROR(SUMIF(E87:K87, D57, E88:K88), 0) + IFERROR(SUMIF(E89:K89, D57, E90:K90), 0)</f>
        <v>0</v>
      </c>
      <c r="I57" s="2339">
        <f t="shared" si="32"/>
        <v>0</v>
      </c>
      <c r="J57" s="2339">
        <f t="shared" si="24"/>
        <v>0</v>
      </c>
      <c r="K57" s="2339">
        <f t="shared" si="25"/>
        <v>0</v>
      </c>
      <c r="L57" s="2339">
        <f>IF((I57/M52)*N48=0,(J57/M52)*N48,(I57/M52)*N48)</f>
        <v>0</v>
      </c>
      <c r="M57" s="2046"/>
      <c r="N57" s="2049">
        <f>(C57/M52)*N48</f>
        <v>0</v>
      </c>
      <c r="O57" s="2307">
        <f t="shared" si="26"/>
        <v>0</v>
      </c>
      <c r="P57" s="3009"/>
      <c r="Q57" s="1928">
        <v>1</v>
      </c>
      <c r="R57" s="2055" t="str">
        <f t="shared" si="37"/>
        <v>►</v>
      </c>
      <c r="S57" s="2311"/>
      <c r="T57" s="2309"/>
      <c r="U57" s="2422">
        <f t="shared" si="33"/>
        <v>0</v>
      </c>
      <c r="V57" s="2338">
        <f t="shared" si="34"/>
        <v>0</v>
      </c>
      <c r="W57" s="2040">
        <f>IFERROR(SUMIF(C85:D85, T57, C86:D86), 0)</f>
        <v>0</v>
      </c>
      <c r="X57" s="2040">
        <f>IFERROR(SUMIF(E83:K83, T57, E84:K84), 0) + IFERROR(SUMIF(E85:K85, T57, E86:K86), 0) + IFERROR(SUMIF(E87:K87, T57, E88:K88), 0) + IFERROR(SUMIF(E89:K89, T57, E90:K90), 0)</f>
        <v>0</v>
      </c>
      <c r="Y57" s="2339">
        <f t="shared" si="35"/>
        <v>0</v>
      </c>
      <c r="Z57" s="2339">
        <f t="shared" si="27"/>
        <v>0</v>
      </c>
      <c r="AA57" s="2339">
        <f t="shared" si="36"/>
        <v>0</v>
      </c>
      <c r="AB57" s="2339">
        <f>IF((Y57/AC52)*AD48=0,(Z57/AC52)*AD48,(Y57/AC52)*AD48)</f>
        <v>0</v>
      </c>
      <c r="AC57" s="2046"/>
      <c r="AD57" s="2049">
        <f>(S57/AC52)*AD48</f>
        <v>0</v>
      </c>
      <c r="AE57" s="2307">
        <f t="shared" si="28"/>
        <v>0</v>
      </c>
      <c r="AF57" s="3009"/>
      <c r="AG57" s="1928">
        <v>1</v>
      </c>
      <c r="AH57" s="1029">
        <f>ROW()</f>
        <v>57</v>
      </c>
      <c r="AI57" s="1928">
        <v>1</v>
      </c>
      <c r="AJ57" s="908">
        <f t="shared" ref="AJ57:AK57" ca="1" si="38">CELL("largeur",AJ57)</f>
        <v>11</v>
      </c>
      <c r="AK57" s="908">
        <f t="shared" ca="1" si="38"/>
        <v>19</v>
      </c>
      <c r="AL57" s="1928">
        <v>1</v>
      </c>
      <c r="AM57" s="1928">
        <v>1</v>
      </c>
      <c r="AN57" s="1928">
        <v>1</v>
      </c>
      <c r="AO57" s="1928">
        <v>1</v>
      </c>
      <c r="AP57" s="1928">
        <v>1</v>
      </c>
      <c r="AQ57" s="1928">
        <v>1</v>
      </c>
      <c r="AR57" s="1928">
        <v>1</v>
      </c>
      <c r="AS57" s="1928">
        <v>1</v>
      </c>
      <c r="AT57" s="1928">
        <v>1</v>
      </c>
      <c r="AU57" s="1928">
        <v>1</v>
      </c>
      <c r="AV57" s="1928">
        <v>1</v>
      </c>
      <c r="AX57" s="1928">
        <v>1</v>
      </c>
    </row>
    <row r="58" spans="1:50" s="839" customFormat="1" ht="26.1" customHeight="1">
      <c r="A58" s="1928">
        <v>1</v>
      </c>
      <c r="B58" s="2055" t="str">
        <f t="shared" si="29"/>
        <v>►</v>
      </c>
      <c r="C58" s="2310"/>
      <c r="D58" s="2309"/>
      <c r="E58" s="2422">
        <f t="shared" si="30"/>
        <v>0</v>
      </c>
      <c r="F58" s="2338">
        <f t="shared" si="31"/>
        <v>0</v>
      </c>
      <c r="G58" s="2040">
        <f>IFERROR(SUMIF(C85:D85, D58, C86:D86), 0)</f>
        <v>0</v>
      </c>
      <c r="H58" s="2040">
        <f>IFERROR(SUMIF(E83:K83, D58, E84:K84), 0) + IFERROR(SUMIF(E85:K85, D58, E86:K86), 0) + IFERROR(SUMIF(E87:K87, D58, E88:K88), 0) + IFERROR(SUMIF(E89:K89, D58, E90:K90), 0)</f>
        <v>0</v>
      </c>
      <c r="I58" s="2339">
        <f t="shared" si="32"/>
        <v>0</v>
      </c>
      <c r="J58" s="2339">
        <f t="shared" si="24"/>
        <v>0</v>
      </c>
      <c r="K58" s="2339">
        <f t="shared" si="25"/>
        <v>0</v>
      </c>
      <c r="L58" s="2339">
        <f>IF((I58/M52)*N48=0,(J58/M52)*N48,(I58/M52)*N48)</f>
        <v>0</v>
      </c>
      <c r="M58" s="2046"/>
      <c r="N58" s="2049">
        <f>(C58/M52)*N48</f>
        <v>0</v>
      </c>
      <c r="O58" s="2307">
        <f t="shared" si="26"/>
        <v>0</v>
      </c>
      <c r="P58" s="3009"/>
      <c r="Q58" s="1928">
        <v>1</v>
      </c>
      <c r="R58" s="2055" t="str">
        <f t="shared" si="37"/>
        <v>►</v>
      </c>
      <c r="S58" s="2310"/>
      <c r="T58" s="2309"/>
      <c r="U58" s="2422">
        <f t="shared" si="33"/>
        <v>0</v>
      </c>
      <c r="V58" s="2338">
        <f t="shared" si="34"/>
        <v>0</v>
      </c>
      <c r="W58" s="2040">
        <f>IFERROR(SUMIF(C85:D85, T58, C86:D86), 0)</f>
        <v>0</v>
      </c>
      <c r="X58" s="2040">
        <f>IFERROR(SUMIF(E83:K83, T58, E84:K84), 0) + IFERROR(SUMIF(E85:K85, T58, E86:K86), 0) + IFERROR(SUMIF(E87:K87, T58, E88:K88), 0) + IFERROR(SUMIF(E89:K89, T58, E90:K90), 0)</f>
        <v>0</v>
      </c>
      <c r="Y58" s="2339">
        <f t="shared" si="35"/>
        <v>0</v>
      </c>
      <c r="Z58" s="2339">
        <f t="shared" si="27"/>
        <v>0</v>
      </c>
      <c r="AA58" s="2339">
        <f t="shared" si="36"/>
        <v>0</v>
      </c>
      <c r="AB58" s="2339">
        <f>IF((Y58/AC52)*AD48=0,(Z58/AC52)*AD48,(Y58/AC52)*AD48)</f>
        <v>0</v>
      </c>
      <c r="AC58" s="2046"/>
      <c r="AD58" s="2049">
        <f>(S58/AC52)*AD48</f>
        <v>0</v>
      </c>
      <c r="AE58" s="2307">
        <f t="shared" si="28"/>
        <v>0</v>
      </c>
      <c r="AF58" s="3009"/>
      <c r="AG58" s="1928">
        <v>1</v>
      </c>
      <c r="AH58" s="755">
        <v>44</v>
      </c>
      <c r="AI58" s="1928">
        <v>1</v>
      </c>
      <c r="AJ58" s="1928">
        <v>1</v>
      </c>
      <c r="AK58" s="1928">
        <v>1</v>
      </c>
      <c r="AL58" s="1928">
        <v>1</v>
      </c>
      <c r="AM58" s="1928">
        <v>1</v>
      </c>
      <c r="AN58" s="1928">
        <v>1</v>
      </c>
      <c r="AO58" s="1928">
        <v>1</v>
      </c>
      <c r="AP58" s="1928">
        <v>1</v>
      </c>
      <c r="AQ58" s="1928">
        <v>1</v>
      </c>
      <c r="AR58" s="1928">
        <v>1</v>
      </c>
      <c r="AS58" s="1928">
        <v>1</v>
      </c>
      <c r="AT58" s="1928">
        <v>1</v>
      </c>
      <c r="AU58" s="1928">
        <v>1</v>
      </c>
      <c r="AV58" s="1928">
        <v>1</v>
      </c>
      <c r="AX58" s="1928">
        <v>1</v>
      </c>
    </row>
    <row r="59" spans="1:50" s="839" customFormat="1" ht="26.1" customHeight="1">
      <c r="A59" s="1928">
        <v>1</v>
      </c>
      <c r="B59" s="2055" t="str">
        <f t="shared" si="29"/>
        <v>►</v>
      </c>
      <c r="C59" s="2311"/>
      <c r="D59" s="2309"/>
      <c r="E59" s="2422">
        <f t="shared" si="30"/>
        <v>0</v>
      </c>
      <c r="F59" s="2338">
        <f t="shared" si="31"/>
        <v>0</v>
      </c>
      <c r="G59" s="2040">
        <f>IFERROR(SUMIF(C85:D85, D59, C86:D86), 0)</f>
        <v>0</v>
      </c>
      <c r="H59" s="2040">
        <f>IFERROR(SUMIF(E83:K83, D59, E84:K84), 0) + IFERROR(SUMIF(E85:K85, D59, E86:K86), 0) + IFERROR(SUMIF(E87:K87, D59, E88:K88), 0) + IFERROR(SUMIF(E89:K89, D59, E90:K90), 0)</f>
        <v>0</v>
      </c>
      <c r="I59" s="2339">
        <f t="shared" si="32"/>
        <v>0</v>
      </c>
      <c r="J59" s="2339">
        <f t="shared" si="24"/>
        <v>0</v>
      </c>
      <c r="K59" s="2339">
        <f t="shared" si="25"/>
        <v>0</v>
      </c>
      <c r="L59" s="2339">
        <f>IF((I59/M52)*N48=0,(J59/M52)*N48,(I59/M52)*N48)</f>
        <v>0</v>
      </c>
      <c r="M59" s="2046"/>
      <c r="N59" s="2049">
        <f>(C59/M52)*N48</f>
        <v>0</v>
      </c>
      <c r="O59" s="2307">
        <f t="shared" si="26"/>
        <v>0</v>
      </c>
      <c r="P59" s="3009"/>
      <c r="Q59" s="1928">
        <v>1</v>
      </c>
      <c r="R59" s="2055" t="str">
        <f t="shared" si="37"/>
        <v>►</v>
      </c>
      <c r="S59" s="2311"/>
      <c r="T59" s="2309"/>
      <c r="U59" s="2422">
        <f t="shared" si="33"/>
        <v>0</v>
      </c>
      <c r="V59" s="2338">
        <f t="shared" si="34"/>
        <v>0</v>
      </c>
      <c r="W59" s="2040">
        <f>IFERROR(SUMIF(C85:D85, T59, C86:D86), 0)</f>
        <v>0</v>
      </c>
      <c r="X59" s="2040">
        <f>IFERROR(SUMIF(E83:K83, T59, E84:K84), 0) + IFERROR(SUMIF(E85:K85, T59, E86:K86), 0) + IFERROR(SUMIF(E87:K87, T59, E88:K88), 0) + IFERROR(SUMIF(E89:K89, T59, E90:K90), 0)</f>
        <v>0</v>
      </c>
      <c r="Y59" s="2339">
        <f t="shared" si="35"/>
        <v>0</v>
      </c>
      <c r="Z59" s="2339">
        <f t="shared" si="27"/>
        <v>0</v>
      </c>
      <c r="AA59" s="2339">
        <f t="shared" si="36"/>
        <v>0</v>
      </c>
      <c r="AB59" s="2339">
        <f>IF((Y59/AC52)*AD48=0,(Z59/AC52)*AD48,(Y59/AC52)*AD48)</f>
        <v>0</v>
      </c>
      <c r="AC59" s="2046"/>
      <c r="AD59" s="2049">
        <f>(S59/AC52)*AD48</f>
        <v>0</v>
      </c>
      <c r="AE59" s="2307">
        <f t="shared" si="28"/>
        <v>0</v>
      </c>
      <c r="AF59" s="3009"/>
      <c r="AG59" s="1928">
        <v>1</v>
      </c>
      <c r="AH59" s="908">
        <f ca="1">CELL("largeur",AH59)</f>
        <v>44</v>
      </c>
      <c r="AI59" s="1928">
        <v>1</v>
      </c>
      <c r="AJ59" s="1928">
        <v>1</v>
      </c>
      <c r="AK59" s="1928">
        <v>1</v>
      </c>
      <c r="AL59" s="1928">
        <v>1</v>
      </c>
      <c r="AM59" s="1928">
        <v>1</v>
      </c>
      <c r="AN59" s="1928">
        <v>1</v>
      </c>
      <c r="AO59" s="1928">
        <v>1</v>
      </c>
      <c r="AP59" s="1928">
        <v>1</v>
      </c>
      <c r="AQ59" s="1928">
        <v>1</v>
      </c>
      <c r="AR59" s="1928">
        <v>1</v>
      </c>
      <c r="AS59" s="1928">
        <v>1</v>
      </c>
      <c r="AT59" s="1928">
        <v>1</v>
      </c>
      <c r="AU59" s="1928">
        <v>1</v>
      </c>
      <c r="AV59" s="1928">
        <v>1</v>
      </c>
      <c r="AX59" s="1928">
        <v>1</v>
      </c>
    </row>
    <row r="60" spans="1:50" s="839" customFormat="1" ht="26.1" customHeight="1">
      <c r="A60" s="1928">
        <v>1</v>
      </c>
      <c r="B60" s="2055" t="str">
        <f t="shared" si="29"/>
        <v>►</v>
      </c>
      <c r="C60" s="2310"/>
      <c r="D60" s="2309"/>
      <c r="E60" s="2422">
        <f t="shared" si="30"/>
        <v>0</v>
      </c>
      <c r="F60" s="2338">
        <f t="shared" si="31"/>
        <v>0</v>
      </c>
      <c r="G60" s="2040">
        <f>IFERROR(SUMIF(C85:D85, D60, C86:D86), 0)</f>
        <v>0</v>
      </c>
      <c r="H60" s="2040">
        <f>IFERROR(SUMIF(E83:K83, D60, E84:K84), 0) + IFERROR(SUMIF(E85:K85, D60, E86:K86), 0) + IFERROR(SUMIF(E87:K87, D60, E88:K88), 0) + IFERROR(SUMIF(E89:K89, D60, E90:K90), 0)</f>
        <v>0</v>
      </c>
      <c r="I60" s="2339">
        <f t="shared" si="32"/>
        <v>0</v>
      </c>
      <c r="J60" s="2339">
        <f t="shared" si="24"/>
        <v>0</v>
      </c>
      <c r="K60" s="2339">
        <f t="shared" si="25"/>
        <v>0</v>
      </c>
      <c r="L60" s="2339">
        <f>IF((I60/M52)*N48=0,(J60/M52)*N48,(I60/M52)*N48)</f>
        <v>0</v>
      </c>
      <c r="M60" s="2046"/>
      <c r="N60" s="2049">
        <f>(C60/M52)*N48</f>
        <v>0</v>
      </c>
      <c r="O60" s="2307">
        <f t="shared" si="26"/>
        <v>0</v>
      </c>
      <c r="P60" s="3009"/>
      <c r="Q60" s="1928">
        <v>1</v>
      </c>
      <c r="R60" s="2055" t="str">
        <f t="shared" si="37"/>
        <v>►</v>
      </c>
      <c r="S60" s="2310"/>
      <c r="T60" s="2309"/>
      <c r="U60" s="2422">
        <f t="shared" si="33"/>
        <v>0</v>
      </c>
      <c r="V60" s="2338">
        <f t="shared" si="34"/>
        <v>0</v>
      </c>
      <c r="W60" s="2040">
        <f>IFERROR(SUMIF(C85:D85, T60, C86:D86), 0)</f>
        <v>0</v>
      </c>
      <c r="X60" s="2040">
        <f>IFERROR(SUMIF(E83:K83, T60, E84:K84), 0) + IFERROR(SUMIF(E85:K85, T60, E86:K86), 0) + IFERROR(SUMIF(E87:K87, T60, E88:K88), 0) + IFERROR(SUMIF(E89:K89, T60, E90:K90), 0)</f>
        <v>0</v>
      </c>
      <c r="Y60" s="2339">
        <f t="shared" si="35"/>
        <v>0</v>
      </c>
      <c r="Z60" s="2339">
        <f t="shared" si="27"/>
        <v>0</v>
      </c>
      <c r="AA60" s="2339">
        <f t="shared" si="36"/>
        <v>0</v>
      </c>
      <c r="AB60" s="2339">
        <f>IF((Y60/AC52)*AD48=0,(Z60/AC52)*AD48,(Y60/AC52)*AD48)</f>
        <v>0</v>
      </c>
      <c r="AC60" s="2046"/>
      <c r="AD60" s="2049">
        <f>(S60/AC52)*AD48</f>
        <v>0</v>
      </c>
      <c r="AE60" s="2307">
        <f t="shared" si="28"/>
        <v>0</v>
      </c>
      <c r="AF60" s="3009"/>
      <c r="AG60" s="1928">
        <v>1</v>
      </c>
      <c r="AH60" s="1453">
        <v>1</v>
      </c>
      <c r="AI60" s="1453">
        <v>1</v>
      </c>
      <c r="AJ60" s="1453">
        <v>1</v>
      </c>
      <c r="AK60" s="1453">
        <v>1</v>
      </c>
      <c r="AL60" s="1928">
        <v>1</v>
      </c>
      <c r="AM60" s="1928">
        <v>1</v>
      </c>
      <c r="AN60" s="1928">
        <v>1</v>
      </c>
      <c r="AO60" s="1928">
        <v>1</v>
      </c>
      <c r="AP60" s="1928">
        <v>1</v>
      </c>
      <c r="AQ60" s="1928">
        <v>1</v>
      </c>
      <c r="AR60" s="1928">
        <v>1</v>
      </c>
      <c r="AS60" s="1928">
        <v>1</v>
      </c>
      <c r="AT60" s="1928">
        <v>1</v>
      </c>
      <c r="AU60" s="1928">
        <v>1</v>
      </c>
      <c r="AV60" s="1928">
        <v>1</v>
      </c>
      <c r="AX60" s="1928">
        <v>1</v>
      </c>
    </row>
    <row r="61" spans="1:50" s="839" customFormat="1" ht="26.1" customHeight="1">
      <c r="A61" s="1928">
        <v>1</v>
      </c>
      <c r="B61" s="2055" t="str">
        <f t="shared" si="29"/>
        <v>►</v>
      </c>
      <c r="C61" s="2311"/>
      <c r="D61" s="2309"/>
      <c r="E61" s="2422">
        <f t="shared" si="30"/>
        <v>0</v>
      </c>
      <c r="F61" s="2338">
        <f t="shared" si="31"/>
        <v>0</v>
      </c>
      <c r="G61" s="2040">
        <f>IFERROR(SUMIF(C85:D85, D61, C86:D86), 0)</f>
        <v>0</v>
      </c>
      <c r="H61" s="2040">
        <f>IFERROR(SUMIF(E83:K83, D61, E84:K84), 0) + IFERROR(SUMIF(E85:K85, D61, E86:K86), 0) + IFERROR(SUMIF(E87:K87, D61, E88:K88), 0) + IFERROR(SUMIF(E89:K89, D61, E90:K90), 0)</f>
        <v>0</v>
      </c>
      <c r="I61" s="2339">
        <f t="shared" si="32"/>
        <v>0</v>
      </c>
      <c r="J61" s="2339">
        <f t="shared" si="24"/>
        <v>0</v>
      </c>
      <c r="K61" s="2339">
        <f t="shared" si="25"/>
        <v>0</v>
      </c>
      <c r="L61" s="2339">
        <f>IF((I61/M52)*N48=0,(J61/M52)*N48,(I61/M52)*N48)</f>
        <v>0</v>
      </c>
      <c r="M61" s="2046"/>
      <c r="N61" s="2049">
        <f>(C61/M52)*N48</f>
        <v>0</v>
      </c>
      <c r="O61" s="2307">
        <f t="shared" si="26"/>
        <v>0</v>
      </c>
      <c r="P61" s="3009"/>
      <c r="Q61" s="1928">
        <v>1</v>
      </c>
      <c r="R61" s="2055" t="str">
        <f t="shared" si="37"/>
        <v>►</v>
      </c>
      <c r="S61" s="2311"/>
      <c r="T61" s="2309"/>
      <c r="U61" s="2422">
        <f t="shared" si="33"/>
        <v>0</v>
      </c>
      <c r="V61" s="2338">
        <f t="shared" si="34"/>
        <v>0</v>
      </c>
      <c r="W61" s="2040">
        <f>IFERROR(SUMIF(C85:D85, T61, C86:D86), 0)</f>
        <v>0</v>
      </c>
      <c r="X61" s="2040">
        <f>IFERROR(SUMIF(E83:K83, T61, E84:K84), 0) + IFERROR(SUMIF(E85:K85, T61, E86:K86), 0) + IFERROR(SUMIF(E87:K87, T61, E88:K88), 0) + IFERROR(SUMIF(E89:K89, T61, E90:K90), 0)</f>
        <v>0</v>
      </c>
      <c r="Y61" s="2339">
        <f t="shared" si="35"/>
        <v>0</v>
      </c>
      <c r="Z61" s="2339">
        <f t="shared" si="27"/>
        <v>0</v>
      </c>
      <c r="AA61" s="2339">
        <f t="shared" si="36"/>
        <v>0</v>
      </c>
      <c r="AB61" s="2339">
        <f>IF((Y61/AC52)*AD48=0,(Z61/AC52)*AD48,(Y61/AC52)*AD48)</f>
        <v>0</v>
      </c>
      <c r="AC61" s="2046"/>
      <c r="AD61" s="2049">
        <f>(S61/AC52)*AD48</f>
        <v>0</v>
      </c>
      <c r="AE61" s="2307">
        <f t="shared" si="28"/>
        <v>0</v>
      </c>
      <c r="AF61" s="3009"/>
      <c r="AG61" s="1928">
        <v>1</v>
      </c>
      <c r="AH61" s="1453">
        <v>1</v>
      </c>
      <c r="AI61" s="1453">
        <v>1</v>
      </c>
      <c r="AJ61" s="1453">
        <v>1</v>
      </c>
      <c r="AK61" s="1453">
        <v>1</v>
      </c>
      <c r="AL61" s="1928">
        <v>1</v>
      </c>
      <c r="AM61" s="1928">
        <v>1</v>
      </c>
      <c r="AN61" s="1928">
        <v>1</v>
      </c>
      <c r="AO61" s="1928">
        <v>1</v>
      </c>
      <c r="AP61" s="1928">
        <v>1</v>
      </c>
      <c r="AQ61" s="1928">
        <v>1</v>
      </c>
      <c r="AR61" s="1928">
        <v>1</v>
      </c>
      <c r="AS61" s="1928">
        <v>1</v>
      </c>
      <c r="AT61" s="1928">
        <v>1</v>
      </c>
      <c r="AU61" s="1928">
        <v>1</v>
      </c>
      <c r="AV61" s="1928">
        <v>1</v>
      </c>
      <c r="AX61" s="1928">
        <v>1</v>
      </c>
    </row>
    <row r="62" spans="1:50" s="839" customFormat="1" ht="26.1" customHeight="1">
      <c r="A62" s="1928">
        <v>1</v>
      </c>
      <c r="B62" s="2055" t="str">
        <f t="shared" si="29"/>
        <v>►</v>
      </c>
      <c r="C62" s="2310"/>
      <c r="D62" s="2309"/>
      <c r="E62" s="2422">
        <f t="shared" si="30"/>
        <v>0</v>
      </c>
      <c r="F62" s="2338">
        <f t="shared" si="31"/>
        <v>0</v>
      </c>
      <c r="G62" s="2040">
        <f>IFERROR(SUMIF(C85:D85, D62, C86:D86), 0)</f>
        <v>0</v>
      </c>
      <c r="H62" s="2040">
        <f>IFERROR(SUMIF(E83:K83, D62, E84:K84), 0) + IFERROR(SUMIF(E85:K85, D62, E86:K86), 0) + IFERROR(SUMIF(E87:K87, D62, E88:K88), 0) + IFERROR(SUMIF(E89:K89, D62, E90:K90), 0)</f>
        <v>0</v>
      </c>
      <c r="I62" s="2339">
        <f t="shared" si="32"/>
        <v>0</v>
      </c>
      <c r="J62" s="2339">
        <f t="shared" si="24"/>
        <v>0</v>
      </c>
      <c r="K62" s="2339">
        <f t="shared" si="25"/>
        <v>0</v>
      </c>
      <c r="L62" s="2339">
        <f>IF((I62/M52)*N48=0,(J62/M52)*N48,(I62/M52)*N48)</f>
        <v>0</v>
      </c>
      <c r="M62" s="2046"/>
      <c r="N62" s="2049">
        <f>(C62/M52)*N48</f>
        <v>0</v>
      </c>
      <c r="O62" s="2307">
        <f t="shared" si="26"/>
        <v>0</v>
      </c>
      <c r="P62" s="3009"/>
      <c r="Q62" s="1928">
        <v>1</v>
      </c>
      <c r="R62" s="2055" t="str">
        <f t="shared" si="37"/>
        <v>►</v>
      </c>
      <c r="S62" s="2310"/>
      <c r="T62" s="2309"/>
      <c r="U62" s="2422">
        <f t="shared" si="33"/>
        <v>0</v>
      </c>
      <c r="V62" s="2338">
        <f t="shared" si="34"/>
        <v>0</v>
      </c>
      <c r="W62" s="2040">
        <f>IFERROR(SUMIF(C85:D85, T62, C86:D86), 0)</f>
        <v>0</v>
      </c>
      <c r="X62" s="2040">
        <f>IFERROR(SUMIF(E83:K83, T62, E84:K84), 0) + IFERROR(SUMIF(E85:K85, T62, E86:K86), 0) + IFERROR(SUMIF(E87:K87, T62, E88:K88), 0) + IFERROR(SUMIF(E89:K89, T62, E90:K90), 0)</f>
        <v>0</v>
      </c>
      <c r="Y62" s="2339">
        <f t="shared" si="35"/>
        <v>0</v>
      </c>
      <c r="Z62" s="2339">
        <f t="shared" si="27"/>
        <v>0</v>
      </c>
      <c r="AA62" s="2339">
        <f t="shared" si="36"/>
        <v>0</v>
      </c>
      <c r="AB62" s="2339">
        <f>IF((Y62/AC52)*AD48=0,(Z62/AC52)*AD48,(Y62/AC52)*AD48)</f>
        <v>0</v>
      </c>
      <c r="AC62" s="2046"/>
      <c r="AD62" s="2049">
        <f>(S62/AC52)*AD48</f>
        <v>0</v>
      </c>
      <c r="AE62" s="2307">
        <f t="shared" si="28"/>
        <v>0</v>
      </c>
      <c r="AF62" s="3009"/>
      <c r="AG62" s="1928">
        <v>1</v>
      </c>
      <c r="AH62" s="1453">
        <v>1</v>
      </c>
      <c r="AI62" s="1453">
        <v>1</v>
      </c>
      <c r="AJ62" s="1453">
        <v>1</v>
      </c>
      <c r="AK62" s="1453">
        <v>1</v>
      </c>
      <c r="AL62" s="1928">
        <v>1</v>
      </c>
      <c r="AM62" s="1928">
        <v>1</v>
      </c>
      <c r="AN62" s="1928">
        <v>1</v>
      </c>
      <c r="AO62" s="1928">
        <v>1</v>
      </c>
      <c r="AP62" s="1928">
        <v>1</v>
      </c>
      <c r="AQ62" s="1928">
        <v>1</v>
      </c>
      <c r="AR62" s="1928">
        <v>1</v>
      </c>
      <c r="AS62" s="1928">
        <v>1</v>
      </c>
      <c r="AT62" s="1928">
        <v>1</v>
      </c>
      <c r="AU62" s="1928">
        <v>1</v>
      </c>
      <c r="AV62" s="1928">
        <v>1</v>
      </c>
      <c r="AX62" s="1928">
        <v>1</v>
      </c>
    </row>
    <row r="63" spans="1:50" s="839" customFormat="1" ht="26.1" customHeight="1">
      <c r="A63" s="1928">
        <v>1</v>
      </c>
      <c r="B63" s="2055" t="str">
        <f t="shared" si="29"/>
        <v>►</v>
      </c>
      <c r="C63" s="2311"/>
      <c r="D63" s="2309"/>
      <c r="E63" s="2422">
        <f t="shared" si="30"/>
        <v>0</v>
      </c>
      <c r="F63" s="2338">
        <f t="shared" si="31"/>
        <v>0</v>
      </c>
      <c r="G63" s="2040">
        <f>IFERROR(SUMIF(C85:D85, D63, C86:D86), 0)</f>
        <v>0</v>
      </c>
      <c r="H63" s="2040">
        <f>IFERROR(SUMIF(E83:K83, D63, E84:K84), 0) + IFERROR(SUMIF(E85:K85, D63, E86:K86), 0) + IFERROR(SUMIF(E87:K87, D63, E88:K88), 0) + IFERROR(SUMIF(E89:K89, D63, E90:K90), 0)</f>
        <v>0</v>
      </c>
      <c r="I63" s="2339">
        <f t="shared" si="32"/>
        <v>0</v>
      </c>
      <c r="J63" s="2339">
        <f t="shared" si="24"/>
        <v>0</v>
      </c>
      <c r="K63" s="2339">
        <f t="shared" si="25"/>
        <v>0</v>
      </c>
      <c r="L63" s="2339">
        <f>IF((I63/M52)*N48=0,(J63/M52)*N48,(I63/M52)*N48)</f>
        <v>0</v>
      </c>
      <c r="M63" s="2046"/>
      <c r="N63" s="2049">
        <f>(C63/M52)*N48</f>
        <v>0</v>
      </c>
      <c r="O63" s="2307">
        <f t="shared" si="26"/>
        <v>0</v>
      </c>
      <c r="P63" s="3009"/>
      <c r="Q63" s="1928">
        <v>1</v>
      </c>
      <c r="R63" s="2055" t="str">
        <f t="shared" si="37"/>
        <v>►</v>
      </c>
      <c r="S63" s="2311"/>
      <c r="T63" s="2309"/>
      <c r="U63" s="2422">
        <f t="shared" si="33"/>
        <v>0</v>
      </c>
      <c r="V63" s="2338">
        <f t="shared" si="34"/>
        <v>0</v>
      </c>
      <c r="W63" s="2040">
        <f>IFERROR(SUMIF(C85:D85, T63, C86:D86), 0)</f>
        <v>0</v>
      </c>
      <c r="X63" s="2040">
        <f>IFERROR(SUMIF(E83:K83, T63, E84:K84), 0) + IFERROR(SUMIF(E85:K85, T63, E86:K86), 0) + IFERROR(SUMIF(E87:K87, T63, E88:K88), 0) + IFERROR(SUMIF(E89:K89, T63, E90:K90), 0)</f>
        <v>0</v>
      </c>
      <c r="Y63" s="2339">
        <f t="shared" si="35"/>
        <v>0</v>
      </c>
      <c r="Z63" s="2339">
        <f t="shared" si="27"/>
        <v>0</v>
      </c>
      <c r="AA63" s="2339">
        <f t="shared" si="36"/>
        <v>0</v>
      </c>
      <c r="AB63" s="2339">
        <f>IF((Y63/AC52)*AD48=0,(Z63/AC52)*AD48,(Y63/AC52)*AD48)</f>
        <v>0</v>
      </c>
      <c r="AC63" s="2046"/>
      <c r="AD63" s="2049">
        <f>(S63/AC52)*AD48</f>
        <v>0</v>
      </c>
      <c r="AE63" s="2307">
        <f t="shared" si="28"/>
        <v>0</v>
      </c>
      <c r="AF63" s="3009"/>
      <c r="AG63" s="1928">
        <v>1</v>
      </c>
      <c r="AH63" s="1453">
        <v>1</v>
      </c>
      <c r="AI63" s="1453">
        <v>1</v>
      </c>
      <c r="AJ63" s="1453">
        <v>1</v>
      </c>
      <c r="AK63" s="1453">
        <v>1</v>
      </c>
      <c r="AL63" s="1928">
        <v>1</v>
      </c>
      <c r="AM63" s="1928">
        <v>1</v>
      </c>
      <c r="AN63" s="1928">
        <v>1</v>
      </c>
      <c r="AO63" s="1928">
        <v>1</v>
      </c>
      <c r="AP63" s="1928">
        <v>1</v>
      </c>
      <c r="AQ63" s="1928">
        <v>1</v>
      </c>
      <c r="AR63" s="1928">
        <v>1</v>
      </c>
      <c r="AS63" s="1928">
        <v>1</v>
      </c>
      <c r="AT63" s="1928">
        <v>1</v>
      </c>
      <c r="AU63" s="1928">
        <v>1</v>
      </c>
      <c r="AV63" s="1928">
        <v>1</v>
      </c>
      <c r="AX63" s="1928">
        <v>1</v>
      </c>
    </row>
    <row r="64" spans="1:50" s="839" customFormat="1" ht="26.1" customHeight="1">
      <c r="A64" s="1928">
        <v>1</v>
      </c>
      <c r="B64" s="2055" t="str">
        <f t="shared" si="29"/>
        <v>►</v>
      </c>
      <c r="C64" s="2310"/>
      <c r="D64" s="2309"/>
      <c r="E64" s="2422">
        <f t="shared" si="30"/>
        <v>0</v>
      </c>
      <c r="F64" s="2338">
        <f t="shared" si="31"/>
        <v>0</v>
      </c>
      <c r="G64" s="2040">
        <f>IFERROR(SUMIF(C85:D85, D64, C86:D86), 0)</f>
        <v>0</v>
      </c>
      <c r="H64" s="2040">
        <f>IFERROR(SUMIF(E83:K83, D64, E84:K84), 0) + IFERROR(SUMIF(E85:K85, D64, E86:K86), 0) + IFERROR(SUMIF(E87:K87, D64, E88:K88), 0) + IFERROR(SUMIF(E89:K89, D64, E90:K90), 0)</f>
        <v>0</v>
      </c>
      <c r="I64" s="2339">
        <f t="shared" si="32"/>
        <v>0</v>
      </c>
      <c r="J64" s="2339">
        <f t="shared" si="24"/>
        <v>0</v>
      </c>
      <c r="K64" s="2339">
        <f t="shared" si="25"/>
        <v>0</v>
      </c>
      <c r="L64" s="2339">
        <f>IF((I64/M52)*N48=0,(J64/M52)*N48,(I64/M52)*N48)</f>
        <v>0</v>
      </c>
      <c r="M64" s="2046"/>
      <c r="N64" s="2049">
        <f>(C64/M52)*N48</f>
        <v>0</v>
      </c>
      <c r="O64" s="2307">
        <f t="shared" si="26"/>
        <v>0</v>
      </c>
      <c r="P64" s="3009"/>
      <c r="Q64" s="1928">
        <v>1</v>
      </c>
      <c r="R64" s="2055" t="str">
        <f t="shared" si="37"/>
        <v>►</v>
      </c>
      <c r="S64" s="2310"/>
      <c r="T64" s="2309"/>
      <c r="U64" s="2422">
        <f t="shared" si="33"/>
        <v>0</v>
      </c>
      <c r="V64" s="2338">
        <f t="shared" si="34"/>
        <v>0</v>
      </c>
      <c r="W64" s="2040">
        <f>IFERROR(SUMIF(C85:D85, T64, C86:D86), 0)</f>
        <v>0</v>
      </c>
      <c r="X64" s="2040">
        <f>IFERROR(SUMIF(E83:K83, T64, E84:K84), 0) + IFERROR(SUMIF(E85:K85, T64, E86:K86), 0) + IFERROR(SUMIF(E87:K87, T64, E88:K88), 0) + IFERROR(SUMIF(E89:K89, T64, E90:K90), 0)</f>
        <v>0</v>
      </c>
      <c r="Y64" s="2339">
        <f t="shared" si="35"/>
        <v>0</v>
      </c>
      <c r="Z64" s="2339">
        <f t="shared" si="27"/>
        <v>0</v>
      </c>
      <c r="AA64" s="2339">
        <f t="shared" si="36"/>
        <v>0</v>
      </c>
      <c r="AB64" s="2339">
        <f>IF((Y64/AC52)*AD48=0,(Z64/AC52)*AD48,(Y64/AC52)*AD48)</f>
        <v>0</v>
      </c>
      <c r="AC64" s="2046"/>
      <c r="AD64" s="2049">
        <f>(S64/AC52)*AD48</f>
        <v>0</v>
      </c>
      <c r="AE64" s="2307">
        <f t="shared" si="28"/>
        <v>0</v>
      </c>
      <c r="AF64" s="3009"/>
      <c r="AG64" s="1928">
        <v>1</v>
      </c>
      <c r="AH64" s="1453">
        <v>1</v>
      </c>
      <c r="AI64" s="1453">
        <v>1</v>
      </c>
      <c r="AJ64" s="1453">
        <v>1</v>
      </c>
      <c r="AK64" s="1453">
        <v>1</v>
      </c>
      <c r="AL64" s="1928">
        <v>1</v>
      </c>
      <c r="AM64" s="1928">
        <v>1</v>
      </c>
      <c r="AN64" s="1928">
        <v>1</v>
      </c>
      <c r="AO64" s="1928">
        <v>1</v>
      </c>
      <c r="AP64" s="1928">
        <v>1</v>
      </c>
      <c r="AQ64" s="1928">
        <v>1</v>
      </c>
      <c r="AR64" s="1928">
        <v>1</v>
      </c>
      <c r="AS64" s="1928">
        <v>1</v>
      </c>
      <c r="AT64" s="1928">
        <v>1</v>
      </c>
      <c r="AU64" s="1928">
        <v>1</v>
      </c>
      <c r="AV64" s="1928">
        <v>1</v>
      </c>
      <c r="AX64" s="1928">
        <v>1</v>
      </c>
    </row>
    <row r="65" spans="1:50" s="839" customFormat="1" ht="26.1" customHeight="1">
      <c r="A65" s="1928">
        <v>1</v>
      </c>
      <c r="B65" s="1991" t="s">
        <v>192</v>
      </c>
      <c r="C65" s="2311"/>
      <c r="D65" s="2309"/>
      <c r="E65" s="2422">
        <f t="shared" si="30"/>
        <v>0</v>
      </c>
      <c r="F65" s="2338">
        <f t="shared" si="31"/>
        <v>0</v>
      </c>
      <c r="G65" s="2040">
        <f>IFERROR(SUMIF(C85:D85, D65, C86:D86), 0)</f>
        <v>0</v>
      </c>
      <c r="H65" s="2040">
        <f>IFERROR(SUMIF(E83:K83, D65, E84:K84), 0) + IFERROR(SUMIF(E85:K85, D65, E86:K86), 0) + IFERROR(SUMIF(E87:K87, D65, E88:K88), 0) + IFERROR(SUMIF(E89:K89, D65, E90:K90), 0)</f>
        <v>0</v>
      </c>
      <c r="I65" s="2339">
        <f t="shared" si="32"/>
        <v>0</v>
      </c>
      <c r="J65" s="2339">
        <f t="shared" si="24"/>
        <v>0</v>
      </c>
      <c r="K65" s="2339">
        <f t="shared" si="25"/>
        <v>0</v>
      </c>
      <c r="L65" s="2339">
        <f>IF((I65/M52)*N48=0,(J65/M52)*N48,(I65/M52)*N48)</f>
        <v>0</v>
      </c>
      <c r="M65" s="2046"/>
      <c r="N65" s="2049">
        <f>(C65/M52)*N48</f>
        <v>0</v>
      </c>
      <c r="O65" s="2307">
        <f t="shared" si="26"/>
        <v>0</v>
      </c>
      <c r="P65" s="3009"/>
      <c r="Q65" s="1928">
        <v>1</v>
      </c>
      <c r="R65" s="1991" t="s">
        <v>192</v>
      </c>
      <c r="S65" s="2311"/>
      <c r="T65" s="2309"/>
      <c r="U65" s="2422">
        <f t="shared" si="33"/>
        <v>0</v>
      </c>
      <c r="V65" s="2338">
        <f t="shared" si="34"/>
        <v>0</v>
      </c>
      <c r="W65" s="2040">
        <f>IFERROR(SUMIF(C85:D85, T65, C86:D86), 0)</f>
        <v>0</v>
      </c>
      <c r="X65" s="2040">
        <f>IFERROR(SUMIF(E83:K83, T65, E84:K84), 0) + IFERROR(SUMIF(E85:K85, T65, E86:K86), 0) + IFERROR(SUMIF(E87:K87, T65, E88:K88), 0) + IFERROR(SUMIF(E89:K89, T65, E90:K90), 0)</f>
        <v>0</v>
      </c>
      <c r="Y65" s="2339">
        <f t="shared" si="35"/>
        <v>0</v>
      </c>
      <c r="Z65" s="2339">
        <f t="shared" si="27"/>
        <v>0</v>
      </c>
      <c r="AA65" s="2339">
        <f t="shared" si="36"/>
        <v>0</v>
      </c>
      <c r="AB65" s="2339">
        <f>IF((Y65/AC52)*AD48=0,(Z65/AC52)*AD48,(Y65/AC52)*AD48)</f>
        <v>0</v>
      </c>
      <c r="AC65" s="2046"/>
      <c r="AD65" s="2049">
        <f>(S65/AC52)*AD48</f>
        <v>0</v>
      </c>
      <c r="AE65" s="2307">
        <f t="shared" si="28"/>
        <v>0</v>
      </c>
      <c r="AF65" s="3009"/>
      <c r="AG65" s="1928">
        <v>1</v>
      </c>
      <c r="AH65" s="1453">
        <v>1</v>
      </c>
      <c r="AI65" s="1453">
        <v>1</v>
      </c>
      <c r="AJ65" s="1453">
        <v>1</v>
      </c>
      <c r="AK65" s="1453">
        <v>1</v>
      </c>
      <c r="AL65" s="1928">
        <v>1</v>
      </c>
      <c r="AM65" s="1928">
        <v>1</v>
      </c>
      <c r="AN65" s="1928">
        <v>1</v>
      </c>
      <c r="AO65" s="1928">
        <v>1</v>
      </c>
      <c r="AP65" s="1928">
        <v>1</v>
      </c>
      <c r="AQ65" s="1928">
        <v>1</v>
      </c>
      <c r="AR65" s="1928">
        <v>1</v>
      </c>
      <c r="AS65" s="1928">
        <v>1</v>
      </c>
      <c r="AT65" s="1928">
        <v>1</v>
      </c>
      <c r="AU65" s="1928">
        <v>1</v>
      </c>
      <c r="AV65" s="1928">
        <v>1</v>
      </c>
      <c r="AX65" s="1928">
        <v>1</v>
      </c>
    </row>
    <row r="66" spans="1:50" s="839" customFormat="1" ht="24.95" customHeight="1">
      <c r="A66" s="1928">
        <v>1</v>
      </c>
      <c r="B66" s="1991" t="s">
        <v>192</v>
      </c>
      <c r="C66" s="2085">
        <v>0</v>
      </c>
      <c r="D66" s="2087" t="s">
        <v>3686</v>
      </c>
      <c r="E66" s="2087"/>
      <c r="F66" s="2086"/>
      <c r="G66" s="2086"/>
      <c r="H66" s="2340"/>
      <c r="I66" s="2340"/>
      <c r="J66" s="2340"/>
      <c r="K66" s="2086"/>
      <c r="L66" s="2086"/>
      <c r="M66" s="2086"/>
      <c r="N66" s="2086"/>
      <c r="O66" s="2086"/>
      <c r="P66" s="3009"/>
      <c r="Q66" s="1928">
        <v>1</v>
      </c>
      <c r="R66" s="1991" t="s">
        <v>192</v>
      </c>
      <c r="S66" s="2085">
        <v>0</v>
      </c>
      <c r="T66" s="2087" t="s">
        <v>3686</v>
      </c>
      <c r="U66" s="2087"/>
      <c r="V66" s="2086"/>
      <c r="W66" s="2086"/>
      <c r="X66" s="2340"/>
      <c r="Y66" s="2340"/>
      <c r="Z66" s="2340"/>
      <c r="AA66" s="2086"/>
      <c r="AB66" s="2086"/>
      <c r="AC66" s="2086"/>
      <c r="AD66" s="2086"/>
      <c r="AE66" s="2086"/>
      <c r="AF66" s="3009"/>
      <c r="AG66" s="1928">
        <v>1</v>
      </c>
      <c r="AH66" s="1453">
        <v>1</v>
      </c>
      <c r="AI66" s="1453">
        <v>1</v>
      </c>
      <c r="AJ66" s="1453">
        <v>1</v>
      </c>
      <c r="AK66" s="1453">
        <v>1</v>
      </c>
      <c r="AL66" s="1928">
        <v>1</v>
      </c>
      <c r="AM66" s="1928">
        <v>1</v>
      </c>
      <c r="AN66" s="1928">
        <v>1</v>
      </c>
      <c r="AO66" s="1928">
        <v>1</v>
      </c>
      <c r="AP66" s="1928">
        <v>1</v>
      </c>
      <c r="AQ66" s="1928">
        <v>1</v>
      </c>
      <c r="AR66" s="1928">
        <v>1</v>
      </c>
      <c r="AS66" s="1928">
        <v>1</v>
      </c>
      <c r="AT66" s="1928">
        <v>1</v>
      </c>
      <c r="AU66" s="1928">
        <v>1</v>
      </c>
      <c r="AV66" s="1928">
        <v>1</v>
      </c>
      <c r="AX66" s="1928">
        <v>1</v>
      </c>
    </row>
    <row r="67" spans="1:50" s="839" customFormat="1" ht="20.100000000000001" customHeight="1">
      <c r="A67" s="1928">
        <v>1</v>
      </c>
      <c r="B67" s="2055" t="str">
        <f t="shared" ref="B67:B79" si="39">IF(D67&lt;&gt;"","A",IF(F67&lt;&gt;"","A",IF(M67&lt;&gt;"","A","►")))</f>
        <v>►</v>
      </c>
      <c r="C67" s="2322" t="str">
        <f>IF(ISBLANK(D67),"",LARGE(C66:C66,1)+1)</f>
        <v/>
      </c>
      <c r="D67" s="2313"/>
      <c r="E67" s="2313"/>
      <c r="F67" s="2313"/>
      <c r="G67" s="2313"/>
      <c r="H67" s="2313"/>
      <c r="I67" s="2313"/>
      <c r="J67" s="2313"/>
      <c r="K67" s="2313"/>
      <c r="L67" s="2313"/>
      <c r="M67" s="2313"/>
      <c r="N67" s="2313"/>
      <c r="O67" s="2313"/>
      <c r="P67" s="3009"/>
      <c r="Q67" s="1928">
        <v>1</v>
      </c>
      <c r="R67" s="2055" t="str">
        <f>IF(T67&lt;&gt;"","A",IF(V67&lt;&gt;"","A",IF(AC67&lt;&gt;"","A","►")))</f>
        <v>►</v>
      </c>
      <c r="S67" s="2322" t="str">
        <f>IF(ISBLANK(T67),"",LARGE(S66:S66,1)+1)</f>
        <v/>
      </c>
      <c r="T67" s="2313"/>
      <c r="U67" s="2313"/>
      <c r="V67" s="2313"/>
      <c r="W67" s="2313"/>
      <c r="X67" s="2313"/>
      <c r="Y67" s="2313"/>
      <c r="Z67" s="2313"/>
      <c r="AA67" s="2313"/>
      <c r="AB67" s="2313"/>
      <c r="AC67" s="2313"/>
      <c r="AD67" s="2313"/>
      <c r="AE67" s="2313"/>
      <c r="AF67" s="3009"/>
      <c r="AG67" s="1928">
        <v>1</v>
      </c>
      <c r="AH67" s="1453">
        <v>1</v>
      </c>
      <c r="AI67" s="1453">
        <v>1</v>
      </c>
      <c r="AJ67" s="1453">
        <v>1</v>
      </c>
      <c r="AK67" s="1453">
        <v>1</v>
      </c>
      <c r="AL67" s="1928">
        <v>1</v>
      </c>
      <c r="AM67" s="1928">
        <v>1</v>
      </c>
      <c r="AN67" s="1928">
        <v>1</v>
      </c>
      <c r="AO67" s="1928">
        <v>1</v>
      </c>
      <c r="AP67" s="1928">
        <v>1</v>
      </c>
      <c r="AQ67" s="1928">
        <v>1</v>
      </c>
      <c r="AR67" s="1928">
        <v>1</v>
      </c>
      <c r="AS67" s="1928">
        <v>1</v>
      </c>
      <c r="AT67" s="1928">
        <v>1</v>
      </c>
      <c r="AU67" s="1928">
        <v>1</v>
      </c>
      <c r="AV67" s="1928">
        <v>1</v>
      </c>
      <c r="AX67" s="1928">
        <v>1</v>
      </c>
    </row>
    <row r="68" spans="1:50" s="839" customFormat="1" ht="20.100000000000001" customHeight="1">
      <c r="A68" s="1928">
        <v>1</v>
      </c>
      <c r="B68" s="2055" t="str">
        <f t="shared" si="39"/>
        <v>A</v>
      </c>
      <c r="C68" s="2322">
        <f>IF(ISBLANK(D68),"",LARGE(C66:C67,1)+1)</f>
        <v>1</v>
      </c>
      <c r="D68" s="2313" t="s">
        <v>3694</v>
      </c>
      <c r="E68" s="2313"/>
      <c r="F68" s="2313"/>
      <c r="G68" s="2313"/>
      <c r="H68" s="2313"/>
      <c r="I68" s="2313"/>
      <c r="J68" s="2313"/>
      <c r="K68" s="2313"/>
      <c r="L68" s="2313"/>
      <c r="M68" s="2313"/>
      <c r="N68" s="2313"/>
      <c r="O68" s="2313"/>
      <c r="P68" s="3009"/>
      <c r="Q68" s="1928">
        <v>1</v>
      </c>
      <c r="R68" s="2055" t="s">
        <v>3722</v>
      </c>
      <c r="S68" s="2322">
        <f>IF(ISBLANK(T68),"",LARGE(S66:S67,1)+1)</f>
        <v>1</v>
      </c>
      <c r="T68" s="2313" t="s">
        <v>3692</v>
      </c>
      <c r="U68" s="2313"/>
      <c r="V68" s="2313"/>
      <c r="W68" s="2313"/>
      <c r="X68" s="2313"/>
      <c r="Y68" s="2313"/>
      <c r="Z68" s="2313"/>
      <c r="AA68" s="2313"/>
      <c r="AB68" s="2313"/>
      <c r="AC68" s="2313"/>
      <c r="AD68" s="2313"/>
      <c r="AE68" s="2313"/>
      <c r="AF68" s="3009"/>
      <c r="AG68" s="1928">
        <v>1</v>
      </c>
      <c r="AH68" s="1453">
        <v>1</v>
      </c>
      <c r="AI68" s="1453">
        <v>1</v>
      </c>
      <c r="AJ68" s="1453">
        <v>1</v>
      </c>
      <c r="AK68" s="1453">
        <v>1</v>
      </c>
      <c r="AL68" s="1928">
        <v>1</v>
      </c>
      <c r="AM68" s="1928">
        <v>1</v>
      </c>
      <c r="AN68" s="1928">
        <v>1</v>
      </c>
      <c r="AO68" s="1928">
        <v>1</v>
      </c>
      <c r="AP68" s="1928">
        <v>1</v>
      </c>
      <c r="AQ68" s="1928">
        <v>1</v>
      </c>
      <c r="AR68" s="1928">
        <v>1</v>
      </c>
      <c r="AS68" s="1928">
        <v>1</v>
      </c>
      <c r="AT68" s="1928">
        <v>1</v>
      </c>
      <c r="AU68" s="1928">
        <v>1</v>
      </c>
      <c r="AV68" s="1928">
        <v>1</v>
      </c>
      <c r="AX68" s="1928">
        <v>1</v>
      </c>
    </row>
    <row r="69" spans="1:50" s="839" customFormat="1" ht="20.100000000000001" customHeight="1">
      <c r="A69" s="1928">
        <v>1</v>
      </c>
      <c r="B69" s="2055" t="str">
        <f t="shared" si="39"/>
        <v>►</v>
      </c>
      <c r="C69" s="2322" t="str">
        <f>IF(ISBLANK(D69),"",LARGE(C66:C68,1)+1)</f>
        <v/>
      </c>
      <c r="D69" s="2313"/>
      <c r="E69" s="2313"/>
      <c r="F69" s="2313"/>
      <c r="G69" s="2313"/>
      <c r="H69" s="2313"/>
      <c r="I69" s="2313"/>
      <c r="J69" s="2313"/>
      <c r="K69" s="2313"/>
      <c r="L69" s="2313"/>
      <c r="M69" s="2313"/>
      <c r="N69" s="2313"/>
      <c r="O69" s="2313"/>
      <c r="P69" s="3009"/>
      <c r="Q69" s="1928">
        <v>1</v>
      </c>
      <c r="R69" s="2055" t="str">
        <f t="shared" ref="R69:R79" si="40">IF(T69&lt;&gt;"","A",IF(V69&lt;&gt;"","A",IF(AC69&lt;&gt;"","A","►")))</f>
        <v>►</v>
      </c>
      <c r="S69" s="2322" t="str">
        <f>IF(ISBLANK(T69),"",LARGE(S66:S68,1)+1)</f>
        <v/>
      </c>
      <c r="T69" s="2313"/>
      <c r="U69" s="2313"/>
      <c r="V69" s="2313"/>
      <c r="W69" s="2313"/>
      <c r="X69" s="2313"/>
      <c r="Y69" s="2313"/>
      <c r="Z69" s="2313"/>
      <c r="AA69" s="2313"/>
      <c r="AB69" s="2313"/>
      <c r="AC69" s="2313"/>
      <c r="AD69" s="2313"/>
      <c r="AE69" s="2313"/>
      <c r="AF69" s="3009"/>
      <c r="AG69" s="1928">
        <v>1</v>
      </c>
      <c r="AH69" s="1453">
        <v>1</v>
      </c>
      <c r="AI69" s="1453">
        <v>1</v>
      </c>
      <c r="AJ69" s="1453">
        <v>1</v>
      </c>
      <c r="AK69" s="1453">
        <v>1</v>
      </c>
      <c r="AL69" s="1928">
        <v>1</v>
      </c>
      <c r="AM69" s="1928">
        <v>1</v>
      </c>
      <c r="AN69" s="1928">
        <v>1</v>
      </c>
      <c r="AO69" s="1928">
        <v>1</v>
      </c>
      <c r="AP69" s="1928">
        <v>1</v>
      </c>
      <c r="AQ69" s="1928">
        <v>1</v>
      </c>
      <c r="AR69" s="1928">
        <v>1</v>
      </c>
      <c r="AS69" s="1928">
        <v>1</v>
      </c>
      <c r="AT69" s="1928">
        <v>1</v>
      </c>
      <c r="AU69" s="1928">
        <v>1</v>
      </c>
      <c r="AV69" s="1928">
        <v>1</v>
      </c>
      <c r="AX69" s="1928">
        <v>1</v>
      </c>
    </row>
    <row r="70" spans="1:50" s="839" customFormat="1" ht="27" customHeight="1" thickBot="1">
      <c r="A70" s="1928">
        <v>1</v>
      </c>
      <c r="B70" s="2055" t="str">
        <f t="shared" si="39"/>
        <v>A</v>
      </c>
      <c r="C70" s="2322">
        <f>IF(ISBLANK(D70),"",LARGE(C66:C69,1)+1)</f>
        <v>2</v>
      </c>
      <c r="D70" s="2313" t="s">
        <v>3695</v>
      </c>
      <c r="E70" s="2313"/>
      <c r="F70" s="2313"/>
      <c r="G70" s="2313"/>
      <c r="H70" s="2313"/>
      <c r="I70" s="2313"/>
      <c r="J70" s="2313"/>
      <c r="K70" s="2313"/>
      <c r="L70" s="2313"/>
      <c r="M70" s="2313"/>
      <c r="N70" s="2313"/>
      <c r="O70" s="2313"/>
      <c r="P70" s="3009"/>
      <c r="Q70" s="1928">
        <v>1</v>
      </c>
      <c r="R70" s="2055" t="str">
        <f t="shared" si="40"/>
        <v>A</v>
      </c>
      <c r="S70" s="2322" t="str">
        <f>IF(ISBLANK(T70),"",LARGE(S66:S69,1)+1)</f>
        <v/>
      </c>
      <c r="T70" s="2313"/>
      <c r="U70" s="2313"/>
      <c r="V70" s="2313" t="s">
        <v>3693</v>
      </c>
      <c r="W70" s="2313"/>
      <c r="X70" s="2313"/>
      <c r="Y70" s="2313"/>
      <c r="Z70" s="2313"/>
      <c r="AA70" s="2313"/>
      <c r="AB70" s="2313"/>
      <c r="AC70" s="2313"/>
      <c r="AD70" s="2313"/>
      <c r="AE70" s="2313"/>
      <c r="AF70" s="3009"/>
      <c r="AG70" s="1928">
        <v>1</v>
      </c>
      <c r="AH70" s="1453">
        <v>1</v>
      </c>
      <c r="AI70" s="1453">
        <v>1</v>
      </c>
      <c r="AJ70" s="1453">
        <v>1</v>
      </c>
      <c r="AK70" s="1453">
        <v>1</v>
      </c>
      <c r="AL70" s="1928">
        <v>1</v>
      </c>
      <c r="AM70" s="1928">
        <v>1</v>
      </c>
      <c r="AN70" s="1928">
        <v>1</v>
      </c>
      <c r="AO70" s="1928">
        <v>1</v>
      </c>
      <c r="AP70" s="1928">
        <v>1</v>
      </c>
      <c r="AQ70" s="1928">
        <v>1</v>
      </c>
      <c r="AR70" s="1928">
        <v>1</v>
      </c>
      <c r="AS70" s="1928">
        <v>1</v>
      </c>
      <c r="AT70" s="1928">
        <v>1</v>
      </c>
      <c r="AU70" s="1928">
        <v>1</v>
      </c>
      <c r="AV70" s="1928">
        <v>1</v>
      </c>
      <c r="AX70" s="1928">
        <v>1</v>
      </c>
    </row>
    <row r="71" spans="1:50" s="839" customFormat="1" ht="27" customHeight="1">
      <c r="A71" s="1928">
        <v>1</v>
      </c>
      <c r="B71" s="2055" t="str">
        <f t="shared" si="39"/>
        <v>►</v>
      </c>
      <c r="C71" s="2322" t="str">
        <f>IF(ISBLANK(D71),"",LARGE(C66:C70,1)+1)</f>
        <v/>
      </c>
      <c r="D71" s="2313"/>
      <c r="E71" s="2313"/>
      <c r="F71" s="2313"/>
      <c r="G71" s="2313"/>
      <c r="H71" s="2313"/>
      <c r="I71" s="2313"/>
      <c r="J71" s="2313"/>
      <c r="K71" s="2313"/>
      <c r="L71" s="2313"/>
      <c r="M71" s="2313"/>
      <c r="N71" s="2313"/>
      <c r="O71" s="2313"/>
      <c r="P71" s="3009"/>
      <c r="Q71" s="1928">
        <v>1</v>
      </c>
      <c r="R71" s="2055" t="str">
        <f t="shared" si="40"/>
        <v>►</v>
      </c>
      <c r="S71" s="2322" t="str">
        <f>IF(ISBLANK(T71),"",LARGE(S66:S70,1)+1)</f>
        <v/>
      </c>
      <c r="T71" s="2313"/>
      <c r="U71" s="2313"/>
      <c r="V71" s="2313"/>
      <c r="W71" s="2313"/>
      <c r="X71" s="2313"/>
      <c r="Y71" s="2313"/>
      <c r="Z71" s="2313"/>
      <c r="AA71" s="2313"/>
      <c r="AB71" s="2313"/>
      <c r="AC71" s="2313"/>
      <c r="AD71" s="2313"/>
      <c r="AE71" s="2313"/>
      <c r="AF71" s="3009"/>
      <c r="AG71" s="1928">
        <v>1</v>
      </c>
      <c r="AH71" s="837" t="s">
        <v>192</v>
      </c>
      <c r="AI71" s="2248" t="s">
        <v>3609</v>
      </c>
      <c r="AJ71" s="2"/>
      <c r="AK71" s="1453">
        <v>1</v>
      </c>
      <c r="AL71" s="1928">
        <v>1</v>
      </c>
      <c r="AM71" s="1928">
        <v>1</v>
      </c>
      <c r="AN71" s="1928">
        <v>1</v>
      </c>
      <c r="AO71" s="1928">
        <v>1</v>
      </c>
      <c r="AP71" s="1928">
        <v>1</v>
      </c>
      <c r="AQ71" s="1928">
        <v>1</v>
      </c>
      <c r="AR71" s="1928">
        <v>1</v>
      </c>
      <c r="AS71" s="1928">
        <v>1</v>
      </c>
      <c r="AT71" s="1928">
        <v>1</v>
      </c>
      <c r="AU71" s="1928">
        <v>1</v>
      </c>
      <c r="AV71" s="1928">
        <v>1</v>
      </c>
      <c r="AX71" s="1928">
        <v>1</v>
      </c>
    </row>
    <row r="72" spans="1:50" s="839" customFormat="1" ht="20.100000000000001" customHeight="1">
      <c r="A72" s="1928">
        <v>1</v>
      </c>
      <c r="B72" s="2055" t="str">
        <f t="shared" si="39"/>
        <v>►</v>
      </c>
      <c r="C72" s="2322" t="str">
        <f>IF(ISBLANK(D72),"",LARGE(C66:C71,1)+1)</f>
        <v/>
      </c>
      <c r="D72" s="2313"/>
      <c r="E72" s="2313"/>
      <c r="F72" s="2313"/>
      <c r="G72" s="2313"/>
      <c r="H72" s="2313"/>
      <c r="I72" s="2313"/>
      <c r="J72" s="2313"/>
      <c r="K72" s="2313"/>
      <c r="L72" s="2313"/>
      <c r="M72" s="2313"/>
      <c r="N72" s="2313"/>
      <c r="O72" s="2313"/>
      <c r="P72" s="3009"/>
      <c r="Q72" s="1928">
        <v>1</v>
      </c>
      <c r="R72" s="2055" t="str">
        <f t="shared" si="40"/>
        <v>►</v>
      </c>
      <c r="S72" s="2322" t="str">
        <f>IF(ISBLANK(T72),"",LARGE(S66:S71,1)+1)</f>
        <v/>
      </c>
      <c r="T72" s="2313"/>
      <c r="U72" s="2313"/>
      <c r="V72" s="2313"/>
      <c r="W72" s="2313"/>
      <c r="X72" s="2313"/>
      <c r="Y72" s="2313"/>
      <c r="Z72" s="2313"/>
      <c r="AA72" s="2313"/>
      <c r="AB72" s="2313"/>
      <c r="AC72" s="2313"/>
      <c r="AD72" s="2313"/>
      <c r="AE72" s="2313"/>
      <c r="AF72" s="3009"/>
      <c r="AG72" s="1928">
        <v>1</v>
      </c>
      <c r="AH72" s="860" t="s">
        <v>201</v>
      </c>
      <c r="AI72" s="2249" t="s">
        <v>3610</v>
      </c>
      <c r="AJ72" s="2"/>
      <c r="AK72" s="1453">
        <v>1</v>
      </c>
      <c r="AL72" s="1928">
        <v>1</v>
      </c>
      <c r="AM72" s="1928">
        <v>1</v>
      </c>
      <c r="AN72" s="1928">
        <v>1</v>
      </c>
      <c r="AO72" s="1928">
        <v>1</v>
      </c>
      <c r="AP72" s="1928">
        <v>1</v>
      </c>
      <c r="AQ72" s="1928">
        <v>1</v>
      </c>
      <c r="AR72" s="1928">
        <v>1</v>
      </c>
      <c r="AS72" s="1928">
        <v>1</v>
      </c>
      <c r="AT72" s="1928">
        <v>1</v>
      </c>
      <c r="AU72" s="1928">
        <v>1</v>
      </c>
      <c r="AV72" s="1928">
        <v>1</v>
      </c>
      <c r="AX72" s="1928">
        <v>1</v>
      </c>
    </row>
    <row r="73" spans="1:50" s="839" customFormat="1" ht="20.100000000000001" customHeight="1">
      <c r="A73" s="1928">
        <v>1</v>
      </c>
      <c r="B73" s="2055" t="str">
        <f t="shared" si="39"/>
        <v>►</v>
      </c>
      <c r="C73" s="2322" t="str">
        <f>IF(ISBLANK(D73),"",LARGE(C66:C72,1)+1)</f>
        <v/>
      </c>
      <c r="D73" s="2313"/>
      <c r="E73" s="2313"/>
      <c r="F73" s="2313"/>
      <c r="G73" s="2313"/>
      <c r="H73" s="2313"/>
      <c r="I73" s="2313"/>
      <c r="J73" s="2313"/>
      <c r="K73" s="2313"/>
      <c r="L73" s="2313"/>
      <c r="M73" s="2313"/>
      <c r="N73" s="2313"/>
      <c r="O73" s="2313"/>
      <c r="P73" s="3009"/>
      <c r="Q73" s="1928">
        <v>1</v>
      </c>
      <c r="R73" s="2055" t="str">
        <f t="shared" si="40"/>
        <v>►</v>
      </c>
      <c r="S73" s="2322" t="str">
        <f>IF(ISBLANK(T73),"",LARGE(S66:S72,1)+1)</f>
        <v/>
      </c>
      <c r="T73" s="2313"/>
      <c r="U73" s="2313"/>
      <c r="V73" s="2313"/>
      <c r="W73" s="2313"/>
      <c r="X73" s="2313"/>
      <c r="Y73" s="2313"/>
      <c r="Z73" s="2313"/>
      <c r="AA73" s="2313"/>
      <c r="AB73" s="2313"/>
      <c r="AC73" s="2313"/>
      <c r="AD73" s="2313"/>
      <c r="AE73" s="2313"/>
      <c r="AF73" s="3009"/>
      <c r="AG73" s="1928">
        <v>1</v>
      </c>
      <c r="AH73" s="860" t="s">
        <v>192</v>
      </c>
      <c r="AI73" s="2249" t="s">
        <v>3610</v>
      </c>
      <c r="AJ73" s="2"/>
      <c r="AK73" s="1453">
        <v>1</v>
      </c>
      <c r="AL73" s="1928">
        <v>1</v>
      </c>
      <c r="AM73" s="1928">
        <v>1</v>
      </c>
      <c r="AN73" s="1928">
        <v>1</v>
      </c>
      <c r="AO73" s="1928">
        <v>1</v>
      </c>
      <c r="AP73" s="1928">
        <v>1</v>
      </c>
      <c r="AQ73" s="1928">
        <v>1</v>
      </c>
      <c r="AR73" s="1928">
        <v>1</v>
      </c>
      <c r="AS73" s="1928">
        <v>1</v>
      </c>
      <c r="AT73" s="1928">
        <v>1</v>
      </c>
      <c r="AU73" s="1928">
        <v>1</v>
      </c>
      <c r="AV73" s="1928">
        <v>1</v>
      </c>
      <c r="AX73" s="1928">
        <v>1</v>
      </c>
    </row>
    <row r="74" spans="1:50" s="839" customFormat="1" ht="20.100000000000001" customHeight="1">
      <c r="A74" s="1928">
        <v>1</v>
      </c>
      <c r="B74" s="2055" t="str">
        <f t="shared" si="39"/>
        <v>►</v>
      </c>
      <c r="C74" s="2322" t="str">
        <f>IF(ISBLANK(D74),"",LARGE(C66:C73,1)+1)</f>
        <v/>
      </c>
      <c r="D74" s="2313"/>
      <c r="E74" s="2313"/>
      <c r="F74" s="2313"/>
      <c r="G74" s="2313"/>
      <c r="H74" s="2313"/>
      <c r="I74" s="2313"/>
      <c r="J74" s="2313"/>
      <c r="K74" s="2313"/>
      <c r="L74" s="2313"/>
      <c r="M74" s="2313"/>
      <c r="N74" s="2313"/>
      <c r="O74" s="2313"/>
      <c r="P74" s="3009"/>
      <c r="Q74" s="1928">
        <v>1</v>
      </c>
      <c r="R74" s="2055" t="str">
        <f t="shared" si="40"/>
        <v>►</v>
      </c>
      <c r="S74" s="2322" t="str">
        <f>IF(ISBLANK(T74),"",LARGE(S66:S73,1)+1)</f>
        <v/>
      </c>
      <c r="T74" s="2313"/>
      <c r="U74" s="2313"/>
      <c r="V74" s="2313"/>
      <c r="W74" s="2313"/>
      <c r="X74" s="2313"/>
      <c r="Y74" s="2313"/>
      <c r="Z74" s="2313"/>
      <c r="AA74" s="2313"/>
      <c r="AB74" s="2313"/>
      <c r="AC74" s="2313"/>
      <c r="AD74" s="2313"/>
      <c r="AE74" s="2313"/>
      <c r="AF74" s="3009"/>
      <c r="AG74" s="1928">
        <v>1</v>
      </c>
      <c r="AH74" s="2252" t="s">
        <v>3612</v>
      </c>
      <c r="AI74" s="2251"/>
      <c r="AJ74" s="2"/>
      <c r="AK74" s="1453">
        <v>1</v>
      </c>
      <c r="AL74" s="1928">
        <v>1</v>
      </c>
      <c r="AM74" s="1928">
        <v>1</v>
      </c>
      <c r="AN74" s="1928">
        <v>1</v>
      </c>
      <c r="AO74" s="1928">
        <v>1</v>
      </c>
      <c r="AP74" s="1928">
        <v>1</v>
      </c>
      <c r="AQ74" s="1928">
        <v>1</v>
      </c>
      <c r="AR74" s="1928">
        <v>1</v>
      </c>
      <c r="AS74" s="1928">
        <v>1</v>
      </c>
      <c r="AT74" s="1928">
        <v>1</v>
      </c>
      <c r="AU74" s="1928">
        <v>1</v>
      </c>
      <c r="AV74" s="1928">
        <v>1</v>
      </c>
      <c r="AX74" s="1928">
        <v>1</v>
      </c>
    </row>
    <row r="75" spans="1:50" s="839" customFormat="1" ht="20.100000000000001" customHeight="1">
      <c r="A75" s="1928">
        <v>1</v>
      </c>
      <c r="B75" s="2055" t="str">
        <f t="shared" si="39"/>
        <v>►</v>
      </c>
      <c r="C75" s="2322" t="str">
        <f>IF(ISBLANK(D75),"",LARGE(C66:C74,1)+1)</f>
        <v/>
      </c>
      <c r="F75" s="2313"/>
      <c r="G75" s="2313"/>
      <c r="H75" s="2313"/>
      <c r="I75" s="2313"/>
      <c r="J75" s="2313"/>
      <c r="K75" s="2313"/>
      <c r="L75" s="2313"/>
      <c r="M75" s="2313"/>
      <c r="N75" s="2313"/>
      <c r="O75" s="2313"/>
      <c r="P75" s="3009"/>
      <c r="Q75" s="1928">
        <v>1</v>
      </c>
      <c r="R75" s="2055" t="str">
        <f t="shared" si="40"/>
        <v>►</v>
      </c>
      <c r="S75" s="2322" t="str">
        <f>IF(ISBLANK(T75),"",LARGE(S66:S74,1)+1)</f>
        <v/>
      </c>
      <c r="V75" s="2313"/>
      <c r="W75" s="2313"/>
      <c r="X75" s="2313"/>
      <c r="Y75" s="2313"/>
      <c r="Z75" s="2313"/>
      <c r="AA75" s="2313"/>
      <c r="AB75" s="2313"/>
      <c r="AC75" s="2313"/>
      <c r="AD75" s="2313"/>
      <c r="AE75" s="2313"/>
      <c r="AF75" s="3009"/>
      <c r="AG75" s="1928">
        <v>1</v>
      </c>
      <c r="AH75" s="873"/>
      <c r="AI75" s="873"/>
      <c r="AJ75" s="873"/>
      <c r="AK75" s="1453">
        <v>1</v>
      </c>
      <c r="AL75" s="1928">
        <v>1</v>
      </c>
      <c r="AM75" s="1928">
        <v>1</v>
      </c>
      <c r="AN75" s="1928">
        <v>1</v>
      </c>
      <c r="AO75" s="1928">
        <v>1</v>
      </c>
      <c r="AP75" s="1928">
        <v>1</v>
      </c>
      <c r="AQ75" s="1928">
        <v>1</v>
      </c>
      <c r="AR75" s="1928">
        <v>1</v>
      </c>
      <c r="AS75" s="1928">
        <v>1</v>
      </c>
      <c r="AT75" s="1928">
        <v>1</v>
      </c>
      <c r="AU75" s="1928">
        <v>1</v>
      </c>
      <c r="AV75" s="1928">
        <v>1</v>
      </c>
      <c r="AX75" s="1928">
        <v>1</v>
      </c>
    </row>
    <row r="76" spans="1:50" s="873" customFormat="1" ht="20.100000000000001" customHeight="1">
      <c r="A76" s="1928">
        <v>1</v>
      </c>
      <c r="B76" s="2055" t="str">
        <f t="shared" si="39"/>
        <v>A</v>
      </c>
      <c r="C76" s="2106" t="s">
        <v>173</v>
      </c>
      <c r="D76" s="2321" t="s">
        <v>2289</v>
      </c>
      <c r="E76" s="2321"/>
      <c r="F76" s="2313"/>
      <c r="G76" s="2313"/>
      <c r="H76" s="2313"/>
      <c r="I76" s="2313"/>
      <c r="J76" s="2313"/>
      <c r="K76" s="2313"/>
      <c r="L76" s="2313"/>
      <c r="M76" s="2313"/>
      <c r="N76" s="2320" t="s">
        <v>2253</v>
      </c>
      <c r="O76" s="2106" t="s">
        <v>2331</v>
      </c>
      <c r="P76" s="3009"/>
      <c r="Q76" s="1928">
        <v>1</v>
      </c>
      <c r="R76" s="2055" t="str">
        <f t="shared" si="40"/>
        <v>A</v>
      </c>
      <c r="S76" s="2106" t="s">
        <v>173</v>
      </c>
      <c r="T76" s="2321" t="s">
        <v>2289</v>
      </c>
      <c r="U76" s="2321"/>
      <c r="V76" s="2313"/>
      <c r="W76" s="2313"/>
      <c r="X76" s="2313"/>
      <c r="Y76" s="2313"/>
      <c r="Z76" s="2313"/>
      <c r="AA76" s="2313"/>
      <c r="AB76" s="2313"/>
      <c r="AC76" s="2313"/>
      <c r="AD76" s="2320" t="s">
        <v>2253</v>
      </c>
      <c r="AE76" s="2106" t="s">
        <v>2331</v>
      </c>
      <c r="AF76" s="3009"/>
      <c r="AG76" s="1928">
        <v>1</v>
      </c>
      <c r="AH76" s="2400" t="e">
        <f ca="1">_xlfn.FORMULATEXT(AE38)</f>
        <v>#N/A</v>
      </c>
      <c r="AI76" s="761" t="s">
        <v>3723</v>
      </c>
      <c r="AK76" s="1453">
        <v>1</v>
      </c>
      <c r="AL76" s="1928">
        <v>1</v>
      </c>
      <c r="AM76" s="1928">
        <v>1</v>
      </c>
      <c r="AN76" s="1928">
        <v>1</v>
      </c>
      <c r="AO76" s="1928">
        <v>1</v>
      </c>
      <c r="AP76" s="1928">
        <v>1</v>
      </c>
      <c r="AQ76" s="1928">
        <v>1</v>
      </c>
      <c r="AR76" s="1928">
        <v>1</v>
      </c>
      <c r="AS76" s="1928">
        <v>1</v>
      </c>
      <c r="AT76" s="1928">
        <v>1</v>
      </c>
      <c r="AU76" s="1928">
        <v>1</v>
      </c>
      <c r="AV76" s="1928">
        <v>1</v>
      </c>
      <c r="AX76" s="1928">
        <v>1</v>
      </c>
    </row>
    <row r="77" spans="1:50" s="873" customFormat="1" ht="20.100000000000001" customHeight="1">
      <c r="A77" s="1928">
        <v>1</v>
      </c>
      <c r="B77" s="2055" t="str">
        <f t="shared" si="39"/>
        <v>A</v>
      </c>
      <c r="C77" s="2318" t="s">
        <v>3687</v>
      </c>
      <c r="D77" s="2319" t="s">
        <v>3688</v>
      </c>
      <c r="E77" s="2319"/>
      <c r="F77" s="2126"/>
      <c r="G77" s="2126"/>
      <c r="H77" s="2126"/>
      <c r="I77" s="2126"/>
      <c r="J77" s="2126"/>
      <c r="K77" s="2126"/>
      <c r="L77" s="2126"/>
      <c r="M77" s="2313"/>
      <c r="N77" s="2320" t="s">
        <v>3310</v>
      </c>
      <c r="O77" s="2106" t="s">
        <v>173</v>
      </c>
      <c r="P77" s="3009"/>
      <c r="Q77" s="1928">
        <v>1</v>
      </c>
      <c r="R77" s="2055" t="str">
        <f t="shared" si="40"/>
        <v>A</v>
      </c>
      <c r="S77" s="2318" t="s">
        <v>3687</v>
      </c>
      <c r="T77" s="2319" t="s">
        <v>3688</v>
      </c>
      <c r="U77" s="2319"/>
      <c r="V77" s="2126"/>
      <c r="W77" s="2126"/>
      <c r="X77" s="2126"/>
      <c r="Y77" s="2126"/>
      <c r="Z77" s="2126"/>
      <c r="AA77" s="2126"/>
      <c r="AB77" s="2126"/>
      <c r="AC77" s="2313"/>
      <c r="AD77" s="2320" t="s">
        <v>3310</v>
      </c>
      <c r="AE77" s="2106" t="s">
        <v>173</v>
      </c>
      <c r="AF77" s="3009"/>
      <c r="AG77" s="1928">
        <v>1</v>
      </c>
      <c r="AH77" s="1453">
        <v>1</v>
      </c>
      <c r="AI77" s="1453">
        <v>1</v>
      </c>
      <c r="AJ77" s="1453">
        <v>1</v>
      </c>
      <c r="AK77" s="1453">
        <v>1</v>
      </c>
      <c r="AL77" s="1928">
        <v>1</v>
      </c>
      <c r="AM77" s="1928">
        <v>1</v>
      </c>
      <c r="AN77" s="1928">
        <v>1</v>
      </c>
      <c r="AO77" s="1928">
        <v>1</v>
      </c>
      <c r="AP77" s="1928">
        <v>1</v>
      </c>
      <c r="AQ77" s="1928">
        <v>1</v>
      </c>
      <c r="AR77" s="1928">
        <v>1</v>
      </c>
      <c r="AS77" s="1928">
        <v>1</v>
      </c>
      <c r="AT77" s="1928">
        <v>1</v>
      </c>
      <c r="AU77" s="1928">
        <v>1</v>
      </c>
      <c r="AV77" s="1928">
        <v>1</v>
      </c>
      <c r="AX77" s="1928">
        <v>1</v>
      </c>
    </row>
    <row r="78" spans="1:50" s="873" customFormat="1" ht="20.100000000000001" customHeight="1">
      <c r="A78" s="1928">
        <v>1</v>
      </c>
      <c r="B78" s="2055" t="str">
        <f t="shared" si="39"/>
        <v>A</v>
      </c>
      <c r="C78" s="2318" t="s">
        <v>3689</v>
      </c>
      <c r="D78" s="2319" t="s">
        <v>3690</v>
      </c>
      <c r="E78" s="2319"/>
      <c r="F78" s="2126"/>
      <c r="G78" s="2126"/>
      <c r="H78" s="2126"/>
      <c r="I78" s="2126"/>
      <c r="J78" s="2126"/>
      <c r="K78" s="2126"/>
      <c r="L78" s="2126"/>
      <c r="M78" s="2313"/>
      <c r="N78" s="2313"/>
      <c r="O78" s="2313"/>
      <c r="P78" s="3052" t="str">
        <f>P45</f>
        <v>N</v>
      </c>
      <c r="Q78" s="1928">
        <v>1</v>
      </c>
      <c r="R78" s="2055" t="str">
        <f t="shared" si="40"/>
        <v>A</v>
      </c>
      <c r="S78" s="2318" t="s">
        <v>3689</v>
      </c>
      <c r="T78" s="2319" t="s">
        <v>3690</v>
      </c>
      <c r="U78" s="2319"/>
      <c r="V78" s="2126"/>
      <c r="W78" s="2126"/>
      <c r="X78" s="2126"/>
      <c r="Y78" s="2126"/>
      <c r="Z78" s="2126"/>
      <c r="AA78" s="2126"/>
      <c r="AB78" s="2126"/>
      <c r="AC78" s="2313"/>
      <c r="AD78" s="2313"/>
      <c r="AE78" s="2313"/>
      <c r="AF78" s="3052" t="str">
        <f>AF45</f>
        <v>N</v>
      </c>
      <c r="AG78" s="1928">
        <v>1</v>
      </c>
      <c r="AH78" s="1453">
        <v>1</v>
      </c>
      <c r="AI78" s="1453">
        <v>1</v>
      </c>
      <c r="AJ78" s="1453">
        <v>1</v>
      </c>
      <c r="AK78" s="1453">
        <v>1</v>
      </c>
      <c r="AL78" s="1928">
        <v>1</v>
      </c>
      <c r="AM78" s="1928">
        <v>1</v>
      </c>
      <c r="AN78" s="1928">
        <v>1</v>
      </c>
      <c r="AO78" s="1928">
        <v>1</v>
      </c>
      <c r="AP78" s="1928">
        <v>1</v>
      </c>
      <c r="AQ78" s="1928">
        <v>1</v>
      </c>
      <c r="AR78" s="1928">
        <v>1</v>
      </c>
      <c r="AS78" s="1928">
        <v>1</v>
      </c>
      <c r="AT78" s="1928">
        <v>1</v>
      </c>
      <c r="AU78" s="1928">
        <v>1</v>
      </c>
      <c r="AV78" s="1928">
        <v>1</v>
      </c>
      <c r="AX78" s="1928">
        <v>1</v>
      </c>
    </row>
    <row r="79" spans="1:50" s="873" customFormat="1" ht="20.100000000000001" customHeight="1">
      <c r="A79" s="1928">
        <v>1</v>
      </c>
      <c r="B79" s="2055" t="str">
        <f t="shared" si="39"/>
        <v>A</v>
      </c>
      <c r="C79" s="2316"/>
      <c r="D79" s="2317" t="s">
        <v>3685</v>
      </c>
      <c r="E79" s="2423"/>
      <c r="F79" s="2313"/>
      <c r="G79" s="2313"/>
      <c r="H79" s="2313"/>
      <c r="I79" s="2313"/>
      <c r="J79" s="2313"/>
      <c r="K79" s="2313"/>
      <c r="L79" s="2313"/>
      <c r="M79" s="2313"/>
      <c r="N79" s="2313"/>
      <c r="O79" s="2313"/>
      <c r="P79" s="3052"/>
      <c r="Q79" s="1928">
        <v>1</v>
      </c>
      <c r="R79" s="2055" t="str">
        <f t="shared" si="40"/>
        <v>A</v>
      </c>
      <c r="S79" s="2316"/>
      <c r="T79" s="2317" t="s">
        <v>3685</v>
      </c>
      <c r="U79" s="2423"/>
      <c r="V79" s="2313"/>
      <c r="W79" s="2313"/>
      <c r="X79" s="2313"/>
      <c r="Y79" s="2313"/>
      <c r="Z79" s="2313"/>
      <c r="AA79" s="2313"/>
      <c r="AB79" s="2313"/>
      <c r="AC79" s="2313"/>
      <c r="AD79" s="2313"/>
      <c r="AE79" s="2313"/>
      <c r="AF79" s="3052"/>
      <c r="AG79" s="1928">
        <v>1</v>
      </c>
      <c r="AH79" s="1453">
        <v>1</v>
      </c>
      <c r="AI79" s="1453">
        <v>1</v>
      </c>
      <c r="AJ79" s="1453">
        <v>1</v>
      </c>
      <c r="AK79" s="1453">
        <v>1</v>
      </c>
      <c r="AL79" s="1928">
        <v>1</v>
      </c>
      <c r="AM79" s="1928">
        <v>1</v>
      </c>
      <c r="AN79" s="1928">
        <v>1</v>
      </c>
      <c r="AO79" s="1928">
        <v>1</v>
      </c>
      <c r="AP79" s="1928">
        <v>1</v>
      </c>
      <c r="AQ79" s="1928">
        <v>1</v>
      </c>
      <c r="AR79" s="1928">
        <v>1</v>
      </c>
      <c r="AS79" s="1928">
        <v>1</v>
      </c>
      <c r="AT79" s="1928">
        <v>1</v>
      </c>
      <c r="AU79" s="1928">
        <v>1</v>
      </c>
      <c r="AV79" s="1928">
        <v>1</v>
      </c>
      <c r="AX79" s="1928">
        <v>1</v>
      </c>
    </row>
    <row r="80" spans="1:50" s="873" customFormat="1" ht="20.100000000000001" customHeight="1">
      <c r="A80" s="1928">
        <v>1</v>
      </c>
      <c r="B80" s="1991" t="s">
        <v>192</v>
      </c>
      <c r="C80" s="1003" t="s">
        <v>9</v>
      </c>
      <c r="D80" s="1004" t="str">
        <f ca="1">CELL("nomfichier")</f>
        <v>D:\Données\1.UPRT\0-UPRT.fait\1-UPRT.FR-SITE-WEB\ff-fiches-fabrications\ff.fiches.fabrication.2023\ffr.restaurant.2023\[ffr.50.col.fiche.Bar.xlsx]Excel.liens</v>
      </c>
      <c r="E80" s="1004"/>
      <c r="F80" s="2314"/>
      <c r="G80" s="2341"/>
      <c r="H80" s="2341"/>
      <c r="I80" s="2341"/>
      <c r="J80" s="2341"/>
      <c r="K80" s="2341"/>
      <c r="L80" s="2341"/>
      <c r="M80" s="2102"/>
      <c r="N80" s="2136" t="s">
        <v>3314</v>
      </c>
      <c r="O80" s="682"/>
      <c r="P80" s="3052"/>
      <c r="Q80" s="1928">
        <v>1</v>
      </c>
      <c r="R80" s="1991" t="s">
        <v>192</v>
      </c>
      <c r="S80" s="1003" t="s">
        <v>9</v>
      </c>
      <c r="T80" s="1004" t="str">
        <f ca="1">CELL("nomfichier")</f>
        <v>D:\Données\1.UPRT\0-UPRT.fait\1-UPRT.FR-SITE-WEB\ff-fiches-fabrications\ff.fiches.fabrication.2023\ffr.restaurant.2023\[ffr.50.col.fiche.Bar.xlsx]Excel.liens</v>
      </c>
      <c r="U80" s="1004"/>
      <c r="V80" s="2314"/>
      <c r="W80" s="2341"/>
      <c r="X80" s="2341"/>
      <c r="Y80" s="2341"/>
      <c r="Z80" s="2341"/>
      <c r="AA80" s="2341"/>
      <c r="AB80" s="2341"/>
      <c r="AC80" s="2102"/>
      <c r="AD80" s="2136" t="s">
        <v>3314</v>
      </c>
      <c r="AE80" s="682"/>
      <c r="AF80" s="3052"/>
      <c r="AG80" s="1928">
        <v>1</v>
      </c>
      <c r="AH80" s="1453">
        <v>1</v>
      </c>
      <c r="AI80" s="1453">
        <v>1</v>
      </c>
      <c r="AJ80" s="1453">
        <v>1</v>
      </c>
      <c r="AK80" s="1453">
        <v>1</v>
      </c>
      <c r="AL80" s="1928">
        <v>1</v>
      </c>
      <c r="AM80" s="1928">
        <v>1</v>
      </c>
      <c r="AN80" s="1928">
        <v>1</v>
      </c>
      <c r="AO80" s="1928">
        <v>1</v>
      </c>
      <c r="AP80" s="1928">
        <v>1</v>
      </c>
      <c r="AQ80" s="1928">
        <v>1</v>
      </c>
      <c r="AR80" s="1928">
        <v>1</v>
      </c>
      <c r="AS80" s="1928">
        <v>1</v>
      </c>
      <c r="AT80" s="1928">
        <v>1</v>
      </c>
      <c r="AU80" s="1928">
        <v>1</v>
      </c>
      <c r="AV80" s="1928">
        <v>1</v>
      </c>
      <c r="AX80" s="1928">
        <v>1</v>
      </c>
    </row>
    <row r="81" spans="1:50" s="873" customFormat="1" ht="20.100000000000001" customHeight="1" thickBot="1">
      <c r="A81" s="1928">
        <v>1</v>
      </c>
      <c r="B81" s="2137" t="s">
        <v>192</v>
      </c>
      <c r="C81" s="2138">
        <v>12</v>
      </c>
      <c r="D81" s="2138">
        <v>12</v>
      </c>
      <c r="E81" s="2138">
        <v>8</v>
      </c>
      <c r="F81" s="2138">
        <v>12</v>
      </c>
      <c r="G81" s="2315">
        <v>0.2</v>
      </c>
      <c r="H81" s="2315">
        <v>0.2</v>
      </c>
      <c r="I81" s="2315">
        <v>0.2</v>
      </c>
      <c r="J81" s="2315">
        <v>0.2</v>
      </c>
      <c r="K81" s="2315">
        <v>0.2</v>
      </c>
      <c r="L81" s="2315">
        <v>0.2</v>
      </c>
      <c r="M81" s="2142">
        <v>30</v>
      </c>
      <c r="N81" s="2315">
        <v>11</v>
      </c>
      <c r="O81" s="2315">
        <v>19</v>
      </c>
      <c r="P81" s="3053"/>
      <c r="Q81" s="1928">
        <v>1</v>
      </c>
      <c r="R81" s="2137" t="s">
        <v>192</v>
      </c>
      <c r="S81" s="2138">
        <v>12</v>
      </c>
      <c r="T81" s="2138">
        <v>12</v>
      </c>
      <c r="U81" s="2138">
        <v>8</v>
      </c>
      <c r="V81" s="2138">
        <v>12</v>
      </c>
      <c r="W81" s="2315">
        <v>0.2</v>
      </c>
      <c r="X81" s="2315">
        <v>0.2</v>
      </c>
      <c r="Y81" s="2315">
        <v>0.2</v>
      </c>
      <c r="Z81" s="2315">
        <v>0.2</v>
      </c>
      <c r="AA81" s="2315">
        <v>0.2</v>
      </c>
      <c r="AB81" s="2315">
        <v>0.2</v>
      </c>
      <c r="AC81" s="2142">
        <v>30</v>
      </c>
      <c r="AD81" s="2315">
        <v>11</v>
      </c>
      <c r="AE81" s="2315">
        <v>19</v>
      </c>
      <c r="AF81" s="3053"/>
      <c r="AG81" s="1928">
        <v>1</v>
      </c>
      <c r="AH81" s="1453">
        <v>1</v>
      </c>
      <c r="AI81" s="1453">
        <v>1</v>
      </c>
      <c r="AJ81" s="1453">
        <v>1</v>
      </c>
      <c r="AK81" s="1453">
        <v>1</v>
      </c>
      <c r="AL81" s="1928">
        <v>1</v>
      </c>
      <c r="AM81" s="1928">
        <v>1</v>
      </c>
      <c r="AN81" s="1928">
        <v>1</v>
      </c>
      <c r="AO81" s="1928">
        <v>1</v>
      </c>
      <c r="AP81" s="1928">
        <v>1</v>
      </c>
      <c r="AQ81" s="1928">
        <v>1</v>
      </c>
      <c r="AR81" s="1928">
        <v>1</v>
      </c>
      <c r="AS81" s="1928">
        <v>1</v>
      </c>
      <c r="AT81" s="1928">
        <v>1</v>
      </c>
      <c r="AU81" s="1928">
        <v>1</v>
      </c>
      <c r="AV81" s="1928">
        <v>1</v>
      </c>
      <c r="AX81" s="1928">
        <v>1</v>
      </c>
    </row>
    <row r="82" spans="1:50" ht="15" customHeight="1" thickBot="1">
      <c r="A82" s="1928">
        <v>1</v>
      </c>
      <c r="B82" s="2147"/>
      <c r="C82" s="908">
        <f t="shared" ref="C82:P82" ca="1" si="41">CELL("largeur",C82)</f>
        <v>12</v>
      </c>
      <c r="D82" s="908">
        <f t="shared" ca="1" si="41"/>
        <v>12</v>
      </c>
      <c r="E82" s="908">
        <f t="shared" ca="1" si="41"/>
        <v>8</v>
      </c>
      <c r="F82" s="908">
        <f t="shared" ca="1" si="41"/>
        <v>12</v>
      </c>
      <c r="G82" s="908">
        <f t="shared" ca="1" si="41"/>
        <v>0</v>
      </c>
      <c r="H82" s="908">
        <f t="shared" ca="1" si="41"/>
        <v>0</v>
      </c>
      <c r="I82" s="908">
        <f t="shared" ca="1" si="41"/>
        <v>0</v>
      </c>
      <c r="J82" s="908">
        <f t="shared" ca="1" si="41"/>
        <v>0</v>
      </c>
      <c r="K82" s="908">
        <f t="shared" ca="1" si="41"/>
        <v>0</v>
      </c>
      <c r="L82" s="908">
        <f t="shared" ca="1" si="41"/>
        <v>0</v>
      </c>
      <c r="M82" s="908">
        <f t="shared" ca="1" si="41"/>
        <v>30</v>
      </c>
      <c r="N82" s="908">
        <f t="shared" ca="1" si="41"/>
        <v>11</v>
      </c>
      <c r="O82" s="908">
        <f t="shared" ca="1" si="41"/>
        <v>19</v>
      </c>
      <c r="P82" s="908">
        <f t="shared" ca="1" si="41"/>
        <v>8</v>
      </c>
      <c r="Q82" s="1928">
        <v>1</v>
      </c>
      <c r="R82" s="2147"/>
      <c r="S82" s="908">
        <f t="shared" ref="S82:AF82" ca="1" si="42">CELL("largeur",S82)</f>
        <v>12</v>
      </c>
      <c r="T82" s="908">
        <f t="shared" ca="1" si="42"/>
        <v>12</v>
      </c>
      <c r="U82" s="908">
        <f t="shared" ca="1" si="42"/>
        <v>8</v>
      </c>
      <c r="V82" s="908">
        <f t="shared" ca="1" si="42"/>
        <v>12</v>
      </c>
      <c r="W82" s="908">
        <f t="shared" ca="1" si="42"/>
        <v>0</v>
      </c>
      <c r="X82" s="908">
        <f t="shared" ca="1" si="42"/>
        <v>0</v>
      </c>
      <c r="Y82" s="908">
        <f t="shared" ca="1" si="42"/>
        <v>0</v>
      </c>
      <c r="Z82" s="908">
        <f t="shared" ca="1" si="42"/>
        <v>0</v>
      </c>
      <c r="AA82" s="908">
        <f t="shared" ca="1" si="42"/>
        <v>0</v>
      </c>
      <c r="AB82" s="908">
        <f t="shared" ca="1" si="42"/>
        <v>0</v>
      </c>
      <c r="AC82" s="908">
        <f t="shared" ca="1" si="42"/>
        <v>30</v>
      </c>
      <c r="AD82" s="908">
        <f t="shared" ca="1" si="42"/>
        <v>11</v>
      </c>
      <c r="AE82" s="908">
        <f t="shared" ca="1" si="42"/>
        <v>19</v>
      </c>
      <c r="AF82" s="908">
        <f t="shared" ca="1" si="42"/>
        <v>8</v>
      </c>
      <c r="AG82" s="1928">
        <v>1</v>
      </c>
      <c r="AH82" s="1453">
        <v>1</v>
      </c>
      <c r="AI82" s="1453">
        <v>1</v>
      </c>
      <c r="AJ82" s="1453">
        <v>1</v>
      </c>
      <c r="AK82" s="1453">
        <v>1</v>
      </c>
      <c r="AL82" s="3071" t="s">
        <v>3724</v>
      </c>
      <c r="AM82" s="3071"/>
      <c r="AN82" s="3071"/>
      <c r="AO82" s="3071"/>
      <c r="AP82" s="3071"/>
      <c r="AQ82" s="3071"/>
      <c r="AR82" s="1928">
        <v>1</v>
      </c>
      <c r="AS82" s="1928">
        <v>1</v>
      </c>
      <c r="AT82" s="1928">
        <v>1</v>
      </c>
      <c r="AU82" s="1928">
        <v>1</v>
      </c>
      <c r="AV82" s="1928">
        <v>1</v>
      </c>
      <c r="AX82" s="1928">
        <v>1</v>
      </c>
    </row>
    <row r="83" spans="1:50" ht="15" customHeight="1">
      <c r="A83" s="1928">
        <v>1</v>
      </c>
      <c r="B83" s="1928">
        <v>1</v>
      </c>
      <c r="C83" s="3072" t="s">
        <v>3325</v>
      </c>
      <c r="D83" s="3073"/>
      <c r="E83" s="2342" t="s">
        <v>218</v>
      </c>
      <c r="F83" s="2343" t="s">
        <v>389</v>
      </c>
      <c r="G83" s="2343" t="s">
        <v>223</v>
      </c>
      <c r="H83" s="2343" t="s">
        <v>390</v>
      </c>
      <c r="I83" s="2343" t="s">
        <v>3231</v>
      </c>
      <c r="J83" s="2343" t="s">
        <v>3509</v>
      </c>
      <c r="K83" s="2344" t="s">
        <v>3458</v>
      </c>
      <c r="L83" s="2345">
        <v>1</v>
      </c>
      <c r="M83" s="1928">
        <v>1</v>
      </c>
      <c r="N83" s="1928">
        <v>1</v>
      </c>
      <c r="O83" s="1928">
        <v>1</v>
      </c>
      <c r="P83" s="1928">
        <v>1</v>
      </c>
      <c r="Q83" s="1928">
        <v>1</v>
      </c>
      <c r="R83" s="1928"/>
      <c r="S83" s="1928">
        <v>1</v>
      </c>
      <c r="T83" s="1928">
        <v>1</v>
      </c>
      <c r="U83" s="1928">
        <v>1</v>
      </c>
      <c r="V83" s="1928">
        <v>1</v>
      </c>
      <c r="W83" s="1928">
        <v>1</v>
      </c>
      <c r="X83" s="1928">
        <v>1</v>
      </c>
      <c r="Y83" s="1928">
        <v>1</v>
      </c>
      <c r="Z83" s="1928">
        <v>1</v>
      </c>
      <c r="AA83" s="1928">
        <v>1</v>
      </c>
      <c r="AB83" s="1928">
        <v>1</v>
      </c>
      <c r="AC83" s="1928">
        <v>1</v>
      </c>
      <c r="AD83" s="1928">
        <v>1</v>
      </c>
      <c r="AE83" s="1928">
        <v>1</v>
      </c>
      <c r="AF83" s="1928">
        <v>1</v>
      </c>
      <c r="AG83" s="1928">
        <v>1</v>
      </c>
      <c r="AH83" s="1453">
        <v>1</v>
      </c>
      <c r="AI83" s="1453">
        <v>1</v>
      </c>
      <c r="AJ83" s="1453">
        <v>1</v>
      </c>
      <c r="AK83" s="1453">
        <v>1</v>
      </c>
      <c r="AL83" s="3071"/>
      <c r="AM83" s="3071"/>
      <c r="AN83" s="3071"/>
      <c r="AO83" s="3071"/>
      <c r="AP83" s="3071"/>
      <c r="AQ83" s="3071"/>
      <c r="AR83" s="1928">
        <v>1</v>
      </c>
      <c r="AS83" s="1928">
        <v>1</v>
      </c>
      <c r="AT83" s="1928">
        <v>1</v>
      </c>
      <c r="AU83" s="1928">
        <v>1</v>
      </c>
      <c r="AV83" s="1928">
        <v>1</v>
      </c>
      <c r="AX83" s="1928">
        <v>1</v>
      </c>
    </row>
    <row r="84" spans="1:50" ht="15.75">
      <c r="A84" s="1928">
        <v>1</v>
      </c>
      <c r="B84" s="1928">
        <v>1</v>
      </c>
      <c r="C84" s="3074"/>
      <c r="D84" s="3075"/>
      <c r="E84" s="2346">
        <v>1</v>
      </c>
      <c r="F84" s="2347">
        <v>0.1</v>
      </c>
      <c r="G84" s="2347">
        <v>0.01</v>
      </c>
      <c r="H84" s="2347">
        <v>1E-3</v>
      </c>
      <c r="I84" s="2348">
        <v>0.25</v>
      </c>
      <c r="J84" s="2349">
        <v>5.8999999999999999E-3</v>
      </c>
      <c r="K84" s="2350">
        <v>5.0000000000000001E-3</v>
      </c>
      <c r="L84" s="2345">
        <v>1</v>
      </c>
      <c r="M84" s="1928">
        <v>1</v>
      </c>
      <c r="N84" s="1928">
        <v>1</v>
      </c>
      <c r="O84" s="1928">
        <v>1</v>
      </c>
      <c r="P84" s="1928">
        <v>1</v>
      </c>
      <c r="Q84" s="1928">
        <v>1</v>
      </c>
      <c r="R84" s="1928">
        <v>1</v>
      </c>
      <c r="S84" s="1928">
        <v>1</v>
      </c>
      <c r="T84" s="1928">
        <v>1</v>
      </c>
      <c r="U84" s="1928">
        <v>1</v>
      </c>
      <c r="V84" s="1928">
        <v>1</v>
      </c>
      <c r="W84" s="1928">
        <v>1</v>
      </c>
      <c r="X84" s="1928">
        <v>1</v>
      </c>
      <c r="Y84" s="1928">
        <v>1</v>
      </c>
      <c r="Z84" s="1928">
        <v>1</v>
      </c>
      <c r="AA84" s="1928">
        <v>1</v>
      </c>
      <c r="AB84" s="1928">
        <v>1</v>
      </c>
      <c r="AC84" s="1928">
        <v>1</v>
      </c>
      <c r="AD84" s="1928">
        <v>1</v>
      </c>
      <c r="AE84" s="1928">
        <v>1</v>
      </c>
      <c r="AF84" s="1928">
        <v>1</v>
      </c>
      <c r="AG84" s="1928">
        <v>1</v>
      </c>
      <c r="AH84" s="1453">
        <v>1</v>
      </c>
      <c r="AI84" s="1453">
        <v>1</v>
      </c>
      <c r="AJ84" s="1453">
        <v>1</v>
      </c>
      <c r="AK84" s="1453">
        <v>1</v>
      </c>
      <c r="AL84" s="1325"/>
      <c r="AM84" s="1325" t="s">
        <v>2268</v>
      </c>
      <c r="AN84" s="1010" t="s">
        <v>2848</v>
      </c>
      <c r="AO84" s="1011"/>
      <c r="AP84" s="1011"/>
      <c r="AQ84" s="1011"/>
      <c r="AR84" s="1928">
        <v>1</v>
      </c>
      <c r="AS84" s="1928">
        <v>1</v>
      </c>
      <c r="AT84" s="1928">
        <v>1</v>
      </c>
      <c r="AU84" s="1928">
        <v>1</v>
      </c>
      <c r="AV84" s="1928">
        <v>1</v>
      </c>
      <c r="AX84" s="1928">
        <v>1</v>
      </c>
    </row>
    <row r="85" spans="1:50" ht="18.75">
      <c r="A85" s="1928">
        <v>1</v>
      </c>
      <c r="B85" s="1928">
        <v>1</v>
      </c>
      <c r="C85" s="2351" t="s">
        <v>1676</v>
      </c>
      <c r="D85" s="2352" t="s">
        <v>1675</v>
      </c>
      <c r="E85" s="2353" t="s">
        <v>3228</v>
      </c>
      <c r="F85" s="2354" t="s">
        <v>1674</v>
      </c>
      <c r="G85" s="2354" t="s">
        <v>3487</v>
      </c>
      <c r="H85" s="2354" t="s">
        <v>3505</v>
      </c>
      <c r="I85" s="2354" t="s">
        <v>2940</v>
      </c>
      <c r="J85" s="2354" t="s">
        <v>3484</v>
      </c>
      <c r="K85" s="2355" t="s">
        <v>3502</v>
      </c>
      <c r="L85" s="2345">
        <v>1</v>
      </c>
      <c r="M85" s="1928">
        <v>1</v>
      </c>
      <c r="N85" s="1928">
        <v>1</v>
      </c>
      <c r="O85" s="1928">
        <v>1</v>
      </c>
      <c r="P85" s="1928">
        <v>1</v>
      </c>
      <c r="Q85" s="1928">
        <v>1</v>
      </c>
      <c r="R85" s="1928">
        <v>1</v>
      </c>
      <c r="S85" s="1928">
        <v>1</v>
      </c>
      <c r="T85" s="1928">
        <v>1</v>
      </c>
      <c r="U85" s="1928">
        <v>1</v>
      </c>
      <c r="V85" s="1928">
        <v>1</v>
      </c>
      <c r="W85" s="1928">
        <v>1</v>
      </c>
      <c r="X85" s="1928">
        <v>1</v>
      </c>
      <c r="Y85" s="1928">
        <v>1</v>
      </c>
      <c r="Z85" s="1928">
        <v>1</v>
      </c>
      <c r="AA85" s="1928">
        <v>1</v>
      </c>
      <c r="AB85" s="1928">
        <v>1</v>
      </c>
      <c r="AC85" s="1928">
        <v>1</v>
      </c>
      <c r="AD85" s="1928">
        <v>1</v>
      </c>
      <c r="AE85" s="1928">
        <v>1</v>
      </c>
      <c r="AF85" s="1928">
        <v>1</v>
      </c>
      <c r="AH85" s="1453">
        <v>1</v>
      </c>
      <c r="AI85" s="1453">
        <v>1</v>
      </c>
      <c r="AJ85" s="1453">
        <v>1</v>
      </c>
      <c r="AK85" s="1453">
        <v>1</v>
      </c>
      <c r="AL85" s="1326"/>
      <c r="AM85" s="1326" t="s">
        <v>297</v>
      </c>
      <c r="AN85" s="1327" t="s">
        <v>2270</v>
      </c>
      <c r="AO85" s="1013"/>
      <c r="AP85" s="1013"/>
      <c r="AQ85" s="1014"/>
      <c r="AR85" s="1928">
        <v>1</v>
      </c>
      <c r="AS85" s="1928">
        <v>1</v>
      </c>
      <c r="AT85" s="1928">
        <v>1</v>
      </c>
      <c r="AU85" s="1928">
        <v>1</v>
      </c>
      <c r="AV85" s="1928">
        <v>1</v>
      </c>
      <c r="AX85" s="1928">
        <v>1</v>
      </c>
    </row>
    <row r="86" spans="1:50" ht="15" customHeight="1">
      <c r="A86" s="1928">
        <v>1</v>
      </c>
      <c r="B86" s="1928">
        <v>1</v>
      </c>
      <c r="C86" s="2356">
        <v>1E-3</v>
      </c>
      <c r="D86" s="2357">
        <v>1</v>
      </c>
      <c r="E86" s="2358">
        <v>0.5</v>
      </c>
      <c r="F86" s="2359">
        <v>0.1</v>
      </c>
      <c r="G86" s="2359">
        <v>2.5000000000000001E-3</v>
      </c>
      <c r="H86" s="2360">
        <v>2.5000000000000001E-2</v>
      </c>
      <c r="I86" s="2361">
        <v>2.8299999999999999E-2</v>
      </c>
      <c r="J86" s="2360">
        <v>0.24</v>
      </c>
      <c r="K86" s="2362">
        <v>0.03</v>
      </c>
      <c r="L86" s="2345">
        <v>1</v>
      </c>
      <c r="M86" s="1928">
        <v>1</v>
      </c>
      <c r="N86" s="1928">
        <v>1</v>
      </c>
      <c r="O86" s="1928">
        <v>1</v>
      </c>
      <c r="P86" s="1928">
        <v>1</v>
      </c>
      <c r="Q86" s="1928">
        <v>1</v>
      </c>
      <c r="R86" s="1928">
        <v>1</v>
      </c>
      <c r="T86" s="1928">
        <v>1</v>
      </c>
      <c r="U86" s="1928"/>
      <c r="V86" s="1928">
        <v>1</v>
      </c>
      <c r="W86" s="1928">
        <v>1</v>
      </c>
      <c r="X86" s="1928">
        <v>1</v>
      </c>
      <c r="Y86" s="1928"/>
      <c r="Z86" s="1928"/>
      <c r="AA86" s="1928"/>
      <c r="AB86" s="1928">
        <v>1</v>
      </c>
      <c r="AC86" s="1928">
        <v>1</v>
      </c>
      <c r="AD86" s="1928">
        <v>1</v>
      </c>
      <c r="AE86" s="1928">
        <v>1</v>
      </c>
      <c r="AF86" s="1928">
        <v>1</v>
      </c>
      <c r="AG86" s="1928">
        <v>1</v>
      </c>
      <c r="AH86" s="1453">
        <v>1</v>
      </c>
      <c r="AI86" s="1453">
        <v>1</v>
      </c>
      <c r="AJ86" s="1453">
        <v>1</v>
      </c>
      <c r="AK86" s="1453">
        <v>1</v>
      </c>
      <c r="AL86" s="1328"/>
      <c r="AM86" s="1328" t="s">
        <v>298</v>
      </c>
      <c r="AN86" s="1329" t="s">
        <v>2172</v>
      </c>
      <c r="AO86" s="1015"/>
      <c r="AP86" s="1015"/>
      <c r="AQ86" s="1016"/>
      <c r="AR86" s="1928">
        <v>1</v>
      </c>
      <c r="AS86" s="1928">
        <v>1</v>
      </c>
      <c r="AT86" s="1928">
        <v>1</v>
      </c>
      <c r="AU86" s="1928">
        <v>1</v>
      </c>
      <c r="AV86" s="1928">
        <v>1</v>
      </c>
      <c r="AX86" s="1928">
        <v>1</v>
      </c>
    </row>
    <row r="87" spans="1:50" ht="18.75">
      <c r="A87" s="1928">
        <v>1</v>
      </c>
      <c r="B87" s="1928">
        <v>1</v>
      </c>
      <c r="C87" s="3054" t="s">
        <v>3705</v>
      </c>
      <c r="D87" s="3055"/>
      <c r="E87" s="2363" t="s">
        <v>3466</v>
      </c>
      <c r="F87" s="2363" t="s">
        <v>3462</v>
      </c>
      <c r="G87" s="2363" t="s">
        <v>3704</v>
      </c>
      <c r="H87" s="2363" t="s">
        <v>3475</v>
      </c>
      <c r="I87" s="2363" t="s">
        <v>3480</v>
      </c>
      <c r="J87" s="2363" t="s">
        <v>3453</v>
      </c>
      <c r="K87" s="2364" t="s">
        <v>3706</v>
      </c>
      <c r="L87" s="2345">
        <v>1</v>
      </c>
      <c r="M87" s="1928">
        <v>1</v>
      </c>
      <c r="N87" s="1646"/>
      <c r="O87" s="1928">
        <v>1</v>
      </c>
      <c r="P87" s="2247" t="s">
        <v>3607</v>
      </c>
      <c r="Q87" s="2401"/>
      <c r="R87" s="2401"/>
      <c r="S87" s="71"/>
      <c r="T87" s="71"/>
      <c r="U87" s="71"/>
      <c r="V87" s="836"/>
      <c r="W87" s="836"/>
      <c r="X87" s="2247"/>
      <c r="Y87" s="71"/>
      <c r="Z87" s="2402"/>
      <c r="AA87" s="2402"/>
      <c r="AB87" s="1928"/>
      <c r="AC87" s="1928"/>
      <c r="AD87" s="1928"/>
      <c r="AE87" s="1928"/>
      <c r="AF87" s="1928"/>
      <c r="AG87" s="1928">
        <v>1</v>
      </c>
      <c r="AH87" s="1928">
        <v>1</v>
      </c>
      <c r="AI87" s="1928">
        <v>1</v>
      </c>
      <c r="AJ87" s="1928">
        <v>1</v>
      </c>
      <c r="AK87" s="1928">
        <v>1</v>
      </c>
      <c r="AL87" s="1330" t="s">
        <v>2849</v>
      </c>
      <c r="AM87" s="1331" t="s">
        <v>299</v>
      </c>
      <c r="AN87" s="1332" t="s">
        <v>2850</v>
      </c>
      <c r="AO87" s="1017"/>
      <c r="AP87" s="1017"/>
      <c r="AQ87" s="1018"/>
      <c r="AR87" s="1928">
        <v>1</v>
      </c>
      <c r="AS87" s="1928">
        <v>1</v>
      </c>
      <c r="AT87" s="1928">
        <v>1</v>
      </c>
      <c r="AU87" s="1928">
        <v>1</v>
      </c>
      <c r="AV87" s="1928">
        <v>1</v>
      </c>
      <c r="AX87" s="1928">
        <v>1</v>
      </c>
    </row>
    <row r="88" spans="1:50" ht="15.75">
      <c r="A88" s="1928">
        <v>1</v>
      </c>
      <c r="B88" s="1928">
        <v>1</v>
      </c>
      <c r="C88" s="3056"/>
      <c r="D88" s="3057"/>
      <c r="E88" s="2365">
        <v>4.9300000000000004E-3</v>
      </c>
      <c r="F88" s="2347">
        <v>0.01</v>
      </c>
      <c r="G88" s="2347">
        <v>0.15</v>
      </c>
      <c r="H88" s="2347">
        <v>0.03</v>
      </c>
      <c r="I88" s="2347">
        <v>0.22500000000000001</v>
      </c>
      <c r="J88" s="2348">
        <v>0.35</v>
      </c>
      <c r="K88" s="2350">
        <v>1E-3</v>
      </c>
      <c r="L88" s="2345">
        <v>1</v>
      </c>
      <c r="M88" s="1928">
        <v>1</v>
      </c>
      <c r="N88" s="1928"/>
      <c r="P88" s="841"/>
      <c r="Q88" s="71"/>
      <c r="R88" s="71"/>
      <c r="S88" s="71"/>
      <c r="T88" s="71"/>
      <c r="U88" s="71"/>
      <c r="V88" s="71"/>
      <c r="W88" s="422"/>
      <c r="X88" s="836"/>
      <c r="Y88" s="836"/>
      <c r="Z88" s="2402"/>
      <c r="AA88" s="2402"/>
      <c r="AB88" s="1928"/>
      <c r="AC88" s="1928">
        <v>1</v>
      </c>
      <c r="AD88" s="1928">
        <v>1</v>
      </c>
      <c r="AE88" s="1928">
        <v>1</v>
      </c>
      <c r="AF88" s="1928">
        <v>1</v>
      </c>
      <c r="AG88" s="1928">
        <v>1</v>
      </c>
      <c r="AH88" s="1928">
        <v>1</v>
      </c>
      <c r="AI88" s="1928">
        <v>1</v>
      </c>
      <c r="AJ88" s="1928">
        <v>1</v>
      </c>
      <c r="AK88" s="1928">
        <v>1</v>
      </c>
      <c r="AL88" s="1330" t="s">
        <v>2851</v>
      </c>
      <c r="AM88" s="1331" t="s">
        <v>2274</v>
      </c>
      <c r="AN88" s="1019" t="s">
        <v>2852</v>
      </c>
      <c r="AO88" s="1020"/>
      <c r="AP88" s="1020"/>
      <c r="AQ88" s="1020"/>
      <c r="AR88" s="1928">
        <v>1</v>
      </c>
      <c r="AS88" s="1928">
        <v>1</v>
      </c>
      <c r="AT88" s="1928">
        <v>1</v>
      </c>
      <c r="AU88" s="1928">
        <v>1</v>
      </c>
      <c r="AV88" s="1928">
        <v>1</v>
      </c>
      <c r="AX88" s="1928">
        <v>1</v>
      </c>
    </row>
    <row r="89" spans="1:50" ht="15" customHeight="1">
      <c r="A89" s="1928">
        <v>1</v>
      </c>
      <c r="B89" s="1928">
        <v>1</v>
      </c>
      <c r="C89" s="3056"/>
      <c r="D89" s="3057"/>
      <c r="E89" s="2354" t="s">
        <v>3493</v>
      </c>
      <c r="F89" s="2354" t="s">
        <v>2967</v>
      </c>
      <c r="G89" s="2354" t="s">
        <v>3091</v>
      </c>
      <c r="H89" s="2354" t="s">
        <v>3512</v>
      </c>
      <c r="I89" s="2354" t="s">
        <v>3105</v>
      </c>
      <c r="J89" s="2354" t="s">
        <v>3104</v>
      </c>
      <c r="K89" s="2355" t="s">
        <v>3706</v>
      </c>
      <c r="L89" s="2345" t="s">
        <v>188</v>
      </c>
      <c r="M89" s="1928" t="s">
        <v>188</v>
      </c>
      <c r="N89" s="1928"/>
      <c r="O89" s="1646"/>
      <c r="P89" s="1928"/>
      <c r="Q89" s="1928"/>
      <c r="R89" s="422"/>
      <c r="S89" s="2250" t="s">
        <v>3725</v>
      </c>
      <c r="T89" s="2250"/>
      <c r="U89" s="2250"/>
      <c r="V89" s="2250"/>
      <c r="W89" s="422"/>
      <c r="X89" s="71"/>
      <c r="Y89" s="71"/>
      <c r="Z89" s="2402"/>
      <c r="AA89" s="2402"/>
      <c r="AB89" s="1928"/>
      <c r="AC89" s="1928">
        <v>1</v>
      </c>
      <c r="AD89" s="1928">
        <v>1</v>
      </c>
      <c r="AE89" s="1928">
        <v>1</v>
      </c>
      <c r="AF89" s="1928">
        <v>1</v>
      </c>
      <c r="AG89" s="1928">
        <v>1</v>
      </c>
      <c r="AH89" s="1928">
        <v>1</v>
      </c>
      <c r="AI89" s="1928">
        <v>1</v>
      </c>
      <c r="AJ89" s="1928">
        <v>1</v>
      </c>
      <c r="AK89" s="1928">
        <v>1</v>
      </c>
      <c r="AL89" s="1333">
        <f>ROW()</f>
        <v>89</v>
      </c>
      <c r="AM89" s="2841" t="s">
        <v>3991</v>
      </c>
      <c r="AN89" s="2840" t="s">
        <v>3992</v>
      </c>
      <c r="AO89" s="2840"/>
      <c r="AP89" s="2840"/>
      <c r="AQ89" s="2840"/>
      <c r="AR89" s="1928">
        <v>1</v>
      </c>
      <c r="AS89" s="1928">
        <v>1</v>
      </c>
      <c r="AT89" s="1928">
        <v>1</v>
      </c>
      <c r="AU89" s="1928">
        <v>1</v>
      </c>
      <c r="AV89" s="1928">
        <v>1</v>
      </c>
      <c r="AX89" s="1928">
        <v>1</v>
      </c>
    </row>
    <row r="90" spans="1:50" ht="19.5" thickBot="1">
      <c r="A90" s="1928">
        <v>1</v>
      </c>
      <c r="B90" s="1928">
        <v>1</v>
      </c>
      <c r="C90" s="3058"/>
      <c r="D90" s="3059"/>
      <c r="E90" s="2366">
        <v>4.4999999999999998E-2</v>
      </c>
      <c r="F90" s="2366">
        <v>0.15</v>
      </c>
      <c r="G90" s="2366">
        <v>0.23658000000000001</v>
      </c>
      <c r="H90" s="2366">
        <v>29.57</v>
      </c>
      <c r="I90" s="2367">
        <v>0.47</v>
      </c>
      <c r="J90" s="2367">
        <v>0.56999999999999995</v>
      </c>
      <c r="K90" s="2368">
        <v>1E-3</v>
      </c>
      <c r="L90" s="2345"/>
      <c r="M90" s="1928"/>
      <c r="N90" s="1928"/>
      <c r="O90" s="2401" t="str">
        <f ca="1">_xlfn.FORMULATEXT(S90)</f>
        <v>=CONCATENER("Pour ";V53;" ";"colonne ";V1)</v>
      </c>
      <c r="P90" s="2254"/>
      <c r="Q90" s="2254"/>
      <c r="R90" s="2403"/>
      <c r="S90" s="2404" t="str">
        <f>CONCATENATE("Pour ",V53," ","colonne ",V1)</f>
        <v>Pour 8 colonne V</v>
      </c>
      <c r="T90" s="2400" t="s">
        <v>3726</v>
      </c>
      <c r="U90" s="2400"/>
      <c r="V90" s="761" t="s">
        <v>3727</v>
      </c>
      <c r="W90" s="836"/>
      <c r="X90" s="71"/>
      <c r="Y90" s="71"/>
      <c r="Z90" s="2402"/>
      <c r="AA90" s="2402"/>
      <c r="AB90" s="1928"/>
      <c r="AC90" s="1928"/>
      <c r="AD90" s="1928"/>
      <c r="AE90" s="1928"/>
      <c r="AF90" s="1928"/>
      <c r="AG90" s="1928"/>
      <c r="AH90" s="1928">
        <v>1</v>
      </c>
      <c r="AI90" s="1928">
        <v>1</v>
      </c>
      <c r="AJ90" s="1928">
        <v>1</v>
      </c>
      <c r="AK90" s="1928">
        <v>1</v>
      </c>
      <c r="AL90" s="1333">
        <f>ROW()</f>
        <v>90</v>
      </c>
      <c r="AM90" s="944" t="str">
        <f>CHAR(ROW(A65))</f>
        <v>A</v>
      </c>
      <c r="AN90" s="1334" t="s">
        <v>2529</v>
      </c>
      <c r="AO90" s="1335" t="s">
        <v>2854</v>
      </c>
      <c r="AP90" s="1336" t="s">
        <v>299</v>
      </c>
      <c r="AQ90" s="1336" t="s">
        <v>2274</v>
      </c>
      <c r="AR90" s="1928">
        <v>1</v>
      </c>
      <c r="AS90" s="1928">
        <v>1</v>
      </c>
      <c r="AT90" s="1928">
        <v>1</v>
      </c>
      <c r="AU90" s="1928">
        <v>1</v>
      </c>
      <c r="AV90" s="1928">
        <v>1</v>
      </c>
      <c r="AX90" s="1928">
        <v>1</v>
      </c>
    </row>
    <row r="91" spans="1:50" ht="15" customHeight="1" thickBot="1">
      <c r="A91" s="1928">
        <v>1</v>
      </c>
      <c r="B91" s="1928">
        <v>1</v>
      </c>
      <c r="C91" s="1928">
        <v>1</v>
      </c>
      <c r="D91" s="1928">
        <v>1</v>
      </c>
      <c r="E91" s="1928"/>
      <c r="F91" s="1928">
        <v>1</v>
      </c>
      <c r="G91" s="1928">
        <v>1</v>
      </c>
      <c r="H91" s="1928"/>
      <c r="I91" s="1928"/>
      <c r="J91" s="1928"/>
      <c r="K91" s="1928"/>
      <c r="L91" s="1928">
        <v>1</v>
      </c>
      <c r="M91" s="1928">
        <v>1</v>
      </c>
      <c r="N91" s="1928"/>
      <c r="O91" s="2401" t="str">
        <f ca="1">_xlfn.FORMULATEXT(S91)</f>
        <v>=CONCATENER(W53;" colonne ";W52)</v>
      </c>
      <c r="P91" s="2254"/>
      <c r="Q91" s="2254"/>
      <c r="R91" s="2403"/>
      <c r="S91" s="2404" t="str">
        <f>CONCATENATE(W53," colonne ",W52)</f>
        <v>recherche.Poids colonne W</v>
      </c>
      <c r="T91" s="2400" t="str">
        <f ca="1">_xlfn.FORMULATEXT(W54)</f>
        <v>=SIERREUR(SOMME.SI(C85:D85; T54; C86:D86); 0)</v>
      </c>
      <c r="U91" s="2400"/>
      <c r="V91" s="761" t="s">
        <v>3728</v>
      </c>
      <c r="W91" s="836"/>
      <c r="X91" s="71"/>
      <c r="Y91" s="71"/>
      <c r="Z91" s="2402"/>
      <c r="AA91" s="2402"/>
      <c r="AB91" s="1928"/>
      <c r="AC91" s="1928"/>
      <c r="AD91" s="1928"/>
      <c r="AE91" s="1928"/>
      <c r="AF91" s="1928"/>
      <c r="AG91" s="1928"/>
      <c r="AH91" s="1928">
        <v>1</v>
      </c>
      <c r="AI91" s="1928">
        <v>1</v>
      </c>
      <c r="AJ91" s="1928">
        <v>1</v>
      </c>
      <c r="AK91" s="1928">
        <v>1</v>
      </c>
      <c r="AL91" s="2405">
        <f>ROW()</f>
        <v>91</v>
      </c>
      <c r="AM91" s="2838" t="str" cm="1">
        <f t="array" aca="1" ref="AM91" ca="1">IF(AM90="","",LEFT(ADDRESS(1,COLUMN(INDIRECT(AM90&amp;"1"))+1,4),LEN(ADDRESS(1,COLUMN(INDIRECT(AM90&amp;"1"))+1,4))-1))</f>
        <v>B</v>
      </c>
      <c r="AN91" s="1025" t="str">
        <f t="shared" ref="AN91:AN121" ca="1" si="43">IF(AP91&lt;=0,"",AM91)</f>
        <v>B</v>
      </c>
      <c r="AO91" s="1026" t="str">
        <f t="shared" ref="AO91:AO121" ca="1" si="44">IF(AP91&lt;=0,AM91,"")</f>
        <v/>
      </c>
      <c r="AP91" s="1018" cm="1">
        <f t="array" aca="1" ref="AP91:AQ91" ca="1">CELL("largeur", INDIRECT(AM91 &amp; 1))</f>
        <v>4</v>
      </c>
      <c r="AQ91" s="1027" t="b">
        <f ca="1"/>
        <v>0</v>
      </c>
      <c r="AR91" s="1928">
        <v>1</v>
      </c>
      <c r="AS91" s="1928">
        <v>1</v>
      </c>
      <c r="AT91" s="1928">
        <v>1</v>
      </c>
      <c r="AU91" s="1928">
        <v>1</v>
      </c>
      <c r="AV91" s="1928">
        <v>1</v>
      </c>
      <c r="AX91" s="1928">
        <v>1</v>
      </c>
    </row>
    <row r="92" spans="1:50" s="873" customFormat="1" ht="18.75">
      <c r="A92" s="1928">
        <v>1</v>
      </c>
      <c r="B92" s="1928">
        <v>1</v>
      </c>
      <c r="C92" s="2369" t="s">
        <v>3707</v>
      </c>
      <c r="D92" s="2370"/>
      <c r="E92" s="2370"/>
      <c r="F92" s="2370"/>
      <c r="G92" s="2370"/>
      <c r="H92" s="2370"/>
      <c r="I92" s="2370"/>
      <c r="J92" s="2370"/>
      <c r="K92" s="2370"/>
      <c r="L92" s="2370"/>
      <c r="M92" s="2370"/>
      <c r="N92" s="2370"/>
      <c r="O92" s="2371"/>
      <c r="P92" s="2254"/>
      <c r="Q92" s="2254"/>
      <c r="R92" s="2403"/>
      <c r="S92" s="2404" t="str">
        <f>CONCATENATE(X53," colonne ",X52)</f>
        <v>recherche.Volume colonne X</v>
      </c>
      <c r="T92" s="2400" t="str">
        <f ca="1">_xlfn.FORMULATEXT(X54)</f>
        <v>=SIERREUR(SOMME.SI(E83:K83; T54; E84:K84); 0) + SIERREUR(SOMME.SI(E85:K85; T54; E86:K86); 0) + SIERREUR(SOMME.SI(E87:K87; T54; E88:K88); 0) + SIERREUR(SOMME.SI(E89:K89; T54; E90:K90); 0)</v>
      </c>
      <c r="U92" s="2400"/>
      <c r="V92" s="761" t="s">
        <v>3729</v>
      </c>
      <c r="W92" s="422"/>
      <c r="X92" s="422"/>
      <c r="Y92" s="422"/>
      <c r="Z92" s="2402"/>
      <c r="AA92" s="2402"/>
      <c r="AB92" s="1928"/>
      <c r="AE92" s="1928"/>
      <c r="AF92" s="1928"/>
      <c r="AG92" s="1928"/>
      <c r="AL92" s="1333">
        <f>ROW()</f>
        <v>92</v>
      </c>
      <c r="AM92" s="2838" t="str" cm="1">
        <f t="array" aca="1" ref="AM92" ca="1">IF(AM91="","",LEFT(ADDRESS(1,COLUMN(INDIRECT(AM91&amp;"1"))+1,4),LEN(ADDRESS(1,COLUMN(INDIRECT(AM91&amp;"1"))+1,4))-1))</f>
        <v>C</v>
      </c>
      <c r="AN92" s="1025" t="str">
        <f t="shared" ca="1" si="43"/>
        <v>C</v>
      </c>
      <c r="AO92" s="1026" t="str">
        <f t="shared" ca="1" si="44"/>
        <v/>
      </c>
      <c r="AP92" s="1018" cm="1">
        <f t="array" aca="1" ref="AP92:AQ92" ca="1">CELL("largeur", INDIRECT(AM92 &amp; 1))</f>
        <v>12</v>
      </c>
      <c r="AQ92" s="1027" t="b">
        <f ca="1"/>
        <v>0</v>
      </c>
      <c r="AR92" s="1928">
        <v>1</v>
      </c>
      <c r="AS92" s="1928">
        <v>1</v>
      </c>
      <c r="AT92" s="1928">
        <v>1</v>
      </c>
      <c r="AU92" s="1928">
        <v>1</v>
      </c>
      <c r="AV92" s="1928">
        <v>1</v>
      </c>
      <c r="AX92" s="1928">
        <v>1</v>
      </c>
    </row>
    <row r="93" spans="1:50" s="873" customFormat="1" ht="18.75">
      <c r="A93" s="1928">
        <v>1</v>
      </c>
      <c r="B93" s="1928">
        <v>1</v>
      </c>
      <c r="C93" s="428"/>
      <c r="D93" s="2372" t="s">
        <v>223</v>
      </c>
      <c r="E93" s="2372"/>
      <c r="F93" s="422"/>
      <c r="G93" s="71"/>
      <c r="H93" s="71"/>
      <c r="I93" s="71"/>
      <c r="J93" s="71"/>
      <c r="K93" s="71"/>
      <c r="L93" s="71"/>
      <c r="M93" s="2372" t="s">
        <v>390</v>
      </c>
      <c r="N93" s="422"/>
      <c r="O93" s="2373" t="s">
        <v>1676</v>
      </c>
      <c r="P93" s="2254"/>
      <c r="Q93" s="2254"/>
      <c r="R93" s="2403"/>
      <c r="S93" s="2404" t="str">
        <f>CONCATENATE(AA53," colonne ",AA52)</f>
        <v>Auteur colonne AA</v>
      </c>
      <c r="T93" s="2400" t="str">
        <f ca="1">_xlfn.FORMULATEXT(AA54)</f>
        <v>=SI(W54*S54=0; X54*S54; W54*S54)</v>
      </c>
      <c r="U93" s="2400"/>
      <c r="V93" s="761" t="s">
        <v>3730</v>
      </c>
      <c r="W93" s="422"/>
      <c r="X93" s="422"/>
      <c r="Y93" s="422"/>
      <c r="Z93" s="2402"/>
      <c r="AA93" s="2402"/>
      <c r="AB93" s="1928"/>
      <c r="AC93" s="1928"/>
      <c r="AD93" s="1928"/>
      <c r="AE93" s="1928"/>
      <c r="AF93" s="1928"/>
      <c r="AG93" s="1928"/>
      <c r="AH93" s="1928">
        <v>1</v>
      </c>
      <c r="AI93" s="1928">
        <v>1</v>
      </c>
      <c r="AJ93" s="1928">
        <v>1</v>
      </c>
      <c r="AK93" s="1928">
        <v>1</v>
      </c>
      <c r="AL93" s="1333">
        <f>ROW()</f>
        <v>93</v>
      </c>
      <c r="AM93" s="2838" t="str" cm="1">
        <f t="array" aca="1" ref="AM93" ca="1">IF(AM92="","",LEFT(ADDRESS(1,COLUMN(INDIRECT(AM92&amp;"1"))+1,4),LEN(ADDRESS(1,COLUMN(INDIRECT(AM92&amp;"1"))+1,4))-1))</f>
        <v>D</v>
      </c>
      <c r="AN93" s="1025" t="str">
        <f t="shared" ca="1" si="43"/>
        <v>D</v>
      </c>
      <c r="AO93" s="1026" t="str">
        <f t="shared" ca="1" si="44"/>
        <v/>
      </c>
      <c r="AP93" s="1018" cm="1">
        <f t="array" aca="1" ref="AP93:AQ93" ca="1">CELL("largeur", INDIRECT(AM93 &amp; 1))</f>
        <v>12</v>
      </c>
      <c r="AQ93" s="1027" t="b">
        <f ca="1"/>
        <v>0</v>
      </c>
      <c r="AR93" s="1928">
        <v>1</v>
      </c>
      <c r="AS93" s="1928">
        <v>1</v>
      </c>
      <c r="AT93" s="1928">
        <v>1</v>
      </c>
      <c r="AU93" s="1928">
        <v>1</v>
      </c>
      <c r="AV93" s="1928">
        <v>1</v>
      </c>
      <c r="AX93" s="1928">
        <v>1</v>
      </c>
    </row>
    <row r="94" spans="1:50" s="873" customFormat="1" ht="18.75">
      <c r="A94" s="1928">
        <v>1</v>
      </c>
      <c r="B94" s="1928">
        <v>1</v>
      </c>
      <c r="C94" s="428"/>
      <c r="D94" s="2374" t="s">
        <v>3193</v>
      </c>
      <c r="E94" s="2374"/>
      <c r="F94" s="422"/>
      <c r="G94" s="71"/>
      <c r="H94" s="71"/>
      <c r="I94" s="71"/>
      <c r="J94" s="71"/>
      <c r="K94" s="71"/>
      <c r="L94" s="71"/>
      <c r="M94" s="941" t="s">
        <v>3217</v>
      </c>
      <c r="N94" s="422"/>
      <c r="O94" s="2406" t="s">
        <v>3178</v>
      </c>
      <c r="P94" s="2254"/>
      <c r="Q94" s="2254"/>
      <c r="R94" s="2403"/>
      <c r="S94" s="2404" t="str">
        <f>CONCATENATE(AB53," colonne ",AB52)</f>
        <v>Vous colonne AB</v>
      </c>
      <c r="T94" s="2400" t="str">
        <f ca="1">_xlfn.FORMULATEXT(AB54)</f>
        <v>=SI((Y54/AC52)*AD48=0;(Z54/AC52)*AD48;(Y54/AC52)*AD48)</v>
      </c>
      <c r="U94" s="2400"/>
      <c r="V94" s="761" t="s">
        <v>3731</v>
      </c>
      <c r="W94" s="2407"/>
      <c r="X94" s="422"/>
      <c r="Y94" s="422"/>
      <c r="Z94" s="2402"/>
      <c r="AA94" s="2402"/>
      <c r="AB94" s="1928"/>
      <c r="AC94" s="1928"/>
      <c r="AD94" s="1928"/>
      <c r="AE94" s="1928"/>
      <c r="AF94" s="1928"/>
      <c r="AG94" s="1928"/>
      <c r="AH94" s="1928">
        <v>1</v>
      </c>
      <c r="AI94" s="1928">
        <v>1</v>
      </c>
      <c r="AJ94" s="1928">
        <v>1</v>
      </c>
      <c r="AK94" s="1928">
        <v>1</v>
      </c>
      <c r="AL94" s="1333">
        <f>ROW()</f>
        <v>94</v>
      </c>
      <c r="AM94" s="2838" t="str" cm="1">
        <f t="array" aca="1" ref="AM94" ca="1">IF(AM93="","",LEFT(ADDRESS(1,COLUMN(INDIRECT(AM93&amp;"1"))+1,4),LEN(ADDRESS(1,COLUMN(INDIRECT(AM93&amp;"1"))+1,4))-1))</f>
        <v>E</v>
      </c>
      <c r="AN94" s="1025" t="str">
        <f t="shared" ca="1" si="43"/>
        <v>E</v>
      </c>
      <c r="AO94" s="1026" t="str">
        <f t="shared" ca="1" si="44"/>
        <v/>
      </c>
      <c r="AP94" s="1018" cm="1">
        <f t="array" aca="1" ref="AP94:AQ94" ca="1">CELL("largeur", INDIRECT(AM94 &amp; 1))</f>
        <v>8</v>
      </c>
      <c r="AQ94" s="1027" t="b">
        <f ca="1"/>
        <v>0</v>
      </c>
      <c r="AR94" s="1928">
        <v>1</v>
      </c>
      <c r="AS94" s="1928">
        <v>1</v>
      </c>
      <c r="AT94" s="1928">
        <v>1</v>
      </c>
      <c r="AU94" s="1928">
        <v>1</v>
      </c>
      <c r="AV94" s="1928">
        <v>1</v>
      </c>
      <c r="AX94" s="1928">
        <v>1</v>
      </c>
    </row>
    <row r="95" spans="1:50" s="873" customFormat="1" ht="19.5" thickBot="1">
      <c r="A95" s="1928">
        <v>1</v>
      </c>
      <c r="B95" s="1928">
        <v>1</v>
      </c>
      <c r="C95" s="428"/>
      <c r="D95" s="2374" t="s">
        <v>3170</v>
      </c>
      <c r="E95" s="2374"/>
      <c r="F95" s="422"/>
      <c r="G95" s="71"/>
      <c r="H95" s="71"/>
      <c r="I95" s="71"/>
      <c r="J95" s="71"/>
      <c r="K95" s="71"/>
      <c r="L95" s="71"/>
      <c r="M95" s="941" t="s">
        <v>3181</v>
      </c>
      <c r="N95" s="422"/>
      <c r="O95" s="2406" t="s">
        <v>3187</v>
      </c>
      <c r="P95" s="761"/>
      <c r="Q95" s="761"/>
      <c r="R95" s="761"/>
      <c r="S95" s="761"/>
      <c r="T95" s="761"/>
      <c r="U95" s="761"/>
      <c r="V95" s="761"/>
      <c r="W95" s="2402"/>
      <c r="X95" s="2402"/>
      <c r="Y95" s="2402"/>
      <c r="Z95" s="2402"/>
      <c r="AA95" s="2402"/>
      <c r="AB95" s="1928"/>
      <c r="AC95" s="1928"/>
      <c r="AD95" s="1928"/>
      <c r="AE95" s="1928"/>
      <c r="AF95" s="1928"/>
      <c r="AG95" s="1928"/>
      <c r="AH95" s="1928">
        <v>1</v>
      </c>
      <c r="AI95" s="1928">
        <v>1</v>
      </c>
      <c r="AJ95" s="1928">
        <v>1</v>
      </c>
      <c r="AK95" s="1928">
        <v>1</v>
      </c>
      <c r="AL95" s="1333">
        <f>ROW()</f>
        <v>95</v>
      </c>
      <c r="AM95" s="2838" t="str" cm="1">
        <f t="array" aca="1" ref="AM95" ca="1">IF(AM94="","",LEFT(ADDRESS(1,COLUMN(INDIRECT(AM94&amp;"1"))+1,4),LEN(ADDRESS(1,COLUMN(INDIRECT(AM94&amp;"1"))+1,4))-1))</f>
        <v>F</v>
      </c>
      <c r="AN95" s="1025" t="str">
        <f t="shared" ca="1" si="43"/>
        <v>F</v>
      </c>
      <c r="AO95" s="1026" t="str">
        <f t="shared" ca="1" si="44"/>
        <v/>
      </c>
      <c r="AP95" s="1018" cm="1">
        <f t="array" aca="1" ref="AP95:AQ95" ca="1">CELL("largeur", INDIRECT(AM95 &amp; 1))</f>
        <v>12</v>
      </c>
      <c r="AQ95" s="1027" t="b">
        <f ca="1"/>
        <v>0</v>
      </c>
      <c r="AR95" s="1928">
        <v>1</v>
      </c>
      <c r="AS95" s="1928">
        <v>1</v>
      </c>
      <c r="AT95" s="1928">
        <v>1</v>
      </c>
      <c r="AU95" s="1928">
        <v>1</v>
      </c>
      <c r="AV95" s="1928">
        <v>1</v>
      </c>
      <c r="AX95" s="1928">
        <v>1</v>
      </c>
    </row>
    <row r="96" spans="1:50" s="873" customFormat="1" ht="18.75">
      <c r="A96" s="1928">
        <v>1</v>
      </c>
      <c r="B96" s="1928">
        <v>1</v>
      </c>
      <c r="C96" s="428"/>
      <c r="D96" s="2374" t="s">
        <v>3196</v>
      </c>
      <c r="E96" s="2374"/>
      <c r="F96" s="422"/>
      <c r="G96" s="71"/>
      <c r="H96" s="71"/>
      <c r="I96" s="71"/>
      <c r="J96" s="71"/>
      <c r="K96" s="71"/>
      <c r="L96" s="71"/>
      <c r="M96" s="941" t="s">
        <v>3172</v>
      </c>
      <c r="N96" s="422"/>
      <c r="O96" s="2408"/>
      <c r="Q96" s="761"/>
      <c r="R96" s="761"/>
      <c r="T96" s="837" t="s">
        <v>192</v>
      </c>
      <c r="U96" s="761"/>
      <c r="W96" s="2402"/>
      <c r="X96" s="2402"/>
      <c r="Y96" s="2402"/>
      <c r="Z96" s="2402"/>
      <c r="AA96" s="2402"/>
      <c r="AB96" s="1928"/>
      <c r="AC96" s="1928"/>
      <c r="AD96" s="1928">
        <v>1</v>
      </c>
      <c r="AE96" s="1928">
        <v>1</v>
      </c>
      <c r="AF96" s="1928">
        <v>1</v>
      </c>
      <c r="AG96" s="1928">
        <v>1</v>
      </c>
      <c r="AH96" s="1928">
        <v>1</v>
      </c>
      <c r="AI96" s="1928">
        <v>1</v>
      </c>
      <c r="AJ96" s="1928">
        <v>1</v>
      </c>
      <c r="AK96" s="1928">
        <v>1</v>
      </c>
      <c r="AL96" s="1333">
        <f>ROW()</f>
        <v>96</v>
      </c>
      <c r="AM96" s="2838" t="str" cm="1">
        <f t="array" aca="1" ref="AM96" ca="1">IF(AM95="","",LEFT(ADDRESS(1,COLUMN(INDIRECT(AM95&amp;"1"))+1,4),LEN(ADDRESS(1,COLUMN(INDIRECT(AM95&amp;"1"))+1,4))-1))</f>
        <v>G</v>
      </c>
      <c r="AN96" s="1025" t="str">
        <f t="shared" ca="1" si="43"/>
        <v/>
      </c>
      <c r="AO96" s="1026" t="str">
        <f t="shared" ca="1" si="44"/>
        <v>G</v>
      </c>
      <c r="AP96" s="1018" cm="1">
        <f t="array" aca="1" ref="AP96:AQ96" ca="1">CELL("largeur", INDIRECT(AM96 &amp; 1))</f>
        <v>0</v>
      </c>
      <c r="AQ96" s="1027" t="b">
        <f ca="1"/>
        <v>0</v>
      </c>
      <c r="AR96" s="1928">
        <v>1</v>
      </c>
      <c r="AS96" s="1928">
        <v>1</v>
      </c>
      <c r="AT96" s="1928">
        <v>1</v>
      </c>
      <c r="AU96" s="1928">
        <v>1</v>
      </c>
      <c r="AV96" s="1928">
        <v>1</v>
      </c>
      <c r="AX96" s="1928">
        <v>1</v>
      </c>
    </row>
    <row r="97" spans="1:50" s="873" customFormat="1" ht="18.75">
      <c r="A97" s="1928">
        <v>1</v>
      </c>
      <c r="B97" s="1928">
        <v>1</v>
      </c>
      <c r="C97" s="428"/>
      <c r="D97" s="2374" t="s">
        <v>3184</v>
      </c>
      <c r="E97" s="2374"/>
      <c r="F97" s="422"/>
      <c r="G97" s="71"/>
      <c r="H97" s="71"/>
      <c r="I97" s="71"/>
      <c r="J97" s="71"/>
      <c r="K97" s="71"/>
      <c r="L97" s="71"/>
      <c r="M97" s="941" t="s">
        <v>3190</v>
      </c>
      <c r="N97" s="422"/>
      <c r="O97" s="2408"/>
      <c r="R97" s="761"/>
      <c r="T97" s="860" t="s">
        <v>201</v>
      </c>
      <c r="U97" s="2409" t="s">
        <v>3732</v>
      </c>
      <c r="W97" s="2402"/>
      <c r="X97" s="2402"/>
      <c r="Y97" s="2402"/>
      <c r="Z97" s="2402"/>
      <c r="AA97" s="2402"/>
      <c r="AB97" s="1928"/>
      <c r="AC97" s="1928"/>
      <c r="AD97" s="1928">
        <v>1</v>
      </c>
      <c r="AE97" s="1928">
        <v>1</v>
      </c>
      <c r="AF97" s="1928">
        <v>1</v>
      </c>
      <c r="AG97" s="1928">
        <v>1</v>
      </c>
      <c r="AH97" s="1928">
        <v>1</v>
      </c>
      <c r="AI97" s="1928">
        <v>1</v>
      </c>
      <c r="AJ97" s="1928">
        <v>1</v>
      </c>
      <c r="AK97" s="1928">
        <v>1</v>
      </c>
      <c r="AL97" s="1333">
        <f>ROW()</f>
        <v>97</v>
      </c>
      <c r="AM97" s="2838" t="str" cm="1">
        <f t="array" aca="1" ref="AM97" ca="1">IF(AM96="","",LEFT(ADDRESS(1,COLUMN(INDIRECT(AM96&amp;"1"))+1,4),LEN(ADDRESS(1,COLUMN(INDIRECT(AM96&amp;"1"))+1,4))-1))</f>
        <v>H</v>
      </c>
      <c r="AN97" s="1025" t="str">
        <f t="shared" ca="1" si="43"/>
        <v/>
      </c>
      <c r="AO97" s="1026" t="str">
        <f t="shared" ca="1" si="44"/>
        <v>H</v>
      </c>
      <c r="AP97" s="1018" cm="1">
        <f t="array" aca="1" ref="AP97:AQ97" ca="1">CELL("largeur", INDIRECT(AM97 &amp; 1))</f>
        <v>0</v>
      </c>
      <c r="AQ97" s="1027" t="b">
        <f ca="1"/>
        <v>0</v>
      </c>
      <c r="AR97" s="1928">
        <v>1</v>
      </c>
      <c r="AS97" s="1928">
        <v>1</v>
      </c>
      <c r="AT97" s="1928">
        <v>1</v>
      </c>
      <c r="AU97" s="1928">
        <v>1</v>
      </c>
      <c r="AV97" s="1928">
        <v>1</v>
      </c>
      <c r="AX97" s="1928">
        <v>1</v>
      </c>
    </row>
    <row r="98" spans="1:50" s="873" customFormat="1" ht="18.75">
      <c r="A98" s="1928">
        <v>1</v>
      </c>
      <c r="B98" s="1928">
        <v>1</v>
      </c>
      <c r="C98" s="428"/>
      <c r="D98" s="2374" t="s">
        <v>3199</v>
      </c>
      <c r="E98" s="2374"/>
      <c r="F98" s="422"/>
      <c r="G98" s="71"/>
      <c r="H98" s="71"/>
      <c r="I98" s="71"/>
      <c r="J98" s="71"/>
      <c r="K98" s="71"/>
      <c r="L98" s="71"/>
      <c r="M98" s="941" t="s">
        <v>3175</v>
      </c>
      <c r="N98" s="422"/>
      <c r="O98" s="2408"/>
      <c r="R98" s="761"/>
      <c r="T98" s="860" t="s">
        <v>192</v>
      </c>
      <c r="U98" s="2409" t="s">
        <v>3722</v>
      </c>
      <c r="W98" s="2402"/>
      <c r="X98" s="2402"/>
      <c r="Y98" s="2402"/>
      <c r="Z98" s="2402"/>
      <c r="AA98" s="2402"/>
      <c r="AB98" s="1928"/>
      <c r="AC98" s="1928"/>
      <c r="AD98" s="1928">
        <v>1</v>
      </c>
      <c r="AE98" s="1928">
        <v>1</v>
      </c>
      <c r="AF98" s="1928">
        <v>1</v>
      </c>
      <c r="AG98" s="1928">
        <v>1</v>
      </c>
      <c r="AH98" s="1928">
        <v>1</v>
      </c>
      <c r="AI98" s="1928">
        <v>1</v>
      </c>
      <c r="AJ98" s="1928">
        <v>1</v>
      </c>
      <c r="AK98" s="1928">
        <v>1</v>
      </c>
      <c r="AL98" s="1333">
        <f>ROW()</f>
        <v>98</v>
      </c>
      <c r="AM98" s="2838" t="str" cm="1">
        <f t="array" aca="1" ref="AM98" ca="1">IF(AM97="","",LEFT(ADDRESS(1,COLUMN(INDIRECT(AM97&amp;"1"))+1,4),LEN(ADDRESS(1,COLUMN(INDIRECT(AM97&amp;"1"))+1,4))-1))</f>
        <v>I</v>
      </c>
      <c r="AN98" s="1025" t="str">
        <f t="shared" ca="1" si="43"/>
        <v/>
      </c>
      <c r="AO98" s="1026" t="str">
        <f t="shared" ca="1" si="44"/>
        <v>I</v>
      </c>
      <c r="AP98" s="1018" cm="1">
        <f t="array" aca="1" ref="AP98:AQ98" ca="1">CELL("largeur", INDIRECT(AM98 &amp; 1))</f>
        <v>0</v>
      </c>
      <c r="AQ98" s="1027" t="b">
        <f ca="1"/>
        <v>0</v>
      </c>
      <c r="AR98" s="1928">
        <v>1</v>
      </c>
      <c r="AS98" s="1928">
        <v>1</v>
      </c>
      <c r="AT98" s="1928">
        <v>1</v>
      </c>
      <c r="AU98" s="1928">
        <v>1</v>
      </c>
      <c r="AV98" s="1928">
        <v>1</v>
      </c>
      <c r="AX98" s="1928">
        <v>1</v>
      </c>
    </row>
    <row r="99" spans="1:50" s="873" customFormat="1" ht="18.75">
      <c r="A99" s="1928">
        <v>1</v>
      </c>
      <c r="B99" s="1928">
        <v>1</v>
      </c>
      <c r="C99" s="428"/>
      <c r="D99" s="2374" t="s">
        <v>3205</v>
      </c>
      <c r="E99" s="2374"/>
      <c r="F99" s="422"/>
      <c r="G99" s="422"/>
      <c r="H99" s="422"/>
      <c r="I99" s="422"/>
      <c r="J99" s="422"/>
      <c r="K99" s="422"/>
      <c r="L99" s="422"/>
      <c r="M99" s="941" t="s">
        <v>3220</v>
      </c>
      <c r="N99" s="422"/>
      <c r="O99" s="2408"/>
      <c r="P99" s="761"/>
      <c r="Q99" s="761"/>
      <c r="R99" s="761"/>
      <c r="T99" s="761"/>
      <c r="U99" s="761"/>
      <c r="V99" s="761"/>
      <c r="W99" s="2402"/>
      <c r="X99" s="2402"/>
      <c r="Y99" s="2402"/>
      <c r="Z99" s="2402"/>
      <c r="AA99" s="2402"/>
      <c r="AB99" s="1928"/>
      <c r="AC99" s="1928"/>
      <c r="AD99" s="1928">
        <v>1</v>
      </c>
      <c r="AE99" s="1928">
        <v>1</v>
      </c>
      <c r="AF99" s="1928">
        <v>1</v>
      </c>
      <c r="AG99" s="1928">
        <v>1</v>
      </c>
      <c r="AH99" s="1928">
        <v>1</v>
      </c>
      <c r="AI99" s="1928">
        <v>1</v>
      </c>
      <c r="AJ99" s="1928">
        <v>1</v>
      </c>
      <c r="AK99" s="1928">
        <v>1</v>
      </c>
      <c r="AL99" s="1333">
        <f>ROW()</f>
        <v>99</v>
      </c>
      <c r="AM99" s="2838" t="str" cm="1">
        <f t="array" aca="1" ref="AM99" ca="1">IF(AM98="","",LEFT(ADDRESS(1,COLUMN(INDIRECT(AM98&amp;"1"))+1,4),LEN(ADDRESS(1,COLUMN(INDIRECT(AM98&amp;"1"))+1,4))-1))</f>
        <v>J</v>
      </c>
      <c r="AN99" s="1025" t="str">
        <f t="shared" ca="1" si="43"/>
        <v/>
      </c>
      <c r="AO99" s="1026" t="str">
        <f t="shared" ca="1" si="44"/>
        <v>J</v>
      </c>
      <c r="AP99" s="1018" cm="1">
        <f t="array" aca="1" ref="AP99:AQ99" ca="1">CELL("largeur", INDIRECT(AM99 &amp; 1))</f>
        <v>0</v>
      </c>
      <c r="AQ99" s="1027" t="b">
        <f ca="1"/>
        <v>0</v>
      </c>
      <c r="AR99" s="1928">
        <v>1</v>
      </c>
      <c r="AS99" s="1928">
        <v>1</v>
      </c>
      <c r="AT99" s="1928">
        <v>1</v>
      </c>
      <c r="AU99" s="1928">
        <v>1</v>
      </c>
      <c r="AV99" s="1928">
        <v>1</v>
      </c>
      <c r="AX99" s="1928">
        <v>1</v>
      </c>
    </row>
    <row r="100" spans="1:50" ht="18.75">
      <c r="A100" s="1928">
        <v>1</v>
      </c>
      <c r="B100" s="1928">
        <v>1</v>
      </c>
      <c r="C100" s="70"/>
      <c r="D100" s="2374" t="s">
        <v>3202</v>
      </c>
      <c r="E100" s="2374"/>
      <c r="F100" s="71"/>
      <c r="G100" s="71"/>
      <c r="H100" s="71"/>
      <c r="I100" s="71"/>
      <c r="J100" s="71"/>
      <c r="K100" s="71"/>
      <c r="L100" s="71"/>
      <c r="M100" s="941" t="s">
        <v>3223</v>
      </c>
      <c r="N100" s="71"/>
      <c r="O100" s="2408"/>
      <c r="P100" s="761"/>
      <c r="Q100" s="761"/>
      <c r="R100" s="761"/>
      <c r="S100" s="761"/>
      <c r="T100" s="761" t="s">
        <v>3733</v>
      </c>
      <c r="U100" s="761"/>
      <c r="V100" s="761"/>
      <c r="W100" s="2402"/>
      <c r="X100" s="2402"/>
      <c r="Y100" s="2402"/>
      <c r="Z100" s="2402"/>
      <c r="AA100" s="2402"/>
      <c r="AB100" s="1928"/>
      <c r="AC100" s="1928"/>
      <c r="AD100" s="1928">
        <v>1</v>
      </c>
      <c r="AE100" s="1928">
        <v>1</v>
      </c>
      <c r="AF100" s="1928">
        <v>1</v>
      </c>
      <c r="AG100" s="1928">
        <v>1</v>
      </c>
      <c r="AH100" s="1928">
        <v>1</v>
      </c>
      <c r="AI100" s="1928">
        <v>1</v>
      </c>
      <c r="AJ100" s="1928">
        <v>1</v>
      </c>
      <c r="AK100" s="1928">
        <v>1</v>
      </c>
      <c r="AL100" s="1333">
        <f>ROW()</f>
        <v>100</v>
      </c>
      <c r="AM100" s="2838" t="str" cm="1">
        <f t="array" aca="1" ref="AM100" ca="1">IF(AM99="","",LEFT(ADDRESS(1,COLUMN(INDIRECT(AM99&amp;"1"))+1,4),LEN(ADDRESS(1,COLUMN(INDIRECT(AM99&amp;"1"))+1,4))-1))</f>
        <v>K</v>
      </c>
      <c r="AN100" s="1025" t="str">
        <f t="shared" ca="1" si="43"/>
        <v/>
      </c>
      <c r="AO100" s="1026" t="str">
        <f t="shared" ca="1" si="44"/>
        <v>K</v>
      </c>
      <c r="AP100" s="1018" cm="1">
        <f t="array" aca="1" ref="AP100:AQ100" ca="1">CELL("largeur", INDIRECT(AM100 &amp; 1))</f>
        <v>0</v>
      </c>
      <c r="AQ100" s="1027" t="b">
        <f ca="1"/>
        <v>0</v>
      </c>
      <c r="AR100" s="1928">
        <v>1</v>
      </c>
      <c r="AS100" s="1928">
        <v>1</v>
      </c>
      <c r="AT100" s="1928">
        <v>1</v>
      </c>
      <c r="AU100" s="1928">
        <v>1</v>
      </c>
      <c r="AV100" s="1928">
        <v>1</v>
      </c>
      <c r="AX100" s="1928">
        <v>1</v>
      </c>
    </row>
    <row r="101" spans="1:50" ht="18.75">
      <c r="A101" s="1928">
        <v>1</v>
      </c>
      <c r="B101" s="1928">
        <v>1</v>
      </c>
      <c r="C101" s="70"/>
      <c r="D101" s="2374" t="s">
        <v>3211</v>
      </c>
      <c r="E101" s="2374"/>
      <c r="F101" s="71"/>
      <c r="G101" s="71"/>
      <c r="H101" s="71"/>
      <c r="I101" s="71"/>
      <c r="J101" s="71"/>
      <c r="K101" s="71"/>
      <c r="L101" s="71"/>
      <c r="M101" s="941" t="s">
        <v>3208</v>
      </c>
      <c r="N101" s="71"/>
      <c r="O101" s="2408"/>
      <c r="P101" s="761"/>
      <c r="Q101" s="761"/>
      <c r="R101" s="761"/>
      <c r="S101" s="761"/>
      <c r="T101" s="2410" t="s">
        <v>3734</v>
      </c>
      <c r="U101" s="2410"/>
      <c r="V101" s="761"/>
      <c r="W101" s="2402"/>
      <c r="X101" s="2402"/>
      <c r="Y101" s="2402"/>
      <c r="Z101" s="2402"/>
      <c r="AA101" s="2402"/>
      <c r="AB101" s="1928"/>
      <c r="AC101" s="1928"/>
      <c r="AD101" s="1928">
        <v>1</v>
      </c>
      <c r="AE101" s="1928">
        <v>1</v>
      </c>
      <c r="AF101" s="1928">
        <v>1</v>
      </c>
      <c r="AG101" s="1928">
        <v>1</v>
      </c>
      <c r="AH101" s="1928">
        <v>1</v>
      </c>
      <c r="AI101" s="1928">
        <v>1</v>
      </c>
      <c r="AJ101" s="1928">
        <v>1</v>
      </c>
      <c r="AK101" s="1928">
        <v>1</v>
      </c>
      <c r="AL101" s="1333">
        <f>ROW()</f>
        <v>101</v>
      </c>
      <c r="AM101" s="2838" t="str" cm="1">
        <f t="array" aca="1" ref="AM101" ca="1">IF(AM100="","",LEFT(ADDRESS(1,COLUMN(INDIRECT(AM100&amp;"1"))+1,4),LEN(ADDRESS(1,COLUMN(INDIRECT(AM100&amp;"1"))+1,4))-1))</f>
        <v>L</v>
      </c>
      <c r="AN101" s="1025" t="str">
        <f t="shared" ca="1" si="43"/>
        <v/>
      </c>
      <c r="AO101" s="1026" t="str">
        <f t="shared" ca="1" si="44"/>
        <v>L</v>
      </c>
      <c r="AP101" s="1018" cm="1">
        <f t="array" aca="1" ref="AP101:AQ101" ca="1">CELL("largeur", INDIRECT(AM101 &amp; 1))</f>
        <v>0</v>
      </c>
      <c r="AQ101" s="1027" t="b">
        <f ca="1"/>
        <v>0</v>
      </c>
      <c r="AR101" s="1928">
        <v>1</v>
      </c>
      <c r="AS101" s="1928">
        <v>1</v>
      </c>
      <c r="AT101" s="1928">
        <v>1</v>
      </c>
      <c r="AU101" s="1928">
        <v>1</v>
      </c>
      <c r="AV101" s="1928">
        <v>1</v>
      </c>
      <c r="AX101" s="1928">
        <v>1</v>
      </c>
    </row>
    <row r="102" spans="1:50" ht="19.5" thickBot="1">
      <c r="A102" s="1928">
        <v>1</v>
      </c>
      <c r="B102" s="1928">
        <v>1</v>
      </c>
      <c r="C102" s="2375"/>
      <c r="D102" s="2376" t="s">
        <v>3214</v>
      </c>
      <c r="E102" s="2376"/>
      <c r="F102" s="2377"/>
      <c r="G102" s="2377"/>
      <c r="H102" s="2377"/>
      <c r="I102" s="2377"/>
      <c r="J102" s="2377"/>
      <c r="K102" s="2377"/>
      <c r="L102" s="2377"/>
      <c r="M102" s="2411"/>
      <c r="N102" s="2377"/>
      <c r="O102" s="2412"/>
      <c r="P102" s="761"/>
      <c r="Q102" s="761"/>
      <c r="R102" s="761"/>
      <c r="S102" s="761"/>
      <c r="T102" s="2413" t="s">
        <v>3735</v>
      </c>
      <c r="U102" s="2413"/>
      <c r="V102" s="761"/>
      <c r="W102" s="2402"/>
      <c r="X102" s="2402"/>
      <c r="Y102" s="2402"/>
      <c r="Z102" s="2402"/>
      <c r="AA102" s="2402"/>
      <c r="AB102" s="1928"/>
      <c r="AC102" s="1928"/>
      <c r="AD102" s="1928">
        <v>1</v>
      </c>
      <c r="AE102" s="1928">
        <v>1</v>
      </c>
      <c r="AF102" s="1928">
        <v>1</v>
      </c>
      <c r="AG102" s="1928">
        <v>1</v>
      </c>
      <c r="AH102" s="1928">
        <v>1</v>
      </c>
      <c r="AI102" s="1928">
        <v>1</v>
      </c>
      <c r="AJ102" s="1928">
        <v>1</v>
      </c>
      <c r="AK102" s="1928">
        <v>1</v>
      </c>
      <c r="AL102" s="1333">
        <f>ROW()</f>
        <v>102</v>
      </c>
      <c r="AM102" s="2838" t="str" cm="1">
        <f t="array" aca="1" ref="AM102" ca="1">IF(AM101="","",LEFT(ADDRESS(1,COLUMN(INDIRECT(AM101&amp;"1"))+1,4),LEN(ADDRESS(1,COLUMN(INDIRECT(AM101&amp;"1"))+1,4))-1))</f>
        <v>M</v>
      </c>
      <c r="AN102" s="1025" t="str">
        <f t="shared" ca="1" si="43"/>
        <v>M</v>
      </c>
      <c r="AO102" s="1026" t="str">
        <f t="shared" ca="1" si="44"/>
        <v/>
      </c>
      <c r="AP102" s="1018" cm="1">
        <f t="array" aca="1" ref="AP102:AQ102" ca="1">CELL("largeur", INDIRECT(AM102 &amp; 1))</f>
        <v>30</v>
      </c>
      <c r="AQ102" s="1027" t="b">
        <f ca="1"/>
        <v>0</v>
      </c>
      <c r="AR102" s="1928">
        <v>1</v>
      </c>
      <c r="AS102" s="1928">
        <v>1</v>
      </c>
      <c r="AT102" s="1928">
        <v>1</v>
      </c>
      <c r="AU102" s="1928">
        <v>1</v>
      </c>
      <c r="AV102" s="1928">
        <v>1</v>
      </c>
      <c r="AX102" s="1928">
        <v>1</v>
      </c>
    </row>
    <row r="103" spans="1:50" ht="18.75">
      <c r="A103" s="1928">
        <v>1</v>
      </c>
      <c r="B103" s="1928">
        <v>1</v>
      </c>
      <c r="C103" s="1928">
        <v>1</v>
      </c>
      <c r="D103" s="1928">
        <v>1</v>
      </c>
      <c r="E103" s="1928"/>
      <c r="F103" s="1928">
        <v>1</v>
      </c>
      <c r="G103" s="1928">
        <v>1</v>
      </c>
      <c r="H103" s="1928"/>
      <c r="I103" s="1928"/>
      <c r="J103" s="1928"/>
      <c r="K103" s="1928"/>
      <c r="L103" s="1928">
        <v>1</v>
      </c>
      <c r="M103" s="1928">
        <v>1</v>
      </c>
      <c r="N103" s="1928">
        <v>1</v>
      </c>
      <c r="O103" s="1928">
        <v>1</v>
      </c>
      <c r="P103" s="761"/>
      <c r="Q103" s="761"/>
      <c r="R103" s="761"/>
      <c r="T103" s="2414" t="s">
        <v>3736</v>
      </c>
      <c r="U103" s="2414"/>
      <c r="V103" s="761"/>
      <c r="W103" s="2402"/>
      <c r="X103" s="2402"/>
      <c r="Y103" s="2402"/>
      <c r="Z103" s="2402"/>
      <c r="AA103" s="2402"/>
      <c r="AB103" s="1928"/>
      <c r="AC103" s="1928"/>
      <c r="AD103" s="1928">
        <v>1</v>
      </c>
      <c r="AE103" s="1928">
        <v>1</v>
      </c>
      <c r="AF103" s="1928">
        <v>1</v>
      </c>
      <c r="AG103" s="1928">
        <v>1</v>
      </c>
      <c r="AH103" s="1928">
        <v>1</v>
      </c>
      <c r="AI103" s="1928">
        <v>1</v>
      </c>
      <c r="AJ103" s="1928">
        <v>1</v>
      </c>
      <c r="AK103" s="1928">
        <v>1</v>
      </c>
      <c r="AL103" s="1333">
        <f>ROW()</f>
        <v>103</v>
      </c>
      <c r="AM103" s="2838" t="str" cm="1">
        <f t="array" aca="1" ref="AM103" ca="1">IF(AM102="","",LEFT(ADDRESS(1,COLUMN(INDIRECT(AM102&amp;"1"))+1,4),LEN(ADDRESS(1,COLUMN(INDIRECT(AM102&amp;"1"))+1,4))-1))</f>
        <v>N</v>
      </c>
      <c r="AN103" s="1025" t="str">
        <f t="shared" ca="1" si="43"/>
        <v>N</v>
      </c>
      <c r="AO103" s="1026" t="str">
        <f t="shared" ca="1" si="44"/>
        <v/>
      </c>
      <c r="AP103" s="1018" cm="1">
        <f t="array" aca="1" ref="AP103:AQ103" ca="1">CELL("largeur", INDIRECT(AM103 &amp; 1))</f>
        <v>11</v>
      </c>
      <c r="AQ103" s="1027" t="b">
        <f ca="1"/>
        <v>0</v>
      </c>
      <c r="AR103" s="1928">
        <v>1</v>
      </c>
      <c r="AS103" s="1928">
        <v>1</v>
      </c>
      <c r="AT103" s="1928">
        <v>1</v>
      </c>
      <c r="AU103" s="1928">
        <v>1</v>
      </c>
      <c r="AV103" s="1928">
        <v>1</v>
      </c>
      <c r="AX103" s="1928">
        <v>1</v>
      </c>
    </row>
    <row r="104" spans="1:50" ht="15" customHeight="1">
      <c r="A104" s="1928">
        <v>1</v>
      </c>
      <c r="B104" s="1928">
        <v>1</v>
      </c>
      <c r="C104" s="3060" t="s">
        <v>3708</v>
      </c>
      <c r="D104" s="3061"/>
      <c r="E104" s="3061"/>
      <c r="F104" s="3061"/>
      <c r="G104" s="3061"/>
      <c r="H104" s="3061"/>
      <c r="I104" s="3061"/>
      <c r="J104" s="3061"/>
      <c r="K104" s="3061"/>
      <c r="L104" s="3061"/>
      <c r="M104" s="3061"/>
      <c r="N104" s="3061"/>
      <c r="O104" s="3061"/>
      <c r="P104" s="3062"/>
      <c r="Q104" s="1928">
        <v>1</v>
      </c>
      <c r="R104" s="1928">
        <v>1</v>
      </c>
      <c r="S104" s="1928">
        <v>1</v>
      </c>
      <c r="T104" s="1928">
        <v>1</v>
      </c>
      <c r="U104" s="1928"/>
      <c r="V104" s="1928">
        <v>1</v>
      </c>
      <c r="W104" s="1928">
        <v>1</v>
      </c>
      <c r="X104" s="1928">
        <v>1</v>
      </c>
      <c r="Y104" s="1928">
        <v>1</v>
      </c>
      <c r="Z104" s="1928">
        <v>1</v>
      </c>
      <c r="AA104" s="1928">
        <v>1</v>
      </c>
      <c r="AB104" s="1928">
        <v>1</v>
      </c>
      <c r="AC104" s="1928">
        <v>1</v>
      </c>
      <c r="AD104" s="1928">
        <v>1</v>
      </c>
      <c r="AE104" s="1928">
        <v>1</v>
      </c>
      <c r="AF104" s="1928">
        <v>1</v>
      </c>
      <c r="AG104" s="1928">
        <v>1</v>
      </c>
      <c r="AH104" s="1928">
        <v>1</v>
      </c>
      <c r="AI104" s="1928">
        <v>1</v>
      </c>
      <c r="AJ104" s="1928">
        <v>1</v>
      </c>
      <c r="AK104" s="1928">
        <v>1</v>
      </c>
      <c r="AL104" s="1333">
        <f>ROW()</f>
        <v>104</v>
      </c>
      <c r="AM104" s="2838" t="str" cm="1">
        <f t="array" aca="1" ref="AM104" ca="1">IF(AM103="","",LEFT(ADDRESS(1,COLUMN(INDIRECT(AM103&amp;"1"))+1,4),LEN(ADDRESS(1,COLUMN(INDIRECT(AM103&amp;"1"))+1,4))-1))</f>
        <v>O</v>
      </c>
      <c r="AN104" s="1025" t="str">
        <f t="shared" ca="1" si="43"/>
        <v>O</v>
      </c>
      <c r="AO104" s="1026" t="str">
        <f t="shared" ca="1" si="44"/>
        <v/>
      </c>
      <c r="AP104" s="1018" cm="1">
        <f t="array" aca="1" ref="AP104:AQ104" ca="1">CELL("largeur", INDIRECT(AM104 &amp; 1))</f>
        <v>19</v>
      </c>
      <c r="AQ104" s="1027" t="b">
        <f ca="1"/>
        <v>0</v>
      </c>
      <c r="AR104" s="1928">
        <v>1</v>
      </c>
      <c r="AS104" s="1928">
        <v>1</v>
      </c>
      <c r="AT104" s="1928">
        <v>1</v>
      </c>
      <c r="AU104" s="1928">
        <v>1</v>
      </c>
      <c r="AV104" s="1928">
        <v>1</v>
      </c>
      <c r="AX104" s="1928">
        <v>1</v>
      </c>
    </row>
    <row r="105" spans="1:50" ht="15" customHeight="1">
      <c r="A105" s="1928">
        <v>1</v>
      </c>
      <c r="B105" s="1928">
        <v>1</v>
      </c>
      <c r="C105" s="3063"/>
      <c r="D105" s="3064"/>
      <c r="E105" s="3064"/>
      <c r="F105" s="3064"/>
      <c r="G105" s="3064"/>
      <c r="H105" s="3064"/>
      <c r="I105" s="3064"/>
      <c r="J105" s="3064"/>
      <c r="K105" s="3064"/>
      <c r="L105" s="3064"/>
      <c r="M105" s="3064"/>
      <c r="N105" s="3064"/>
      <c r="O105" s="3064"/>
      <c r="P105" s="3065"/>
      <c r="Q105" s="1928">
        <v>1</v>
      </c>
      <c r="R105" s="1928">
        <v>1</v>
      </c>
      <c r="S105" s="1928">
        <v>1</v>
      </c>
      <c r="T105" s="1928">
        <v>1</v>
      </c>
      <c r="U105" s="1928"/>
      <c r="V105" s="1928">
        <v>1</v>
      </c>
      <c r="W105" s="1928">
        <v>1</v>
      </c>
      <c r="X105" s="1928">
        <v>1</v>
      </c>
      <c r="Y105" s="1928">
        <v>1</v>
      </c>
      <c r="Z105" s="1928">
        <v>1</v>
      </c>
      <c r="AA105" s="1928">
        <v>1</v>
      </c>
      <c r="AB105" s="1928">
        <v>1</v>
      </c>
      <c r="AC105" s="1928">
        <v>1</v>
      </c>
      <c r="AD105" s="1928">
        <v>1</v>
      </c>
      <c r="AE105" s="1928">
        <v>1</v>
      </c>
      <c r="AF105" s="1928">
        <v>1</v>
      </c>
      <c r="AG105" s="1928">
        <v>1</v>
      </c>
      <c r="AH105" s="1928">
        <v>1</v>
      </c>
      <c r="AI105" s="1928">
        <v>1</v>
      </c>
      <c r="AJ105" s="1928">
        <v>1</v>
      </c>
      <c r="AK105" s="1928">
        <v>1</v>
      </c>
      <c r="AL105" s="1333">
        <f>ROW()</f>
        <v>105</v>
      </c>
      <c r="AM105" s="2838" t="str" cm="1">
        <f t="array" aca="1" ref="AM105" ca="1">IF(AM104="","",LEFT(ADDRESS(1,COLUMN(INDIRECT(AM104&amp;"1"))+1,4),LEN(ADDRESS(1,COLUMN(INDIRECT(AM104&amp;"1"))+1,4))-1))</f>
        <v>P</v>
      </c>
      <c r="AN105" s="1025" t="str">
        <f t="shared" ca="1" si="43"/>
        <v>P</v>
      </c>
      <c r="AO105" s="1026" t="str">
        <f t="shared" ca="1" si="44"/>
        <v/>
      </c>
      <c r="AP105" s="1018" cm="1">
        <f t="array" aca="1" ref="AP105:AQ105" ca="1">CELL("largeur", INDIRECT(AM105 &amp; 1))</f>
        <v>8</v>
      </c>
      <c r="AQ105" s="1027" t="b">
        <f ca="1"/>
        <v>0</v>
      </c>
      <c r="AR105" s="1928">
        <v>1</v>
      </c>
      <c r="AS105" s="1928">
        <v>1</v>
      </c>
      <c r="AT105" s="1928">
        <v>1</v>
      </c>
      <c r="AU105" s="1928">
        <v>1</v>
      </c>
      <c r="AV105" s="1928">
        <v>1</v>
      </c>
      <c r="AX105" s="1928">
        <v>1</v>
      </c>
    </row>
    <row r="106" spans="1:50" ht="15" customHeight="1">
      <c r="A106" s="1928">
        <v>1</v>
      </c>
      <c r="B106" s="1928">
        <v>1</v>
      </c>
      <c r="C106" s="3063"/>
      <c r="D106" s="3064"/>
      <c r="E106" s="3064"/>
      <c r="F106" s="3064"/>
      <c r="G106" s="3064"/>
      <c r="H106" s="3064"/>
      <c r="I106" s="3064"/>
      <c r="J106" s="3064"/>
      <c r="K106" s="3064"/>
      <c r="L106" s="3064"/>
      <c r="M106" s="3064"/>
      <c r="N106" s="3064"/>
      <c r="O106" s="3064"/>
      <c r="P106" s="3065"/>
      <c r="Q106" s="1928">
        <v>1</v>
      </c>
      <c r="R106" s="1928">
        <v>1</v>
      </c>
      <c r="S106" s="1928">
        <v>1</v>
      </c>
      <c r="T106" s="1928">
        <v>1</v>
      </c>
      <c r="U106" s="1928"/>
      <c r="V106" s="1928">
        <v>1</v>
      </c>
      <c r="W106" s="1928">
        <v>1</v>
      </c>
      <c r="X106" s="1928">
        <v>1</v>
      </c>
      <c r="Y106" s="1928">
        <v>1</v>
      </c>
      <c r="Z106" s="1928">
        <v>1</v>
      </c>
      <c r="AA106" s="1928">
        <v>1</v>
      </c>
      <c r="AB106" s="1928">
        <v>1</v>
      </c>
      <c r="AC106" s="1928">
        <v>1</v>
      </c>
      <c r="AD106" s="1928">
        <v>1</v>
      </c>
      <c r="AE106" s="1928">
        <v>1</v>
      </c>
      <c r="AF106" s="1928">
        <v>1</v>
      </c>
      <c r="AG106" s="1928">
        <v>1</v>
      </c>
      <c r="AH106" s="1928">
        <v>1</v>
      </c>
      <c r="AI106" s="1928">
        <v>1</v>
      </c>
      <c r="AJ106" s="1928">
        <v>1</v>
      </c>
      <c r="AK106" s="1928">
        <v>1</v>
      </c>
      <c r="AL106" s="1333">
        <f>ROW()</f>
        <v>106</v>
      </c>
      <c r="AM106" s="2838" t="str" cm="1">
        <f t="array" aca="1" ref="AM106" ca="1">IF(AM105="","",LEFT(ADDRESS(1,COLUMN(INDIRECT(AM105&amp;"1"))+1,4),LEN(ADDRESS(1,COLUMN(INDIRECT(AM105&amp;"1"))+1,4))-1))</f>
        <v>Q</v>
      </c>
      <c r="AN106" s="1025" t="str">
        <f t="shared" ca="1" si="43"/>
        <v>Q</v>
      </c>
      <c r="AO106" s="1026" t="str">
        <f t="shared" ca="1" si="44"/>
        <v/>
      </c>
      <c r="AP106" s="1018" cm="1">
        <f t="array" aca="1" ref="AP106:AQ106" ca="1">CELL("largeur", INDIRECT(AM106 &amp; 1))</f>
        <v>4</v>
      </c>
      <c r="AQ106" s="1027" t="b">
        <f ca="1"/>
        <v>0</v>
      </c>
      <c r="AR106" s="1928">
        <v>1</v>
      </c>
      <c r="AS106" s="1928">
        <v>1</v>
      </c>
      <c r="AT106" s="1928">
        <v>1</v>
      </c>
      <c r="AU106" s="1928">
        <v>1</v>
      </c>
      <c r="AV106" s="1928">
        <v>1</v>
      </c>
      <c r="AX106" s="1928">
        <v>1</v>
      </c>
    </row>
    <row r="107" spans="1:50" ht="15" customHeight="1">
      <c r="A107" s="1928">
        <v>1</v>
      </c>
      <c r="B107" s="1928">
        <v>1</v>
      </c>
      <c r="C107" s="3066" t="s">
        <v>3709</v>
      </c>
      <c r="D107" s="3067"/>
      <c r="E107" s="3067"/>
      <c r="F107" s="3067"/>
      <c r="G107" s="3067"/>
      <c r="H107" s="3067"/>
      <c r="I107" s="3067"/>
      <c r="J107" s="3067"/>
      <c r="K107" s="3067"/>
      <c r="L107" s="3067"/>
      <c r="M107" s="3067"/>
      <c r="N107" s="3067"/>
      <c r="O107" s="3067"/>
      <c r="P107" s="3068"/>
      <c r="Q107" s="1928">
        <v>1</v>
      </c>
      <c r="R107" s="1928">
        <v>1</v>
      </c>
      <c r="S107" s="1928">
        <v>1</v>
      </c>
      <c r="T107" s="1928">
        <v>1</v>
      </c>
      <c r="U107" s="1928"/>
      <c r="V107" s="1928">
        <v>1</v>
      </c>
      <c r="W107" s="1928">
        <v>1</v>
      </c>
      <c r="X107" s="1928">
        <v>1</v>
      </c>
      <c r="Y107" s="1928">
        <v>1</v>
      </c>
      <c r="Z107" s="1928">
        <v>1</v>
      </c>
      <c r="AA107" s="1928">
        <v>1</v>
      </c>
      <c r="AB107" s="1928">
        <v>1</v>
      </c>
      <c r="AC107" s="1928">
        <v>1</v>
      </c>
      <c r="AD107" s="1928">
        <v>1</v>
      </c>
      <c r="AE107" s="1928">
        <v>1</v>
      </c>
      <c r="AF107" s="1928">
        <v>1</v>
      </c>
      <c r="AG107" s="1928">
        <v>1</v>
      </c>
      <c r="AH107" s="1928">
        <v>1</v>
      </c>
      <c r="AI107" s="1928">
        <v>1</v>
      </c>
      <c r="AJ107" s="1928">
        <v>1</v>
      </c>
      <c r="AK107" s="1928">
        <v>1</v>
      </c>
      <c r="AL107" s="1333">
        <f>ROW()</f>
        <v>107</v>
      </c>
      <c r="AM107" s="2838" t="str" cm="1">
        <f t="array" aca="1" ref="AM107" ca="1">IF(AM106="","",LEFT(ADDRESS(1,COLUMN(INDIRECT(AM106&amp;"1"))+1,4),LEN(ADDRESS(1,COLUMN(INDIRECT(AM106&amp;"1"))+1,4))-1))</f>
        <v>R</v>
      </c>
      <c r="AN107" s="1025" t="str">
        <f t="shared" ca="1" si="43"/>
        <v>R</v>
      </c>
      <c r="AO107" s="1026" t="str">
        <f t="shared" ca="1" si="44"/>
        <v/>
      </c>
      <c r="AP107" s="1018" cm="1">
        <f t="array" aca="1" ref="AP107:AQ107" ca="1">CELL("largeur", INDIRECT(AM107 &amp; 1))</f>
        <v>4</v>
      </c>
      <c r="AQ107" s="1027" t="b">
        <f ca="1"/>
        <v>0</v>
      </c>
      <c r="AR107" s="1928">
        <v>1</v>
      </c>
      <c r="AS107" s="1928">
        <v>1</v>
      </c>
      <c r="AT107" s="1928">
        <v>1</v>
      </c>
      <c r="AU107" s="1928">
        <v>1</v>
      </c>
      <c r="AV107" s="1928">
        <v>1</v>
      </c>
      <c r="AX107" s="1928">
        <v>1</v>
      </c>
    </row>
    <row r="108" spans="1:50" ht="18.75">
      <c r="A108" s="1928">
        <v>1</v>
      </c>
      <c r="B108" s="1928">
        <v>1</v>
      </c>
      <c r="C108" s="3066"/>
      <c r="D108" s="3067"/>
      <c r="E108" s="3067"/>
      <c r="F108" s="3067"/>
      <c r="G108" s="3067"/>
      <c r="H108" s="3067"/>
      <c r="I108" s="3067"/>
      <c r="J108" s="3067"/>
      <c r="K108" s="3067"/>
      <c r="L108" s="3067"/>
      <c r="M108" s="3067"/>
      <c r="N108" s="3067"/>
      <c r="O108" s="3067"/>
      <c r="P108" s="3068"/>
      <c r="Q108" s="1928">
        <v>1</v>
      </c>
      <c r="R108" s="1928">
        <v>1</v>
      </c>
      <c r="S108" s="1928">
        <v>1</v>
      </c>
      <c r="T108" s="1928">
        <v>1</v>
      </c>
      <c r="U108" s="1928"/>
      <c r="V108" s="1928">
        <v>1</v>
      </c>
      <c r="W108" s="1928">
        <v>1</v>
      </c>
      <c r="X108" s="1928">
        <v>1</v>
      </c>
      <c r="Y108" s="1928">
        <v>1</v>
      </c>
      <c r="Z108" s="1928">
        <v>1</v>
      </c>
      <c r="AA108" s="1928">
        <v>1</v>
      </c>
      <c r="AB108" s="1928">
        <v>1</v>
      </c>
      <c r="AC108" s="1928">
        <v>1</v>
      </c>
      <c r="AD108" s="1928">
        <v>1</v>
      </c>
      <c r="AE108" s="1928">
        <v>1</v>
      </c>
      <c r="AF108" s="1928">
        <v>1</v>
      </c>
      <c r="AG108" s="1928">
        <v>1</v>
      </c>
      <c r="AH108" s="1928">
        <v>1</v>
      </c>
      <c r="AI108" s="1928">
        <v>1</v>
      </c>
      <c r="AJ108" s="1928">
        <v>1</v>
      </c>
      <c r="AK108" s="1928">
        <v>1</v>
      </c>
      <c r="AL108" s="1333">
        <f>ROW()</f>
        <v>108</v>
      </c>
      <c r="AM108" s="2838" t="str" cm="1">
        <f t="array" aca="1" ref="AM108" ca="1">IF(AM107="","",LEFT(ADDRESS(1,COLUMN(INDIRECT(AM107&amp;"1"))+1,4),LEN(ADDRESS(1,COLUMN(INDIRECT(AM107&amp;"1"))+1,4))-1))</f>
        <v>S</v>
      </c>
      <c r="AN108" s="1025" t="str">
        <f t="shared" ca="1" si="43"/>
        <v>S</v>
      </c>
      <c r="AO108" s="1026" t="str">
        <f t="shared" ca="1" si="44"/>
        <v/>
      </c>
      <c r="AP108" s="1018" cm="1">
        <f t="array" aca="1" ref="AP108:AQ108" ca="1">CELL("largeur", INDIRECT(AM108 &amp; 1))</f>
        <v>12</v>
      </c>
      <c r="AQ108" s="1027" t="b">
        <f ca="1"/>
        <v>0</v>
      </c>
      <c r="AR108" s="1928">
        <v>1</v>
      </c>
      <c r="AS108" s="1928">
        <v>1</v>
      </c>
      <c r="AT108" s="1928">
        <v>1</v>
      </c>
      <c r="AU108" s="1928">
        <v>1</v>
      </c>
      <c r="AV108" s="1928">
        <v>1</v>
      </c>
      <c r="AX108" s="1928">
        <v>1</v>
      </c>
    </row>
    <row r="109" spans="1:50" ht="18.75" customHeight="1">
      <c r="A109" s="1928">
        <v>1</v>
      </c>
      <c r="B109" s="1928">
        <v>1</v>
      </c>
      <c r="C109" s="2378" t="s">
        <v>3710</v>
      </c>
      <c r="D109" s="2379"/>
      <c r="E109" s="2379"/>
      <c r="F109" s="2379"/>
      <c r="G109" s="2379"/>
      <c r="H109" s="2379"/>
      <c r="I109" s="2379"/>
      <c r="J109" s="2379"/>
      <c r="K109" s="2379"/>
      <c r="L109" s="2379"/>
      <c r="M109" s="2379"/>
      <c r="N109" s="2379"/>
      <c r="O109" s="2379"/>
      <c r="P109" s="2380"/>
      <c r="Q109" s="1928">
        <v>1</v>
      </c>
      <c r="R109" s="1928">
        <v>1</v>
      </c>
      <c r="S109" s="1928">
        <v>1</v>
      </c>
      <c r="T109" s="1928">
        <v>1</v>
      </c>
      <c r="U109" s="1928"/>
      <c r="V109" s="1928">
        <v>1</v>
      </c>
      <c r="W109" s="1928">
        <v>1</v>
      </c>
      <c r="X109" s="1928">
        <v>1</v>
      </c>
      <c r="Y109" s="1928">
        <v>1</v>
      </c>
      <c r="Z109" s="1928">
        <v>1</v>
      </c>
      <c r="AA109" s="1928">
        <v>1</v>
      </c>
      <c r="AB109" s="1928">
        <v>1</v>
      </c>
      <c r="AC109" s="1928">
        <v>1</v>
      </c>
      <c r="AD109" s="1928">
        <v>1</v>
      </c>
      <c r="AE109" s="1928">
        <v>1</v>
      </c>
      <c r="AF109" s="1928">
        <v>1</v>
      </c>
      <c r="AG109" s="1928">
        <v>1</v>
      </c>
      <c r="AH109" s="1928">
        <v>1</v>
      </c>
      <c r="AI109" s="1928">
        <v>1</v>
      </c>
      <c r="AJ109" s="1928">
        <v>1</v>
      </c>
      <c r="AK109" s="1928">
        <v>1</v>
      </c>
      <c r="AL109" s="1333">
        <f>ROW()</f>
        <v>109</v>
      </c>
      <c r="AM109" s="2838" t="str" cm="1">
        <f t="array" aca="1" ref="AM109" ca="1">IF(AM108="","",LEFT(ADDRESS(1,COLUMN(INDIRECT(AM108&amp;"1"))+1,4),LEN(ADDRESS(1,COLUMN(INDIRECT(AM108&amp;"1"))+1,4))-1))</f>
        <v>T</v>
      </c>
      <c r="AN109" s="1025" t="str">
        <f t="shared" ca="1" si="43"/>
        <v>T</v>
      </c>
      <c r="AO109" s="1026" t="str">
        <f t="shared" ca="1" si="44"/>
        <v/>
      </c>
      <c r="AP109" s="1018" cm="1">
        <f t="array" aca="1" ref="AP109:AQ109" ca="1">CELL("largeur", INDIRECT(AM109 &amp; 1))</f>
        <v>12</v>
      </c>
      <c r="AQ109" s="1027" t="b">
        <f ca="1"/>
        <v>0</v>
      </c>
      <c r="AR109" s="1928">
        <v>1</v>
      </c>
      <c r="AS109" s="1928">
        <v>1</v>
      </c>
      <c r="AT109" s="1928">
        <v>1</v>
      </c>
      <c r="AU109" s="1928">
        <v>1</v>
      </c>
      <c r="AV109" s="1928">
        <v>1</v>
      </c>
      <c r="AX109" s="1928">
        <v>1</v>
      </c>
    </row>
    <row r="110" spans="1:50" ht="18.75">
      <c r="A110" s="1928">
        <v>1</v>
      </c>
      <c r="B110" s="1928">
        <v>1</v>
      </c>
      <c r="C110" s="1928">
        <v>1</v>
      </c>
      <c r="D110" s="1928">
        <v>1</v>
      </c>
      <c r="E110" s="1928"/>
      <c r="F110" s="1928">
        <v>1</v>
      </c>
      <c r="G110" s="1928">
        <v>1</v>
      </c>
      <c r="H110" s="1928">
        <v>1</v>
      </c>
      <c r="I110" s="1928">
        <v>1</v>
      </c>
      <c r="J110" s="1928">
        <v>1</v>
      </c>
      <c r="K110" s="1928">
        <v>1</v>
      </c>
      <c r="L110" s="1928">
        <v>1</v>
      </c>
      <c r="M110" s="1928">
        <v>1</v>
      </c>
      <c r="N110" s="1928">
        <v>1</v>
      </c>
      <c r="O110" s="1928">
        <v>1</v>
      </c>
      <c r="P110" s="1928">
        <v>1</v>
      </c>
      <c r="Q110" s="1928">
        <v>1</v>
      </c>
      <c r="R110" s="1928">
        <v>1</v>
      </c>
      <c r="S110" s="1928">
        <v>1</v>
      </c>
      <c r="T110" s="1928">
        <v>1</v>
      </c>
      <c r="U110" s="1928"/>
      <c r="V110" s="1928">
        <v>1</v>
      </c>
      <c r="W110" s="1928">
        <v>1</v>
      </c>
      <c r="X110" s="1928">
        <v>1</v>
      </c>
      <c r="Y110" s="1928">
        <v>1</v>
      </c>
      <c r="Z110" s="1928">
        <v>1</v>
      </c>
      <c r="AA110" s="1928">
        <v>1</v>
      </c>
      <c r="AB110" s="1928">
        <v>1</v>
      </c>
      <c r="AC110" s="1928">
        <v>1</v>
      </c>
      <c r="AD110" s="1928">
        <v>1</v>
      </c>
      <c r="AE110" s="1928">
        <v>1</v>
      </c>
      <c r="AF110" s="1928">
        <v>1</v>
      </c>
      <c r="AG110" s="1928">
        <v>1</v>
      </c>
      <c r="AH110" s="1928">
        <v>1</v>
      </c>
      <c r="AI110" s="1928">
        <v>1</v>
      </c>
      <c r="AJ110" s="1928">
        <v>1</v>
      </c>
      <c r="AK110" s="1928">
        <v>1</v>
      </c>
      <c r="AL110" s="1333">
        <f>ROW()</f>
        <v>110</v>
      </c>
      <c r="AM110" s="2838" t="str" cm="1">
        <f t="array" aca="1" ref="AM110" ca="1">IF(AM109="","",LEFT(ADDRESS(1,COLUMN(INDIRECT(AM109&amp;"1"))+1,4),LEN(ADDRESS(1,COLUMN(INDIRECT(AM109&amp;"1"))+1,4))-1))</f>
        <v>U</v>
      </c>
      <c r="AN110" s="1025" t="str">
        <f t="shared" ca="1" si="43"/>
        <v>U</v>
      </c>
      <c r="AO110" s="1026" t="str">
        <f t="shared" ca="1" si="44"/>
        <v/>
      </c>
      <c r="AP110" s="1018" cm="1">
        <f t="array" aca="1" ref="AP110:AQ110" ca="1">CELL("largeur", INDIRECT(AM110 &amp; 1))</f>
        <v>8</v>
      </c>
      <c r="AQ110" s="1027" t="b">
        <f ca="1"/>
        <v>0</v>
      </c>
      <c r="AR110" s="1928">
        <v>1</v>
      </c>
      <c r="AS110" s="1928">
        <v>1</v>
      </c>
      <c r="AT110" s="1928">
        <v>1</v>
      </c>
      <c r="AU110" s="1928">
        <v>1</v>
      </c>
      <c r="AV110" s="1928">
        <v>1</v>
      </c>
      <c r="AX110" s="1928">
        <v>1</v>
      </c>
    </row>
    <row r="111" spans="1:50" ht="18.75">
      <c r="A111" s="1928">
        <v>1</v>
      </c>
      <c r="B111" s="1928">
        <v>1</v>
      </c>
      <c r="C111" s="1928">
        <v>1</v>
      </c>
      <c r="D111" s="1928">
        <v>1</v>
      </c>
      <c r="E111" s="1928"/>
      <c r="F111" s="1928">
        <v>1</v>
      </c>
      <c r="G111" s="1928">
        <v>1</v>
      </c>
      <c r="H111" s="1928">
        <v>1</v>
      </c>
      <c r="I111" s="1928">
        <v>1</v>
      </c>
      <c r="J111" s="1928">
        <v>1</v>
      </c>
      <c r="K111" s="1928">
        <v>1</v>
      </c>
      <c r="L111" s="1928">
        <v>1</v>
      </c>
      <c r="M111" s="1928">
        <v>1</v>
      </c>
      <c r="N111" s="1928">
        <v>1</v>
      </c>
      <c r="O111" s="1928">
        <v>1</v>
      </c>
      <c r="P111" s="1928">
        <v>1</v>
      </c>
      <c r="Q111" s="1928">
        <v>1</v>
      </c>
      <c r="R111" s="1928">
        <v>1</v>
      </c>
      <c r="S111" s="1928">
        <v>1</v>
      </c>
      <c r="T111" s="1928">
        <v>1</v>
      </c>
      <c r="U111" s="1928"/>
      <c r="V111" s="1928">
        <v>1</v>
      </c>
      <c r="W111" s="1928">
        <v>1</v>
      </c>
      <c r="X111" s="1928">
        <v>1</v>
      </c>
      <c r="Y111" s="1928">
        <v>1</v>
      </c>
      <c r="Z111" s="1928">
        <v>1</v>
      </c>
      <c r="AA111" s="1928">
        <v>1</v>
      </c>
      <c r="AB111" s="1928">
        <v>1</v>
      </c>
      <c r="AC111" s="1928">
        <v>1</v>
      </c>
      <c r="AD111" s="1928">
        <v>1</v>
      </c>
      <c r="AE111" s="1928">
        <v>1</v>
      </c>
      <c r="AF111" s="1928">
        <v>1</v>
      </c>
      <c r="AG111" s="1928">
        <v>1</v>
      </c>
      <c r="AH111" s="1928">
        <v>1</v>
      </c>
      <c r="AI111" s="1928">
        <v>1</v>
      </c>
      <c r="AJ111" s="1928">
        <v>1</v>
      </c>
      <c r="AK111" s="1928">
        <v>1</v>
      </c>
      <c r="AL111" s="1333">
        <f>ROW()</f>
        <v>111</v>
      </c>
      <c r="AM111" s="2838" t="str" cm="1">
        <f t="array" aca="1" ref="AM111" ca="1">IF(AM110="","",LEFT(ADDRESS(1,COLUMN(INDIRECT(AM110&amp;"1"))+1,4),LEN(ADDRESS(1,COLUMN(INDIRECT(AM110&amp;"1"))+1,4))-1))</f>
        <v>V</v>
      </c>
      <c r="AN111" s="1025" t="str">
        <f t="shared" ca="1" si="43"/>
        <v>V</v>
      </c>
      <c r="AO111" s="1026" t="str">
        <f t="shared" ca="1" si="44"/>
        <v/>
      </c>
      <c r="AP111" s="1018" cm="1">
        <f t="array" aca="1" ref="AP111:AQ111" ca="1">CELL("largeur", INDIRECT(AM111 &amp; 1))</f>
        <v>12</v>
      </c>
      <c r="AQ111" s="1027" t="b">
        <f ca="1"/>
        <v>0</v>
      </c>
      <c r="AR111" s="1928">
        <v>1</v>
      </c>
      <c r="AS111" s="1928">
        <v>1</v>
      </c>
      <c r="AT111" s="1928">
        <v>1</v>
      </c>
      <c r="AU111" s="1928">
        <v>1</v>
      </c>
      <c r="AV111" s="1928">
        <v>1</v>
      </c>
      <c r="AX111" s="1928">
        <v>1</v>
      </c>
    </row>
    <row r="112" spans="1:50" ht="18.75">
      <c r="A112" s="1928">
        <v>1</v>
      </c>
      <c r="B112" s="1928">
        <v>1</v>
      </c>
      <c r="C112" s="1928">
        <v>1</v>
      </c>
      <c r="D112" s="1928">
        <v>1</v>
      </c>
      <c r="E112" s="1928"/>
      <c r="F112" s="1928">
        <v>1</v>
      </c>
      <c r="G112" s="1928">
        <v>1</v>
      </c>
      <c r="H112" s="1928">
        <v>1</v>
      </c>
      <c r="I112" s="1928">
        <v>1</v>
      </c>
      <c r="J112" s="1928">
        <v>1</v>
      </c>
      <c r="K112" s="1928">
        <v>1</v>
      </c>
      <c r="L112" s="1928">
        <v>1</v>
      </c>
      <c r="M112" s="1928">
        <v>1</v>
      </c>
      <c r="N112" s="1928">
        <v>1</v>
      </c>
      <c r="O112" s="1928">
        <v>1</v>
      </c>
      <c r="P112" s="1928">
        <v>1</v>
      </c>
      <c r="Q112" s="1928">
        <v>1</v>
      </c>
      <c r="R112" s="1928">
        <v>1</v>
      </c>
      <c r="S112" s="1928">
        <v>1</v>
      </c>
      <c r="T112" s="1928">
        <v>1</v>
      </c>
      <c r="U112" s="1928"/>
      <c r="V112" s="1928">
        <v>1</v>
      </c>
      <c r="W112" s="1928">
        <v>1</v>
      </c>
      <c r="X112" s="1928">
        <v>1</v>
      </c>
      <c r="Y112" s="1928">
        <v>1</v>
      </c>
      <c r="Z112" s="1928">
        <v>1</v>
      </c>
      <c r="AA112" s="1928">
        <v>1</v>
      </c>
      <c r="AB112" s="1928">
        <v>1</v>
      </c>
      <c r="AC112" s="1928">
        <v>1</v>
      </c>
      <c r="AD112" s="1928">
        <v>1</v>
      </c>
      <c r="AE112" s="1928">
        <v>1</v>
      </c>
      <c r="AF112" s="1928">
        <v>1</v>
      </c>
      <c r="AG112" s="1928">
        <v>1</v>
      </c>
      <c r="AH112" s="1928">
        <v>1</v>
      </c>
      <c r="AI112" s="1928">
        <v>1</v>
      </c>
      <c r="AJ112" s="1928">
        <v>1</v>
      </c>
      <c r="AK112" s="1928">
        <v>1</v>
      </c>
      <c r="AL112" s="1333">
        <f>ROW()</f>
        <v>112</v>
      </c>
      <c r="AM112" s="2838" t="str" cm="1">
        <f t="array" aca="1" ref="AM112" ca="1">IF(AM111="","",LEFT(ADDRESS(1,COLUMN(INDIRECT(AM111&amp;"1"))+1,4),LEN(ADDRESS(1,COLUMN(INDIRECT(AM111&amp;"1"))+1,4))-1))</f>
        <v>W</v>
      </c>
      <c r="AN112" s="1025" t="str">
        <f t="shared" ca="1" si="43"/>
        <v/>
      </c>
      <c r="AO112" s="1026" t="str">
        <f t="shared" ca="1" si="44"/>
        <v>W</v>
      </c>
      <c r="AP112" s="1018" cm="1">
        <f t="array" aca="1" ref="AP112:AQ112" ca="1">CELL("largeur", INDIRECT(AM112 &amp; 1))</f>
        <v>0</v>
      </c>
      <c r="AQ112" s="1027" t="b">
        <f ca="1"/>
        <v>0</v>
      </c>
      <c r="AR112" s="1928">
        <v>1</v>
      </c>
      <c r="AS112" s="1928">
        <v>1</v>
      </c>
      <c r="AT112" s="1928">
        <v>1</v>
      </c>
      <c r="AU112" s="1928">
        <v>1</v>
      </c>
      <c r="AV112" s="1928">
        <v>1</v>
      </c>
      <c r="AX112" s="1928">
        <v>1</v>
      </c>
    </row>
    <row r="113" spans="1:50" ht="18.75">
      <c r="A113" s="1928">
        <v>1</v>
      </c>
      <c r="B113" s="1928">
        <v>1</v>
      </c>
      <c r="C113" s="1928">
        <v>1</v>
      </c>
      <c r="D113" s="1928">
        <v>1</v>
      </c>
      <c r="E113" s="1928"/>
      <c r="F113" s="1928">
        <v>1</v>
      </c>
      <c r="G113" s="1928">
        <v>1</v>
      </c>
      <c r="H113" s="1928">
        <v>1</v>
      </c>
      <c r="I113" s="1928">
        <v>1</v>
      </c>
      <c r="J113" s="1928">
        <v>1</v>
      </c>
      <c r="K113" s="1928">
        <v>1</v>
      </c>
      <c r="L113" s="1928">
        <v>1</v>
      </c>
      <c r="M113" s="1928">
        <v>1</v>
      </c>
      <c r="N113" s="1928">
        <v>1</v>
      </c>
      <c r="O113" s="1928">
        <v>1</v>
      </c>
      <c r="P113" s="1928">
        <v>1</v>
      </c>
      <c r="Q113" s="1928">
        <v>1</v>
      </c>
      <c r="R113" s="1928">
        <v>1</v>
      </c>
      <c r="S113" s="1928">
        <v>1</v>
      </c>
      <c r="T113" s="1928">
        <v>1</v>
      </c>
      <c r="U113" s="1928"/>
      <c r="V113" s="1928">
        <v>1</v>
      </c>
      <c r="W113" s="1928">
        <v>1</v>
      </c>
      <c r="X113" s="1928">
        <v>1</v>
      </c>
      <c r="Y113" s="1928">
        <v>1</v>
      </c>
      <c r="Z113" s="1928">
        <v>1</v>
      </c>
      <c r="AA113" s="1928">
        <v>1</v>
      </c>
      <c r="AB113" s="1928">
        <v>1</v>
      </c>
      <c r="AC113" s="1928">
        <v>1</v>
      </c>
      <c r="AD113" s="1928">
        <v>1</v>
      </c>
      <c r="AE113" s="1928">
        <v>1</v>
      </c>
      <c r="AF113" s="1928">
        <v>1</v>
      </c>
      <c r="AG113" s="1928">
        <v>1</v>
      </c>
      <c r="AH113" s="1928">
        <v>1</v>
      </c>
      <c r="AI113" s="1928">
        <v>1</v>
      </c>
      <c r="AJ113" s="1928">
        <v>1</v>
      </c>
      <c r="AK113" s="1928">
        <v>1</v>
      </c>
      <c r="AL113" s="1333">
        <f>ROW()</f>
        <v>113</v>
      </c>
      <c r="AM113" s="2838" t="str" cm="1">
        <f t="array" aca="1" ref="AM113" ca="1">IF(AM112="","",LEFT(ADDRESS(1,COLUMN(INDIRECT(AM112&amp;"1"))+1,4),LEN(ADDRESS(1,COLUMN(INDIRECT(AM112&amp;"1"))+1,4))-1))</f>
        <v>X</v>
      </c>
      <c r="AN113" s="1025" t="str">
        <f t="shared" ca="1" si="43"/>
        <v/>
      </c>
      <c r="AO113" s="1026" t="str">
        <f t="shared" ca="1" si="44"/>
        <v>X</v>
      </c>
      <c r="AP113" s="1018" cm="1">
        <f t="array" aca="1" ref="AP113:AQ113" ca="1">CELL("largeur", INDIRECT(AM113 &amp; 1))</f>
        <v>0</v>
      </c>
      <c r="AQ113" s="1027" t="b">
        <f ca="1"/>
        <v>0</v>
      </c>
      <c r="AR113" s="1928">
        <v>1</v>
      </c>
      <c r="AS113" s="1928">
        <v>1</v>
      </c>
      <c r="AT113" s="1928">
        <v>1</v>
      </c>
      <c r="AU113" s="1928">
        <v>1</v>
      </c>
      <c r="AV113" s="1928">
        <v>1</v>
      </c>
      <c r="AX113" s="1928">
        <v>1</v>
      </c>
    </row>
    <row r="114" spans="1:50" ht="18.75">
      <c r="A114" s="1928">
        <v>1</v>
      </c>
      <c r="B114" s="1928">
        <v>1</v>
      </c>
      <c r="C114" s="1928">
        <v>1</v>
      </c>
      <c r="D114" s="1928">
        <v>1</v>
      </c>
      <c r="E114" s="1928"/>
      <c r="F114" s="1928">
        <v>1</v>
      </c>
      <c r="G114" s="1928">
        <v>1</v>
      </c>
      <c r="H114" s="1928">
        <v>1</v>
      </c>
      <c r="I114" s="1928">
        <v>1</v>
      </c>
      <c r="J114" s="1928">
        <v>1</v>
      </c>
      <c r="K114" s="1928">
        <v>1</v>
      </c>
      <c r="L114" s="1928">
        <v>1</v>
      </c>
      <c r="M114" s="1928">
        <v>1</v>
      </c>
      <c r="N114" s="1928">
        <v>1</v>
      </c>
      <c r="O114" s="1928">
        <v>1</v>
      </c>
      <c r="P114" s="1928">
        <v>1</v>
      </c>
      <c r="Q114" s="1928">
        <v>1</v>
      </c>
      <c r="R114" s="1928">
        <v>1</v>
      </c>
      <c r="S114" s="1928">
        <v>1</v>
      </c>
      <c r="T114" s="1928">
        <v>1</v>
      </c>
      <c r="U114" s="1928"/>
      <c r="V114" s="1928">
        <v>1</v>
      </c>
      <c r="W114" s="1928">
        <v>1</v>
      </c>
      <c r="X114" s="1928">
        <v>1</v>
      </c>
      <c r="Y114" s="1928">
        <v>1</v>
      </c>
      <c r="Z114" s="1928">
        <v>1</v>
      </c>
      <c r="AA114" s="1928">
        <v>1</v>
      </c>
      <c r="AB114" s="1928">
        <v>1</v>
      </c>
      <c r="AC114" s="1928">
        <v>1</v>
      </c>
      <c r="AD114" s="1928">
        <v>1</v>
      </c>
      <c r="AE114" s="1928">
        <v>1</v>
      </c>
      <c r="AF114" s="1928">
        <v>1</v>
      </c>
      <c r="AG114" s="1928">
        <v>1</v>
      </c>
      <c r="AH114" s="1928">
        <v>1</v>
      </c>
      <c r="AI114" s="1928">
        <v>1</v>
      </c>
      <c r="AJ114" s="1928">
        <v>1</v>
      </c>
      <c r="AK114" s="1928">
        <v>1</v>
      </c>
      <c r="AL114" s="1333">
        <f>ROW()</f>
        <v>114</v>
      </c>
      <c r="AM114" s="2838" t="str" cm="1">
        <f t="array" aca="1" ref="AM114" ca="1">IF(AM113="","",LEFT(ADDRESS(1,COLUMN(INDIRECT(AM113&amp;"1"))+1,4),LEN(ADDRESS(1,COLUMN(INDIRECT(AM113&amp;"1"))+1,4))-1))</f>
        <v>Y</v>
      </c>
      <c r="AN114" s="1025" t="str">
        <f t="shared" ca="1" si="43"/>
        <v/>
      </c>
      <c r="AO114" s="1026" t="str">
        <f t="shared" ca="1" si="44"/>
        <v>Y</v>
      </c>
      <c r="AP114" s="1018" cm="1">
        <f t="array" aca="1" ref="AP114:AQ114" ca="1">CELL("largeur", INDIRECT(AM114 &amp; 1))</f>
        <v>0</v>
      </c>
      <c r="AQ114" s="1027" t="b">
        <f ca="1"/>
        <v>0</v>
      </c>
      <c r="AR114" s="1928">
        <v>1</v>
      </c>
      <c r="AS114" s="1928">
        <v>1</v>
      </c>
      <c r="AT114" s="1928">
        <v>1</v>
      </c>
      <c r="AU114" s="1928">
        <v>1</v>
      </c>
      <c r="AV114" s="1928">
        <v>1</v>
      </c>
      <c r="AX114" s="1928">
        <v>1</v>
      </c>
    </row>
    <row r="115" spans="1:50" ht="18.75">
      <c r="A115" s="1928">
        <v>1</v>
      </c>
      <c r="B115" s="1928">
        <v>1</v>
      </c>
      <c r="C115" s="1928">
        <v>1</v>
      </c>
      <c r="D115" s="1928">
        <v>1</v>
      </c>
      <c r="E115" s="1928"/>
      <c r="F115" s="1928">
        <v>1</v>
      </c>
      <c r="G115" s="1928">
        <v>1</v>
      </c>
      <c r="H115" s="1928">
        <v>1</v>
      </c>
      <c r="I115" s="1928">
        <v>1</v>
      </c>
      <c r="J115" s="1928">
        <v>1</v>
      </c>
      <c r="K115" s="1928">
        <v>1</v>
      </c>
      <c r="L115" s="1928">
        <v>1</v>
      </c>
      <c r="M115" s="1928">
        <v>1</v>
      </c>
      <c r="N115" s="1928">
        <v>1</v>
      </c>
      <c r="O115" s="1928">
        <v>1</v>
      </c>
      <c r="P115" s="1928">
        <v>1</v>
      </c>
      <c r="Q115" s="1928">
        <v>1</v>
      </c>
      <c r="R115" s="1928">
        <v>1</v>
      </c>
      <c r="S115" s="1928">
        <v>1</v>
      </c>
      <c r="T115" s="1928">
        <v>1</v>
      </c>
      <c r="U115" s="1928"/>
      <c r="V115" s="1928">
        <v>1</v>
      </c>
      <c r="W115" s="1928">
        <v>1</v>
      </c>
      <c r="X115" s="1928">
        <v>1</v>
      </c>
      <c r="Y115" s="1928">
        <v>1</v>
      </c>
      <c r="Z115" s="1928">
        <v>1</v>
      </c>
      <c r="AA115" s="1928">
        <v>1</v>
      </c>
      <c r="AB115" s="1928">
        <v>1</v>
      </c>
      <c r="AC115" s="1928">
        <v>1</v>
      </c>
      <c r="AD115" s="1928">
        <v>1</v>
      </c>
      <c r="AE115" s="1928">
        <v>1</v>
      </c>
      <c r="AF115" s="1928">
        <v>1</v>
      </c>
      <c r="AG115" s="1928">
        <v>1</v>
      </c>
      <c r="AH115" s="1928">
        <v>1</v>
      </c>
      <c r="AI115" s="1928">
        <v>1</v>
      </c>
      <c r="AJ115" s="1928">
        <v>1</v>
      </c>
      <c r="AK115" s="1928">
        <v>1</v>
      </c>
      <c r="AL115" s="1333">
        <f>ROW()</f>
        <v>115</v>
      </c>
      <c r="AM115" s="2838" t="str" cm="1">
        <f t="array" aca="1" ref="AM115" ca="1">IF(AM114="","",LEFT(ADDRESS(1,COLUMN(INDIRECT(AM114&amp;"1"))+1,4),LEN(ADDRESS(1,COLUMN(INDIRECT(AM114&amp;"1"))+1,4))-1))</f>
        <v>Z</v>
      </c>
      <c r="AN115" s="1025" t="str">
        <f t="shared" ca="1" si="43"/>
        <v/>
      </c>
      <c r="AO115" s="1026" t="str">
        <f t="shared" ca="1" si="44"/>
        <v>Z</v>
      </c>
      <c r="AP115" s="1018" cm="1">
        <f t="array" aca="1" ref="AP115:AQ115" ca="1">CELL("largeur", INDIRECT(AM115 &amp; 1))</f>
        <v>0</v>
      </c>
      <c r="AQ115" s="1027" t="b">
        <f ca="1"/>
        <v>0</v>
      </c>
      <c r="AR115" s="1928">
        <v>1</v>
      </c>
      <c r="AS115" s="1928">
        <v>1</v>
      </c>
      <c r="AT115" s="1928">
        <v>1</v>
      </c>
      <c r="AU115" s="1928">
        <v>1</v>
      </c>
      <c r="AV115" s="1928">
        <v>1</v>
      </c>
      <c r="AX115" s="1928">
        <v>1</v>
      </c>
    </row>
    <row r="116" spans="1:50" ht="18.75">
      <c r="A116" s="1928">
        <v>1</v>
      </c>
      <c r="B116" s="1928">
        <v>1</v>
      </c>
      <c r="C116" s="1928">
        <v>1</v>
      </c>
      <c r="D116" s="1928">
        <v>1</v>
      </c>
      <c r="E116" s="1928"/>
      <c r="F116" s="1928">
        <v>1</v>
      </c>
      <c r="G116" s="1928">
        <v>1</v>
      </c>
      <c r="H116" s="1928">
        <v>1</v>
      </c>
      <c r="I116" s="1928">
        <v>1</v>
      </c>
      <c r="J116" s="1928">
        <v>1</v>
      </c>
      <c r="K116" s="1928">
        <v>1</v>
      </c>
      <c r="L116" s="1928">
        <v>1</v>
      </c>
      <c r="M116" s="1928">
        <v>1</v>
      </c>
      <c r="N116" s="1928">
        <v>1</v>
      </c>
      <c r="O116" s="1928">
        <v>1</v>
      </c>
      <c r="P116" s="1928">
        <v>1</v>
      </c>
      <c r="Q116" s="1928">
        <v>1</v>
      </c>
      <c r="R116" s="1928">
        <v>1</v>
      </c>
      <c r="S116" s="1928">
        <v>1</v>
      </c>
      <c r="T116" s="1928">
        <v>1</v>
      </c>
      <c r="U116" s="1928"/>
      <c r="V116" s="1928">
        <v>1</v>
      </c>
      <c r="W116" s="1928">
        <v>1</v>
      </c>
      <c r="X116" s="1928">
        <v>1</v>
      </c>
      <c r="Y116" s="1928">
        <v>1</v>
      </c>
      <c r="Z116" s="1928">
        <v>1</v>
      </c>
      <c r="AA116" s="1928">
        <v>1</v>
      </c>
      <c r="AB116" s="1928">
        <v>1</v>
      </c>
      <c r="AC116" s="1928">
        <v>1</v>
      </c>
      <c r="AD116" s="1928">
        <v>1</v>
      </c>
      <c r="AE116" s="1928">
        <v>1</v>
      </c>
      <c r="AF116" s="1928">
        <v>1</v>
      </c>
      <c r="AG116" s="1928">
        <v>1</v>
      </c>
      <c r="AH116" s="1928">
        <v>1</v>
      </c>
      <c r="AI116" s="1928">
        <v>1</v>
      </c>
      <c r="AJ116" s="1928">
        <v>1</v>
      </c>
      <c r="AK116" s="1928">
        <v>1</v>
      </c>
      <c r="AL116" s="1333">
        <f>ROW()</f>
        <v>116</v>
      </c>
      <c r="AM116" s="2838" t="str" cm="1">
        <f t="array" aca="1" ref="AM116" ca="1">IF(AM115="","",LEFT(ADDRESS(1,COLUMN(INDIRECT(AM115&amp;"1"))+1,4),LEN(ADDRESS(1,COLUMN(INDIRECT(AM115&amp;"1"))+1,4))-1))</f>
        <v>AA</v>
      </c>
      <c r="AN116" s="1025" t="str">
        <f t="shared" ca="1" si="43"/>
        <v/>
      </c>
      <c r="AO116" s="1026" t="str">
        <f t="shared" ca="1" si="44"/>
        <v>AA</v>
      </c>
      <c r="AP116" s="1018" cm="1">
        <f t="array" aca="1" ref="AP116:AQ116" ca="1">CELL("largeur", INDIRECT(AM116 &amp; 1))</f>
        <v>0</v>
      </c>
      <c r="AQ116" s="1027" t="b">
        <f ca="1"/>
        <v>0</v>
      </c>
      <c r="AR116" s="1928">
        <v>1</v>
      </c>
      <c r="AS116" s="1928">
        <v>1</v>
      </c>
      <c r="AT116" s="1928">
        <v>1</v>
      </c>
      <c r="AU116" s="1928">
        <v>1</v>
      </c>
      <c r="AV116" s="1928">
        <v>1</v>
      </c>
      <c r="AX116" s="1928">
        <v>1</v>
      </c>
    </row>
    <row r="117" spans="1:50" ht="18.75">
      <c r="A117" s="1928">
        <v>1</v>
      </c>
      <c r="B117" s="1928">
        <v>1</v>
      </c>
      <c r="C117" s="1928">
        <v>1</v>
      </c>
      <c r="D117" s="1928">
        <v>1</v>
      </c>
      <c r="E117" s="1928"/>
      <c r="F117" s="1928">
        <v>1</v>
      </c>
      <c r="G117" s="1928">
        <v>1</v>
      </c>
      <c r="H117" s="1928">
        <v>1</v>
      </c>
      <c r="I117" s="1928">
        <v>1</v>
      </c>
      <c r="J117" s="1928">
        <v>1</v>
      </c>
      <c r="K117" s="1928">
        <v>1</v>
      </c>
      <c r="L117" s="1928">
        <v>1</v>
      </c>
      <c r="M117" s="1928">
        <v>1</v>
      </c>
      <c r="N117" s="1928">
        <v>1</v>
      </c>
      <c r="O117" s="1928">
        <v>1</v>
      </c>
      <c r="P117" s="1928">
        <v>1</v>
      </c>
      <c r="Q117" s="1928">
        <v>1</v>
      </c>
      <c r="R117" s="1928">
        <v>1</v>
      </c>
      <c r="S117" s="1928">
        <v>1</v>
      </c>
      <c r="T117" s="1928">
        <v>1</v>
      </c>
      <c r="U117" s="1928"/>
      <c r="V117" s="1928">
        <v>1</v>
      </c>
      <c r="W117" s="1928">
        <v>1</v>
      </c>
      <c r="X117" s="1928">
        <v>1</v>
      </c>
      <c r="Y117" s="1928">
        <v>1</v>
      </c>
      <c r="Z117" s="1928">
        <v>1</v>
      </c>
      <c r="AA117" s="1928">
        <v>1</v>
      </c>
      <c r="AB117" s="1928">
        <v>1</v>
      </c>
      <c r="AC117" s="1928">
        <v>1</v>
      </c>
      <c r="AD117" s="1928">
        <v>1</v>
      </c>
      <c r="AE117" s="1928">
        <v>1</v>
      </c>
      <c r="AF117" s="1928">
        <v>1</v>
      </c>
      <c r="AG117" s="872"/>
      <c r="AH117" s="872"/>
      <c r="AI117" s="872"/>
      <c r="AJ117" s="872"/>
      <c r="AK117" s="2850" t="s">
        <v>4000</v>
      </c>
      <c r="AL117" s="1333">
        <f>ROW()</f>
        <v>117</v>
      </c>
      <c r="AM117" s="2838" t="str" cm="1">
        <f t="array" aca="1" ref="AM117" ca="1">IF(AM116="","",LEFT(ADDRESS(1,COLUMN(INDIRECT(AM116&amp;"1"))+1,4),LEN(ADDRESS(1,COLUMN(INDIRECT(AM116&amp;"1"))+1,4))-1))</f>
        <v>AB</v>
      </c>
      <c r="AN117" s="1025" t="str">
        <f t="shared" ca="1" si="43"/>
        <v/>
      </c>
      <c r="AO117" s="1026" t="str">
        <f t="shared" ca="1" si="44"/>
        <v>AB</v>
      </c>
      <c r="AP117" s="1018" cm="1">
        <f t="array" aca="1" ref="AP117:AQ117" ca="1">CELL("largeur", INDIRECT(AM117 &amp; 1))</f>
        <v>0</v>
      </c>
      <c r="AQ117" s="1027" t="b">
        <f ca="1"/>
        <v>0</v>
      </c>
      <c r="AR117" s="1928">
        <v>1</v>
      </c>
      <c r="AS117" s="1928">
        <v>1</v>
      </c>
      <c r="AT117" s="1928">
        <v>1</v>
      </c>
      <c r="AU117" s="1928">
        <v>1</v>
      </c>
      <c r="AV117" s="1928">
        <v>1</v>
      </c>
      <c r="AX117" s="1928">
        <v>1</v>
      </c>
    </row>
    <row r="118" spans="1:50" ht="18.75">
      <c r="A118" s="1928">
        <v>1</v>
      </c>
      <c r="B118" s="1928">
        <v>1</v>
      </c>
      <c r="C118" s="1928">
        <v>1</v>
      </c>
      <c r="D118" s="1928">
        <v>1</v>
      </c>
      <c r="E118" s="1928"/>
      <c r="F118" s="1928">
        <v>1</v>
      </c>
      <c r="G118" s="1928">
        <v>1</v>
      </c>
      <c r="H118" s="1928">
        <v>1</v>
      </c>
      <c r="I118" s="1928">
        <v>1</v>
      </c>
      <c r="J118" s="1928">
        <v>1</v>
      </c>
      <c r="K118" s="1928">
        <v>1</v>
      </c>
      <c r="L118" s="1928">
        <v>1</v>
      </c>
      <c r="M118" s="1928">
        <v>1</v>
      </c>
      <c r="N118" s="1928">
        <v>1</v>
      </c>
      <c r="O118" s="1928">
        <v>1</v>
      </c>
      <c r="P118" s="1928">
        <v>1</v>
      </c>
      <c r="Q118" s="1928">
        <v>1</v>
      </c>
      <c r="R118" s="1928">
        <v>1</v>
      </c>
      <c r="S118" s="1928">
        <v>1</v>
      </c>
      <c r="T118" s="1928">
        <v>1</v>
      </c>
      <c r="U118" s="1928"/>
      <c r="V118" s="1928">
        <v>1</v>
      </c>
      <c r="W118" s="1928">
        <v>1</v>
      </c>
      <c r="X118" s="1928">
        <v>1</v>
      </c>
      <c r="Y118" s="1928">
        <v>1</v>
      </c>
      <c r="Z118" s="1928">
        <v>1</v>
      </c>
      <c r="AA118" s="1928">
        <v>1</v>
      </c>
      <c r="AB118" s="1928">
        <v>1</v>
      </c>
      <c r="AC118" s="1928">
        <v>1</v>
      </c>
      <c r="AD118" s="1928">
        <v>1</v>
      </c>
      <c r="AE118" s="1928">
        <v>1</v>
      </c>
      <c r="AF118" s="1928">
        <v>1</v>
      </c>
      <c r="AG118" s="872"/>
      <c r="AH118" s="872"/>
      <c r="AI118" s="872"/>
      <c r="AJ118" s="872"/>
      <c r="AK118" s="2836" t="s">
        <v>3989</v>
      </c>
      <c r="AL118" s="1333">
        <f>ROW()</f>
        <v>118</v>
      </c>
      <c r="AM118" s="2838" t="str" cm="1">
        <f t="array" aca="1" ref="AM118" ca="1">IF(AM117="","",LEFT(ADDRESS(1,COLUMN(INDIRECT(AM117&amp;"1"))+1,4),LEN(ADDRESS(1,COLUMN(INDIRECT(AM117&amp;"1"))+1,4))-1))</f>
        <v>AC</v>
      </c>
      <c r="AN118" s="1025" t="str">
        <f t="shared" ca="1" si="43"/>
        <v>AC</v>
      </c>
      <c r="AO118" s="1026" t="str">
        <f t="shared" ca="1" si="44"/>
        <v/>
      </c>
      <c r="AP118" s="1018" cm="1">
        <f t="array" aca="1" ref="AP118:AQ118" ca="1">CELL("largeur", INDIRECT(AM118 &amp; 1))</f>
        <v>30</v>
      </c>
      <c r="AQ118" s="1027" t="b">
        <f ca="1"/>
        <v>0</v>
      </c>
      <c r="AR118" s="1928">
        <v>1</v>
      </c>
      <c r="AS118" s="1928">
        <v>1</v>
      </c>
      <c r="AT118" s="1928">
        <v>1</v>
      </c>
      <c r="AU118" s="1928">
        <v>1</v>
      </c>
      <c r="AV118" s="1928">
        <v>1</v>
      </c>
      <c r="AX118" s="1928">
        <v>1</v>
      </c>
    </row>
    <row r="119" spans="1:50" ht="18.75">
      <c r="A119" s="1928">
        <v>1</v>
      </c>
      <c r="B119" s="1928">
        <v>1</v>
      </c>
      <c r="C119" s="1928">
        <v>1</v>
      </c>
      <c r="D119" s="1928">
        <v>1</v>
      </c>
      <c r="E119" s="1928"/>
      <c r="F119" s="1928">
        <v>1</v>
      </c>
      <c r="G119" s="1928">
        <v>1</v>
      </c>
      <c r="H119" s="1928">
        <v>1</v>
      </c>
      <c r="I119" s="1928">
        <v>1</v>
      </c>
      <c r="J119" s="1928">
        <v>1</v>
      </c>
      <c r="K119" s="1928">
        <v>1</v>
      </c>
      <c r="L119" s="1928">
        <v>1</v>
      </c>
      <c r="M119" s="1928">
        <v>1</v>
      </c>
      <c r="N119" s="1928">
        <v>1</v>
      </c>
      <c r="O119" s="1928">
        <v>1</v>
      </c>
      <c r="P119" s="1928">
        <v>1</v>
      </c>
      <c r="Q119" s="1928">
        <v>1</v>
      </c>
      <c r="R119" s="1928">
        <v>1</v>
      </c>
      <c r="S119" s="1928">
        <v>1</v>
      </c>
      <c r="T119" s="1928">
        <v>1</v>
      </c>
      <c r="U119" s="1928"/>
      <c r="V119" s="1928">
        <v>1</v>
      </c>
      <c r="W119" s="1928">
        <v>1</v>
      </c>
      <c r="X119" s="1928">
        <v>1</v>
      </c>
      <c r="Y119" s="1928">
        <v>1</v>
      </c>
      <c r="Z119" s="1928">
        <v>1</v>
      </c>
      <c r="AA119" s="1928">
        <v>1</v>
      </c>
      <c r="AB119" s="1928">
        <v>1</v>
      </c>
      <c r="AC119" s="1928">
        <v>1</v>
      </c>
      <c r="AD119" s="1928">
        <v>1</v>
      </c>
      <c r="AE119" s="1928">
        <v>1</v>
      </c>
      <c r="AF119" s="1928">
        <v>1</v>
      </c>
      <c r="AG119" s="3076" t="s">
        <v>3990</v>
      </c>
      <c r="AH119" s="3076"/>
      <c r="AI119" s="3076"/>
      <c r="AJ119" s="3076"/>
      <c r="AK119" s="3076"/>
      <c r="AL119" s="1333">
        <f>ROW()</f>
        <v>119</v>
      </c>
      <c r="AM119" s="2838" t="str" cm="1">
        <f t="array" aca="1" ref="AM119" ca="1">IF(AM118="","",LEFT(ADDRESS(1,COLUMN(INDIRECT(AM118&amp;"1"))+1,4),LEN(ADDRESS(1,COLUMN(INDIRECT(AM118&amp;"1"))+1,4))-1))</f>
        <v>AD</v>
      </c>
      <c r="AN119" s="1025" t="str">
        <f t="shared" ca="1" si="43"/>
        <v>AD</v>
      </c>
      <c r="AO119" s="1026" t="str">
        <f t="shared" ca="1" si="44"/>
        <v/>
      </c>
      <c r="AP119" s="1018" cm="1">
        <f t="array" aca="1" ref="AP119:AQ119" ca="1">CELL("largeur", INDIRECT(AM119 &amp; 1))</f>
        <v>11</v>
      </c>
      <c r="AQ119" s="1027" t="b">
        <f ca="1"/>
        <v>0</v>
      </c>
      <c r="AR119" s="1928">
        <v>1</v>
      </c>
      <c r="AS119" s="1928">
        <v>1</v>
      </c>
      <c r="AT119" s="1928">
        <v>1</v>
      </c>
      <c r="AU119" s="1928">
        <v>1</v>
      </c>
      <c r="AV119" s="1928">
        <v>1</v>
      </c>
      <c r="AX119" s="1928">
        <v>1</v>
      </c>
    </row>
    <row r="120" spans="1:50" ht="18.75">
      <c r="A120" s="1928">
        <v>1</v>
      </c>
      <c r="B120" s="1928">
        <v>1</v>
      </c>
      <c r="C120" s="1928">
        <v>1</v>
      </c>
      <c r="D120" s="1928">
        <v>1</v>
      </c>
      <c r="E120" s="1928"/>
      <c r="F120" s="1928">
        <v>1</v>
      </c>
      <c r="G120" s="1928">
        <v>1</v>
      </c>
      <c r="H120" s="1928">
        <v>1</v>
      </c>
      <c r="I120" s="1928">
        <v>1</v>
      </c>
      <c r="J120" s="1928">
        <v>1</v>
      </c>
      <c r="K120" s="1928">
        <v>1</v>
      </c>
      <c r="L120" s="1928">
        <v>1</v>
      </c>
      <c r="M120" s="1928">
        <v>1</v>
      </c>
      <c r="N120" s="1928">
        <v>1</v>
      </c>
      <c r="O120" s="1928">
        <v>1</v>
      </c>
      <c r="P120" s="1928">
        <v>1</v>
      </c>
      <c r="Q120" s="1928">
        <v>1</v>
      </c>
      <c r="R120" s="1928">
        <v>1</v>
      </c>
      <c r="S120" s="1928">
        <v>1</v>
      </c>
      <c r="T120" s="1928">
        <v>1</v>
      </c>
      <c r="U120" s="1928"/>
      <c r="V120" s="1928"/>
      <c r="W120" s="1928"/>
      <c r="X120" s="1928"/>
      <c r="Y120" s="1928"/>
      <c r="Z120" s="1928"/>
      <c r="AA120" s="1928"/>
      <c r="AB120" s="1928"/>
      <c r="AC120" s="1928"/>
      <c r="AD120" s="1928"/>
      <c r="AE120" s="1928"/>
      <c r="AF120" s="1928"/>
      <c r="AG120" s="872"/>
      <c r="AH120" s="872"/>
      <c r="AI120" s="872"/>
      <c r="AJ120" s="872"/>
      <c r="AK120" s="2837" t="str">
        <f ca="1">_xlfn.FORMULATEXT(AM121)</f>
        <v>=SI(AM120="";"";GAUCHE(ADRESSE(1;COLONNE(INDIRECT(AM120&amp;"1"))+1;4);NBCAR(ADRESSE(1;COLONNE(INDIRECT(AM120&amp;"1"))+1;4))-1))</v>
      </c>
      <c r="AL120" s="1333">
        <f>ROW()</f>
        <v>120</v>
      </c>
      <c r="AM120" s="2838" t="str" cm="1">
        <f t="array" aca="1" ref="AM120" ca="1">IF(AM119="","",LEFT(ADDRESS(1,COLUMN(INDIRECT(AM119&amp;"1"))+1,4),LEN(ADDRESS(1,COLUMN(INDIRECT(AM119&amp;"1"))+1,4))-1))</f>
        <v>AE</v>
      </c>
      <c r="AN120" s="1025" t="str">
        <f t="shared" ca="1" si="43"/>
        <v>AE</v>
      </c>
      <c r="AO120" s="1026" t="str">
        <f t="shared" ca="1" si="44"/>
        <v/>
      </c>
      <c r="AP120" s="1018" cm="1">
        <f t="array" aca="1" ref="AP120:AQ120" ca="1">CELL("largeur", INDIRECT(AM120 &amp; 1))</f>
        <v>19</v>
      </c>
      <c r="AQ120" s="1027" t="b">
        <f ca="1"/>
        <v>0</v>
      </c>
      <c r="AR120" s="1928">
        <v>1</v>
      </c>
      <c r="AS120" s="1928">
        <v>1</v>
      </c>
      <c r="AT120" s="1928">
        <v>1</v>
      </c>
      <c r="AU120" s="1928">
        <v>1</v>
      </c>
      <c r="AV120" s="1928">
        <v>1</v>
      </c>
      <c r="AX120" s="1928">
        <v>1</v>
      </c>
    </row>
    <row r="121" spans="1:50" ht="18.75">
      <c r="A121" s="1928">
        <v>1</v>
      </c>
      <c r="B121" s="1928">
        <v>1</v>
      </c>
      <c r="C121" s="1928">
        <v>1</v>
      </c>
      <c r="D121" s="1928">
        <v>1</v>
      </c>
      <c r="E121" s="1928">
        <v>1</v>
      </c>
      <c r="F121" s="1928">
        <v>1</v>
      </c>
      <c r="G121" s="1928">
        <v>1</v>
      </c>
      <c r="H121" s="1928">
        <v>1</v>
      </c>
      <c r="I121" s="1928">
        <v>1</v>
      </c>
      <c r="J121" s="1928">
        <v>1</v>
      </c>
      <c r="K121" s="1928">
        <v>1</v>
      </c>
      <c r="L121" s="1928">
        <v>1</v>
      </c>
      <c r="M121" s="1928">
        <v>1</v>
      </c>
      <c r="N121" s="1928">
        <v>1</v>
      </c>
      <c r="O121" s="1928">
        <v>1</v>
      </c>
      <c r="P121" s="1928">
        <v>1</v>
      </c>
      <c r="Q121" s="1928">
        <v>1</v>
      </c>
      <c r="R121" s="1928">
        <v>1</v>
      </c>
      <c r="S121" s="1928">
        <v>1</v>
      </c>
      <c r="T121" s="1928">
        <v>1</v>
      </c>
      <c r="U121" s="1928">
        <v>1</v>
      </c>
      <c r="V121" s="1928">
        <v>1</v>
      </c>
      <c r="W121" s="1928">
        <v>1</v>
      </c>
      <c r="X121" s="1928">
        <v>1</v>
      </c>
      <c r="Y121" s="1928">
        <v>1</v>
      </c>
      <c r="Z121" s="1928">
        <v>1</v>
      </c>
      <c r="AA121" s="1928">
        <v>1</v>
      </c>
      <c r="AB121" s="1928">
        <v>1</v>
      </c>
      <c r="AC121" s="1928">
        <v>1</v>
      </c>
      <c r="AD121" s="1928">
        <v>1</v>
      </c>
      <c r="AE121" s="1928">
        <v>1</v>
      </c>
      <c r="AF121" s="1928">
        <v>1</v>
      </c>
      <c r="AG121" s="1928">
        <v>1</v>
      </c>
      <c r="AH121" s="1928">
        <v>1</v>
      </c>
      <c r="AI121" s="1928">
        <v>1</v>
      </c>
      <c r="AJ121" s="1928">
        <v>1</v>
      </c>
      <c r="AK121" s="1928">
        <v>1</v>
      </c>
      <c r="AL121" s="1333">
        <f>ROW()</f>
        <v>121</v>
      </c>
      <c r="AM121" s="2838" t="str" cm="1">
        <f t="array" aca="1" ref="AM121" ca="1">IF(AM120="","",LEFT(ADDRESS(1,COLUMN(INDIRECT(AM120&amp;"1"))+1,4),LEN(ADDRESS(1,COLUMN(INDIRECT(AM120&amp;"1"))+1,4))-1))</f>
        <v>AF</v>
      </c>
      <c r="AN121" s="1025" t="str">
        <f t="shared" ca="1" si="43"/>
        <v>AF</v>
      </c>
      <c r="AO121" s="1026" t="str">
        <f t="shared" ca="1" si="44"/>
        <v/>
      </c>
      <c r="AP121" s="1018" cm="1">
        <f t="array" aca="1" ref="AP121:AQ121" ca="1">CELL("largeur", INDIRECT(AM121 &amp; 1))</f>
        <v>8</v>
      </c>
      <c r="AQ121" s="1027" t="b">
        <f ca="1"/>
        <v>0</v>
      </c>
      <c r="AR121" s="1928">
        <v>1</v>
      </c>
      <c r="AS121" s="1928">
        <v>1</v>
      </c>
      <c r="AT121" s="1928">
        <v>1</v>
      </c>
      <c r="AU121" s="1928">
        <v>1</v>
      </c>
      <c r="AV121" s="1928">
        <v>1</v>
      </c>
      <c r="AX121" s="1928">
        <v>1</v>
      </c>
    </row>
    <row r="122" spans="1:50">
      <c r="A122" s="1928">
        <v>1</v>
      </c>
      <c r="B122" s="1928">
        <v>1</v>
      </c>
      <c r="C122" s="1928">
        <v>1</v>
      </c>
      <c r="D122" s="1928">
        <v>1</v>
      </c>
      <c r="E122" s="1928">
        <v>1</v>
      </c>
      <c r="F122" s="1928">
        <v>1</v>
      </c>
      <c r="G122" s="1928">
        <v>1</v>
      </c>
      <c r="H122" s="1928">
        <v>1</v>
      </c>
      <c r="I122" s="1928">
        <v>1</v>
      </c>
      <c r="J122" s="1928">
        <v>1</v>
      </c>
      <c r="K122" s="1928">
        <v>1</v>
      </c>
      <c r="L122" s="1928">
        <v>1</v>
      </c>
      <c r="M122" s="1928">
        <v>1</v>
      </c>
      <c r="N122" s="1928">
        <v>1</v>
      </c>
      <c r="O122" s="1928">
        <v>1</v>
      </c>
      <c r="P122" s="1928">
        <v>1</v>
      </c>
      <c r="Q122" s="1928">
        <v>1</v>
      </c>
      <c r="R122" s="1928">
        <v>1</v>
      </c>
      <c r="S122" s="1928">
        <v>1</v>
      </c>
      <c r="T122" s="1928">
        <v>1</v>
      </c>
      <c r="U122" s="1928">
        <v>1</v>
      </c>
      <c r="V122" s="1928">
        <v>1</v>
      </c>
      <c r="W122" s="1928">
        <v>1</v>
      </c>
      <c r="X122" s="1928">
        <v>1</v>
      </c>
      <c r="Y122" s="1928">
        <v>1</v>
      </c>
      <c r="Z122" s="1928">
        <v>1</v>
      </c>
      <c r="AA122" s="1928">
        <v>1</v>
      </c>
      <c r="AB122" s="1928">
        <v>1</v>
      </c>
      <c r="AC122" s="1928">
        <v>1</v>
      </c>
      <c r="AD122" s="1928">
        <v>1</v>
      </c>
      <c r="AE122" s="1928">
        <v>1</v>
      </c>
      <c r="AF122" s="1928">
        <v>1</v>
      </c>
      <c r="AG122" s="1928">
        <v>1</v>
      </c>
      <c r="AH122" s="1928">
        <v>1</v>
      </c>
      <c r="AI122" s="1928">
        <v>1</v>
      </c>
      <c r="AJ122" s="1928">
        <v>1</v>
      </c>
      <c r="AK122" s="1928">
        <v>1</v>
      </c>
      <c r="AL122" s="3069" t="s">
        <v>2925</v>
      </c>
      <c r="AM122" s="3069"/>
      <c r="AN122" s="3069"/>
      <c r="AO122" s="3069"/>
      <c r="AP122" s="3069"/>
      <c r="AQ122" s="3069"/>
      <c r="AR122" s="1928">
        <v>1</v>
      </c>
      <c r="AS122" s="1928">
        <v>1</v>
      </c>
      <c r="AT122" s="1928">
        <v>1</v>
      </c>
      <c r="AU122" s="1928">
        <v>1</v>
      </c>
      <c r="AV122" s="1928">
        <v>1</v>
      </c>
      <c r="AX122" s="1928">
        <v>1</v>
      </c>
    </row>
    <row r="123" spans="1:50">
      <c r="A123" s="1928">
        <v>1</v>
      </c>
      <c r="B123" s="1928">
        <v>1</v>
      </c>
      <c r="C123" s="1928">
        <v>1</v>
      </c>
      <c r="D123" s="1928">
        <v>1</v>
      </c>
      <c r="E123" s="1928">
        <v>1</v>
      </c>
      <c r="F123" s="1928">
        <v>1</v>
      </c>
      <c r="G123" s="1928">
        <v>1</v>
      </c>
      <c r="H123" s="1928">
        <v>1</v>
      </c>
      <c r="I123" s="1928">
        <v>1</v>
      </c>
      <c r="J123" s="1928">
        <v>1</v>
      </c>
      <c r="K123" s="1928">
        <v>1</v>
      </c>
      <c r="L123" s="1928">
        <v>1</v>
      </c>
      <c r="M123" s="1928">
        <v>1</v>
      </c>
      <c r="N123" s="1928">
        <v>1</v>
      </c>
      <c r="O123" s="1928">
        <v>1</v>
      </c>
      <c r="P123" s="1928">
        <v>1</v>
      </c>
      <c r="Q123" s="1928">
        <v>1</v>
      </c>
      <c r="R123" s="1928">
        <v>1</v>
      </c>
      <c r="S123" s="1928">
        <v>1</v>
      </c>
      <c r="T123" s="1928">
        <v>1</v>
      </c>
      <c r="U123" s="1928">
        <v>1</v>
      </c>
      <c r="V123" s="1928">
        <v>1</v>
      </c>
      <c r="W123" s="1928">
        <v>1</v>
      </c>
      <c r="X123" s="1928">
        <v>1</v>
      </c>
      <c r="Y123" s="1928">
        <v>1</v>
      </c>
      <c r="Z123" s="1928">
        <v>1</v>
      </c>
      <c r="AA123" s="1928">
        <v>1</v>
      </c>
      <c r="AB123" s="1928">
        <v>1</v>
      </c>
      <c r="AC123" s="1928">
        <v>1</v>
      </c>
      <c r="AD123" s="1928">
        <v>1</v>
      </c>
      <c r="AE123" s="1928">
        <v>1</v>
      </c>
      <c r="AF123" s="1928">
        <v>1</v>
      </c>
      <c r="AG123" s="1928">
        <v>1</v>
      </c>
      <c r="AH123" s="1928">
        <v>1</v>
      </c>
      <c r="AI123" s="1928">
        <v>1</v>
      </c>
      <c r="AJ123" s="1928">
        <v>1</v>
      </c>
      <c r="AK123" s="1928">
        <v>1</v>
      </c>
      <c r="AL123" s="755">
        <v>7</v>
      </c>
      <c r="AM123" s="755">
        <v>24</v>
      </c>
      <c r="AN123" s="755">
        <v>14</v>
      </c>
      <c r="AO123" s="755">
        <v>23</v>
      </c>
      <c r="AP123" s="755">
        <v>9</v>
      </c>
      <c r="AQ123" s="755">
        <v>2</v>
      </c>
      <c r="AR123" s="1928">
        <v>1</v>
      </c>
      <c r="AS123" s="1928">
        <v>1</v>
      </c>
      <c r="AT123" s="1928">
        <v>1</v>
      </c>
      <c r="AU123" s="1928">
        <v>1</v>
      </c>
      <c r="AV123" s="1928">
        <v>1</v>
      </c>
      <c r="AX123" s="1928">
        <v>1</v>
      </c>
    </row>
    <row r="124" spans="1:50">
      <c r="A124" s="1928">
        <v>1</v>
      </c>
      <c r="B124" s="1928">
        <v>1</v>
      </c>
      <c r="C124" s="1928">
        <v>1</v>
      </c>
      <c r="D124" s="1928">
        <v>1</v>
      </c>
      <c r="E124" s="1928">
        <v>1</v>
      </c>
      <c r="F124" s="1928">
        <v>1</v>
      </c>
      <c r="G124" s="1928">
        <v>1</v>
      </c>
      <c r="H124" s="1928">
        <v>1</v>
      </c>
      <c r="I124" s="1928">
        <v>1</v>
      </c>
      <c r="J124" s="1928">
        <v>1</v>
      </c>
      <c r="K124" s="1928">
        <v>1</v>
      </c>
      <c r="L124" s="1928">
        <v>1</v>
      </c>
      <c r="M124" s="1928">
        <v>1</v>
      </c>
      <c r="N124" s="1928">
        <v>1</v>
      </c>
      <c r="O124" s="1928">
        <v>1</v>
      </c>
      <c r="P124" s="1928">
        <v>1</v>
      </c>
      <c r="Q124" s="1928">
        <v>1</v>
      </c>
      <c r="R124" s="1928">
        <v>1</v>
      </c>
      <c r="S124" s="1928">
        <v>1</v>
      </c>
      <c r="T124" s="1928">
        <v>1</v>
      </c>
      <c r="U124" s="1928">
        <v>1</v>
      </c>
      <c r="V124" s="1928">
        <v>1</v>
      </c>
      <c r="W124" s="1928">
        <v>1</v>
      </c>
      <c r="X124" s="1928">
        <v>1</v>
      </c>
      <c r="Y124" s="1928">
        <v>1</v>
      </c>
      <c r="Z124" s="1928">
        <v>1</v>
      </c>
      <c r="AA124" s="1928">
        <v>1</v>
      </c>
      <c r="AB124" s="1928">
        <v>1</v>
      </c>
      <c r="AC124" s="1928">
        <v>1</v>
      </c>
      <c r="AD124" s="1928">
        <v>1</v>
      </c>
      <c r="AE124" s="1928">
        <v>1</v>
      </c>
      <c r="AF124" s="1928">
        <v>1</v>
      </c>
      <c r="AG124" s="1928">
        <v>1</v>
      </c>
      <c r="AH124" s="1928">
        <v>1</v>
      </c>
      <c r="AI124" s="1928">
        <v>1</v>
      </c>
      <c r="AJ124" s="1928">
        <v>1</v>
      </c>
      <c r="AK124" s="1928">
        <v>1</v>
      </c>
      <c r="AL124" s="908">
        <f t="shared" ref="AL124:AQ124" ca="1" si="45">CELL("largeur",AL124)</f>
        <v>11</v>
      </c>
      <c r="AM124" s="908">
        <f t="shared" ca="1" si="45"/>
        <v>24</v>
      </c>
      <c r="AN124" s="908">
        <f t="shared" ca="1" si="45"/>
        <v>14</v>
      </c>
      <c r="AO124" s="908">
        <f t="shared" ca="1" si="45"/>
        <v>23</v>
      </c>
      <c r="AP124" s="908">
        <f t="shared" ca="1" si="45"/>
        <v>9</v>
      </c>
      <c r="AQ124" s="908">
        <f t="shared" ca="1" si="45"/>
        <v>2</v>
      </c>
      <c r="AT124" s="1928">
        <v>1</v>
      </c>
      <c r="AU124" s="1928">
        <v>1</v>
      </c>
      <c r="AV124" s="1928">
        <v>1</v>
      </c>
      <c r="AX124" s="1928">
        <v>1</v>
      </c>
    </row>
    <row r="125" spans="1:50">
      <c r="A125" s="1928">
        <v>1</v>
      </c>
      <c r="B125" s="1928">
        <v>1</v>
      </c>
      <c r="C125" s="1928">
        <v>1</v>
      </c>
      <c r="D125" s="1928">
        <v>1</v>
      </c>
      <c r="E125" s="1928">
        <v>1</v>
      </c>
      <c r="F125" s="1928">
        <v>1</v>
      </c>
      <c r="G125" s="1928">
        <v>1</v>
      </c>
      <c r="H125" s="1928">
        <v>1</v>
      </c>
      <c r="I125" s="1928">
        <v>1</v>
      </c>
      <c r="J125" s="1928">
        <v>1</v>
      </c>
      <c r="K125" s="1928">
        <v>1</v>
      </c>
      <c r="L125" s="1928">
        <v>1</v>
      </c>
      <c r="M125" s="1928">
        <v>1</v>
      </c>
      <c r="N125" s="1928">
        <v>1</v>
      </c>
      <c r="O125" s="1928">
        <v>1</v>
      </c>
      <c r="P125" s="1928">
        <v>1</v>
      </c>
      <c r="Q125" s="1928">
        <v>1</v>
      </c>
      <c r="R125" s="1928">
        <v>1</v>
      </c>
      <c r="S125" s="1928">
        <v>1</v>
      </c>
      <c r="T125" s="1928">
        <v>1</v>
      </c>
      <c r="U125" s="1928">
        <v>1</v>
      </c>
      <c r="V125" s="1928">
        <v>1</v>
      </c>
      <c r="W125" s="1928">
        <v>1</v>
      </c>
      <c r="X125" s="1928">
        <v>1</v>
      </c>
      <c r="Y125" s="1928">
        <v>1</v>
      </c>
      <c r="Z125" s="1928">
        <v>1</v>
      </c>
      <c r="AA125" s="1928">
        <v>1</v>
      </c>
      <c r="AB125" s="1928">
        <v>1</v>
      </c>
      <c r="AC125" s="1928">
        <v>1</v>
      </c>
      <c r="AD125" s="1928">
        <v>1</v>
      </c>
      <c r="AE125" s="1928">
        <v>1</v>
      </c>
      <c r="AF125" s="1928">
        <v>1</v>
      </c>
      <c r="AG125" s="1928">
        <v>1</v>
      </c>
      <c r="AH125" s="1928">
        <v>1</v>
      </c>
      <c r="AI125" s="1928">
        <v>1</v>
      </c>
      <c r="AJ125" s="1928">
        <v>1</v>
      </c>
      <c r="AK125" s="1928">
        <v>1</v>
      </c>
      <c r="AL125" s="1928">
        <v>1</v>
      </c>
      <c r="AM125" s="1928">
        <v>1</v>
      </c>
      <c r="AN125" s="1928">
        <v>1</v>
      </c>
      <c r="AO125" s="1928">
        <v>1</v>
      </c>
      <c r="AP125" s="1928">
        <v>1</v>
      </c>
      <c r="AQ125" s="1928">
        <v>1</v>
      </c>
      <c r="AR125" s="1928">
        <v>1</v>
      </c>
      <c r="AS125" s="1928">
        <v>1</v>
      </c>
      <c r="AT125" s="1928">
        <v>1</v>
      </c>
      <c r="AU125" s="1928">
        <v>1</v>
      </c>
      <c r="AV125" s="1928">
        <v>1</v>
      </c>
      <c r="AW125" s="1928">
        <v>1</v>
      </c>
      <c r="AX125" s="771" t="s">
        <v>2103</v>
      </c>
    </row>
    <row r="126" spans="1:50">
      <c r="A126" s="1928">
        <v>1</v>
      </c>
      <c r="B126" s="1928">
        <v>1</v>
      </c>
      <c r="C126" s="1928">
        <v>1</v>
      </c>
      <c r="D126" s="1928">
        <v>1</v>
      </c>
      <c r="E126" s="1928">
        <v>1</v>
      </c>
      <c r="F126" s="1928">
        <v>1</v>
      </c>
      <c r="G126" s="1928">
        <v>1</v>
      </c>
      <c r="H126" s="1928">
        <v>1</v>
      </c>
      <c r="I126" s="1928">
        <v>1</v>
      </c>
      <c r="J126" s="1928">
        <v>1</v>
      </c>
      <c r="K126" s="1928">
        <v>1</v>
      </c>
      <c r="L126" s="1928">
        <v>1</v>
      </c>
      <c r="M126" s="1928">
        <v>1</v>
      </c>
      <c r="N126" s="1928">
        <v>1</v>
      </c>
      <c r="O126" s="1928">
        <v>1</v>
      </c>
      <c r="P126" s="1928">
        <v>1</v>
      </c>
      <c r="Q126" s="1928">
        <v>1</v>
      </c>
      <c r="R126" s="1928">
        <v>1</v>
      </c>
      <c r="S126" s="1928">
        <v>1</v>
      </c>
      <c r="T126" s="1928">
        <v>1</v>
      </c>
      <c r="U126" s="1928">
        <v>1</v>
      </c>
      <c r="V126" s="1928">
        <v>1</v>
      </c>
      <c r="W126" s="1928">
        <v>1</v>
      </c>
      <c r="X126" s="1928">
        <v>1</v>
      </c>
      <c r="Y126" s="1928">
        <v>1</v>
      </c>
      <c r="Z126" s="1928">
        <v>1</v>
      </c>
      <c r="AA126" s="1928">
        <v>1</v>
      </c>
      <c r="AB126" s="1928">
        <v>1</v>
      </c>
      <c r="AC126" s="1928">
        <v>1</v>
      </c>
      <c r="AD126" s="1928">
        <v>1</v>
      </c>
      <c r="AE126" s="1928">
        <v>1</v>
      </c>
      <c r="AF126" s="1928">
        <v>1</v>
      </c>
      <c r="AG126" s="1928">
        <v>1</v>
      </c>
      <c r="AH126" s="1928">
        <v>1</v>
      </c>
      <c r="AI126" s="1928">
        <v>1</v>
      </c>
      <c r="AJ126" s="1928">
        <v>1</v>
      </c>
      <c r="AK126" s="1928">
        <v>1</v>
      </c>
      <c r="AL126" s="1928">
        <v>1</v>
      </c>
      <c r="AM126" s="1928">
        <v>1</v>
      </c>
      <c r="AN126" s="1928">
        <v>1</v>
      </c>
      <c r="AO126" s="1928">
        <v>1</v>
      </c>
      <c r="AP126" s="1928">
        <v>1</v>
      </c>
      <c r="AQ126" s="1928">
        <v>1</v>
      </c>
      <c r="AR126" s="1928">
        <v>1</v>
      </c>
      <c r="AS126" s="1928">
        <v>1</v>
      </c>
      <c r="AT126" s="1928">
        <v>1</v>
      </c>
      <c r="AU126" s="1928">
        <v>1</v>
      </c>
      <c r="AV126" s="1928">
        <v>1</v>
      </c>
      <c r="AW126" s="1928">
        <v>1</v>
      </c>
      <c r="AX126" s="772" t="str">
        <f>ADDRESS(ROW(),COLUMN(),4)</f>
        <v>AX126</v>
      </c>
    </row>
  </sheetData>
  <autoFilter ref="B6:C84" xr:uid="{73034B31-1561-4864-8296-53C10BBA85C8}"/>
  <mergeCells count="74">
    <mergeCell ref="C87:D90"/>
    <mergeCell ref="C104:P106"/>
    <mergeCell ref="C107:P108"/>
    <mergeCell ref="AL122:AQ122"/>
    <mergeCell ref="AJ50:AK55"/>
    <mergeCell ref="AH52:AH53"/>
    <mergeCell ref="P78:P81"/>
    <mergeCell ref="AF78:AF81"/>
    <mergeCell ref="AL82:AQ83"/>
    <mergeCell ref="C83:D84"/>
    <mergeCell ref="AG119:AK119"/>
    <mergeCell ref="AJ44:AK44"/>
    <mergeCell ref="D45:M45"/>
    <mergeCell ref="N45:O45"/>
    <mergeCell ref="T45:AC45"/>
    <mergeCell ref="AD45:AE45"/>
    <mergeCell ref="AH45:AH48"/>
    <mergeCell ref="P46:P77"/>
    <mergeCell ref="AF46:AF77"/>
    <mergeCell ref="AJ46:AK46"/>
    <mergeCell ref="AJ48:AK48"/>
    <mergeCell ref="AJ36:AK36"/>
    <mergeCell ref="AJ38:AK38"/>
    <mergeCell ref="P40:P43"/>
    <mergeCell ref="AF40:AF43"/>
    <mergeCell ref="AJ40:AK40"/>
    <mergeCell ref="AJ42:AK42"/>
    <mergeCell ref="AM31:AQ32"/>
    <mergeCell ref="AJ32:AK32"/>
    <mergeCell ref="AM33:AP34"/>
    <mergeCell ref="AH34:AH35"/>
    <mergeCell ref="AJ34:AK34"/>
    <mergeCell ref="AH15:AH16"/>
    <mergeCell ref="AJ16:AK16"/>
    <mergeCell ref="AM17:AQ18"/>
    <mergeCell ref="AJ18:AK18"/>
    <mergeCell ref="AH26:AH28"/>
    <mergeCell ref="AJ26:AK26"/>
    <mergeCell ref="AM26:AP27"/>
    <mergeCell ref="AJ28:AK28"/>
    <mergeCell ref="AM28:AQ30"/>
    <mergeCell ref="AJ20:AK20"/>
    <mergeCell ref="AM20:AQ21"/>
    <mergeCell ref="AJ22:AK22"/>
    <mergeCell ref="AH23:AH25"/>
    <mergeCell ref="AJ24:AK24"/>
    <mergeCell ref="AJ30:AK30"/>
    <mergeCell ref="AN11:AN12"/>
    <mergeCell ref="AO11:AO12"/>
    <mergeCell ref="AP11:AP12"/>
    <mergeCell ref="AJ12:AK12"/>
    <mergeCell ref="AJ14:AK14"/>
    <mergeCell ref="AM14:AQ16"/>
    <mergeCell ref="AN7:AN8"/>
    <mergeCell ref="AO7:AO8"/>
    <mergeCell ref="AP7:AP8"/>
    <mergeCell ref="AS7:AU8"/>
    <mergeCell ref="P8:P39"/>
    <mergeCell ref="AF8:AF39"/>
    <mergeCell ref="AH8:AH9"/>
    <mergeCell ref="AJ8:AK8"/>
    <mergeCell ref="AM9:AM10"/>
    <mergeCell ref="AN9:AN10"/>
    <mergeCell ref="AM7:AM8"/>
    <mergeCell ref="AO9:AO10"/>
    <mergeCell ref="AP9:AP10"/>
    <mergeCell ref="AH10:AH12"/>
    <mergeCell ref="AJ10:AK10"/>
    <mergeCell ref="AM11:AM12"/>
    <mergeCell ref="D7:M7"/>
    <mergeCell ref="N7:O7"/>
    <mergeCell ref="T7:AC7"/>
    <mergeCell ref="AD7:AE7"/>
    <mergeCell ref="AJ7:AK7"/>
  </mergeCells>
  <hyperlinks>
    <hyperlink ref="AH50" r:id="rId1" xr:uid="{61110F88-1DC2-47DC-AC0F-B3FFE8A216DF}"/>
    <hyperlink ref="AH51" r:id="rId2" xr:uid="{32F7C0B4-BE98-4544-AD39-F47B2D429F35}"/>
    <hyperlink ref="AH5" r:id="rId3" xr:uid="{530CBC0A-51B2-4945-A1E1-784ED4F29FBA}"/>
    <hyperlink ref="AM24" r:id="rId4" xr:uid="{9F81ADC0-5F60-444D-B6C0-F60BF0277573}"/>
    <hyperlink ref="AG119" r:id="rId5" xr:uid="{16C4A0FF-9CE6-4085-A18C-F3FB26561343}"/>
    <hyperlink ref="AW5" r:id="rId6" xr:uid="{A65EF8A8-9722-4C53-AD50-420501174A56}"/>
  </hyperlinks>
  <printOptions horizontalCentered="1"/>
  <pageMargins left="0.31496062992125984" right="0.11811023622047245" top="0.15748031496062992" bottom="0.15748031496062992" header="0.11811023622047245" footer="0.11811023622047245"/>
  <pageSetup paperSize="9" scale="39" orientation="portrait"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841D6-89F6-4AD5-9FB1-C5F6BE5DDB07}">
  <sheetPr>
    <pageSetUpPr fitToPage="1"/>
  </sheetPr>
  <dimension ref="A1:AV123"/>
  <sheetViews>
    <sheetView showZeros="0" zoomScaleNormal="100" workbookViewId="0">
      <selection activeCell="AS83" sqref="AS83:AT87"/>
    </sheetView>
  </sheetViews>
  <sheetFormatPr baseColWidth="10" defaultRowHeight="15"/>
  <cols>
    <col min="1" max="1" width="4.42578125" style="2" customWidth="1"/>
    <col min="2" max="2" width="4.7109375" style="2" customWidth="1"/>
    <col min="3" max="4" width="12.7109375" style="2" customWidth="1"/>
    <col min="5" max="5" width="3.7109375" style="2" customWidth="1"/>
    <col min="6" max="8" width="12.7109375" style="2" customWidth="1"/>
    <col min="9" max="9" width="8.7109375" style="2" customWidth="1"/>
    <col min="10" max="10" width="12.7109375" style="2" customWidth="1"/>
    <col min="11" max="22" width="0.28515625" style="2" customWidth="1"/>
    <col min="23" max="23" width="30.7109375" style="2" customWidth="1"/>
    <col min="24" max="24" width="11.7109375" style="2" customWidth="1"/>
    <col min="25" max="25" width="14.7109375" style="2" customWidth="1"/>
    <col min="26" max="26" width="22.7109375" style="2" customWidth="1"/>
    <col min="27" max="27" width="18.7109375" style="2" customWidth="1"/>
    <col min="28" max="28" width="17.7109375" style="2" customWidth="1"/>
    <col min="29" max="29" width="20.7109375" style="2" customWidth="1"/>
    <col min="30" max="30" width="19.7109375" style="2" customWidth="1"/>
    <col min="31" max="31" width="9" style="839" customWidth="1"/>
    <col min="32" max="32" width="4.42578125" style="2" customWidth="1"/>
    <col min="33" max="33" width="5" style="839" customWidth="1"/>
    <col min="34" max="34" width="44.7109375" style="873" customWidth="1"/>
    <col min="35" max="35" width="4" style="873" customWidth="1"/>
    <col min="36" max="36" width="11.7109375" style="2" customWidth="1"/>
    <col min="37" max="37" width="19.7109375" style="2" customWidth="1"/>
    <col min="38" max="38" width="11.42578125" style="2" customWidth="1"/>
    <col min="39" max="39" width="24.5703125" style="839" customWidth="1"/>
    <col min="40" max="40" width="14.42578125" style="839" customWidth="1"/>
    <col min="41" max="41" width="23.28515625" style="873" customWidth="1"/>
    <col min="42" max="42" width="9.7109375" style="873" customWidth="1"/>
    <col min="43" max="43" width="2.7109375" style="873" customWidth="1"/>
    <col min="44" max="44" width="6.85546875" style="2" customWidth="1"/>
    <col min="45" max="47" width="20.7109375" style="2" customWidth="1"/>
    <col min="48" max="16384" width="11.42578125" style="2"/>
  </cols>
  <sheetData>
    <row r="1" spans="1:48" ht="15.75" thickBot="1">
      <c r="A1" s="1928">
        <v>1</v>
      </c>
      <c r="B1" s="1975" t="str">
        <f t="shared" ref="B1:AE1" si="0">SUBSTITUTE(ADDRESS(1,COLUMN(),4),"1","")</f>
        <v>B</v>
      </c>
      <c r="C1" s="1975" t="str">
        <f t="shared" si="0"/>
        <v>C</v>
      </c>
      <c r="D1" s="1975" t="str">
        <f t="shared" si="0"/>
        <v>D</v>
      </c>
      <c r="E1" s="1975" t="str">
        <f t="shared" si="0"/>
        <v>E</v>
      </c>
      <c r="F1" s="1975" t="str">
        <f t="shared" si="0"/>
        <v>F</v>
      </c>
      <c r="G1" s="1975" t="str">
        <f t="shared" si="0"/>
        <v>G</v>
      </c>
      <c r="H1" s="1975" t="str">
        <f t="shared" si="0"/>
        <v>H</v>
      </c>
      <c r="I1" s="1975" t="str">
        <f t="shared" si="0"/>
        <v>I</v>
      </c>
      <c r="J1" s="1975" t="str">
        <f t="shared" si="0"/>
        <v>J</v>
      </c>
      <c r="K1" s="1975" t="str">
        <f t="shared" si="0"/>
        <v>K</v>
      </c>
      <c r="L1" s="1975" t="str">
        <f t="shared" si="0"/>
        <v>L</v>
      </c>
      <c r="M1" s="1975" t="str">
        <f t="shared" si="0"/>
        <v>M</v>
      </c>
      <c r="N1" s="1975" t="str">
        <f t="shared" si="0"/>
        <v>N</v>
      </c>
      <c r="O1" s="1975" t="str">
        <f t="shared" si="0"/>
        <v>O</v>
      </c>
      <c r="P1" s="1975" t="str">
        <f t="shared" si="0"/>
        <v>P</v>
      </c>
      <c r="Q1" s="1975" t="str">
        <f t="shared" si="0"/>
        <v>Q</v>
      </c>
      <c r="R1" s="1975" t="str">
        <f t="shared" si="0"/>
        <v>R</v>
      </c>
      <c r="S1" s="1975" t="str">
        <f t="shared" si="0"/>
        <v>S</v>
      </c>
      <c r="T1" s="1975" t="str">
        <f t="shared" si="0"/>
        <v>T</v>
      </c>
      <c r="U1" s="1975" t="str">
        <f t="shared" si="0"/>
        <v>U</v>
      </c>
      <c r="V1" s="1975" t="str">
        <f t="shared" si="0"/>
        <v>V</v>
      </c>
      <c r="W1" s="1975" t="str">
        <f t="shared" si="0"/>
        <v>W</v>
      </c>
      <c r="X1" s="1975" t="str">
        <f t="shared" si="0"/>
        <v>X</v>
      </c>
      <c r="Y1" s="1975" t="str">
        <f t="shared" si="0"/>
        <v>Y</v>
      </c>
      <c r="Z1" s="1975" t="str">
        <f t="shared" si="0"/>
        <v>Z</v>
      </c>
      <c r="AA1" s="1975" t="str">
        <f t="shared" si="0"/>
        <v>AA</v>
      </c>
      <c r="AB1" s="1975" t="str">
        <f t="shared" si="0"/>
        <v>AB</v>
      </c>
      <c r="AC1" s="1975" t="str">
        <f t="shared" si="0"/>
        <v>AC</v>
      </c>
      <c r="AD1" s="1975" t="str">
        <f t="shared" si="0"/>
        <v>AD</v>
      </c>
      <c r="AE1" s="1975" t="str">
        <f t="shared" si="0"/>
        <v>AE</v>
      </c>
      <c r="AF1" s="1928">
        <v>1</v>
      </c>
      <c r="AH1" s="1928"/>
      <c r="AI1" s="1928">
        <v>1</v>
      </c>
      <c r="AJ1" s="1928">
        <v>1</v>
      </c>
      <c r="AK1" s="1928">
        <v>1</v>
      </c>
      <c r="AL1" s="1928">
        <v>1</v>
      </c>
      <c r="AM1" s="2381">
        <v>1</v>
      </c>
      <c r="AN1" s="2381">
        <v>1</v>
      </c>
      <c r="AO1" s="2381">
        <v>1</v>
      </c>
      <c r="AP1" s="2381">
        <v>1</v>
      </c>
      <c r="AQ1" s="2381">
        <v>1</v>
      </c>
      <c r="AR1" s="1928">
        <v>1</v>
      </c>
      <c r="AV1" s="1928">
        <v>1</v>
      </c>
    </row>
    <row r="2" spans="1:48" ht="19.5" customHeight="1">
      <c r="A2" s="1928">
        <v>1</v>
      </c>
      <c r="B2" s="613" t="s">
        <v>2154</v>
      </c>
      <c r="C2" s="71"/>
      <c r="D2" s="71"/>
      <c r="E2" s="71"/>
      <c r="F2" s="71"/>
      <c r="G2" s="71"/>
      <c r="H2" s="71"/>
      <c r="I2" s="71"/>
      <c r="J2" s="1339"/>
      <c r="K2" s="1339"/>
      <c r="L2" s="1339"/>
      <c r="M2" s="1339"/>
      <c r="N2" s="1339"/>
      <c r="O2" s="1339"/>
      <c r="P2" s="1339"/>
      <c r="Q2" s="1339"/>
      <c r="R2" s="1339"/>
      <c r="S2" s="1339"/>
      <c r="T2" s="1339"/>
      <c r="U2" s="1339"/>
      <c r="V2" s="1339"/>
      <c r="W2" s="540"/>
      <c r="X2" s="540"/>
      <c r="Y2" s="540"/>
      <c r="Z2" s="540"/>
      <c r="AA2" s="540"/>
      <c r="AB2" s="540"/>
      <c r="AC2" s="1339">
        <v>1</v>
      </c>
      <c r="AD2" s="1339">
        <v>1</v>
      </c>
      <c r="AE2" s="1339">
        <v>1</v>
      </c>
      <c r="AF2" s="1928">
        <v>1</v>
      </c>
      <c r="AH2" s="1445" t="s">
        <v>3269</v>
      </c>
      <c r="AI2" s="1928">
        <v>1</v>
      </c>
      <c r="AJ2" s="1928">
        <v>1</v>
      </c>
      <c r="AK2" s="1928">
        <v>1</v>
      </c>
      <c r="AL2" s="1928">
        <v>1</v>
      </c>
      <c r="AM2" s="2382">
        <v>1</v>
      </c>
      <c r="AN2" s="1339">
        <v>1</v>
      </c>
      <c r="AO2" s="1928">
        <v>1</v>
      </c>
      <c r="AP2" s="1928">
        <v>1</v>
      </c>
      <c r="AQ2" s="1928">
        <v>1</v>
      </c>
      <c r="AR2" s="1928">
        <v>1</v>
      </c>
      <c r="AS2" s="2969" t="s">
        <v>2164</v>
      </c>
      <c r="AT2" s="2970"/>
      <c r="AU2" s="2971"/>
      <c r="AV2" s="1928">
        <v>1</v>
      </c>
    </row>
    <row r="3" spans="1:48" ht="18.75" customHeight="1">
      <c r="A3" s="1928">
        <v>1</v>
      </c>
      <c r="B3" s="921" t="s">
        <v>2155</v>
      </c>
      <c r="C3" s="71"/>
      <c r="D3" s="71"/>
      <c r="E3" s="71"/>
      <c r="F3" s="71"/>
      <c r="G3" s="71"/>
      <c r="H3" s="71"/>
      <c r="I3" s="71"/>
      <c r="J3" s="1339"/>
      <c r="K3" s="1339"/>
      <c r="L3" s="1339"/>
      <c r="M3" s="1339"/>
      <c r="N3" s="1339"/>
      <c r="O3" s="1339"/>
      <c r="P3" s="1339"/>
      <c r="Q3" s="1339"/>
      <c r="R3" s="1339"/>
      <c r="S3" s="1339"/>
      <c r="T3" s="1339"/>
      <c r="U3" s="1339"/>
      <c r="V3" s="1339"/>
      <c r="W3" s="540"/>
      <c r="X3" s="540"/>
      <c r="Y3" s="540"/>
      <c r="Z3" s="540"/>
      <c r="AA3" s="2447" t="s">
        <v>3748</v>
      </c>
      <c r="AB3" s="540"/>
      <c r="AC3" s="2447"/>
      <c r="AD3" s="1339"/>
      <c r="AE3" s="1339"/>
      <c r="AF3" s="1928">
        <v>1</v>
      </c>
      <c r="AH3" s="1977" t="s">
        <v>3271</v>
      </c>
      <c r="AI3" s="1928">
        <v>1</v>
      </c>
      <c r="AJ3" s="615" t="s">
        <v>2158</v>
      </c>
      <c r="AK3" s="772" t="str">
        <f>AV123</f>
        <v>AV123</v>
      </c>
      <c r="AL3" s="1928">
        <v>1</v>
      </c>
      <c r="AM3" s="1339">
        <v>1</v>
      </c>
      <c r="AN3" s="1339">
        <v>1</v>
      </c>
      <c r="AO3" s="1928">
        <v>1</v>
      </c>
      <c r="AP3" s="1928">
        <v>1</v>
      </c>
      <c r="AQ3" s="1928">
        <v>1</v>
      </c>
      <c r="AR3" s="1928">
        <v>1</v>
      </c>
      <c r="AS3" s="2972"/>
      <c r="AT3" s="2973"/>
      <c r="AU3" s="2974"/>
      <c r="AV3" s="1928">
        <v>1</v>
      </c>
    </row>
    <row r="4" spans="1:48" ht="18.75">
      <c r="A4" s="1928">
        <v>1</v>
      </c>
      <c r="B4" s="922" t="s">
        <v>1914</v>
      </c>
      <c r="C4" s="71"/>
      <c r="D4" s="71"/>
      <c r="E4" s="71"/>
      <c r="F4" s="71"/>
      <c r="G4" s="71"/>
      <c r="H4" s="71"/>
      <c r="I4" s="71"/>
      <c r="J4" s="1440"/>
      <c r="K4" s="1440"/>
      <c r="L4" s="1440"/>
      <c r="M4" s="1440"/>
      <c r="N4" s="1440"/>
      <c r="O4" s="1440"/>
      <c r="P4" s="1440"/>
      <c r="Q4" s="1440"/>
      <c r="R4" s="1440"/>
      <c r="S4" s="1440"/>
      <c r="T4" s="1440"/>
      <c r="U4" s="1440"/>
      <c r="V4" s="1440"/>
      <c r="W4" s="540"/>
      <c r="X4" s="1443"/>
      <c r="Y4" s="540"/>
      <c r="Z4" s="1443"/>
      <c r="AA4" s="1443" t="s">
        <v>2156</v>
      </c>
      <c r="AB4" s="1443"/>
      <c r="AC4" s="1339"/>
      <c r="AD4" s="1339"/>
      <c r="AE4" s="1339"/>
      <c r="AF4" s="1928">
        <v>1</v>
      </c>
      <c r="AG4" s="1339"/>
      <c r="AH4" t="s">
        <v>3274</v>
      </c>
      <c r="AI4" s="1928">
        <v>1</v>
      </c>
      <c r="AJ4" s="1928">
        <v>1</v>
      </c>
      <c r="AK4" s="1928">
        <v>1</v>
      </c>
      <c r="AL4" s="1928">
        <v>1</v>
      </c>
      <c r="AM4" s="1339">
        <v>1</v>
      </c>
      <c r="AN4" s="1339">
        <v>1</v>
      </c>
      <c r="AO4" s="1928">
        <v>1</v>
      </c>
      <c r="AP4" s="1928">
        <v>1</v>
      </c>
      <c r="AQ4" s="1928">
        <v>1</v>
      </c>
      <c r="AR4" s="1928">
        <v>1</v>
      </c>
      <c r="AS4" s="1024" t="s">
        <v>1868</v>
      </c>
      <c r="AT4" s="2436"/>
      <c r="AU4" s="2437"/>
      <c r="AV4" s="1928">
        <v>1</v>
      </c>
    </row>
    <row r="5" spans="1:48" ht="21.75" customHeight="1">
      <c r="A5" s="1928">
        <v>1</v>
      </c>
      <c r="B5" s="922" t="s">
        <v>3276</v>
      </c>
      <c r="C5" s="71"/>
      <c r="D5" s="71"/>
      <c r="E5" s="71"/>
      <c r="F5" s="71"/>
      <c r="G5" s="71"/>
      <c r="H5" s="71"/>
      <c r="I5" s="71"/>
      <c r="J5" s="1443"/>
      <c r="K5" s="1443"/>
      <c r="L5" s="1443"/>
      <c r="M5" s="1443"/>
      <c r="N5" s="1443"/>
      <c r="O5" s="1443"/>
      <c r="P5" s="1443"/>
      <c r="Q5" s="1443"/>
      <c r="R5" s="1443"/>
      <c r="S5" s="1443"/>
      <c r="T5" s="1443"/>
      <c r="U5" s="1443"/>
      <c r="V5" s="1443"/>
      <c r="W5" s="540"/>
      <c r="X5" s="1443"/>
      <c r="Y5" s="540"/>
      <c r="Z5" s="1443"/>
      <c r="AA5" s="1443" t="s">
        <v>2157</v>
      </c>
      <c r="AB5" s="1443"/>
      <c r="AC5" s="1339"/>
      <c r="AD5" s="1339"/>
      <c r="AE5" s="1339"/>
      <c r="AF5" s="1928">
        <v>1</v>
      </c>
      <c r="AG5" s="1339"/>
      <c r="AH5" s="276" t="s">
        <v>2452</v>
      </c>
      <c r="AI5" s="1928">
        <v>1</v>
      </c>
      <c r="AJ5" s="1928">
        <v>1</v>
      </c>
      <c r="AK5" s="1928">
        <v>1</v>
      </c>
      <c r="AL5" s="1928">
        <v>1</v>
      </c>
      <c r="AM5" s="1339">
        <v>1</v>
      </c>
      <c r="AN5" s="1339">
        <v>1</v>
      </c>
      <c r="AO5" s="1928">
        <v>1</v>
      </c>
      <c r="AP5" s="1928">
        <v>1</v>
      </c>
      <c r="AQ5" s="1928">
        <v>1</v>
      </c>
      <c r="AR5" s="1928">
        <v>1</v>
      </c>
      <c r="AS5" s="1024" t="s">
        <v>3749</v>
      </c>
      <c r="AT5" s="2436"/>
      <c r="AU5" s="2437"/>
      <c r="AV5" s="1928">
        <v>1</v>
      </c>
    </row>
    <row r="6" spans="1:48" ht="30" customHeight="1" thickBot="1">
      <c r="A6" s="1928">
        <v>1</v>
      </c>
      <c r="B6" s="925" t="s">
        <v>192</v>
      </c>
      <c r="C6" s="926" t="s">
        <v>201</v>
      </c>
      <c r="D6" s="836"/>
      <c r="E6" s="836"/>
      <c r="F6" s="836"/>
      <c r="G6" s="836"/>
      <c r="H6" s="903"/>
      <c r="I6" s="903"/>
      <c r="J6" s="903" t="s">
        <v>3760</v>
      </c>
      <c r="K6" s="1339"/>
      <c r="L6" s="1339"/>
      <c r="M6" s="1339"/>
      <c r="N6" s="1339"/>
      <c r="O6" s="1339"/>
      <c r="P6" s="1339"/>
      <c r="Q6" s="1339"/>
      <c r="R6" s="1339"/>
      <c r="S6" s="1339"/>
      <c r="T6" s="1339"/>
      <c r="U6" s="1339"/>
      <c r="V6" s="1339"/>
      <c r="W6" s="905" t="s">
        <v>3790</v>
      </c>
      <c r="X6" s="905"/>
      <c r="Y6" s="905"/>
      <c r="Z6" s="1078"/>
      <c r="AA6" s="1078"/>
      <c r="AB6" s="1078"/>
      <c r="AC6" s="1078"/>
      <c r="AD6" s="1078"/>
      <c r="AF6" s="1928">
        <v>1</v>
      </c>
      <c r="AG6" s="1928">
        <v>1</v>
      </c>
      <c r="AH6" s="1928">
        <v>1</v>
      </c>
      <c r="AI6" s="1928">
        <v>1</v>
      </c>
      <c r="AJ6" s="1928">
        <v>1</v>
      </c>
      <c r="AK6" s="1928">
        <v>1</v>
      </c>
      <c r="AL6" s="1928">
        <v>1</v>
      </c>
      <c r="AM6" s="919"/>
      <c r="AN6" s="1339">
        <v>1</v>
      </c>
      <c r="AO6" s="1928">
        <v>1</v>
      </c>
      <c r="AP6" s="1928">
        <v>1</v>
      </c>
      <c r="AQ6" s="1928">
        <v>1</v>
      </c>
      <c r="AR6" s="1928">
        <v>1</v>
      </c>
      <c r="AS6" s="1024" t="s">
        <v>2177</v>
      </c>
      <c r="AT6" s="2436"/>
      <c r="AU6" s="2437"/>
      <c r="AV6" s="1928">
        <v>1</v>
      </c>
    </row>
    <row r="7" spans="1:48" s="839" customFormat="1" ht="39.950000000000003" customHeight="1">
      <c r="A7" s="1928">
        <v>1</v>
      </c>
      <c r="B7" s="1979" t="s">
        <v>192</v>
      </c>
      <c r="C7" s="1982" t="s">
        <v>2161</v>
      </c>
      <c r="D7" s="2456" t="s">
        <v>3684</v>
      </c>
      <c r="E7" s="2456"/>
      <c r="F7" s="2456"/>
      <c r="G7" s="2456"/>
      <c r="H7" s="2456"/>
      <c r="I7" s="2456"/>
      <c r="J7" s="2456"/>
      <c r="K7" s="2456"/>
      <c r="L7" s="2456"/>
      <c r="M7" s="2456"/>
      <c r="N7" s="2456"/>
      <c r="O7" s="2456"/>
      <c r="P7" s="2456"/>
      <c r="Q7" s="2456"/>
      <c r="R7" s="2456"/>
      <c r="S7" s="2456"/>
      <c r="T7" s="2456"/>
      <c r="U7" s="2456"/>
      <c r="V7" s="2456"/>
      <c r="W7" s="2456"/>
      <c r="X7" s="2415"/>
      <c r="Y7" s="2415"/>
      <c r="Z7" s="2415"/>
      <c r="AA7" s="2415"/>
      <c r="AB7" s="2415"/>
      <c r="AC7" s="3002" t="s">
        <v>12</v>
      </c>
      <c r="AD7" s="3002"/>
      <c r="AE7" s="1987" t="str">
        <f>LEFT(D7,1)</f>
        <v>N</v>
      </c>
      <c r="AF7" s="1928">
        <v>1</v>
      </c>
      <c r="AG7" s="1928">
        <v>1</v>
      </c>
      <c r="AH7" s="2303"/>
      <c r="AI7" s="1928">
        <v>1</v>
      </c>
      <c r="AJ7" s="2968" t="s">
        <v>3280</v>
      </c>
      <c r="AK7" s="2968"/>
      <c r="AL7" s="1928">
        <v>1</v>
      </c>
      <c r="AM7" s="3013" t="s">
        <v>2528</v>
      </c>
      <c r="AN7" s="3003">
        <f>SUBTOTAL(103,B7:B81)</f>
        <v>75</v>
      </c>
      <c r="AO7" s="3005" t="s">
        <v>2163</v>
      </c>
      <c r="AP7" s="3007" cm="1">
        <f t="array" aca="1" ref="AP7" ca="1">IF(ISTEXT(AP9),COLUMNS(B1:AE1),COLUMNS(B1:AE1-AP9))</f>
        <v>30</v>
      </c>
      <c r="AQ7" s="2383"/>
      <c r="AR7" s="1928">
        <v>1</v>
      </c>
      <c r="AS7" s="1024" t="s">
        <v>2931</v>
      </c>
      <c r="AT7" s="2440" t="s">
        <v>1853</v>
      </c>
      <c r="AU7" s="2437"/>
      <c r="AV7" s="1928">
        <v>1</v>
      </c>
    </row>
    <row r="8" spans="1:48" s="839" customFormat="1" ht="24.95" customHeight="1" thickBot="1">
      <c r="A8" s="1928">
        <v>1</v>
      </c>
      <c r="B8" s="1991" t="s">
        <v>192</v>
      </c>
      <c r="C8" s="2500" t="s">
        <v>1674</v>
      </c>
      <c r="D8" s="2416" t="s">
        <v>3751</v>
      </c>
      <c r="E8" s="2416"/>
      <c r="F8" s="2416"/>
      <c r="G8" s="2416"/>
      <c r="H8" s="2416"/>
      <c r="I8" s="1998"/>
      <c r="J8" s="2034" t="s">
        <v>2931</v>
      </c>
      <c r="K8" s="1998"/>
      <c r="L8" s="1998"/>
      <c r="M8" s="1998"/>
      <c r="N8" s="1998"/>
      <c r="O8" s="1998"/>
      <c r="P8" s="1998"/>
      <c r="Q8" s="1998"/>
      <c r="R8" s="1998"/>
      <c r="S8" s="1998"/>
      <c r="T8" s="1998"/>
      <c r="U8" s="1998"/>
      <c r="V8" s="1998"/>
      <c r="W8" s="2324" t="s">
        <v>3698</v>
      </c>
      <c r="X8" s="2326"/>
      <c r="Y8" s="2324"/>
      <c r="Z8" s="2324"/>
      <c r="AA8" s="2324"/>
      <c r="AB8" s="2324"/>
      <c r="AC8" s="2324"/>
      <c r="AD8" s="2324"/>
      <c r="AE8" s="3009" t="str">
        <f>D7</f>
        <v>NOM DE LA RECETTE</v>
      </c>
      <c r="AF8" s="1928">
        <v>1</v>
      </c>
      <c r="AG8" s="1928">
        <v>1</v>
      </c>
      <c r="AH8" s="3010" t="s">
        <v>1914</v>
      </c>
      <c r="AI8" s="1928">
        <v>1</v>
      </c>
      <c r="AJ8" s="2983" t="s">
        <v>11</v>
      </c>
      <c r="AK8" s="2983"/>
      <c r="AL8" s="1928">
        <v>1</v>
      </c>
      <c r="AM8" s="3014"/>
      <c r="AN8" s="3004"/>
      <c r="AO8" s="3006"/>
      <c r="AP8" s="3008"/>
      <c r="AQ8" s="2384"/>
      <c r="AR8" s="1928">
        <v>1</v>
      </c>
      <c r="AS8" s="2438" t="s">
        <v>3740</v>
      </c>
      <c r="AT8" s="2436"/>
      <c r="AU8" s="2437"/>
      <c r="AV8" s="1928">
        <v>1</v>
      </c>
    </row>
    <row r="9" spans="1:48" s="839" customFormat="1" ht="24.95" customHeight="1" thickBot="1">
      <c r="A9" s="1928">
        <v>1</v>
      </c>
      <c r="B9" s="1991" t="s">
        <v>201</v>
      </c>
      <c r="C9" s="2309" t="s">
        <v>3509</v>
      </c>
      <c r="D9" s="2309" t="s">
        <v>3487</v>
      </c>
      <c r="E9" s="2448"/>
      <c r="F9" s="2309" t="s">
        <v>3512</v>
      </c>
      <c r="G9" s="2750" t="s">
        <v>218</v>
      </c>
      <c r="H9" s="2751" t="s">
        <v>265</v>
      </c>
      <c r="I9" s="841"/>
      <c r="J9" s="841"/>
      <c r="K9" s="1998"/>
      <c r="L9" s="874"/>
      <c r="M9" s="874"/>
      <c r="N9" s="874"/>
      <c r="O9" s="2325"/>
      <c r="P9" s="2325"/>
      <c r="Q9" s="2325"/>
      <c r="R9" s="2325"/>
      <c r="S9" s="1998"/>
      <c r="T9" s="1998"/>
      <c r="U9" s="1998"/>
      <c r="V9" s="1998"/>
      <c r="W9" s="841"/>
      <c r="X9" s="2324"/>
      <c r="Y9" s="2324"/>
      <c r="Z9" s="2308"/>
      <c r="AB9" s="2308" t="s">
        <v>2171</v>
      </c>
      <c r="AC9" s="2304">
        <v>25</v>
      </c>
      <c r="AD9" s="2475" t="str">
        <f>AD13</f>
        <v>verres</v>
      </c>
      <c r="AE9" s="3009"/>
      <c r="AF9" s="1928">
        <v>1</v>
      </c>
      <c r="AG9" s="1928">
        <v>1</v>
      </c>
      <c r="AH9" s="3010"/>
      <c r="AI9" s="1928">
        <v>1</v>
      </c>
      <c r="AJ9" s="544"/>
      <c r="AK9" s="544"/>
      <c r="AL9" s="1928">
        <v>1</v>
      </c>
      <c r="AM9" s="3011" t="s">
        <v>3712</v>
      </c>
      <c r="AN9" s="3012" t="str">
        <f>IF(AN7=AN11,"Aucunes",AN11-AN7)</f>
        <v>Aucunes</v>
      </c>
      <c r="AO9" s="3015" t="str">
        <f ca="1">IF(AP9&gt;1,"colonnes masquées","colonne masquée")</f>
        <v>colonnes masquées</v>
      </c>
      <c r="AP9" s="3016">
        <f ca="1">IF(COUNTIF(AP91:AP120,0),COUNTIF(AP91:AP120,0),"Aucunes")</f>
        <v>12</v>
      </c>
      <c r="AQ9" s="2385"/>
      <c r="AR9" s="1928">
        <v>1</v>
      </c>
      <c r="AS9" s="2439" t="s">
        <v>3741</v>
      </c>
      <c r="AT9" s="2436"/>
      <c r="AU9" s="2437"/>
      <c r="AV9" s="1928">
        <v>1</v>
      </c>
    </row>
    <row r="10" spans="1:48" s="839" customFormat="1" ht="24.95" customHeight="1">
      <c r="A10" s="1928">
        <v>1</v>
      </c>
      <c r="B10" s="1991" t="s">
        <v>201</v>
      </c>
      <c r="C10" s="2309" t="s">
        <v>3502</v>
      </c>
      <c r="D10" s="2309" t="s">
        <v>3505</v>
      </c>
      <c r="E10" s="2448"/>
      <c r="F10" s="2309" t="s">
        <v>3104</v>
      </c>
      <c r="G10" s="2750" t="s">
        <v>389</v>
      </c>
      <c r="H10" s="841"/>
      <c r="I10" s="841"/>
      <c r="J10" s="2325"/>
      <c r="K10" s="2325"/>
      <c r="L10" s="2325"/>
      <c r="M10" s="2325"/>
      <c r="N10" s="2325"/>
      <c r="O10" s="2325"/>
      <c r="P10" s="2325"/>
      <c r="Q10" s="2325"/>
      <c r="R10" s="2325"/>
      <c r="S10" s="1998"/>
      <c r="T10" s="1998"/>
      <c r="U10" s="1998"/>
      <c r="V10" s="2325"/>
      <c r="W10" s="2326"/>
      <c r="X10" s="2324"/>
      <c r="Y10" s="2324"/>
      <c r="Z10" s="2326"/>
      <c r="AA10" s="2326"/>
      <c r="AB10" s="2326"/>
      <c r="AC10" s="2327">
        <f>AD11*AC9</f>
        <v>2.5</v>
      </c>
      <c r="AE10" s="3009"/>
      <c r="AF10" s="1928">
        <v>1</v>
      </c>
      <c r="AG10" s="1928">
        <v>1</v>
      </c>
      <c r="AH10" s="3017" t="s">
        <v>3691</v>
      </c>
      <c r="AI10" s="1928">
        <v>1</v>
      </c>
      <c r="AJ10" s="3002" t="s">
        <v>12</v>
      </c>
      <c r="AK10" s="3002"/>
      <c r="AL10" s="1928">
        <v>1</v>
      </c>
      <c r="AM10" s="3011"/>
      <c r="AN10" s="3012"/>
      <c r="AO10" s="3015"/>
      <c r="AP10" s="3016"/>
      <c r="AQ10" s="2385"/>
      <c r="AR10" s="1928">
        <v>1</v>
      </c>
      <c r="AS10" s="962" t="s">
        <v>2179</v>
      </c>
      <c r="AT10" s="841"/>
      <c r="AU10" s="1046"/>
      <c r="AV10" s="1928">
        <v>1</v>
      </c>
    </row>
    <row r="11" spans="1:48" s="839" customFormat="1" ht="24.95" customHeight="1" thickBot="1">
      <c r="A11" s="1928">
        <v>1</v>
      </c>
      <c r="B11" s="1991" t="s">
        <v>201</v>
      </c>
      <c r="C11" s="2309" t="s">
        <v>3493</v>
      </c>
      <c r="D11" s="2309" t="s">
        <v>3458</v>
      </c>
      <c r="E11" s="2448"/>
      <c r="F11" s="2309" t="s">
        <v>3475</v>
      </c>
      <c r="G11" s="2750" t="s">
        <v>223</v>
      </c>
      <c r="H11" s="841"/>
      <c r="I11" s="841"/>
      <c r="J11" s="2325"/>
      <c r="K11" s="2325"/>
      <c r="L11" s="2325"/>
      <c r="M11" s="2325"/>
      <c r="N11" s="2325"/>
      <c r="O11" s="2325"/>
      <c r="P11" s="2325"/>
      <c r="Q11" s="2325"/>
      <c r="R11" s="2325"/>
      <c r="S11" s="2325"/>
      <c r="T11" s="2325"/>
      <c r="U11" s="1998"/>
      <c r="V11" s="2325"/>
      <c r="W11" s="841"/>
      <c r="X11" s="2329"/>
      <c r="Y11" s="2324"/>
      <c r="Z11" s="2324"/>
      <c r="AA11" s="2324"/>
      <c r="AB11" s="2329" t="s">
        <v>2170</v>
      </c>
      <c r="AC11" s="2330">
        <v>10</v>
      </c>
      <c r="AD11" s="2331">
        <f>AC11/100</f>
        <v>0.1</v>
      </c>
      <c r="AE11" s="3009"/>
      <c r="AF11" s="1928">
        <v>1</v>
      </c>
      <c r="AG11" s="1928">
        <v>1</v>
      </c>
      <c r="AH11" s="3017"/>
      <c r="AI11" s="1928">
        <v>1</v>
      </c>
      <c r="AJ11"/>
      <c r="AK11"/>
      <c r="AL11" s="1928">
        <v>1</v>
      </c>
      <c r="AM11" s="3018" t="s">
        <v>2185</v>
      </c>
      <c r="AN11" s="3020">
        <f>ROWS(B7:B81)</f>
        <v>75</v>
      </c>
      <c r="AO11" s="3022" t="s">
        <v>2176</v>
      </c>
      <c r="AP11" s="3024">
        <f ca="1">IF(ISTEXT(AP9),AP7,AP7+AP9)</f>
        <v>42</v>
      </c>
      <c r="AQ11" s="2386"/>
      <c r="AR11" s="1928">
        <v>1</v>
      </c>
      <c r="AS11" s="2426" t="s">
        <v>3766</v>
      </c>
      <c r="AT11" s="841"/>
      <c r="AU11" s="1046"/>
      <c r="AV11" s="1928">
        <v>1</v>
      </c>
    </row>
    <row r="12" spans="1:48" s="839" customFormat="1" ht="24.95" customHeight="1" thickBot="1">
      <c r="A12" s="1928">
        <v>1</v>
      </c>
      <c r="B12" s="1991" t="s">
        <v>201</v>
      </c>
      <c r="C12" s="2309" t="s">
        <v>2967</v>
      </c>
      <c r="D12" s="2309" t="s">
        <v>3480</v>
      </c>
      <c r="E12" s="2448"/>
      <c r="F12" s="2309" t="s">
        <v>3466</v>
      </c>
      <c r="G12" s="2750" t="s">
        <v>390</v>
      </c>
      <c r="H12" s="841"/>
      <c r="I12" s="841"/>
      <c r="J12" s="2325"/>
      <c r="K12" s="2325"/>
      <c r="L12" s="2325"/>
      <c r="M12" s="2325"/>
      <c r="N12" s="2325"/>
      <c r="O12" s="2325"/>
      <c r="P12" s="2325"/>
      <c r="Q12" s="2325"/>
      <c r="R12" s="2325"/>
      <c r="S12" s="2325"/>
      <c r="T12" s="2325"/>
      <c r="U12" s="1998"/>
      <c r="V12" s="2325"/>
      <c r="W12" s="841"/>
      <c r="X12" s="2332"/>
      <c r="Y12" s="2332"/>
      <c r="Z12" s="2324"/>
      <c r="AA12" s="2332"/>
      <c r="AB12" s="2332"/>
      <c r="AC12" s="2333"/>
      <c r="AD12" s="2334"/>
      <c r="AE12" s="3009"/>
      <c r="AF12" s="1928">
        <v>1</v>
      </c>
      <c r="AG12" s="1928">
        <v>1</v>
      </c>
      <c r="AH12" s="3017"/>
      <c r="AI12" s="1928">
        <v>1</v>
      </c>
      <c r="AJ12" s="3026" t="s">
        <v>3700</v>
      </c>
      <c r="AK12" s="3026"/>
      <c r="AL12" s="1928">
        <v>1</v>
      </c>
      <c r="AM12" s="3019"/>
      <c r="AN12" s="3021"/>
      <c r="AO12" s="3023"/>
      <c r="AP12" s="3025"/>
      <c r="AQ12" s="2390"/>
      <c r="AR12" s="1928">
        <v>1</v>
      </c>
      <c r="AS12" s="2529" t="s">
        <v>2179</v>
      </c>
      <c r="AT12" s="2309" t="s">
        <v>3458</v>
      </c>
      <c r="AU12" s="2530" t="s">
        <v>3765</v>
      </c>
      <c r="AV12" s="1928">
        <v>1</v>
      </c>
    </row>
    <row r="13" spans="1:48" s="839" customFormat="1" ht="24.95" customHeight="1" thickBot="1">
      <c r="A13" s="1928">
        <v>1</v>
      </c>
      <c r="B13" s="1991" t="s">
        <v>201</v>
      </c>
      <c r="C13" s="2309" t="s">
        <v>3484</v>
      </c>
      <c r="D13" s="2752" t="s">
        <v>3228</v>
      </c>
      <c r="E13" s="2448"/>
      <c r="F13" s="2309" t="s">
        <v>3462</v>
      </c>
      <c r="G13" s="2751" t="s">
        <v>1676</v>
      </c>
      <c r="H13" s="2497"/>
      <c r="I13" s="2498"/>
      <c r="J13" s="2498"/>
      <c r="K13" s="2473"/>
      <c r="L13" s="2473"/>
      <c r="M13" s="2473"/>
      <c r="N13" s="2473"/>
      <c r="O13" s="2473"/>
      <c r="P13" s="2473"/>
      <c r="Q13" s="2473"/>
      <c r="R13" s="2473"/>
      <c r="S13" s="2473"/>
      <c r="T13" s="2473"/>
      <c r="U13" s="2473"/>
      <c r="V13" s="2473"/>
      <c r="W13" s="2473"/>
      <c r="X13" s="2473"/>
      <c r="Y13" s="2391"/>
      <c r="Z13" s="2391"/>
      <c r="AA13" s="2391"/>
      <c r="AB13" s="2391" t="s">
        <v>3880</v>
      </c>
      <c r="AC13" s="2335">
        <v>2</v>
      </c>
      <c r="AD13" s="2336" t="s">
        <v>1840</v>
      </c>
      <c r="AE13" s="3009"/>
      <c r="AF13" s="1928">
        <v>1</v>
      </c>
      <c r="AG13" s="1928">
        <v>1</v>
      </c>
      <c r="AH13" s="944" t="s">
        <v>2201</v>
      </c>
      <c r="AI13" s="1928">
        <v>1</v>
      </c>
      <c r="AJ13"/>
      <c r="AK13"/>
      <c r="AL13" s="1928">
        <v>1</v>
      </c>
      <c r="AM13" s="919">
        <v>1</v>
      </c>
      <c r="AN13" s="919">
        <v>1</v>
      </c>
      <c r="AO13" s="919">
        <v>1</v>
      </c>
      <c r="AP13" s="919">
        <v>1</v>
      </c>
      <c r="AQ13" s="919">
        <v>1</v>
      </c>
      <c r="AR13" s="1928">
        <v>1</v>
      </c>
      <c r="AS13" s="2528" t="s">
        <v>3767</v>
      </c>
      <c r="AT13" s="2531"/>
      <c r="AU13" s="2532" t="s">
        <v>3762</v>
      </c>
      <c r="AV13" s="1928">
        <v>1</v>
      </c>
    </row>
    <row r="14" spans="1:48" s="839" customFormat="1" ht="24.95" customHeight="1">
      <c r="A14" s="1928">
        <v>1</v>
      </c>
      <c r="B14" s="1991" t="s">
        <v>201</v>
      </c>
      <c r="C14" s="2309" t="s">
        <v>2940</v>
      </c>
      <c r="D14" s="2752" t="s">
        <v>3231</v>
      </c>
      <c r="E14" s="2448"/>
      <c r="F14" s="2309" t="s">
        <v>3704</v>
      </c>
      <c r="G14" s="2752" t="s">
        <v>1674</v>
      </c>
      <c r="H14" s="2499"/>
      <c r="I14" s="841"/>
      <c r="J14" s="841"/>
      <c r="K14" s="2393" t="str">
        <f t="shared" ref="K14:V14" si="1">SUBSTITUTE(ADDRESS(1,COLUMN(),4),"1","")</f>
        <v>K</v>
      </c>
      <c r="L14" s="2393" t="str">
        <f t="shared" si="1"/>
        <v>L</v>
      </c>
      <c r="M14" s="2393" t="str">
        <f t="shared" si="1"/>
        <v>M</v>
      </c>
      <c r="N14" s="2393" t="str">
        <f t="shared" si="1"/>
        <v>N</v>
      </c>
      <c r="O14" s="2393" t="str">
        <f t="shared" si="1"/>
        <v>O</v>
      </c>
      <c r="P14" s="2393" t="str">
        <f t="shared" si="1"/>
        <v>P</v>
      </c>
      <c r="Q14" s="2393" t="str">
        <f t="shared" si="1"/>
        <v>Q</v>
      </c>
      <c r="R14" s="2393" t="str">
        <f t="shared" si="1"/>
        <v>R</v>
      </c>
      <c r="S14" s="2393" t="str">
        <f t="shared" si="1"/>
        <v>S</v>
      </c>
      <c r="T14" s="2393" t="str">
        <f t="shared" si="1"/>
        <v>T</v>
      </c>
      <c r="U14" s="2393" t="str">
        <f t="shared" si="1"/>
        <v>U</v>
      </c>
      <c r="V14" s="2393" t="str">
        <f t="shared" si="1"/>
        <v>V</v>
      </c>
      <c r="X14" s="2487" t="s">
        <v>3759</v>
      </c>
      <c r="Y14" s="2394"/>
      <c r="Z14" s="2394"/>
      <c r="AA14" s="1830" t="s">
        <v>3881</v>
      </c>
      <c r="AB14" s="2527">
        <f>SUM(Q16:Q27)</f>
        <v>0.1895</v>
      </c>
      <c r="AC14" s="2395" t="s">
        <v>1718</v>
      </c>
      <c r="AD14" s="2396">
        <f>(AB14/AC13)*100</f>
        <v>9.4749999999999996</v>
      </c>
      <c r="AE14" s="3009"/>
      <c r="AF14" s="1928">
        <v>1</v>
      </c>
      <c r="AG14" s="1928">
        <v>1</v>
      </c>
      <c r="AH14" s="944" t="s">
        <v>2203</v>
      </c>
      <c r="AI14" s="1928">
        <v>1</v>
      </c>
      <c r="AJ14" s="2991" t="s">
        <v>18</v>
      </c>
      <c r="AK14" s="2991"/>
      <c r="AL14" s="1928">
        <v>1</v>
      </c>
      <c r="AM14" s="3027" t="s">
        <v>2191</v>
      </c>
      <c r="AN14" s="3028"/>
      <c r="AO14" s="3028"/>
      <c r="AP14" s="3028"/>
      <c r="AQ14" s="3029"/>
      <c r="AR14" s="1928">
        <v>1</v>
      </c>
      <c r="AS14" s="2533" t="s">
        <v>3509</v>
      </c>
      <c r="AT14" s="2309" t="s">
        <v>223</v>
      </c>
      <c r="AU14" s="2427" t="s">
        <v>1674</v>
      </c>
      <c r="AV14" s="1928">
        <v>1</v>
      </c>
    </row>
    <row r="15" spans="1:48" s="839" customFormat="1" ht="24.95" customHeight="1" thickBot="1">
      <c r="A15" s="1928">
        <v>1</v>
      </c>
      <c r="B15" s="1991" t="s">
        <v>192</v>
      </c>
      <c r="C15" s="2418" t="s">
        <v>3682</v>
      </c>
      <c r="D15" s="2419" t="s">
        <v>2179</v>
      </c>
      <c r="E15" s="2504" t="s">
        <v>1718</v>
      </c>
      <c r="F15" s="2505" t="s">
        <v>1711</v>
      </c>
      <c r="G15" s="2506" t="s">
        <v>2180</v>
      </c>
      <c r="H15" s="2507" t="s">
        <v>2954</v>
      </c>
      <c r="I15" s="2420" t="s">
        <v>3738</v>
      </c>
      <c r="J15" s="2508">
        <f>AC9</f>
        <v>25</v>
      </c>
      <c r="K15" s="2469" t="s">
        <v>3713</v>
      </c>
      <c r="L15" s="2397" t="s">
        <v>3714</v>
      </c>
      <c r="M15" s="2397" t="s">
        <v>3754</v>
      </c>
      <c r="N15" s="2397" t="s">
        <v>3701</v>
      </c>
      <c r="O15" s="2397" t="s">
        <v>3702</v>
      </c>
      <c r="P15" s="2397" t="s">
        <v>3758</v>
      </c>
      <c r="Q15" s="2397" t="s">
        <v>3755</v>
      </c>
      <c r="R15" s="2397" t="s">
        <v>3752</v>
      </c>
      <c r="S15" s="2397" t="s">
        <v>3753</v>
      </c>
      <c r="T15" s="2397" t="s">
        <v>3756</v>
      </c>
      <c r="U15" s="2397" t="s">
        <v>3757</v>
      </c>
      <c r="V15" s="2471">
        <f>AC29</f>
        <v>1</v>
      </c>
      <c r="W15" s="2216" t="s">
        <v>3681</v>
      </c>
      <c r="X15" s="2488" t="s">
        <v>3750</v>
      </c>
      <c r="Y15" s="2490"/>
      <c r="Z15" s="2490"/>
      <c r="AA15" s="2490"/>
      <c r="AB15" s="2490"/>
      <c r="AC15" s="2312">
        <f>AC9</f>
        <v>25</v>
      </c>
      <c r="AD15" s="2306" t="str">
        <f>AD9</f>
        <v>verres</v>
      </c>
      <c r="AE15" s="3009"/>
      <c r="AF15" s="1928">
        <v>1</v>
      </c>
      <c r="AG15" s="1928">
        <v>1</v>
      </c>
      <c r="AH15" s="3033" t="s">
        <v>3147</v>
      </c>
      <c r="AI15" s="1928">
        <v>1</v>
      </c>
      <c r="AJ15"/>
      <c r="AK15"/>
      <c r="AL15" s="1928">
        <v>1</v>
      </c>
      <c r="AM15" s="3030"/>
      <c r="AN15" s="3031"/>
      <c r="AO15" s="3031"/>
      <c r="AP15" s="3031"/>
      <c r="AQ15" s="3032"/>
      <c r="AR15" s="1928">
        <v>1</v>
      </c>
      <c r="AS15" s="2533" t="s">
        <v>3597</v>
      </c>
      <c r="AT15" s="2534"/>
      <c r="AU15" s="2526"/>
      <c r="AV15" s="1928">
        <v>1</v>
      </c>
    </row>
    <row r="16" spans="1:48" s="839" customFormat="1" ht="26.1" customHeight="1">
      <c r="A16" s="1928">
        <v>1</v>
      </c>
      <c r="B16" s="1991" t="s">
        <v>192</v>
      </c>
      <c r="C16" s="2477"/>
      <c r="D16" s="2502"/>
      <c r="E16" s="2448" t="str">
        <f>IF(AND(C16&gt;0,F16&gt;0),"de","")</f>
        <v/>
      </c>
      <c r="F16" s="2043">
        <v>5</v>
      </c>
      <c r="G16" s="2309" t="s">
        <v>3509</v>
      </c>
      <c r="H16" s="1369">
        <f>IF(AND(F16="",G16=""),0,IF(AND(F16&lt;&gt;"",G16=""),"saisir ⑦",IF(AND(F16="",G16&lt;&gt;""),"saisir ⑥",IF(AND(G16=C8,F16&gt;10),"Trop de'/10",0))))</f>
        <v>0</v>
      </c>
      <c r="I16" s="2503">
        <f>Q16</f>
        <v>2.9499999999999998E-2</v>
      </c>
      <c r="J16" s="2338" t="str">
        <f t="shared" ref="J16:J27" si="2">IF(U16=0, 0, IF(U16&gt;=1, TEXT(U16, "0.000") &amp; " Kg", TEXT(U16*1000, "0") &amp; " g"))</f>
        <v>389 g</v>
      </c>
      <c r="K16" s="2470">
        <f>IFERROR(SUMIF(C85:D85, G16, C86:D86), 0)</f>
        <v>0</v>
      </c>
      <c r="L16" s="2458">
        <f>IFERROR(SUMIF(E83:K83, G16, E84:K84), 0)</f>
        <v>0</v>
      </c>
      <c r="M16" s="2040">
        <f>IFERROR(SUMIF(E85:K85, G16, E86:K86), 0) + IFERROR(SUMIF(E87:K87, G16, E88:K88), 0) + IFERROR(SUMIF(E89:K89, G16, E90:K90), 0)</f>
        <v>5.8999999999999999E-3</v>
      </c>
      <c r="N16" s="2457">
        <f>IF(ISBLANK(C16), K16*F16*X16, K16*F16*C16*X16)</f>
        <v>0</v>
      </c>
      <c r="O16" s="2465">
        <f>IF(ISBLANK(C16), L16*F16, L16*F16*C16)</f>
        <v>0</v>
      </c>
      <c r="P16" s="2339">
        <f>IF(ISBLANK(C16), M16*F16, M16*F16*C16)</f>
        <v>2.9499999999999998E-2</v>
      </c>
      <c r="Q16" s="2468">
        <f>IF(N16&gt;0,N16,IF(O16&gt;0,O16,IF(P16&gt;0,P16,0)))</f>
        <v>2.9499999999999998E-2</v>
      </c>
      <c r="R16" s="2466">
        <f>IF(SUM(Q16:Q27)=0,0,IF(ISBLANK(C16),(K16*F16*X16)/AB14*AC10,(K16*F16*C16*X16)/AB14*AC10))</f>
        <v>0</v>
      </c>
      <c r="S16" s="2458">
        <f>IF(AB14=0,0,O16/AB14*AC10)</f>
        <v>0</v>
      </c>
      <c r="T16" s="2467">
        <f>IF(AB14=0,0,P16/AB14*AC10)</f>
        <v>0.3891820580474934</v>
      </c>
      <c r="U16" s="2468">
        <f>IF(SUM(Q16:Q27)=0,0,IF(R16&gt;0,R16,IF(S16&gt;0,S16,IF(T16&gt;0,T16,0))))</f>
        <v>0.3891820580474934</v>
      </c>
      <c r="V16" s="2472">
        <f>IF(U16=0,0,(U16/U28)*V15)</f>
        <v>0.15567282321899736</v>
      </c>
      <c r="W16" s="2046" t="s">
        <v>239</v>
      </c>
      <c r="X16" s="2480">
        <v>1</v>
      </c>
      <c r="Y16" s="2481">
        <f>IF(T16&gt;0,F16/AB14*AC10,0)</f>
        <v>65.963060686015837</v>
      </c>
      <c r="Z16" s="2478" t="str">
        <f t="shared" ref="Z16:Z27" si="3">IF(Y16=0,0,G16)</f>
        <v>Splash(s)</v>
      </c>
      <c r="AA16" s="2479" t="str">
        <f>IF(L16&gt;0, TRUNC(S16,2)&amp;" L", IF(T16&gt;0, J16, IF(AND(G16="g", R16&gt;0), TRUNC(R16,2)&amp;" "&amp;"Kg", IF(R16&gt;0, TRUNC(R16,2)&amp;" "&amp;G16, ""))))</f>
        <v>389 g</v>
      </c>
      <c r="AB16" s="2479">
        <f t="shared" ref="AB16:AB27" si="4">IF(L16=0,0,IF(AA16&gt;0,IF(U16=0,0,IF(U16&gt;1,ROUND(U16,2)&amp;" Kg",ROUND(U16*1000,0)&amp;" g"))))</f>
        <v>0</v>
      </c>
      <c r="AC16" s="2049">
        <f>IF(AB14=0,0,(C16/AB14)*AC10)</f>
        <v>0</v>
      </c>
      <c r="AD16" s="2307">
        <f t="shared" ref="AD16:AD27" si="5">D16</f>
        <v>0</v>
      </c>
      <c r="AE16" s="3009"/>
      <c r="AF16" s="1928">
        <v>1</v>
      </c>
      <c r="AG16" s="1928">
        <v>1</v>
      </c>
      <c r="AH16" s="3033"/>
      <c r="AI16" s="1928">
        <v>1</v>
      </c>
      <c r="AJ16" s="2992" t="s">
        <v>24</v>
      </c>
      <c r="AK16" s="2992"/>
      <c r="AL16" s="1928">
        <v>1</v>
      </c>
      <c r="AM16" s="3030"/>
      <c r="AN16" s="3031"/>
      <c r="AO16" s="3031"/>
      <c r="AP16" s="3031"/>
      <c r="AQ16" s="3032"/>
      <c r="AR16" s="1928">
        <v>1</v>
      </c>
      <c r="AS16" s="2940" t="s">
        <v>2259</v>
      </c>
      <c r="AT16" s="2941"/>
      <c r="AU16" s="2942"/>
      <c r="AV16" s="1928">
        <v>1</v>
      </c>
    </row>
    <row r="17" spans="1:48" s="839" customFormat="1" ht="26.1" customHeight="1" thickBot="1">
      <c r="A17" s="1928">
        <v>1</v>
      </c>
      <c r="B17" s="2055" t="str">
        <f t="shared" ref="B17:B26" si="6">IF(W17&lt;&gt;"","A","►")</f>
        <v>A</v>
      </c>
      <c r="C17" s="2476"/>
      <c r="D17" s="2501"/>
      <c r="E17" s="2448" t="str">
        <f t="shared" ref="E17:E27" si="7">IF(AND(C17&gt;0,F17&gt;0),"de","")</f>
        <v/>
      </c>
      <c r="F17" s="2058">
        <v>4</v>
      </c>
      <c r="G17" s="2309" t="s">
        <v>3462</v>
      </c>
      <c r="H17" s="1369">
        <f>IF(AND(F17="",G17=""),0,IF(AND(F17&lt;&gt;"",G17=""),"saisir ⑦",IF(AND(F17="",G17&lt;&gt;""),"saisir ⑥",IF(AND(G17=C8,F17&gt;10),"Trop de'/10",0))))</f>
        <v>0</v>
      </c>
      <c r="I17" s="2422">
        <f t="shared" ref="I17:I27" si="8">Q17</f>
        <v>0.04</v>
      </c>
      <c r="J17" s="2338" t="str">
        <f t="shared" si="2"/>
        <v>528 g</v>
      </c>
      <c r="K17" s="2470">
        <f>IFERROR(SUMIF(C85:D85, G17, C86:D86), 0)</f>
        <v>0</v>
      </c>
      <c r="L17" s="2458">
        <f>IFERROR(SUMIF(E83:K83, G17, E84:K84), 0)</f>
        <v>0</v>
      </c>
      <c r="M17" s="2040">
        <f>IFERROR(SUMIF(E85:K85, G17, E86:K86), 0) + IFERROR(SUMIF(E87:K87, G17, E88:K88), 0) + IFERROR(SUMIF(E89:K89, G17, E90:K90), 0)</f>
        <v>0.01</v>
      </c>
      <c r="N17" s="2457">
        <f t="shared" ref="N17:N27" si="9">IF(ISBLANK(C17), K17*F17*X17, K17*F17*C17*X17)</f>
        <v>0</v>
      </c>
      <c r="O17" s="2465">
        <f t="shared" ref="O17" si="10">IF(ISBLANK(C17), L17*F17, L17*F17*C17)</f>
        <v>0</v>
      </c>
      <c r="P17" s="2339">
        <f t="shared" ref="P17:P27" si="11">IF(ISBLANK(C17), M17*F17, M17*F17*C17)</f>
        <v>0.04</v>
      </c>
      <c r="Q17" s="2468">
        <f t="shared" ref="Q17:Q27" si="12">IF(N17&gt;0,N17,IF(O17&gt;0,O17,IF(P17&gt;0,P17,0)))</f>
        <v>0.04</v>
      </c>
      <c r="R17" s="2466">
        <f>IF(SUM(Q16:Q27)=0,0,IF(ISBLANK(C17),(K17*F17*X17)/AB14*AC10,(K17*F17*C17*X17)/AB14*AC10))</f>
        <v>0</v>
      </c>
      <c r="S17" s="2458">
        <f>IF(AB14=0,0,O17/AB14*AC10)</f>
        <v>0</v>
      </c>
      <c r="T17" s="2467">
        <f>IF(AB14=0,0,P17/AB14*AC10)</f>
        <v>0.52770448548812665</v>
      </c>
      <c r="U17" s="2468">
        <f>IF(SUM(Q16:Q27)=0,0,IF(R17&gt;0,R17,IF(S17&gt;0,S17,IF(T17&gt;0,T17,0))))</f>
        <v>0.52770448548812665</v>
      </c>
      <c r="V17" s="2472">
        <f>IF(U17=0,0,(U17/U28)*V15)</f>
        <v>0.21108179419525067</v>
      </c>
      <c r="W17" s="2046" t="s">
        <v>3298</v>
      </c>
      <c r="X17" s="865">
        <v>1</v>
      </c>
      <c r="Y17" s="2482">
        <f>IF(T17&gt;0,F17/AB14*AC10,0)</f>
        <v>52.770448548812666</v>
      </c>
      <c r="Z17" s="2483" t="str">
        <f t="shared" si="3"/>
        <v>cuil.Soupe</v>
      </c>
      <c r="AA17" s="2484" t="str">
        <f>IF(L17&gt;0, TRUNC(S17,2)&amp;" L", IF(T17&gt;0, J17, IF(AND(G17="g", R17&gt;0), TRUNC(R17,2)&amp;" "&amp;"Kg", IF(R17&gt;0, TRUNC(R17,2)&amp;" "&amp;G17, ""))))</f>
        <v>528 g</v>
      </c>
      <c r="AB17" s="2484">
        <f t="shared" si="4"/>
        <v>0</v>
      </c>
      <c r="AC17" s="2485">
        <f>IF(AB14=0,0,(C17/AB14)*AC10)</f>
        <v>0</v>
      </c>
      <c r="AD17" s="2486">
        <f t="shared" si="5"/>
        <v>0</v>
      </c>
      <c r="AE17" s="3009"/>
      <c r="AF17" s="1928">
        <v>1</v>
      </c>
      <c r="AG17" s="1928">
        <v>1</v>
      </c>
      <c r="AH17" s="925" t="s">
        <v>192</v>
      </c>
      <c r="AI17" s="1928">
        <v>1</v>
      </c>
      <c r="AJ17"/>
      <c r="AK17"/>
      <c r="AL17" s="1928">
        <v>1</v>
      </c>
      <c r="AM17" s="3034" t="s">
        <v>2199</v>
      </c>
      <c r="AN17" s="3035"/>
      <c r="AO17" s="3035"/>
      <c r="AP17" s="3035"/>
      <c r="AQ17" s="3036"/>
      <c r="AR17" s="1928">
        <v>1</v>
      </c>
      <c r="AS17" s="2940"/>
      <c r="AT17" s="2941"/>
      <c r="AU17" s="2942"/>
      <c r="AV17" s="1928">
        <v>1</v>
      </c>
    </row>
    <row r="18" spans="1:48" s="839" customFormat="1" ht="26.1" customHeight="1" thickBot="1">
      <c r="A18" s="1928">
        <v>1</v>
      </c>
      <c r="B18" s="2055" t="str">
        <f t="shared" si="6"/>
        <v>A</v>
      </c>
      <c r="C18" s="2477"/>
      <c r="D18" s="2502"/>
      <c r="E18" s="2448" t="str">
        <f t="shared" si="7"/>
        <v/>
      </c>
      <c r="F18" s="2043">
        <v>3</v>
      </c>
      <c r="G18" s="2309" t="s">
        <v>223</v>
      </c>
      <c r="H18" s="1369">
        <f>IF(AND(F18="",G18=""),0,IF(AND(F18&lt;&gt;"",G18=""),"saisir ⑦",IF(AND(F18="",G18&lt;&gt;""),"saisir ⑥",IF(AND(G18=C8,F18&gt;10),"Trop de'/10",0))))</f>
        <v>0</v>
      </c>
      <c r="I18" s="2422">
        <f t="shared" si="8"/>
        <v>0.03</v>
      </c>
      <c r="J18" s="2338" t="str">
        <f t="shared" si="2"/>
        <v>396 g</v>
      </c>
      <c r="K18" s="2470">
        <f>IFERROR(SUMIF(C85:D85, G18, C86:D86), 0)</f>
        <v>0</v>
      </c>
      <c r="L18" s="2458">
        <f>IFERROR(SUMIF(E83:K83, G18, E84:K84), 0)</f>
        <v>0.01</v>
      </c>
      <c r="M18" s="2040">
        <f>IFERROR(SUMIF(E85:K85, G18, E86:K86), 0) + IFERROR(SUMIF(E87:K87, G18, E88:K88), 0) + IFERROR(SUMIF(E89:K89, G18, E90:K90), 0)</f>
        <v>0</v>
      </c>
      <c r="N18" s="2457">
        <f t="shared" si="9"/>
        <v>0</v>
      </c>
      <c r="O18" s="2465">
        <f t="shared" ref="O18:O27" si="13">IF(ISBLANK(C18), L18*F18, L18*F18*C18)</f>
        <v>0.03</v>
      </c>
      <c r="P18" s="2339">
        <f t="shared" si="11"/>
        <v>0</v>
      </c>
      <c r="Q18" s="2468">
        <f t="shared" si="12"/>
        <v>0.03</v>
      </c>
      <c r="R18" s="2466">
        <f>IF(SUM(Q16:Q27)=0,0,IF(ISBLANK(C18),(K18*F18*X18)/AB14*AC10,(K18*F18*C18*X18)/AB14*AC10))</f>
        <v>0</v>
      </c>
      <c r="S18" s="2458">
        <f>IF(AB14=0,0,O18/AB14*AC10)</f>
        <v>0.39577836411609496</v>
      </c>
      <c r="T18" s="2467">
        <f>IF(AB14=0,0,P18/AB14*AC10)</f>
        <v>0</v>
      </c>
      <c r="U18" s="2468">
        <f>IF(SUM(Q16:Q27)=0,0,IF(R18&gt;0,R18,IF(S18&gt;0,S18,IF(T18&gt;0,T18,0))))</f>
        <v>0.39577836411609496</v>
      </c>
      <c r="V18" s="2472">
        <f>IF(U18=0,0,(U18/U28)*V15)</f>
        <v>0.15831134564643798</v>
      </c>
      <c r="W18" s="2046" t="s">
        <v>221</v>
      </c>
      <c r="X18" s="2480">
        <v>1</v>
      </c>
      <c r="Y18" s="2481">
        <f>IF(T18&gt;0,F18/AB14*AC10,0)</f>
        <v>0</v>
      </c>
      <c r="Z18" s="2478">
        <f t="shared" si="3"/>
        <v>0</v>
      </c>
      <c r="AA18" s="2479" t="str">
        <f t="shared" ref="AA18:AA27" si="14">IF(L18&gt;0, TRUNC(S18,2)&amp;" L", IF(T18&gt;0, J18, IF(AND(G18="g", R18&gt;0), TRUNC(R18,2)&amp;" "&amp;"Kg", IF(R18&gt;0, TRUNC(R18,2)&amp;" "&amp;G18, ""))))</f>
        <v>0.39 L</v>
      </c>
      <c r="AB18" s="2479" t="str">
        <f t="shared" si="4"/>
        <v>396 g</v>
      </c>
      <c r="AC18" s="2049">
        <f>IF(AB14=0,0,(C18/AB14)*AC10)</f>
        <v>0</v>
      </c>
      <c r="AD18" s="2307">
        <f t="shared" si="5"/>
        <v>0</v>
      </c>
      <c r="AE18" s="3009"/>
      <c r="AF18" s="1928">
        <v>1</v>
      </c>
      <c r="AG18" s="1928">
        <v>1</v>
      </c>
      <c r="AH18" s="944" t="s">
        <v>3148</v>
      </c>
      <c r="AI18" s="1928">
        <v>1</v>
      </c>
      <c r="AJ18" s="2996" t="s">
        <v>34</v>
      </c>
      <c r="AK18" s="2996"/>
      <c r="AL18" s="1928">
        <v>1</v>
      </c>
      <c r="AM18" s="3037"/>
      <c r="AN18" s="3038"/>
      <c r="AO18" s="3038"/>
      <c r="AP18" s="3038"/>
      <c r="AQ18" s="3039"/>
      <c r="AR18" s="1928">
        <v>1</v>
      </c>
      <c r="AS18" s="2921" t="s">
        <v>3764</v>
      </c>
      <c r="AT18" s="2922"/>
      <c r="AU18" s="2923"/>
      <c r="AV18" s="1928">
        <v>1</v>
      </c>
    </row>
    <row r="19" spans="1:48" s="839" customFormat="1" ht="26.1" customHeight="1" thickBot="1">
      <c r="A19" s="1928">
        <v>1</v>
      </c>
      <c r="B19" s="2055" t="str">
        <f t="shared" si="6"/>
        <v>A</v>
      </c>
      <c r="C19" s="2476"/>
      <c r="D19" s="2501"/>
      <c r="E19" s="2448" t="str">
        <f t="shared" si="7"/>
        <v/>
      </c>
      <c r="F19" s="2058">
        <v>2</v>
      </c>
      <c r="G19" s="2309" t="s">
        <v>3493</v>
      </c>
      <c r="H19" s="1369">
        <f>IF(AND(F19="",G19=""),0,IF(AND(F19&lt;&gt;"",G19=""),"saisir ⑦",IF(AND(F19="",G19&lt;&gt;""),"saisir ⑥",IF(AND(G19=C8,F19&gt;10),"Trop de'/10",0))))</f>
        <v>0</v>
      </c>
      <c r="I19" s="2422">
        <f t="shared" si="8"/>
        <v>0.09</v>
      </c>
      <c r="J19" s="2338" t="str">
        <f t="shared" si="2"/>
        <v>1.187 Kg</v>
      </c>
      <c r="K19" s="2470">
        <f>IFERROR(SUMIF(C85:D85, G19, C86:D86), 0)</f>
        <v>0</v>
      </c>
      <c r="L19" s="2458">
        <f>IFERROR(SUMIF(E83:K83, G19, E84:K84), 0)</f>
        <v>0</v>
      </c>
      <c r="M19" s="2040">
        <f>IFERROR(SUMIF(E85:K85, G19, E86:K86), 0) + IFERROR(SUMIF(E87:K87, G19, E88:K88), 0) + IFERROR(SUMIF(E89:K89, G19, E90:K90), 0)</f>
        <v>4.4999999999999998E-2</v>
      </c>
      <c r="N19" s="2457">
        <f t="shared" si="9"/>
        <v>0</v>
      </c>
      <c r="O19" s="2465">
        <f t="shared" si="13"/>
        <v>0</v>
      </c>
      <c r="P19" s="2339">
        <f t="shared" si="11"/>
        <v>0.09</v>
      </c>
      <c r="Q19" s="2468">
        <f t="shared" si="12"/>
        <v>0.09</v>
      </c>
      <c r="R19" s="2466">
        <f>IF(SUM(Q16:Q27)=0,0,IF(ISBLANK(C19),(K19*F19*X19)/AB14*AC10,(K19*F19*C19*X19)/AB14*AC10))</f>
        <v>0</v>
      </c>
      <c r="S19" s="2458">
        <f>IF(AB14=0,0,O19/AB14*AC10)</f>
        <v>0</v>
      </c>
      <c r="T19" s="2467">
        <f>IF(AB14=0,0,P19/AB14*AC10)</f>
        <v>1.1873350923482848</v>
      </c>
      <c r="U19" s="2468">
        <f>IF(SUM(Q16:Q27)=0,0,IF(R19&gt;0,R19,IF(S19&gt;0,S19,IF(T19&gt;0,T19,0))))</f>
        <v>1.1873350923482848</v>
      </c>
      <c r="V19" s="2472">
        <f>IF(U19=0,0,(U19/U28)*V15)</f>
        <v>0.47493403693931391</v>
      </c>
      <c r="W19" s="2046" t="s">
        <v>3300</v>
      </c>
      <c r="X19" s="865">
        <v>1</v>
      </c>
      <c r="Y19" s="2482">
        <f>IF(T19&gt;0,F19/AB14*AC10,0)</f>
        <v>26.385224274406333</v>
      </c>
      <c r="Z19" s="2483" t="str">
        <f t="shared" si="3"/>
        <v>jigger(s)</v>
      </c>
      <c r="AA19" s="2484" t="str">
        <f t="shared" si="14"/>
        <v>1.187 Kg</v>
      </c>
      <c r="AB19" s="2484">
        <f t="shared" si="4"/>
        <v>0</v>
      </c>
      <c r="AC19" s="2485">
        <f>IF(AB14=0,0,(C19/AB14)*AC10)</f>
        <v>0</v>
      </c>
      <c r="AD19" s="2486">
        <f t="shared" si="5"/>
        <v>0</v>
      </c>
      <c r="AE19" s="3009"/>
      <c r="AF19" s="1928">
        <v>1</v>
      </c>
      <c r="AG19" s="1928">
        <v>1</v>
      </c>
      <c r="AH19" s="926" t="s">
        <v>201</v>
      </c>
      <c r="AI19" s="1928">
        <v>1</v>
      </c>
      <c r="AJ19"/>
      <c r="AK19"/>
      <c r="AL19" s="1928">
        <v>1</v>
      </c>
      <c r="AM19" s="919">
        <v>1</v>
      </c>
      <c r="AN19" s="919">
        <v>1</v>
      </c>
      <c r="AO19" s="919">
        <v>1</v>
      </c>
      <c r="AP19" s="919">
        <v>1</v>
      </c>
      <c r="AQ19" s="919">
        <v>1</v>
      </c>
      <c r="AR19" s="1928">
        <v>1</v>
      </c>
      <c r="AS19" s="2921"/>
      <c r="AT19" s="2922"/>
      <c r="AU19" s="2923"/>
      <c r="AV19" s="1928">
        <v>1</v>
      </c>
    </row>
    <row r="20" spans="1:48" s="839" customFormat="1" ht="26.1" customHeight="1">
      <c r="A20" s="1928">
        <v>1</v>
      </c>
      <c r="B20" s="2055" t="str">
        <f t="shared" si="6"/>
        <v>►</v>
      </c>
      <c r="C20" s="2477"/>
      <c r="D20" s="2502"/>
      <c r="E20" s="2448" t="str">
        <f>IF(AND(C20&gt;0,F20&gt;0),"de","")</f>
        <v/>
      </c>
      <c r="F20" s="2538"/>
      <c r="G20" s="2309"/>
      <c r="H20" s="1369">
        <f>IF(AND(F20="",G20=""),0,IF(AND(F20&lt;&gt;"",G20=""),"saisir ⑦",IF(AND(F20="",G20&lt;&gt;""),"saisir ⑥",IF(AND(G20=C8,F20&gt;10),"Trop de'/10",0))))</f>
        <v>0</v>
      </c>
      <c r="I20" s="2422">
        <f t="shared" si="8"/>
        <v>0</v>
      </c>
      <c r="J20" s="2338">
        <f t="shared" si="2"/>
        <v>0</v>
      </c>
      <c r="K20" s="2470">
        <f>IFERROR(SUMIF(C85:D85, G20, C86:D86), 0)</f>
        <v>0</v>
      </c>
      <c r="L20" s="2458">
        <f>IFERROR(SUMIF(E83:K83, G20, E84:K84), 0)</f>
        <v>0</v>
      </c>
      <c r="M20" s="2040">
        <f>IFERROR(SUMIF(E85:K85, G20, E86:K86), 0) + IFERROR(SUMIF(E87:K87, G20, E88:K88), 0) + IFERROR(SUMIF(E89:K89, G20, E90:K90), 0)</f>
        <v>0</v>
      </c>
      <c r="N20" s="2457">
        <f t="shared" si="9"/>
        <v>0</v>
      </c>
      <c r="O20" s="2465">
        <f t="shared" si="13"/>
        <v>0</v>
      </c>
      <c r="P20" s="2339">
        <f t="shared" si="11"/>
        <v>0</v>
      </c>
      <c r="Q20" s="2468">
        <f t="shared" si="12"/>
        <v>0</v>
      </c>
      <c r="R20" s="2466">
        <f>IF(SUM(Q16:Q27)=0,0,IF(ISBLANK(C20),(K20*F20*X20)/AB14*AC10,(K20*F20*C20*X20)/AB14*AC10))</f>
        <v>0</v>
      </c>
      <c r="S20" s="2458">
        <f>IF(AB14=0,0,O20/AB14*AC10)</f>
        <v>0</v>
      </c>
      <c r="T20" s="2467">
        <f>IF(AB14=0,0,P20/AB14*AC10)</f>
        <v>0</v>
      </c>
      <c r="U20" s="2468">
        <f>IF(SUM(Q16:Q27)=0,0,IF(R20&gt;0,R20,IF(S20&gt;0,S20,IF(T20&gt;0,T20,0))))</f>
        <v>0</v>
      </c>
      <c r="V20" s="2472">
        <f>IF(U20=0,0,(U20/U28)*V15)</f>
        <v>0</v>
      </c>
      <c r="W20" s="2046"/>
      <c r="X20" s="2480">
        <v>1</v>
      </c>
      <c r="Y20" s="2481">
        <f>IF(T20&gt;0,F20/AB14*AC10,0)</f>
        <v>0</v>
      </c>
      <c r="Z20" s="2478">
        <f t="shared" si="3"/>
        <v>0</v>
      </c>
      <c r="AA20" s="2479" t="str">
        <f t="shared" si="14"/>
        <v/>
      </c>
      <c r="AB20" s="2479">
        <f t="shared" si="4"/>
        <v>0</v>
      </c>
      <c r="AC20" s="2049">
        <f>IF(AB14=0,0,(C20/AB14)*AC10)</f>
        <v>0</v>
      </c>
      <c r="AD20" s="2307">
        <f t="shared" si="5"/>
        <v>0</v>
      </c>
      <c r="AE20" s="3009"/>
      <c r="AF20" s="1928">
        <v>1</v>
      </c>
      <c r="AG20" s="1928">
        <v>1</v>
      </c>
      <c r="AH20" s="952" t="s">
        <v>3773</v>
      </c>
      <c r="AI20" s="1928">
        <v>1</v>
      </c>
      <c r="AJ20" s="2890" t="s">
        <v>43</v>
      </c>
      <c r="AK20" s="2890"/>
      <c r="AL20" s="1928">
        <v>1</v>
      </c>
      <c r="AM20" s="3043" t="s">
        <v>3747</v>
      </c>
      <c r="AN20" s="3044"/>
      <c r="AO20" s="3044"/>
      <c r="AP20" s="3044"/>
      <c r="AQ20" s="3045"/>
      <c r="AR20" s="1928">
        <v>1</v>
      </c>
      <c r="AS20" s="950" t="s">
        <v>3769</v>
      </c>
      <c r="AT20" s="932"/>
      <c r="AU20" s="933"/>
      <c r="AV20" s="1928">
        <v>1</v>
      </c>
    </row>
    <row r="21" spans="1:48" s="839" customFormat="1" ht="26.1" customHeight="1" thickBot="1">
      <c r="A21" s="1928">
        <v>1</v>
      </c>
      <c r="B21" s="2055" t="str">
        <f t="shared" si="6"/>
        <v>►</v>
      </c>
      <c r="C21" s="2476"/>
      <c r="D21" s="2501"/>
      <c r="E21" s="2448" t="str">
        <f t="shared" si="7"/>
        <v/>
      </c>
      <c r="F21" s="2058"/>
      <c r="G21" s="2309"/>
      <c r="H21" s="1369">
        <f>IF(AND(F21="",G21=""),0,IF(AND(F21&lt;&gt;"",G21=""),"saisir ⑦",IF(AND(F21="",G21&lt;&gt;""),"saisir ⑥",IF(AND(G21=C8,F21&gt;10),"Trop de'/10",0))))</f>
        <v>0</v>
      </c>
      <c r="I21" s="2422">
        <f t="shared" si="8"/>
        <v>0</v>
      </c>
      <c r="J21" s="2338">
        <f t="shared" si="2"/>
        <v>0</v>
      </c>
      <c r="K21" s="2470">
        <f>IFERROR(SUMIF(C85:D85, G21, C86:D86), 0)</f>
        <v>0</v>
      </c>
      <c r="L21" s="2458">
        <f>IFERROR(SUMIF(E83:K83, G21, E84:K84), 0)</f>
        <v>0</v>
      </c>
      <c r="M21" s="2040">
        <f>IFERROR(SUMIF(E85:K85, G21, E86:K86), 0) + IFERROR(SUMIF(E87:K87, G21, E88:K88), 0) + IFERROR(SUMIF(E89:K89, G21, E90:K90), 0)</f>
        <v>0</v>
      </c>
      <c r="N21" s="2457">
        <f t="shared" si="9"/>
        <v>0</v>
      </c>
      <c r="O21" s="2465">
        <f t="shared" si="13"/>
        <v>0</v>
      </c>
      <c r="P21" s="2339">
        <f t="shared" si="11"/>
        <v>0</v>
      </c>
      <c r="Q21" s="2468">
        <f t="shared" si="12"/>
        <v>0</v>
      </c>
      <c r="R21" s="2466">
        <f>IF(SUM(Q16:Q27)=0,0,IF(ISBLANK(C21),(K21*F21*X21)/AB14*AC10,(K21*F21*C21*X21)/AB14*AC10))</f>
        <v>0</v>
      </c>
      <c r="S21" s="2458">
        <f>IF(AB14=0,0,O21/AB14*AC10)</f>
        <v>0</v>
      </c>
      <c r="T21" s="2467">
        <f>IF(AB14=0,0,P21/AB14*AC10)</f>
        <v>0</v>
      </c>
      <c r="U21" s="2468">
        <f>IF(SUM(Q16:Q27)=0,0,IF(R21&gt;0,R21,IF(S21&gt;0,S21,IF(T21&gt;0,T21,0))))</f>
        <v>0</v>
      </c>
      <c r="V21" s="2472">
        <f>IF(U21=0,0,(U21/U28)*V15)</f>
        <v>0</v>
      </c>
      <c r="W21" s="2046"/>
      <c r="X21" s="865">
        <v>1</v>
      </c>
      <c r="Y21" s="2482">
        <f>IF(T21&gt;0,F21/AB14*AC10,0)</f>
        <v>0</v>
      </c>
      <c r="Z21" s="2483">
        <f t="shared" si="3"/>
        <v>0</v>
      </c>
      <c r="AA21" s="2484" t="str">
        <f t="shared" si="14"/>
        <v/>
      </c>
      <c r="AB21" s="2484">
        <f t="shared" si="4"/>
        <v>0</v>
      </c>
      <c r="AC21" s="2485">
        <f>IF(AB14=0,0,(C21/AB14)*AC10)</f>
        <v>0</v>
      </c>
      <c r="AD21" s="2486">
        <f t="shared" si="5"/>
        <v>0</v>
      </c>
      <c r="AE21" s="3009"/>
      <c r="AF21" s="1928">
        <v>1</v>
      </c>
      <c r="AG21" s="1928">
        <v>1</v>
      </c>
      <c r="AH21" s="952"/>
      <c r="AI21" s="1928">
        <v>1</v>
      </c>
      <c r="AJ21"/>
      <c r="AK21"/>
      <c r="AL21" s="1928">
        <v>1</v>
      </c>
      <c r="AM21" s="3046"/>
      <c r="AN21" s="3047"/>
      <c r="AO21" s="3047"/>
      <c r="AP21" s="3047"/>
      <c r="AQ21" s="3048"/>
      <c r="AR21" s="1928">
        <v>1</v>
      </c>
      <c r="AS21" s="953"/>
      <c r="AT21" s="954" t="s">
        <v>2170</v>
      </c>
      <c r="AU21" s="955">
        <v>12</v>
      </c>
      <c r="AV21" s="1928">
        <v>1</v>
      </c>
    </row>
    <row r="22" spans="1:48" s="839" customFormat="1" ht="26.1" customHeight="1">
      <c r="A22" s="1928">
        <v>1</v>
      </c>
      <c r="B22" s="2055" t="str">
        <f t="shared" si="6"/>
        <v>►</v>
      </c>
      <c r="C22" s="2477"/>
      <c r="D22" s="2502"/>
      <c r="E22" s="2448" t="str">
        <f t="shared" si="7"/>
        <v/>
      </c>
      <c r="F22" s="2043"/>
      <c r="G22" s="2309"/>
      <c r="H22" s="1369">
        <f>IF(AND(F22="",G22=""),0,IF(AND(F22&lt;&gt;"",G22=""),"saisir ⑦",IF(AND(F22="",G22&lt;&gt;""),"saisir ⑥",IF(AND(G22=C8,F22&gt;10),"Trop de'/10",0))))</f>
        <v>0</v>
      </c>
      <c r="I22" s="2422">
        <f t="shared" si="8"/>
        <v>0</v>
      </c>
      <c r="J22" s="2338">
        <f t="shared" si="2"/>
        <v>0</v>
      </c>
      <c r="K22" s="2470">
        <f>IFERROR(SUMIF(C85:D85, G22, C86:D86), 0)</f>
        <v>0</v>
      </c>
      <c r="L22" s="2458">
        <f>IFERROR(SUMIF(E83:K83, G22, E84:K84), 0)</f>
        <v>0</v>
      </c>
      <c r="M22" s="2040">
        <f>IFERROR(SUMIF(E85:K85, G22, E86:K86), 0) + IFERROR(SUMIF(E87:K87, G22, E88:K88), 0) + IFERROR(SUMIF(E89:K89, G22, E90:K90), 0)</f>
        <v>0</v>
      </c>
      <c r="N22" s="2457">
        <f t="shared" si="9"/>
        <v>0</v>
      </c>
      <c r="O22" s="2465">
        <f t="shared" si="13"/>
        <v>0</v>
      </c>
      <c r="P22" s="2339">
        <f t="shared" si="11"/>
        <v>0</v>
      </c>
      <c r="Q22" s="2468">
        <f t="shared" si="12"/>
        <v>0</v>
      </c>
      <c r="R22" s="2466">
        <f>IF(SUM(Q16:Q27)=0,0,IF(ISBLANK(C22),(K22*F22*X22)/AB14*AC10,(K22*F22*C22*X22)/AB14*AC10))</f>
        <v>0</v>
      </c>
      <c r="S22" s="2458">
        <f>IF(AB14=0,0,O22/AB14*AC10)</f>
        <v>0</v>
      </c>
      <c r="T22" s="2467">
        <f>IF(AB14=0,0,P22/AB14*AC10)</f>
        <v>0</v>
      </c>
      <c r="U22" s="2468">
        <f>IF(SUM(Q16:Q27)=0,0,IF(R22&gt;0,R22,IF(S22&gt;0,S22,IF(T22&gt;0,T22,0))))</f>
        <v>0</v>
      </c>
      <c r="V22" s="2472">
        <f>IF(U22=0,0,(U22/U28)*V15)</f>
        <v>0</v>
      </c>
      <c r="W22" s="2046"/>
      <c r="X22" s="2480">
        <v>1</v>
      </c>
      <c r="Y22" s="2481">
        <f>IF(T22&gt;0,F22/AB14*AC10,0)</f>
        <v>0</v>
      </c>
      <c r="Z22" s="2478">
        <f t="shared" si="3"/>
        <v>0</v>
      </c>
      <c r="AA22" s="2479" t="str">
        <f t="shared" si="14"/>
        <v/>
      </c>
      <c r="AB22" s="2479">
        <f t="shared" si="4"/>
        <v>0</v>
      </c>
      <c r="AC22" s="2049">
        <f>IF(AB14=0,0,(C22/AB14)*AC10)</f>
        <v>0</v>
      </c>
      <c r="AD22" s="2307">
        <f t="shared" si="5"/>
        <v>0</v>
      </c>
      <c r="AE22" s="3009"/>
      <c r="AF22" s="1928">
        <v>1</v>
      </c>
      <c r="AG22" s="1928">
        <v>1</v>
      </c>
      <c r="AH22" s="944" t="s">
        <v>2210</v>
      </c>
      <c r="AI22" s="1928">
        <v>1</v>
      </c>
      <c r="AJ22" s="2997" t="s">
        <v>54</v>
      </c>
      <c r="AK22" s="2997"/>
      <c r="AL22" s="1928">
        <v>1</v>
      </c>
      <c r="AM22" s="919">
        <v>1</v>
      </c>
      <c r="AN22" s="919">
        <v>1</v>
      </c>
      <c r="AO22" s="919">
        <v>1</v>
      </c>
      <c r="AP22" s="919">
        <v>1</v>
      </c>
      <c r="AQ22" s="919">
        <v>1</v>
      </c>
      <c r="AR22" s="1928">
        <v>1</v>
      </c>
      <c r="AS22" s="1044"/>
      <c r="AU22" s="1046"/>
      <c r="AV22" s="1928">
        <v>1</v>
      </c>
    </row>
    <row r="23" spans="1:48" s="839" customFormat="1" ht="26.1" customHeight="1" thickBot="1">
      <c r="A23" s="1928">
        <v>1</v>
      </c>
      <c r="B23" s="2055" t="str">
        <f t="shared" si="6"/>
        <v>►</v>
      </c>
      <c r="C23" s="2476"/>
      <c r="D23" s="2501"/>
      <c r="E23" s="2448" t="str">
        <f t="shared" si="7"/>
        <v/>
      </c>
      <c r="F23" s="2058"/>
      <c r="G23" s="2309"/>
      <c r="H23" s="1369">
        <f>IF(AND(F23="",G23=""),0,IF(AND(F23&lt;&gt;"",G23=""),"saisir ⑦",IF(AND(F23="",G23&lt;&gt;""),"saisir ⑥",IF(AND(G23=C8,F23&gt;10),"Trop de'/10",0))))</f>
        <v>0</v>
      </c>
      <c r="I23" s="2422">
        <f t="shared" si="8"/>
        <v>0</v>
      </c>
      <c r="J23" s="2338">
        <f t="shared" si="2"/>
        <v>0</v>
      </c>
      <c r="K23" s="2470">
        <f>IFERROR(SUMIF(C85:D85, G23, C86:D86), 0)</f>
        <v>0</v>
      </c>
      <c r="L23" s="2458">
        <f>IFERROR(SUMIF(E83:K83, G23, E84:K84), 0)</f>
        <v>0</v>
      </c>
      <c r="M23" s="2040">
        <f>IFERROR(SUMIF(E85:K85, G23, E86:K86), 0) + IFERROR(SUMIF(E87:K87, G23, E88:K88), 0) + IFERROR(SUMIF(E89:K89, G23, E90:K90), 0)</f>
        <v>0</v>
      </c>
      <c r="N23" s="2457">
        <f t="shared" si="9"/>
        <v>0</v>
      </c>
      <c r="O23" s="2465">
        <f t="shared" si="13"/>
        <v>0</v>
      </c>
      <c r="P23" s="2339">
        <f t="shared" si="11"/>
        <v>0</v>
      </c>
      <c r="Q23" s="2468">
        <f t="shared" si="12"/>
        <v>0</v>
      </c>
      <c r="R23" s="2466">
        <f>IF(SUM(Q16:Q27)=0,0,IF(ISBLANK(C23),(K23*F23*X23)/AB14*AC10,(K23*F23*C23*X23)/AB14*AC10))</f>
        <v>0</v>
      </c>
      <c r="S23" s="2458">
        <f>IF(AB14=0,0,O23/AB14*AC10)</f>
        <v>0</v>
      </c>
      <c r="T23" s="2467">
        <f>IF(AB14=0,0,P23/AB14*AC10)</f>
        <v>0</v>
      </c>
      <c r="U23" s="2468">
        <f>IF(SUM(Q16:Q27)=0,0,IF(R23&gt;0,R23,IF(S23&gt;0,S23,IF(T23&gt;0,T23,0))))</f>
        <v>0</v>
      </c>
      <c r="V23" s="2472">
        <f>IF(U23=0,0,(U23/U28)*V15)</f>
        <v>0</v>
      </c>
      <c r="W23" s="2046"/>
      <c r="X23" s="865">
        <v>1</v>
      </c>
      <c r="Y23" s="2482">
        <f>IF(T23&gt;0,F23/AB14*AC10,0)</f>
        <v>0</v>
      </c>
      <c r="Z23" s="2483">
        <f t="shared" si="3"/>
        <v>0</v>
      </c>
      <c r="AA23" s="2484" t="str">
        <f t="shared" si="14"/>
        <v/>
      </c>
      <c r="AB23" s="2484">
        <f t="shared" si="4"/>
        <v>0</v>
      </c>
      <c r="AC23" s="2485">
        <f>IF(AB14=0,0,(C23/AB14)*AC10)</f>
        <v>0</v>
      </c>
      <c r="AD23" s="2486">
        <f t="shared" si="5"/>
        <v>0</v>
      </c>
      <c r="AE23" s="3009"/>
      <c r="AF23" s="1928">
        <v>1</v>
      </c>
      <c r="AG23" s="1928">
        <v>1</v>
      </c>
      <c r="AH23" s="3049" t="s">
        <v>2214</v>
      </c>
      <c r="AI23" s="1928">
        <v>1</v>
      </c>
      <c r="AJ23"/>
      <c r="AK23"/>
      <c r="AL23" s="1928">
        <v>1</v>
      </c>
      <c r="AM23" s="2398" t="s">
        <v>3718</v>
      </c>
      <c r="AN23" s="836"/>
      <c r="AO23" s="836"/>
      <c r="AP23" s="919"/>
      <c r="AQ23" s="919"/>
      <c r="AR23" s="1928">
        <v>1</v>
      </c>
      <c r="AS23" s="942" t="s">
        <v>2211</v>
      </c>
      <c r="AT23" s="932"/>
      <c r="AU23" s="933"/>
      <c r="AV23" s="1928">
        <v>1</v>
      </c>
    </row>
    <row r="24" spans="1:48" s="839" customFormat="1" ht="26.1" customHeight="1">
      <c r="A24" s="1928">
        <v>1</v>
      </c>
      <c r="B24" s="2055" t="str">
        <f t="shared" si="6"/>
        <v>►</v>
      </c>
      <c r="C24" s="2477"/>
      <c r="D24" s="2502"/>
      <c r="E24" s="2448" t="str">
        <f t="shared" si="7"/>
        <v/>
      </c>
      <c r="F24" s="2043"/>
      <c r="G24" s="2309"/>
      <c r="H24" s="1369">
        <f>IF(AND(F24="",G24=""),0,IF(AND(F24&lt;&gt;"",G24=""),"saisir ⑦",IF(AND(F24="",G24&lt;&gt;""),"saisir ⑥",IF(AND(G24=C8,F24&gt;10),"Trop de'/10",0))))</f>
        <v>0</v>
      </c>
      <c r="I24" s="2422">
        <f t="shared" si="8"/>
        <v>0</v>
      </c>
      <c r="J24" s="2338">
        <f t="shared" si="2"/>
        <v>0</v>
      </c>
      <c r="K24" s="2470">
        <f>IFERROR(SUMIF(C85:D85, G24, C86:D86), 0)</f>
        <v>0</v>
      </c>
      <c r="L24" s="2458">
        <f>IFERROR(SUMIF(E83:K83, G24, E84:K84), 0)</f>
        <v>0</v>
      </c>
      <c r="M24" s="2040">
        <f>IFERROR(SUMIF(E85:K85, G24, E86:K86), 0) + IFERROR(SUMIF(E87:K87, G24, E88:K88), 0) + IFERROR(SUMIF(E89:K89, G24, E90:K90), 0)</f>
        <v>0</v>
      </c>
      <c r="N24" s="2457">
        <f t="shared" si="9"/>
        <v>0</v>
      </c>
      <c r="O24" s="2465">
        <f t="shared" si="13"/>
        <v>0</v>
      </c>
      <c r="P24" s="2339">
        <f t="shared" si="11"/>
        <v>0</v>
      </c>
      <c r="Q24" s="2468">
        <f t="shared" si="12"/>
        <v>0</v>
      </c>
      <c r="R24" s="2466">
        <f>IF(SUM(Q16:Q27)=0,0,IF(ISBLANK(C24),(K24*F24*X24)/AB14*AC10,(K24*F24*C24*X24)/AB14*AC10))</f>
        <v>0</v>
      </c>
      <c r="S24" s="2458">
        <f>IF(AB14=0,0,O24/AB14*AC10)</f>
        <v>0</v>
      </c>
      <c r="T24" s="2467">
        <f>IF(AB14=0,0,P24/AB14*AC10)</f>
        <v>0</v>
      </c>
      <c r="U24" s="2468">
        <f>IF(SUM(Q16:Q27)=0,0,IF(R24&gt;0,R24,IF(S24&gt;0,S24,IF(T24&gt;0,T24,0))))</f>
        <v>0</v>
      </c>
      <c r="V24" s="2472">
        <f>IF(U24=0,0,(U24/U28)*V15)</f>
        <v>0</v>
      </c>
      <c r="W24" s="2046"/>
      <c r="X24" s="2480">
        <v>1</v>
      </c>
      <c r="Y24" s="2481">
        <f>IF(T24&gt;0,F24/AB14*AC10,0)</f>
        <v>0</v>
      </c>
      <c r="Z24" s="2478">
        <f t="shared" si="3"/>
        <v>0</v>
      </c>
      <c r="AA24" s="2479" t="str">
        <f t="shared" si="14"/>
        <v/>
      </c>
      <c r="AB24" s="2479">
        <f t="shared" si="4"/>
        <v>0</v>
      </c>
      <c r="AC24" s="2049">
        <f>IF(AB14=0,0,(C24/AB14)*AC10)</f>
        <v>0</v>
      </c>
      <c r="AD24" s="2307">
        <f t="shared" si="5"/>
        <v>0</v>
      </c>
      <c r="AE24" s="3009"/>
      <c r="AF24" s="1928">
        <v>1</v>
      </c>
      <c r="AG24" s="1928">
        <v>1</v>
      </c>
      <c r="AH24" s="3049"/>
      <c r="AI24" s="1928">
        <v>1</v>
      </c>
      <c r="AJ24" s="2961" t="s">
        <v>70</v>
      </c>
      <c r="AK24" s="2961"/>
      <c r="AL24" s="1928">
        <v>1</v>
      </c>
      <c r="AM24" s="2399" t="s">
        <v>3719</v>
      </c>
      <c r="AN24" s="836"/>
      <c r="AO24" s="836"/>
      <c r="AP24" s="919"/>
      <c r="AQ24" s="919"/>
      <c r="AR24" s="1928">
        <v>1</v>
      </c>
      <c r="AS24" s="956" t="s">
        <v>3770</v>
      </c>
      <c r="AT24" s="945"/>
      <c r="AU24" s="946"/>
      <c r="AV24" s="1928">
        <v>1</v>
      </c>
    </row>
    <row r="25" spans="1:48" s="839" customFormat="1" ht="26.1" customHeight="1" thickBot="1">
      <c r="A25" s="1928">
        <v>1</v>
      </c>
      <c r="B25" s="2055" t="str">
        <f t="shared" si="6"/>
        <v>►</v>
      </c>
      <c r="C25" s="2476"/>
      <c r="D25" s="2501"/>
      <c r="E25" s="2448" t="str">
        <f t="shared" si="7"/>
        <v/>
      </c>
      <c r="F25" s="2058"/>
      <c r="G25" s="2309"/>
      <c r="H25" s="1369">
        <f>IF(AND(F25="",G25=""),0,IF(AND(F25&lt;&gt;"",G25=""),"saisir ⑦",IF(AND(F25="",G25&lt;&gt;""),"saisir ⑥",IF(AND(G25=C8,F25&gt;10),"Trop de'/10",0))))</f>
        <v>0</v>
      </c>
      <c r="I25" s="2422">
        <f t="shared" si="8"/>
        <v>0</v>
      </c>
      <c r="J25" s="2338">
        <f t="shared" si="2"/>
        <v>0</v>
      </c>
      <c r="K25" s="2470">
        <f>IFERROR(SUMIF(C85:D85, G25, C86:D86), 0)</f>
        <v>0</v>
      </c>
      <c r="L25" s="2458">
        <f>IFERROR(SUMIF(E83:K83, G25, E84:K84), 0)</f>
        <v>0</v>
      </c>
      <c r="M25" s="2040">
        <f>IFERROR(SUMIF(E85:K85, G25, E86:K86), 0) + IFERROR(SUMIF(E87:K87, G25, E88:K88), 0) + IFERROR(SUMIF(E89:K89, G25, E90:K90), 0)</f>
        <v>0</v>
      </c>
      <c r="N25" s="2457">
        <f t="shared" si="9"/>
        <v>0</v>
      </c>
      <c r="O25" s="2465">
        <f t="shared" si="13"/>
        <v>0</v>
      </c>
      <c r="P25" s="2339">
        <f t="shared" si="11"/>
        <v>0</v>
      </c>
      <c r="Q25" s="2468">
        <f t="shared" si="12"/>
        <v>0</v>
      </c>
      <c r="R25" s="2466">
        <f>IF(SUM(Q16:Q27)=0,0,IF(ISBLANK(C25),(K25*F25*X25)/AB14*AC10,(K25*F25*C25*X25)/AB14*AC10))</f>
        <v>0</v>
      </c>
      <c r="S25" s="2458">
        <f>IF(AB14=0,0,O25/AB14*AC10)</f>
        <v>0</v>
      </c>
      <c r="T25" s="2467">
        <f>IF(AB14=0,0,P25/AB14*AC10)</f>
        <v>0</v>
      </c>
      <c r="U25" s="2468">
        <f>IF(SUM(Q16:Q27)=0,0,IF(R25&gt;0,R25,IF(S25&gt;0,S25,IF(T25&gt;0,T25,0))))</f>
        <v>0</v>
      </c>
      <c r="V25" s="2472">
        <f>IF(U25=0,0,(U25/U28)*V15)</f>
        <v>0</v>
      </c>
      <c r="W25" s="2046"/>
      <c r="X25" s="865">
        <v>1</v>
      </c>
      <c r="Y25" s="2482">
        <f>IF(T25&gt;0,F25/AB14*AC10,0)</f>
        <v>0</v>
      </c>
      <c r="Z25" s="2483">
        <f t="shared" si="3"/>
        <v>0</v>
      </c>
      <c r="AA25" s="2484" t="str">
        <f t="shared" si="14"/>
        <v/>
      </c>
      <c r="AB25" s="2484">
        <f t="shared" si="4"/>
        <v>0</v>
      </c>
      <c r="AC25" s="2485">
        <f>IF(AB14=0,0,(C25/AB14)*AC10)</f>
        <v>0</v>
      </c>
      <c r="AD25" s="2486">
        <f t="shared" si="5"/>
        <v>0</v>
      </c>
      <c r="AE25" s="3009"/>
      <c r="AF25" s="1928">
        <v>1</v>
      </c>
      <c r="AG25" s="1928">
        <v>1</v>
      </c>
      <c r="AH25" s="3049"/>
      <c r="AI25" s="1928">
        <v>1</v>
      </c>
      <c r="AJ25"/>
      <c r="AK25"/>
      <c r="AL25" s="1928">
        <v>1</v>
      </c>
      <c r="AM25" s="276"/>
      <c r="AN25" s="836"/>
      <c r="AO25" s="836"/>
      <c r="AP25" s="919">
        <v>1</v>
      </c>
      <c r="AQ25" s="919">
        <v>1</v>
      </c>
      <c r="AR25" s="1928">
        <v>1</v>
      </c>
      <c r="AS25" s="957" t="s">
        <v>2215</v>
      </c>
      <c r="AT25" s="958"/>
      <c r="AU25" s="946"/>
      <c r="AV25" s="1928">
        <v>1</v>
      </c>
    </row>
    <row r="26" spans="1:48" s="839" customFormat="1" ht="26.1" customHeight="1">
      <c r="A26" s="1928">
        <v>1</v>
      </c>
      <c r="B26" s="2055" t="str">
        <f t="shared" si="6"/>
        <v>►</v>
      </c>
      <c r="C26" s="2477"/>
      <c r="D26" s="2502"/>
      <c r="E26" s="2448" t="str">
        <f t="shared" si="7"/>
        <v/>
      </c>
      <c r="F26" s="2043"/>
      <c r="G26" s="2309"/>
      <c r="H26" s="1369">
        <f>IF(AND(F26="",G26=""),0,IF(AND(F26&lt;&gt;"",G26=""),"saisir ⑦",IF(AND(F26="",G26&lt;&gt;""),"saisir ⑥",IF(AND(G26=C8,F26&gt;10),"Trop de'/10",0))))</f>
        <v>0</v>
      </c>
      <c r="I26" s="2422">
        <f t="shared" si="8"/>
        <v>0</v>
      </c>
      <c r="J26" s="2338">
        <f t="shared" si="2"/>
        <v>0</v>
      </c>
      <c r="K26" s="2470">
        <f>IFERROR(SUMIF(C85:D85, G26, C86:D86), 0)</f>
        <v>0</v>
      </c>
      <c r="L26" s="2458">
        <f>IFERROR(SUMIF(E83:K83, G26, E84:K84), 0)</f>
        <v>0</v>
      </c>
      <c r="M26" s="2040">
        <f>IFERROR(SUMIF(E85:K85, G26, E86:K86), 0) + IFERROR(SUMIF(E87:K87, G26, E88:K88), 0) + IFERROR(SUMIF(E89:K89, G26, E90:K90), 0)</f>
        <v>0</v>
      </c>
      <c r="N26" s="2457">
        <f t="shared" si="9"/>
        <v>0</v>
      </c>
      <c r="O26" s="2465">
        <f t="shared" si="13"/>
        <v>0</v>
      </c>
      <c r="P26" s="2339">
        <f t="shared" si="11"/>
        <v>0</v>
      </c>
      <c r="Q26" s="2468">
        <f t="shared" si="12"/>
        <v>0</v>
      </c>
      <c r="R26" s="2466">
        <f>IF(SUM(Q16:Q27)=0,0,IF(ISBLANK(C26),(K26*F26*X26)/AB14*AC10,(K26*F26*C26*X26)/AB14*AC10))</f>
        <v>0</v>
      </c>
      <c r="S26" s="2458">
        <f>IF(AB14=0,0,O26/AB14*AC10)</f>
        <v>0</v>
      </c>
      <c r="T26" s="2467">
        <f>IF(AB14=0,0,P26/AB14*AC10)</f>
        <v>0</v>
      </c>
      <c r="U26" s="2468">
        <f>IF(SUM(Q16:Q27)=0,0,IF(R26&gt;0,R26,IF(S26&gt;0,S26,IF(T26&gt;0,T26,0))))</f>
        <v>0</v>
      </c>
      <c r="V26" s="2472">
        <f>IF(U26=0,0,(U26/U28)*V15)</f>
        <v>0</v>
      </c>
      <c r="W26" s="2046"/>
      <c r="X26" s="2480">
        <v>1</v>
      </c>
      <c r="Y26" s="2481">
        <f>IF(T26&gt;0,F26/AB14*AC10,0)</f>
        <v>0</v>
      </c>
      <c r="Z26" s="2478">
        <f t="shared" si="3"/>
        <v>0</v>
      </c>
      <c r="AA26" s="2479" t="str">
        <f t="shared" si="14"/>
        <v/>
      </c>
      <c r="AB26" s="2479">
        <f t="shared" si="4"/>
        <v>0</v>
      </c>
      <c r="AC26" s="2049">
        <f>IF(AB14=0,0,(C26/AB14)*AC10)</f>
        <v>0</v>
      </c>
      <c r="AD26" s="2307">
        <f t="shared" si="5"/>
        <v>0</v>
      </c>
      <c r="AE26" s="3009"/>
      <c r="AF26" s="1928">
        <v>1</v>
      </c>
      <c r="AG26" s="1928">
        <v>1</v>
      </c>
      <c r="AH26" s="3040" t="s">
        <v>1916</v>
      </c>
      <c r="AI26" s="1928">
        <v>1</v>
      </c>
      <c r="AJ26" s="2962" t="s">
        <v>76</v>
      </c>
      <c r="AK26" s="2962"/>
      <c r="AL26" s="1928">
        <v>1</v>
      </c>
      <c r="AM26" s="3041" t="s">
        <v>1892</v>
      </c>
      <c r="AN26" s="3041"/>
      <c r="AO26" s="3041"/>
      <c r="AP26" s="3041"/>
      <c r="AQ26" s="836"/>
      <c r="AR26" s="1928">
        <v>1</v>
      </c>
      <c r="AS26" s="2535" t="s">
        <v>3771</v>
      </c>
      <c r="AU26" s="1046"/>
      <c r="AV26" s="1928">
        <v>1</v>
      </c>
    </row>
    <row r="27" spans="1:48" s="839" customFormat="1" ht="26.1" customHeight="1" thickBot="1">
      <c r="A27" s="1928">
        <v>1</v>
      </c>
      <c r="B27" s="1991" t="s">
        <v>192</v>
      </c>
      <c r="C27" s="2476"/>
      <c r="D27" s="2501"/>
      <c r="E27" s="2448" t="str">
        <f t="shared" si="7"/>
        <v/>
      </c>
      <c r="F27" s="2076"/>
      <c r="G27" s="2309"/>
      <c r="H27" s="1369">
        <f>IF(AND(F27="",G27=""),0,IF(AND(F27&lt;&gt;"",G27=""),"saisir ⑦",IF(AND(F27="",G27&lt;&gt;""),"saisir ⑥",IF(AND(G27=C8,F27&gt;10),"Trop de'/10",0))))</f>
        <v>0</v>
      </c>
      <c r="I27" s="2422">
        <f t="shared" si="8"/>
        <v>0</v>
      </c>
      <c r="J27" s="2338">
        <f t="shared" si="2"/>
        <v>0</v>
      </c>
      <c r="K27" s="2470">
        <f>IFERROR(SUMIF(C85:D85, G27, C86:D86), 0)</f>
        <v>0</v>
      </c>
      <c r="L27" s="2458">
        <f>IFERROR(SUMIF(E83:K83, G27, E84:K84), 0)</f>
        <v>0</v>
      </c>
      <c r="M27" s="2040">
        <f>IFERROR(SUMIF(E85:K85, G27, E86:K86), 0) + IFERROR(SUMIF(E87:K87, G27, E88:K88), 0) + IFERROR(SUMIF(E89:K89, G27, E90:K90), 0)</f>
        <v>0</v>
      </c>
      <c r="N27" s="2457">
        <f t="shared" si="9"/>
        <v>0</v>
      </c>
      <c r="O27" s="2465">
        <f t="shared" si="13"/>
        <v>0</v>
      </c>
      <c r="P27" s="2339">
        <f t="shared" si="11"/>
        <v>0</v>
      </c>
      <c r="Q27" s="2468">
        <f t="shared" si="12"/>
        <v>0</v>
      </c>
      <c r="R27" s="2466">
        <f>IF(SUM(Q16:Q27)=0,0,IF(ISBLANK(C27),(K27*F27*X27)/AB14*AC10,(K27*F27*C27*X27)/AB14*AC10))</f>
        <v>0</v>
      </c>
      <c r="S27" s="2458">
        <f>IF(AB14=0,0,O27/AB14*AC10)</f>
        <v>0</v>
      </c>
      <c r="T27" s="2467">
        <f>IF(AB14=0,0,P27/AB14*AC10)</f>
        <v>0</v>
      </c>
      <c r="U27" s="2468">
        <f>IF(SUM(Q16:Q27)=0,0,IF(R27&gt;0,R27,IF(S27&gt;0,S27,IF(T27&gt;0,T27,0))))</f>
        <v>0</v>
      </c>
      <c r="V27" s="2472">
        <f>IF(U27=0,0,(U27/U28)*V15)</f>
        <v>0</v>
      </c>
      <c r="W27" s="2046"/>
      <c r="X27" s="865">
        <v>1</v>
      </c>
      <c r="Y27" s="2482">
        <f>IF(T27&gt;0,F27/AB14*AC10,0)</f>
        <v>0</v>
      </c>
      <c r="Z27" s="2483">
        <f t="shared" si="3"/>
        <v>0</v>
      </c>
      <c r="AA27" s="2484" t="str">
        <f t="shared" si="14"/>
        <v/>
      </c>
      <c r="AB27" s="2484">
        <f t="shared" si="4"/>
        <v>0</v>
      </c>
      <c r="AC27" s="2485">
        <f>IF(AB14=0,0,(C27/AB14)*AC10)</f>
        <v>0</v>
      </c>
      <c r="AD27" s="2486">
        <f t="shared" si="5"/>
        <v>0</v>
      </c>
      <c r="AE27" s="3009"/>
      <c r="AF27" s="1928">
        <v>1</v>
      </c>
      <c r="AG27" s="1928">
        <v>1</v>
      </c>
      <c r="AH27" s="3040"/>
      <c r="AI27" s="1928">
        <v>1</v>
      </c>
      <c r="AJ27"/>
      <c r="AK27"/>
      <c r="AL27" s="1928">
        <v>1</v>
      </c>
      <c r="AM27" s="3041"/>
      <c r="AN27" s="3041"/>
      <c r="AO27" s="3041"/>
      <c r="AP27" s="3041"/>
      <c r="AR27" s="1928">
        <v>1</v>
      </c>
      <c r="AS27" s="3082" t="s">
        <v>3791</v>
      </c>
      <c r="AT27" s="3083"/>
      <c r="AU27" s="3084"/>
      <c r="AV27" s="1928">
        <v>1</v>
      </c>
    </row>
    <row r="28" spans="1:48" s="839" customFormat="1" ht="24.95" customHeight="1">
      <c r="A28" s="1928">
        <v>1</v>
      </c>
      <c r="B28" s="1991" t="s">
        <v>192</v>
      </c>
      <c r="C28" s="2085">
        <v>0</v>
      </c>
      <c r="D28" s="2087" t="s">
        <v>3686</v>
      </c>
      <c r="E28" s="2087"/>
      <c r="F28" s="2087"/>
      <c r="G28" s="2087"/>
      <c r="H28" s="2087"/>
      <c r="I28" s="2087"/>
      <c r="J28" s="2086"/>
      <c r="K28" s="2086"/>
      <c r="L28" s="2340"/>
      <c r="M28" s="2340"/>
      <c r="N28" s="2340"/>
      <c r="O28" s="2340"/>
      <c r="P28" s="2340"/>
      <c r="Q28" s="2086"/>
      <c r="R28" s="2086"/>
      <c r="S28" s="2086"/>
      <c r="T28" s="2086"/>
      <c r="U28" s="2450">
        <f>SUM(U16:U27)</f>
        <v>2.5</v>
      </c>
      <c r="V28" s="2474">
        <f>SUM(V16:V27)</f>
        <v>0.99999999999999989</v>
      </c>
      <c r="W28" s="2086"/>
      <c r="X28" s="2086"/>
      <c r="Y28" s="2086"/>
      <c r="Z28" s="2086"/>
      <c r="AA28" s="2086"/>
      <c r="AB28" s="2086"/>
      <c r="AC28" s="2086"/>
      <c r="AD28" s="2086"/>
      <c r="AE28" s="3009"/>
      <c r="AF28" s="1928">
        <v>1</v>
      </c>
      <c r="AG28" s="1928">
        <v>1</v>
      </c>
      <c r="AH28" s="3040"/>
      <c r="AI28" s="1928">
        <v>1</v>
      </c>
      <c r="AJ28" s="2963" t="s">
        <v>84</v>
      </c>
      <c r="AK28" s="2963"/>
      <c r="AL28" s="1928">
        <v>1</v>
      </c>
      <c r="AM28" s="3042" t="s">
        <v>3720</v>
      </c>
      <c r="AN28" s="3042"/>
      <c r="AO28" s="3042"/>
      <c r="AP28" s="3042"/>
      <c r="AQ28" s="3042"/>
      <c r="AR28" s="1928">
        <v>1</v>
      </c>
      <c r="AS28" s="3082"/>
      <c r="AT28" s="3083"/>
      <c r="AU28" s="3084"/>
      <c r="AV28" s="1928">
        <v>1</v>
      </c>
    </row>
    <row r="29" spans="1:48" s="839" customFormat="1" ht="20.100000000000001" customHeight="1" thickBot="1">
      <c r="A29" s="1928">
        <v>1</v>
      </c>
      <c r="B29" s="2055" t="str">
        <f>IF(D29&lt;&gt;"","A",IF(E29&lt;&gt;"","A",IF(F29&lt;&gt;"","A",IF(G29&lt;&gt;"","A",IF(H29&lt;&gt;"","A",IF(I29&lt;&gt;"","A",IF(J29&lt;&gt;"","A","►")))))))</f>
        <v>►</v>
      </c>
      <c r="C29" s="2322" t="str">
        <f>IF(ISBLANK(D29),"",LARGE(C28:C28,1)+1)</f>
        <v/>
      </c>
      <c r="D29" s="2313"/>
      <c r="E29" s="2313"/>
      <c r="F29" s="2313"/>
      <c r="G29" s="2313"/>
      <c r="H29" s="2313"/>
      <c r="I29" s="2313"/>
      <c r="J29" s="2313"/>
      <c r="K29" s="2313"/>
      <c r="L29" s="2313"/>
      <c r="M29" s="2313"/>
      <c r="N29" s="2313"/>
      <c r="O29" s="2313"/>
      <c r="P29" s="2313"/>
      <c r="Q29" s="2313"/>
      <c r="R29" s="2313"/>
      <c r="S29" s="2313"/>
      <c r="T29" s="2313"/>
      <c r="U29" s="2313"/>
      <c r="V29" s="2313"/>
      <c r="W29" s="2313"/>
      <c r="X29" s="2313"/>
      <c r="Y29" s="2489"/>
      <c r="Z29" s="2489"/>
      <c r="AA29" s="2489"/>
      <c r="AB29" s="2037" t="s">
        <v>2182</v>
      </c>
      <c r="AC29" s="2038">
        <v>1</v>
      </c>
      <c r="AD29" s="2039">
        <f>AC29</f>
        <v>1</v>
      </c>
      <c r="AE29" s="3009"/>
      <c r="AF29" s="1928">
        <v>1</v>
      </c>
      <c r="AG29" s="1928">
        <v>1</v>
      </c>
      <c r="AH29" s="949"/>
      <c r="AI29" s="1928">
        <v>1</v>
      </c>
      <c r="AJ29"/>
      <c r="AK29"/>
      <c r="AL29" s="1928">
        <v>1</v>
      </c>
      <c r="AM29" s="3042"/>
      <c r="AN29" s="3042"/>
      <c r="AO29" s="3042"/>
      <c r="AP29" s="3042"/>
      <c r="AQ29" s="3042"/>
      <c r="AR29" s="1928">
        <v>1</v>
      </c>
      <c r="AS29" s="3079" t="s">
        <v>3772</v>
      </c>
      <c r="AT29" s="3080"/>
      <c r="AU29" s="3081"/>
      <c r="AV29" s="1928">
        <v>1</v>
      </c>
    </row>
    <row r="30" spans="1:48" s="839" customFormat="1" ht="20.100000000000001" customHeight="1">
      <c r="A30" s="1928">
        <v>1</v>
      </c>
      <c r="B30" s="2055" t="str">
        <f>IF(D30&lt;&gt;"","A",IF(E30&lt;&gt;"","A",IF(F30&lt;&gt;"","A",IF(G30&lt;&gt;"","A",IF(H30&lt;&gt;"","A",IF(I30&lt;&gt;"","A",IF(J30&lt;&gt;"","A","►")))))))</f>
        <v>A</v>
      </c>
      <c r="C30" s="2322">
        <f>IF(ISBLANK(D30),"",LARGE(C28:C29,1)+1)</f>
        <v>1</v>
      </c>
      <c r="D30" s="2313" t="s">
        <v>3692</v>
      </c>
      <c r="E30" s="2313"/>
      <c r="F30" s="2313"/>
      <c r="G30" s="2313"/>
      <c r="H30" s="2313"/>
      <c r="I30" s="2313"/>
      <c r="J30" s="2313"/>
      <c r="K30" s="2313"/>
      <c r="L30" s="2313"/>
      <c r="M30" s="2313"/>
      <c r="N30" s="2313"/>
      <c r="O30" s="2313"/>
      <c r="P30" s="2313"/>
      <c r="Q30" s="2313"/>
      <c r="R30" s="2313"/>
      <c r="S30" s="2313"/>
      <c r="T30" s="2313"/>
      <c r="U30" s="2313"/>
      <c r="V30" s="2313"/>
      <c r="W30" s="2313"/>
      <c r="X30" s="2313"/>
      <c r="Y30" s="1903" t="s">
        <v>2189</v>
      </c>
      <c r="Z30" s="2452">
        <f>IF(SUM(Z31:Z42)=0,0,SUM(Z31:Z42))</f>
        <v>2.5</v>
      </c>
      <c r="AA30" s="2217" t="s">
        <v>2190</v>
      </c>
      <c r="AB30" s="1775"/>
      <c r="AC30" s="2451" t="s">
        <v>2974</v>
      </c>
      <c r="AD30" s="2451" t="s">
        <v>2179</v>
      </c>
      <c r="AE30" s="3009"/>
      <c r="AF30" s="1928">
        <v>1</v>
      </c>
      <c r="AG30" s="1928">
        <v>1</v>
      </c>
      <c r="AH30" s="949"/>
      <c r="AI30" s="1928">
        <v>1</v>
      </c>
      <c r="AJ30" s="2967" t="s">
        <v>88</v>
      </c>
      <c r="AK30" s="2967"/>
      <c r="AL30" s="1928">
        <v>1</v>
      </c>
      <c r="AM30" s="3042"/>
      <c r="AN30" s="3042"/>
      <c r="AO30" s="3042"/>
      <c r="AP30" s="3042"/>
      <c r="AQ30" s="3042"/>
      <c r="AR30" s="1928">
        <v>1</v>
      </c>
      <c r="AS30" s="3079"/>
      <c r="AT30" s="3080"/>
      <c r="AU30" s="3081"/>
      <c r="AV30" s="1928">
        <v>1</v>
      </c>
    </row>
    <row r="31" spans="1:48" s="839" customFormat="1" ht="20.100000000000001" customHeight="1" thickBot="1">
      <c r="A31" s="1928">
        <v>1</v>
      </c>
      <c r="B31" s="2055" t="str">
        <f t="shared" ref="B31:B39" si="15">IF(D31&lt;&gt;"","A",IF(E31&lt;&gt;"","A",IF(F31&lt;&gt;"","A",IF(G31&lt;&gt;"","A",IF(H31&lt;&gt;"","A",IF(I31&lt;&gt;"","A",IF(J31&lt;&gt;"","A","►")))))))</f>
        <v>►</v>
      </c>
      <c r="C31" s="2322" t="str">
        <f>IF(ISBLANK(D31),"",LARGE(C28:C30,1)+1)</f>
        <v/>
      </c>
      <c r="D31" s="2313"/>
      <c r="E31" s="2313"/>
      <c r="F31" s="2313"/>
      <c r="G31" s="2313"/>
      <c r="H31" s="2313"/>
      <c r="I31" s="2313"/>
      <c r="J31" s="2313"/>
      <c r="K31" s="2313"/>
      <c r="L31" s="2313"/>
      <c r="M31" s="2313"/>
      <c r="N31" s="2313"/>
      <c r="O31" s="2313"/>
      <c r="P31" s="2313"/>
      <c r="Q31" s="2313"/>
      <c r="R31" s="2313"/>
      <c r="S31" s="2313"/>
      <c r="T31" s="2313"/>
      <c r="U31" s="2313"/>
      <c r="V31" s="2313"/>
      <c r="W31" s="2313"/>
      <c r="X31" s="2313"/>
      <c r="Y31" s="2539">
        <v>1</v>
      </c>
      <c r="Z31" s="2239">
        <f t="shared" ref="Z31:Z42" si="16">IF(U16&gt;0,U16*Y31,AC16*Y31)</f>
        <v>0.3891820580474934</v>
      </c>
      <c r="AA31" s="2051">
        <f>IF(Z30=0,0,Z31/Z30)</f>
        <v>0.15567282321899736</v>
      </c>
      <c r="AB31" s="2455" t="str">
        <f>IF(K16&gt;=1, TRUNC(V16,2) &amp; " Kg", IF(K16&gt;0, ROUNDUP(V16*1000,0) &amp; " g", "")) &amp; IF(L16&gt;=1, TRUNC(V16,2) &amp; " L", IF(L16&gt;0, ROUNDUP(V16,3)*100 &amp; " cl", ""))</f>
        <v/>
      </c>
      <c r="AC31" s="2454">
        <f>(C16/AC10)*AC29</f>
        <v>0</v>
      </c>
      <c r="AD31" s="1118">
        <f t="shared" ref="AD31:AD42" si="17">D16</f>
        <v>0</v>
      </c>
      <c r="AE31" s="3009"/>
      <c r="AF31" s="1928">
        <v>1</v>
      </c>
      <c r="AG31" s="1928">
        <v>1</v>
      </c>
      <c r="AH31" s="949"/>
      <c r="AI31" s="1928">
        <v>1</v>
      </c>
      <c r="AJ31"/>
      <c r="AK31"/>
      <c r="AL31" s="1928">
        <v>1</v>
      </c>
      <c r="AM31" s="3050" t="s">
        <v>3721</v>
      </c>
      <c r="AN31" s="3050"/>
      <c r="AO31" s="3050"/>
      <c r="AP31" s="3050"/>
      <c r="AQ31" s="3050"/>
      <c r="AR31" s="1928">
        <v>1</v>
      </c>
      <c r="AS31" s="961" t="s">
        <v>2219</v>
      </c>
      <c r="AT31" s="945"/>
      <c r="AU31" s="946"/>
      <c r="AV31" s="1928">
        <v>1</v>
      </c>
    </row>
    <row r="32" spans="1:48" s="839" customFormat="1" ht="27" customHeight="1">
      <c r="A32" s="1928">
        <v>1</v>
      </c>
      <c r="B32" s="2055" t="str">
        <f t="shared" si="15"/>
        <v>►</v>
      </c>
      <c r="C32" s="2322" t="str">
        <f>IF(ISBLANK(D32),"",LARGE(C28:C31,1)+1)</f>
        <v/>
      </c>
      <c r="D32" s="2313"/>
      <c r="E32" s="2313"/>
      <c r="F32" s="2313"/>
      <c r="G32" s="2313"/>
      <c r="H32" s="2313"/>
      <c r="I32" s="2313"/>
      <c r="J32" s="2313"/>
      <c r="K32" s="2313"/>
      <c r="L32" s="2313"/>
      <c r="M32" s="2313"/>
      <c r="N32" s="2313"/>
      <c r="O32" s="2313"/>
      <c r="P32" s="2313"/>
      <c r="Q32" s="2313"/>
      <c r="R32" s="2313"/>
      <c r="S32" s="2313"/>
      <c r="T32" s="2313"/>
      <c r="U32" s="2313"/>
      <c r="V32" s="2313"/>
      <c r="W32" s="2313"/>
      <c r="X32" s="2313"/>
      <c r="Y32" s="2539">
        <v>1</v>
      </c>
      <c r="Z32" s="2491">
        <f t="shared" si="16"/>
        <v>0.52770448548812665</v>
      </c>
      <c r="AA32" s="2492">
        <f>IF(Z30=0,0,Z32/Z30)</f>
        <v>0.21108179419525067</v>
      </c>
      <c r="AB32" s="2493" t="str">
        <f t="shared" ref="AB32:AB42" si="18">IF(N17&gt;=1, TRUNC(V17,2) &amp; " Kg", IF(N17&gt;0, ROUNDUP(V17*1000,0) &amp; " g", "")) &amp; IF(O17&gt;=1, TRUNC(V17,2) &amp; " L", IF(O17&gt;0, ROUNDUP(V17,3)*100 &amp; " cl", ""))</f>
        <v/>
      </c>
      <c r="AC32" s="2494">
        <f>(C17/AC10)*AC29</f>
        <v>0</v>
      </c>
      <c r="AD32" s="2495">
        <f t="shared" si="17"/>
        <v>0</v>
      </c>
      <c r="AE32" s="3009"/>
      <c r="AF32" s="1928">
        <v>1</v>
      </c>
      <c r="AG32" s="1928">
        <v>1</v>
      </c>
      <c r="AH32" s="949"/>
      <c r="AI32" s="1928">
        <v>1</v>
      </c>
      <c r="AJ32" s="2899" t="s">
        <v>92</v>
      </c>
      <c r="AK32" s="2899"/>
      <c r="AL32" s="1928">
        <v>1</v>
      </c>
      <c r="AM32" s="3050"/>
      <c r="AN32" s="3050"/>
      <c r="AO32" s="3050"/>
      <c r="AP32" s="3050"/>
      <c r="AQ32" s="3050"/>
      <c r="AR32" s="1928">
        <v>1</v>
      </c>
      <c r="AS32" s="2883" t="s">
        <v>3312</v>
      </c>
      <c r="AT32" s="2884"/>
      <c r="AU32" s="2885"/>
      <c r="AV32" s="1928">
        <v>1</v>
      </c>
    </row>
    <row r="33" spans="1:48" s="839" customFormat="1" ht="27" customHeight="1" thickBot="1">
      <c r="A33" s="1928">
        <v>1</v>
      </c>
      <c r="B33" s="2055" t="str">
        <f t="shared" si="15"/>
        <v>►</v>
      </c>
      <c r="C33" s="2322" t="str">
        <f>IF(ISBLANK(D33),"",LARGE(C28:C32,1)+1)</f>
        <v/>
      </c>
      <c r="D33" s="2313"/>
      <c r="E33" s="2313"/>
      <c r="F33" s="2313"/>
      <c r="G33" s="2313"/>
      <c r="H33" s="2313"/>
      <c r="I33" s="2313"/>
      <c r="J33" s="2313"/>
      <c r="K33" s="2313"/>
      <c r="L33" s="2313"/>
      <c r="M33" s="2313"/>
      <c r="N33" s="2313"/>
      <c r="O33" s="2313"/>
      <c r="P33" s="2313"/>
      <c r="Q33" s="2313"/>
      <c r="R33" s="2313"/>
      <c r="S33" s="2313"/>
      <c r="T33" s="2313"/>
      <c r="U33" s="2313"/>
      <c r="V33" s="2313"/>
      <c r="W33" s="2313"/>
      <c r="X33" s="2313"/>
      <c r="Y33" s="2539">
        <v>1</v>
      </c>
      <c r="Z33" s="2239">
        <f t="shared" si="16"/>
        <v>0.39577836411609496</v>
      </c>
      <c r="AA33" s="2051">
        <f>IF(Z30=0,0,Z33/Z30)</f>
        <v>0.15831134564643798</v>
      </c>
      <c r="AB33" s="2455" t="str">
        <f t="shared" si="18"/>
        <v>15.9 cl</v>
      </c>
      <c r="AC33" s="2454">
        <f>(C18/AC10)*AC29</f>
        <v>0</v>
      </c>
      <c r="AD33" s="1118">
        <f t="shared" si="17"/>
        <v>0</v>
      </c>
      <c r="AE33" s="3009"/>
      <c r="AF33" s="1928">
        <v>1</v>
      </c>
      <c r="AG33" s="1928">
        <v>1</v>
      </c>
      <c r="AH33" s="949"/>
      <c r="AI33" s="1928">
        <v>1</v>
      </c>
      <c r="AJ33"/>
      <c r="AK33"/>
      <c r="AL33" s="1928">
        <v>1</v>
      </c>
      <c r="AM33" s="3051" t="s">
        <v>5</v>
      </c>
      <c r="AN33" s="3051"/>
      <c r="AO33" s="3051"/>
      <c r="AP33" s="3051"/>
      <c r="AQ33" s="836"/>
      <c r="AR33" s="1928">
        <v>1</v>
      </c>
      <c r="AS33" s="2883"/>
      <c r="AT33" s="2884"/>
      <c r="AU33" s="2885"/>
      <c r="AV33" s="1928">
        <v>1</v>
      </c>
    </row>
    <row r="34" spans="1:48" s="839" customFormat="1" ht="20.100000000000001" customHeight="1">
      <c r="A34" s="1928">
        <v>1</v>
      </c>
      <c r="B34" s="2055" t="str">
        <f t="shared" si="15"/>
        <v>►</v>
      </c>
      <c r="C34" s="2322" t="str">
        <f>IF(ISBLANK(D34),"",LARGE(C28:C33,1)+1)</f>
        <v/>
      </c>
      <c r="D34" s="2313"/>
      <c r="E34" s="2313"/>
      <c r="F34" s="2313"/>
      <c r="G34" s="2313"/>
      <c r="H34" s="2313"/>
      <c r="I34" s="2313"/>
      <c r="J34" s="2313"/>
      <c r="K34" s="2313"/>
      <c r="L34" s="2313"/>
      <c r="M34" s="2313"/>
      <c r="N34" s="2313"/>
      <c r="O34" s="2313"/>
      <c r="P34" s="2313"/>
      <c r="Q34" s="2313"/>
      <c r="R34" s="2313"/>
      <c r="S34" s="2313"/>
      <c r="T34" s="2313"/>
      <c r="U34" s="2313"/>
      <c r="V34" s="2313"/>
      <c r="W34" s="2313"/>
      <c r="X34" s="2313"/>
      <c r="Y34" s="2539">
        <v>1</v>
      </c>
      <c r="Z34" s="2491">
        <f t="shared" si="16"/>
        <v>1.1873350923482848</v>
      </c>
      <c r="AA34" s="2492">
        <f>IF(Z30=0,0,Z34/Z30)</f>
        <v>0.47493403693931391</v>
      </c>
      <c r="AB34" s="2493" t="str">
        <f t="shared" si="18"/>
        <v/>
      </c>
      <c r="AC34" s="2494">
        <f>(C19/AC10)*AC29</f>
        <v>0</v>
      </c>
      <c r="AD34" s="2495">
        <f t="shared" si="17"/>
        <v>0</v>
      </c>
      <c r="AE34" s="3009"/>
      <c r="AF34" s="1928">
        <v>1</v>
      </c>
      <c r="AG34" s="1928">
        <v>1</v>
      </c>
      <c r="AH34" s="3040" t="s">
        <v>1917</v>
      </c>
      <c r="AI34" s="1928">
        <v>1</v>
      </c>
      <c r="AJ34" s="2958" t="s">
        <v>96</v>
      </c>
      <c r="AK34" s="2958"/>
      <c r="AL34" s="1928">
        <v>1</v>
      </c>
      <c r="AM34" s="3051"/>
      <c r="AN34" s="3051"/>
      <c r="AO34" s="3051"/>
      <c r="AP34" s="3051"/>
      <c r="AQ34" s="836"/>
      <c r="AR34" s="1928">
        <v>1</v>
      </c>
      <c r="AS34" s="2886" t="s">
        <v>2225</v>
      </c>
      <c r="AT34" s="2887"/>
      <c r="AU34" s="2888"/>
      <c r="AV34" s="1928">
        <v>1</v>
      </c>
    </row>
    <row r="35" spans="1:48" s="839" customFormat="1" ht="20.100000000000001" customHeight="1" thickBot="1">
      <c r="A35" s="1928">
        <v>1</v>
      </c>
      <c r="B35" s="2055" t="str">
        <f t="shared" si="15"/>
        <v>►</v>
      </c>
      <c r="C35" s="2322" t="str">
        <f>IF(ISBLANK(D35),"",LARGE(C28:C34,1)+1)</f>
        <v/>
      </c>
      <c r="D35" s="2313"/>
      <c r="E35" s="2313"/>
      <c r="F35" s="2313"/>
      <c r="G35" s="2313"/>
      <c r="H35" s="2313"/>
      <c r="I35" s="2313"/>
      <c r="J35" s="2313"/>
      <c r="K35" s="2313"/>
      <c r="L35" s="2313"/>
      <c r="M35" s="2313"/>
      <c r="N35" s="2313"/>
      <c r="O35" s="2313"/>
      <c r="P35" s="2313"/>
      <c r="Q35" s="2313"/>
      <c r="R35" s="2313"/>
      <c r="S35" s="2313"/>
      <c r="T35" s="2313"/>
      <c r="U35" s="2313"/>
      <c r="V35" s="2313"/>
      <c r="W35" s="2313"/>
      <c r="X35" s="2313"/>
      <c r="Y35" s="2539"/>
      <c r="Z35" s="2239">
        <f t="shared" si="16"/>
        <v>0</v>
      </c>
      <c r="AA35" s="2051">
        <f>IF(Z30=0,0,Z35/Z30)</f>
        <v>0</v>
      </c>
      <c r="AB35" s="2453" t="str">
        <f t="shared" si="18"/>
        <v/>
      </c>
      <c r="AC35" s="2454">
        <f>(C20/AC10)*AC29</f>
        <v>0</v>
      </c>
      <c r="AD35" s="1118">
        <f t="shared" si="17"/>
        <v>0</v>
      </c>
      <c r="AE35" s="3009"/>
      <c r="AF35" s="1928">
        <v>1</v>
      </c>
      <c r="AG35" s="1928">
        <v>1</v>
      </c>
      <c r="AH35" s="3040"/>
      <c r="AI35" s="1928">
        <v>1</v>
      </c>
      <c r="AJ35"/>
      <c r="AK35"/>
      <c r="AL35" s="1928">
        <v>1</v>
      </c>
      <c r="AM35" s="1928">
        <v>1</v>
      </c>
      <c r="AN35" s="1928">
        <v>1</v>
      </c>
      <c r="AO35" s="1928">
        <v>1</v>
      </c>
      <c r="AP35" s="1928">
        <v>1</v>
      </c>
      <c r="AQ35" s="1928">
        <v>1</v>
      </c>
      <c r="AR35" s="1928">
        <v>1</v>
      </c>
      <c r="AS35" s="2886"/>
      <c r="AT35" s="2887"/>
      <c r="AU35" s="2888"/>
      <c r="AV35" s="1928">
        <v>1</v>
      </c>
    </row>
    <row r="36" spans="1:48" s="839" customFormat="1" ht="20.100000000000001" customHeight="1">
      <c r="A36" s="1928">
        <v>1</v>
      </c>
      <c r="B36" s="2055" t="str">
        <f t="shared" si="15"/>
        <v>►</v>
      </c>
      <c r="C36" s="2322" t="str">
        <f>IF(ISBLANK(D36),"",LARGE(C28:C35,1)+1)</f>
        <v/>
      </c>
      <c r="D36" s="2313"/>
      <c r="E36" s="2313"/>
      <c r="F36" s="2313"/>
      <c r="G36" s="2313"/>
      <c r="H36" s="2313"/>
      <c r="I36" s="2313"/>
      <c r="J36" s="2313"/>
      <c r="K36" s="2313"/>
      <c r="L36" s="2313"/>
      <c r="M36" s="2313"/>
      <c r="N36" s="2313"/>
      <c r="O36" s="2313"/>
      <c r="P36" s="2313"/>
      <c r="Q36" s="2313"/>
      <c r="R36" s="2313"/>
      <c r="S36" s="2313"/>
      <c r="T36" s="2313"/>
      <c r="U36" s="2313"/>
      <c r="V36" s="2313"/>
      <c r="W36" s="2524" t="s">
        <v>3763</v>
      </c>
      <c r="X36" s="2521">
        <v>1.0416666666666666E-2</v>
      </c>
      <c r="Y36" s="2539"/>
      <c r="Z36" s="2491">
        <f t="shared" si="16"/>
        <v>0</v>
      </c>
      <c r="AA36" s="2492">
        <f>IF(Z30=0,0,Z36/Z30)</f>
        <v>0</v>
      </c>
      <c r="AB36" s="2496" t="str">
        <f t="shared" si="18"/>
        <v/>
      </c>
      <c r="AC36" s="2494">
        <f>(C21/AC10)*AC29</f>
        <v>0</v>
      </c>
      <c r="AD36" s="2495">
        <f t="shared" si="17"/>
        <v>0</v>
      </c>
      <c r="AE36" s="3009"/>
      <c r="AF36" s="1928">
        <v>1</v>
      </c>
      <c r="AG36" s="1928">
        <v>1</v>
      </c>
      <c r="AH36" s="1936"/>
      <c r="AI36" s="1928">
        <v>1</v>
      </c>
      <c r="AJ36" s="2890" t="s">
        <v>102</v>
      </c>
      <c r="AK36" s="2890"/>
      <c r="AL36" s="1928">
        <v>1</v>
      </c>
      <c r="AM36" s="1928">
        <v>1</v>
      </c>
      <c r="AN36" s="1928">
        <v>1</v>
      </c>
      <c r="AO36" s="1928">
        <v>1</v>
      </c>
      <c r="AP36" s="1928">
        <v>1</v>
      </c>
      <c r="AQ36" s="1928">
        <v>1</v>
      </c>
      <c r="AR36" s="1928">
        <v>1</v>
      </c>
      <c r="AS36" s="2905" t="s">
        <v>3313</v>
      </c>
      <c r="AT36" s="2906"/>
      <c r="AU36" s="2907"/>
      <c r="AV36" s="1928">
        <v>1</v>
      </c>
    </row>
    <row r="37" spans="1:48" s="839" customFormat="1" ht="20.100000000000001" customHeight="1" thickBot="1">
      <c r="A37" s="1928">
        <v>1</v>
      </c>
      <c r="B37" s="2055" t="str">
        <f t="shared" si="15"/>
        <v>►</v>
      </c>
      <c r="C37" s="2322" t="str">
        <f>IF(ISBLANK(D37),"",LARGE(C28:C36,1)+1)</f>
        <v/>
      </c>
      <c r="D37" s="841"/>
      <c r="E37" s="841"/>
      <c r="F37" s="841"/>
      <c r="G37" s="841"/>
      <c r="H37" s="841"/>
      <c r="I37" s="841"/>
      <c r="J37" s="2313"/>
      <c r="K37" s="2313"/>
      <c r="L37" s="2313"/>
      <c r="M37" s="2313"/>
      <c r="N37" s="2313"/>
      <c r="O37" s="2313"/>
      <c r="P37" s="2313"/>
      <c r="Q37" s="2313"/>
      <c r="R37" s="2313"/>
      <c r="S37" s="2313"/>
      <c r="T37" s="2313"/>
      <c r="U37" s="2313"/>
      <c r="V37" s="2313"/>
      <c r="W37" s="2524" t="s">
        <v>2263</v>
      </c>
      <c r="X37" s="2522">
        <v>1.2499999999999999E-2</v>
      </c>
      <c r="Y37" s="2539"/>
      <c r="Z37" s="2239">
        <f t="shared" si="16"/>
        <v>0</v>
      </c>
      <c r="AA37" s="2051">
        <f>IF(Z30=0,0,Z37/Z30)</f>
        <v>0</v>
      </c>
      <c r="AB37" s="2453" t="str">
        <f t="shared" si="18"/>
        <v/>
      </c>
      <c r="AC37" s="2454">
        <f>(C22/AC10)*AC29</f>
        <v>0</v>
      </c>
      <c r="AD37" s="1118">
        <f t="shared" si="17"/>
        <v>0</v>
      </c>
      <c r="AE37" s="3009"/>
      <c r="AF37" s="1928">
        <v>1</v>
      </c>
      <c r="AG37" s="1928">
        <v>1</v>
      </c>
      <c r="AH37" s="1936"/>
      <c r="AI37" s="1928">
        <v>1</v>
      </c>
      <c r="AJ37"/>
      <c r="AK37"/>
      <c r="AL37" s="1928">
        <v>1</v>
      </c>
      <c r="AM37" s="1928">
        <v>1</v>
      </c>
      <c r="AN37" s="1928">
        <v>1</v>
      </c>
      <c r="AO37" s="1928">
        <v>1</v>
      </c>
      <c r="AP37" s="1928">
        <v>1</v>
      </c>
      <c r="AQ37" s="1928">
        <v>1</v>
      </c>
      <c r="AR37" s="1928">
        <v>1</v>
      </c>
      <c r="AS37" s="2905"/>
      <c r="AT37" s="2906"/>
      <c r="AU37" s="2907"/>
      <c r="AV37" s="1928">
        <v>1</v>
      </c>
    </row>
    <row r="38" spans="1:48" s="873" customFormat="1" ht="20.100000000000001" customHeight="1">
      <c r="A38" s="1928">
        <v>1</v>
      </c>
      <c r="B38" s="2055" t="str">
        <f t="shared" si="15"/>
        <v>►</v>
      </c>
      <c r="C38" s="2322" t="str">
        <f>IF(ISBLANK(D38),"",LARGE(C28:C37,1)+1)</f>
        <v/>
      </c>
      <c r="D38" s="2321"/>
      <c r="E38" s="2321"/>
      <c r="F38" s="2321"/>
      <c r="G38" s="2321"/>
      <c r="H38" s="2321"/>
      <c r="I38" s="2321"/>
      <c r="J38" s="2313"/>
      <c r="K38" s="2313"/>
      <c r="L38" s="2313"/>
      <c r="M38" s="2313"/>
      <c r="N38" s="2313"/>
      <c r="O38" s="2313"/>
      <c r="P38" s="2313"/>
      <c r="Q38" s="2313"/>
      <c r="R38" s="2313"/>
      <c r="S38" s="2313"/>
      <c r="T38" s="2313"/>
      <c r="U38" s="2313"/>
      <c r="V38" s="2313"/>
      <c r="W38" s="2525" t="s">
        <v>2162</v>
      </c>
      <c r="X38" s="2523">
        <f>X36+X37</f>
        <v>2.2916666666666665E-2</v>
      </c>
      <c r="Y38" s="2539"/>
      <c r="Z38" s="2491">
        <f t="shared" si="16"/>
        <v>0</v>
      </c>
      <c r="AA38" s="2492">
        <f>IF(Z30=0,0,Z38/Z30)</f>
        <v>0</v>
      </c>
      <c r="AB38" s="2496" t="str">
        <f t="shared" si="18"/>
        <v/>
      </c>
      <c r="AC38" s="2494">
        <f>(C23/AC10)*AC29</f>
        <v>0</v>
      </c>
      <c r="AD38" s="2495">
        <f t="shared" si="17"/>
        <v>0</v>
      </c>
      <c r="AE38" s="3009"/>
      <c r="AF38" s="1928">
        <v>1</v>
      </c>
      <c r="AG38" s="1928">
        <v>1</v>
      </c>
      <c r="AH38" s="1936"/>
      <c r="AI38" s="1928">
        <v>1</v>
      </c>
      <c r="AJ38" s="2898" t="s">
        <v>108</v>
      </c>
      <c r="AK38" s="2898"/>
      <c r="AL38" s="1928">
        <v>1</v>
      </c>
      <c r="AM38" s="1928">
        <v>1</v>
      </c>
      <c r="AN38" s="1928">
        <v>1</v>
      </c>
      <c r="AO38" s="1928">
        <v>1</v>
      </c>
      <c r="AP38" s="1928">
        <v>1</v>
      </c>
      <c r="AQ38" s="1928">
        <v>1</v>
      </c>
      <c r="AR38" s="1928">
        <v>1</v>
      </c>
      <c r="AS38" s="976" t="s">
        <v>2228</v>
      </c>
      <c r="AT38" s="945"/>
      <c r="AU38" s="946"/>
      <c r="AV38" s="1928">
        <v>1</v>
      </c>
    </row>
    <row r="39" spans="1:48" s="873" customFormat="1" ht="20.100000000000001" customHeight="1" thickBot="1">
      <c r="A39" s="1928">
        <v>1</v>
      </c>
      <c r="B39" s="2055" t="str">
        <f t="shared" si="15"/>
        <v>A</v>
      </c>
      <c r="C39" s="2318" t="s">
        <v>3687</v>
      </c>
      <c r="D39" s="2319" t="s">
        <v>3688</v>
      </c>
      <c r="E39" s="2319"/>
      <c r="F39" s="2319"/>
      <c r="G39" s="2319"/>
      <c r="H39" s="2319"/>
      <c r="I39" s="2319"/>
      <c r="J39" s="2126"/>
      <c r="K39" s="2126"/>
      <c r="L39" s="2126"/>
      <c r="M39" s="2126"/>
      <c r="N39" s="2126"/>
      <c r="O39" s="2126"/>
      <c r="P39" s="2126"/>
      <c r="Q39" s="2126"/>
      <c r="R39" s="2126"/>
      <c r="S39" s="2126"/>
      <c r="T39" s="2126"/>
      <c r="U39" s="2126"/>
      <c r="V39" s="2126"/>
      <c r="W39" s="2111" t="s">
        <v>2289</v>
      </c>
      <c r="X39" s="2106" t="s">
        <v>173</v>
      </c>
      <c r="Y39" s="2539"/>
      <c r="Z39" s="2239">
        <f t="shared" si="16"/>
        <v>0</v>
      </c>
      <c r="AA39" s="2051">
        <f>IF(Z30=0,0,Z39/Z30)</f>
        <v>0</v>
      </c>
      <c r="AB39" s="2453" t="str">
        <f t="shared" si="18"/>
        <v/>
      </c>
      <c r="AC39" s="2454">
        <f>(C24/AC10)*AC29</f>
        <v>0</v>
      </c>
      <c r="AD39" s="1118">
        <f t="shared" si="17"/>
        <v>0</v>
      </c>
      <c r="AE39" s="3009"/>
      <c r="AF39" s="1928">
        <v>1</v>
      </c>
      <c r="AG39" s="1928">
        <v>1</v>
      </c>
      <c r="AH39" s="949"/>
      <c r="AI39" s="1928">
        <v>1</v>
      </c>
      <c r="AJ39"/>
      <c r="AK39"/>
      <c r="AL39" s="1928">
        <v>1</v>
      </c>
      <c r="AM39" s="1928">
        <v>1</v>
      </c>
      <c r="AN39" s="1928">
        <v>1</v>
      </c>
      <c r="AO39" s="1928">
        <v>1</v>
      </c>
      <c r="AP39" s="1928">
        <v>1</v>
      </c>
      <c r="AQ39" s="1928">
        <v>1</v>
      </c>
      <c r="AR39" s="1928">
        <v>1</v>
      </c>
      <c r="AS39" s="981" t="s">
        <v>3315</v>
      </c>
      <c r="AU39" s="1055"/>
      <c r="AV39" s="1928">
        <v>1</v>
      </c>
    </row>
    <row r="40" spans="1:48" s="873" customFormat="1" ht="20.100000000000001" customHeight="1">
      <c r="A40" s="1928">
        <v>1</v>
      </c>
      <c r="B40" s="2055" t="str">
        <f>IF(D40&lt;&gt;"","A",IF(#REF!&lt;&gt;"","A",IF(W40&lt;&gt;"","A","►")))</f>
        <v>A</v>
      </c>
      <c r="C40" s="2318" t="s">
        <v>3689</v>
      </c>
      <c r="D40" s="2319" t="s">
        <v>3690</v>
      </c>
      <c r="E40" s="2319"/>
      <c r="F40" s="2319"/>
      <c r="G40" s="2319"/>
      <c r="H40" s="2319"/>
      <c r="I40" s="2319"/>
      <c r="J40" s="2126"/>
      <c r="K40" s="2126"/>
      <c r="L40" s="2126"/>
      <c r="M40" s="2126"/>
      <c r="N40" s="2126"/>
      <c r="O40" s="2126"/>
      <c r="P40" s="2126"/>
      <c r="Q40" s="2126"/>
      <c r="R40" s="2126"/>
      <c r="S40" s="2126"/>
      <c r="T40" s="2126"/>
      <c r="U40" s="2126"/>
      <c r="V40" s="2126"/>
      <c r="W40" s="2111" t="s">
        <v>2253</v>
      </c>
      <c r="X40" s="2106" t="s">
        <v>2331</v>
      </c>
      <c r="Y40" s="2539"/>
      <c r="Z40" s="2491">
        <f t="shared" si="16"/>
        <v>0</v>
      </c>
      <c r="AA40" s="2492">
        <f>IF(Z30=0,0,Z40/Z30)</f>
        <v>0</v>
      </c>
      <c r="AB40" s="2496" t="str">
        <f t="shared" si="18"/>
        <v/>
      </c>
      <c r="AC40" s="2494">
        <f>(C25/AC10)*AC29</f>
        <v>0</v>
      </c>
      <c r="AD40" s="2495">
        <f t="shared" si="17"/>
        <v>0</v>
      </c>
      <c r="AE40" s="3052" t="str">
        <f>AE7</f>
        <v>N</v>
      </c>
      <c r="AF40" s="1928">
        <v>1</v>
      </c>
      <c r="AG40" s="1928">
        <v>1</v>
      </c>
      <c r="AH40" s="949"/>
      <c r="AI40" s="1928">
        <v>1</v>
      </c>
      <c r="AJ40" s="2889" t="s">
        <v>114</v>
      </c>
      <c r="AK40" s="2889"/>
      <c r="AL40" s="1928">
        <v>1</v>
      </c>
      <c r="AM40" s="1928">
        <v>1</v>
      </c>
      <c r="AN40" s="1928">
        <v>1</v>
      </c>
      <c r="AO40" s="1928">
        <v>1</v>
      </c>
      <c r="AP40" s="1928">
        <v>1</v>
      </c>
      <c r="AQ40" s="1928">
        <v>1</v>
      </c>
      <c r="AR40" s="1928">
        <v>1</v>
      </c>
      <c r="AS40" s="2148" t="s">
        <v>3317</v>
      </c>
      <c r="AT40" s="2149" t="s">
        <v>3318</v>
      </c>
      <c r="AU40" s="2150" t="s">
        <v>3319</v>
      </c>
      <c r="AV40" s="1928">
        <v>1</v>
      </c>
    </row>
    <row r="41" spans="1:48" s="873" customFormat="1" ht="20.100000000000001" customHeight="1" thickBot="1">
      <c r="A41" s="1928">
        <v>1</v>
      </c>
      <c r="B41" s="2055" t="str">
        <f>IF(D41&lt;&gt;"","A",IF(#REF!&lt;&gt;"","A",IF(W41&lt;&gt;"","A","►")))</f>
        <v>A</v>
      </c>
      <c r="C41" s="2316"/>
      <c r="D41" s="2317" t="s">
        <v>3685</v>
      </c>
      <c r="E41" s="2423"/>
      <c r="F41" s="2423"/>
      <c r="G41" s="2423"/>
      <c r="H41" s="2423"/>
      <c r="I41" s="2423"/>
      <c r="J41" s="2313"/>
      <c r="K41" s="2313"/>
      <c r="L41" s="2313"/>
      <c r="M41" s="2313"/>
      <c r="N41" s="2313"/>
      <c r="O41" s="2313"/>
      <c r="P41" s="2313"/>
      <c r="Q41" s="2313"/>
      <c r="R41" s="2313"/>
      <c r="S41" s="2313"/>
      <c r="T41" s="2313"/>
      <c r="U41" s="2313"/>
      <c r="V41" s="2313"/>
      <c r="W41" s="2111" t="s">
        <v>3310</v>
      </c>
      <c r="X41" s="2106" t="s">
        <v>173</v>
      </c>
      <c r="Y41" s="2539"/>
      <c r="Z41" s="2239">
        <f t="shared" si="16"/>
        <v>0</v>
      </c>
      <c r="AA41" s="2051">
        <f>IF(Z30=0,0,Z41/Z30)</f>
        <v>0</v>
      </c>
      <c r="AB41" s="2453" t="str">
        <f t="shared" si="18"/>
        <v/>
      </c>
      <c r="AC41" s="2454">
        <f>(C26/AC10)*AC29</f>
        <v>0</v>
      </c>
      <c r="AD41" s="1118">
        <f t="shared" si="17"/>
        <v>0</v>
      </c>
      <c r="AE41" s="3052"/>
      <c r="AF41" s="1928">
        <v>1</v>
      </c>
      <c r="AG41" s="1928">
        <v>1</v>
      </c>
      <c r="AH41" s="949"/>
      <c r="AI41" s="1928">
        <v>1</v>
      </c>
      <c r="AJ41"/>
      <c r="AK41"/>
      <c r="AL41" s="1928">
        <v>1</v>
      </c>
      <c r="AM41" s="1928">
        <v>1</v>
      </c>
      <c r="AN41" s="1928">
        <v>1</v>
      </c>
      <c r="AO41" s="1928">
        <v>1</v>
      </c>
      <c r="AP41" s="1928">
        <v>1</v>
      </c>
      <c r="AQ41" s="1928">
        <v>1</v>
      </c>
      <c r="AR41" s="1928">
        <v>1</v>
      </c>
      <c r="AS41" s="2151" t="s">
        <v>3320</v>
      </c>
      <c r="AT41" s="2152" t="s">
        <v>3321</v>
      </c>
      <c r="AU41" s="2153" t="s">
        <v>3322</v>
      </c>
      <c r="AV41" s="1928">
        <v>1</v>
      </c>
    </row>
    <row r="42" spans="1:48" s="873" customFormat="1" ht="20.100000000000001" customHeight="1">
      <c r="A42" s="1928">
        <v>1</v>
      </c>
      <c r="B42" s="1991" t="s">
        <v>192</v>
      </c>
      <c r="C42" s="1003" t="s">
        <v>9</v>
      </c>
      <c r="D42" s="1004" t="str">
        <f ca="1">CELL("nomfichier")</f>
        <v>D:\Données\1.UPRT\0-UPRT.fait\1-UPRT.FR-SITE-WEB\ff-fiches-fabrications\ff.fiches.fabrication.2023\ffr.restaurant.2023\[ffr.50.col.fiche.Bar.xlsx]Excel.liens</v>
      </c>
      <c r="E42" s="1004"/>
      <c r="F42" s="1004"/>
      <c r="G42" s="1004"/>
      <c r="H42" s="1004"/>
      <c r="I42" s="1004"/>
      <c r="J42" s="2341"/>
      <c r="K42" s="2341"/>
      <c r="L42" s="2341"/>
      <c r="M42" s="2341"/>
      <c r="N42" s="2341"/>
      <c r="O42" s="2341"/>
      <c r="P42" s="2341"/>
      <c r="Q42" s="2341"/>
      <c r="R42" s="2341"/>
      <c r="S42" s="2341"/>
      <c r="T42" s="2341"/>
      <c r="U42" s="2341"/>
      <c r="V42" s="2341"/>
      <c r="W42" s="2102"/>
      <c r="X42" s="2102"/>
      <c r="Y42" s="2539"/>
      <c r="Z42" s="2491">
        <f t="shared" si="16"/>
        <v>0</v>
      </c>
      <c r="AA42" s="2492">
        <f>IF(Z30=0,0,Z42/Z30)</f>
        <v>0</v>
      </c>
      <c r="AB42" s="2496" t="str">
        <f t="shared" si="18"/>
        <v/>
      </c>
      <c r="AC42" s="2494">
        <f>(C27/AC10)*AC29</f>
        <v>0</v>
      </c>
      <c r="AD42" s="2495">
        <f t="shared" si="17"/>
        <v>0</v>
      </c>
      <c r="AE42" s="3052"/>
      <c r="AF42" s="1928">
        <v>1</v>
      </c>
      <c r="AG42" s="1928">
        <v>1</v>
      </c>
      <c r="AH42" s="949"/>
      <c r="AI42" s="1928">
        <v>1</v>
      </c>
      <c r="AJ42" s="2946" t="s">
        <v>119</v>
      </c>
      <c r="AK42" s="2946"/>
      <c r="AL42" s="1928">
        <v>1</v>
      </c>
      <c r="AM42" s="1928">
        <v>1</v>
      </c>
      <c r="AN42" s="1928">
        <v>1</v>
      </c>
      <c r="AO42" s="1928">
        <v>1</v>
      </c>
      <c r="AP42" s="1928">
        <v>1</v>
      </c>
      <c r="AQ42" s="1928">
        <v>1</v>
      </c>
      <c r="AR42" s="1928">
        <v>1</v>
      </c>
      <c r="AS42" s="2154" t="s">
        <v>3323</v>
      </c>
      <c r="AT42" s="2155"/>
      <c r="AU42" s="2156"/>
      <c r="AV42" s="1928">
        <v>1</v>
      </c>
    </row>
    <row r="43" spans="1:48" s="873" customFormat="1" ht="20.100000000000001" customHeight="1" thickBot="1">
      <c r="A43" s="1928">
        <v>1</v>
      </c>
      <c r="B43" s="2137" t="s">
        <v>192</v>
      </c>
      <c r="C43" s="2138">
        <v>12</v>
      </c>
      <c r="D43" s="2138">
        <v>12</v>
      </c>
      <c r="E43" s="2138">
        <v>3</v>
      </c>
      <c r="F43" s="2138">
        <v>12</v>
      </c>
      <c r="G43" s="2138">
        <v>12</v>
      </c>
      <c r="H43" s="2138">
        <v>12</v>
      </c>
      <c r="I43" s="2138">
        <v>8</v>
      </c>
      <c r="J43" s="2138">
        <v>12</v>
      </c>
      <c r="K43" s="2509">
        <v>0.2</v>
      </c>
      <c r="L43" s="2510">
        <v>0.2</v>
      </c>
      <c r="M43" s="2511">
        <v>0.2</v>
      </c>
      <c r="N43" s="2512">
        <v>0.2</v>
      </c>
      <c r="O43" s="2510">
        <v>0.2</v>
      </c>
      <c r="P43" s="2511">
        <v>0.2</v>
      </c>
      <c r="Q43" s="2513">
        <v>0.2</v>
      </c>
      <c r="R43" s="2512">
        <v>0.2</v>
      </c>
      <c r="S43" s="2510">
        <v>0.2</v>
      </c>
      <c r="T43" s="2511">
        <v>0.2</v>
      </c>
      <c r="U43" s="2513">
        <v>0.2</v>
      </c>
      <c r="V43" s="2514">
        <v>0.2</v>
      </c>
      <c r="W43" s="2142">
        <v>30</v>
      </c>
      <c r="X43" s="2142">
        <v>11</v>
      </c>
      <c r="Y43" s="2142">
        <v>14</v>
      </c>
      <c r="Z43" s="2142">
        <v>22</v>
      </c>
      <c r="AA43" s="2142">
        <v>18</v>
      </c>
      <c r="AB43" s="2142">
        <v>17</v>
      </c>
      <c r="AC43" s="2315">
        <v>20</v>
      </c>
      <c r="AD43" s="2315">
        <v>19</v>
      </c>
      <c r="AE43" s="3053"/>
      <c r="AF43" s="1928">
        <v>1</v>
      </c>
      <c r="AG43" s="1928">
        <v>1</v>
      </c>
      <c r="AH43" s="949"/>
      <c r="AI43" s="1928">
        <v>1</v>
      </c>
      <c r="AJ43"/>
      <c r="AK43"/>
      <c r="AL43" s="1928">
        <v>1</v>
      </c>
      <c r="AM43" s="1928">
        <v>1</v>
      </c>
      <c r="AN43" s="1928">
        <v>1</v>
      </c>
      <c r="AO43" s="1928">
        <v>1</v>
      </c>
      <c r="AP43" s="1928">
        <v>1</v>
      </c>
      <c r="AQ43" s="1928">
        <v>1</v>
      </c>
      <c r="AR43" s="1928">
        <v>1</v>
      </c>
      <c r="AS43" s="2157" t="s">
        <v>2263</v>
      </c>
      <c r="AT43" s="2158"/>
      <c r="AU43" s="2159"/>
      <c r="AV43" s="1928">
        <v>1</v>
      </c>
    </row>
    <row r="44" spans="1:48" s="873" customFormat="1" ht="20.100000000000001" customHeight="1" thickBot="1">
      <c r="A44" s="1928">
        <v>1</v>
      </c>
      <c r="B44" s="2147" t="s">
        <v>192</v>
      </c>
      <c r="C44" s="908">
        <f t="shared" ref="C44:AE44" ca="1" si="19">CELL("largeur",C44)</f>
        <v>12</v>
      </c>
      <c r="D44" s="908">
        <f t="shared" ca="1" si="19"/>
        <v>12</v>
      </c>
      <c r="E44" s="908">
        <f t="shared" ca="1" si="19"/>
        <v>3</v>
      </c>
      <c r="F44" s="908">
        <f t="shared" ca="1" si="19"/>
        <v>12</v>
      </c>
      <c r="G44" s="908">
        <f t="shared" ca="1" si="19"/>
        <v>12</v>
      </c>
      <c r="H44" s="908">
        <f t="shared" ca="1" si="19"/>
        <v>12</v>
      </c>
      <c r="I44" s="908">
        <f t="shared" ca="1" si="19"/>
        <v>8</v>
      </c>
      <c r="J44" s="908">
        <f t="shared" ca="1" si="19"/>
        <v>12</v>
      </c>
      <c r="K44" s="908">
        <f t="shared" ca="1" si="19"/>
        <v>0</v>
      </c>
      <c r="L44" s="908">
        <f t="shared" ca="1" si="19"/>
        <v>0</v>
      </c>
      <c r="M44" s="908">
        <f t="shared" ca="1" si="19"/>
        <v>0</v>
      </c>
      <c r="N44" s="908">
        <f t="shared" ca="1" si="19"/>
        <v>0</v>
      </c>
      <c r="O44" s="908">
        <f t="shared" ca="1" si="19"/>
        <v>0</v>
      </c>
      <c r="P44" s="908">
        <f t="shared" ca="1" si="19"/>
        <v>0</v>
      </c>
      <c r="Q44" s="908">
        <f t="shared" ca="1" si="19"/>
        <v>0</v>
      </c>
      <c r="R44" s="908">
        <f t="shared" ca="1" si="19"/>
        <v>0</v>
      </c>
      <c r="S44" s="908">
        <f t="shared" ca="1" si="19"/>
        <v>0</v>
      </c>
      <c r="T44" s="908">
        <f t="shared" ca="1" si="19"/>
        <v>0</v>
      </c>
      <c r="U44" s="908">
        <f t="shared" ca="1" si="19"/>
        <v>0</v>
      </c>
      <c r="V44" s="908">
        <f t="shared" ca="1" si="19"/>
        <v>0</v>
      </c>
      <c r="W44" s="908">
        <f t="shared" ca="1" si="19"/>
        <v>30</v>
      </c>
      <c r="X44" s="908">
        <f t="shared" ca="1" si="19"/>
        <v>11</v>
      </c>
      <c r="Y44" s="908">
        <f t="shared" ca="1" si="19"/>
        <v>14</v>
      </c>
      <c r="Z44" s="908">
        <f t="shared" ca="1" si="19"/>
        <v>22</v>
      </c>
      <c r="AA44" s="908">
        <f t="shared" ca="1" si="19"/>
        <v>18</v>
      </c>
      <c r="AB44" s="908">
        <f t="shared" ca="1" si="19"/>
        <v>17</v>
      </c>
      <c r="AC44" s="908">
        <f t="shared" ca="1" si="19"/>
        <v>20</v>
      </c>
      <c r="AD44" s="908">
        <f t="shared" ca="1" si="19"/>
        <v>19</v>
      </c>
      <c r="AE44" s="908">
        <f t="shared" ca="1" si="19"/>
        <v>8</v>
      </c>
      <c r="AF44" s="1928">
        <v>1</v>
      </c>
      <c r="AG44" s="1928">
        <v>1</v>
      </c>
      <c r="AH44" s="944"/>
      <c r="AI44" s="1928">
        <v>1</v>
      </c>
      <c r="AJ44" s="2949" t="s">
        <v>126</v>
      </c>
      <c r="AK44" s="2949"/>
      <c r="AL44" s="1928">
        <v>1</v>
      </c>
      <c r="AM44" s="1928">
        <v>1</v>
      </c>
      <c r="AN44" s="1928">
        <v>1</v>
      </c>
      <c r="AO44" s="1928">
        <v>1</v>
      </c>
      <c r="AP44" s="1928">
        <v>1</v>
      </c>
      <c r="AQ44" s="1928">
        <v>1</v>
      </c>
      <c r="AR44" s="1928">
        <v>1</v>
      </c>
      <c r="AS44" s="2160"/>
      <c r="AT44" s="841"/>
      <c r="AU44" s="959"/>
      <c r="AV44" s="1928">
        <v>1</v>
      </c>
    </row>
    <row r="45" spans="1:48" s="839" customFormat="1" ht="39.950000000000003" customHeight="1" thickBot="1">
      <c r="A45" s="1928">
        <v>1</v>
      </c>
      <c r="B45" s="1979" t="s">
        <v>192</v>
      </c>
      <c r="C45" s="1982" t="s">
        <v>2161</v>
      </c>
      <c r="D45" s="2456" t="s">
        <v>3684</v>
      </c>
      <c r="E45" s="2456"/>
      <c r="F45" s="2456"/>
      <c r="G45" s="2456"/>
      <c r="H45" s="2456"/>
      <c r="I45" s="2456"/>
      <c r="J45" s="2456"/>
      <c r="K45" s="2456"/>
      <c r="L45" s="2456"/>
      <c r="M45" s="2456"/>
      <c r="N45" s="2456"/>
      <c r="O45" s="2456"/>
      <c r="P45" s="2456"/>
      <c r="Q45" s="2456"/>
      <c r="R45" s="2456"/>
      <c r="S45" s="2456"/>
      <c r="T45" s="2456"/>
      <c r="U45" s="2456"/>
      <c r="V45" s="2456"/>
      <c r="W45" s="2456"/>
      <c r="X45" s="2415"/>
      <c r="Y45" s="2415"/>
      <c r="Z45" s="2415"/>
      <c r="AA45" s="2415"/>
      <c r="AB45" s="2415"/>
      <c r="AC45" s="3002" t="s">
        <v>12</v>
      </c>
      <c r="AD45" s="3002"/>
      <c r="AE45" s="1987" t="str">
        <f>LEFT(D45,1)</f>
        <v>N</v>
      </c>
      <c r="AF45" s="1928">
        <v>1</v>
      </c>
      <c r="AG45" s="1928">
        <v>1</v>
      </c>
      <c r="AH45" s="3040" t="s">
        <v>1918</v>
      </c>
      <c r="AI45" s="1928">
        <v>1</v>
      </c>
      <c r="AJ45"/>
      <c r="AK45"/>
      <c r="AL45" s="1928">
        <v>1</v>
      </c>
      <c r="AM45" s="1928">
        <v>1</v>
      </c>
      <c r="AN45" s="1928">
        <v>1</v>
      </c>
      <c r="AO45" s="1928">
        <v>1</v>
      </c>
      <c r="AP45" s="1928">
        <v>1</v>
      </c>
      <c r="AQ45" s="1928">
        <v>1</v>
      </c>
      <c r="AR45" s="1928">
        <v>1</v>
      </c>
      <c r="AS45" s="1036">
        <v>20</v>
      </c>
      <c r="AT45" s="1037">
        <v>20</v>
      </c>
      <c r="AU45" s="1038">
        <v>20</v>
      </c>
      <c r="AV45" s="1928">
        <v>1</v>
      </c>
    </row>
    <row r="46" spans="1:48" s="839" customFormat="1" ht="24.95" customHeight="1" thickBot="1">
      <c r="A46" s="1928">
        <v>1</v>
      </c>
      <c r="B46" s="1991" t="s">
        <v>192</v>
      </c>
      <c r="C46" s="2500" t="s">
        <v>1674</v>
      </c>
      <c r="D46" s="2416" t="s">
        <v>3751</v>
      </c>
      <c r="E46" s="2416"/>
      <c r="F46" s="2416"/>
      <c r="G46" s="2416"/>
      <c r="H46" s="2416"/>
      <c r="I46" s="1998"/>
      <c r="J46" s="2034" t="s">
        <v>2931</v>
      </c>
      <c r="K46" s="1998"/>
      <c r="L46" s="1998"/>
      <c r="M46" s="1998"/>
      <c r="N46" s="1998"/>
      <c r="O46" s="1998"/>
      <c r="P46" s="1998"/>
      <c r="Q46" s="1998"/>
      <c r="R46" s="1998"/>
      <c r="S46" s="1998"/>
      <c r="T46" s="1998"/>
      <c r="U46" s="1998"/>
      <c r="V46" s="1998"/>
      <c r="W46" s="2324" t="s">
        <v>3698</v>
      </c>
      <c r="X46" s="2326"/>
      <c r="Y46" s="2324"/>
      <c r="Z46" s="2324"/>
      <c r="AA46" s="2324"/>
      <c r="AB46" s="2324"/>
      <c r="AC46" s="2324"/>
      <c r="AD46" s="2324"/>
      <c r="AE46" s="3009" t="str">
        <f>D45</f>
        <v>NOM DE LA RECETTE</v>
      </c>
      <c r="AF46" s="1928">
        <v>1</v>
      </c>
      <c r="AG46" s="1928">
        <v>1</v>
      </c>
      <c r="AH46" s="3040"/>
      <c r="AI46" s="1928">
        <v>1</v>
      </c>
      <c r="AJ46" s="2920" t="s">
        <v>132</v>
      </c>
      <c r="AK46" s="2920"/>
      <c r="AL46" s="1928">
        <v>1</v>
      </c>
      <c r="AM46" s="1928">
        <v>1</v>
      </c>
      <c r="AN46" s="1928">
        <v>1</v>
      </c>
      <c r="AO46" s="1928">
        <v>1</v>
      </c>
      <c r="AP46" s="1928">
        <v>1</v>
      </c>
      <c r="AQ46" s="1928">
        <v>1</v>
      </c>
      <c r="AR46" s="1928">
        <v>1</v>
      </c>
      <c r="AS46" s="1042">
        <f ca="1">CELL("largeur",AS46)</f>
        <v>20</v>
      </c>
      <c r="AT46" s="1042">
        <f ca="1">CELL("largeur",AT46)</f>
        <v>20</v>
      </c>
      <c r="AU46" s="1042">
        <f ca="1">CELL("largeur",AU46)</f>
        <v>20</v>
      </c>
      <c r="AV46" s="1928">
        <v>1</v>
      </c>
    </row>
    <row r="47" spans="1:48" s="839" customFormat="1" ht="24.95" customHeight="1" thickBot="1">
      <c r="A47" s="1928">
        <v>1</v>
      </c>
      <c r="B47" s="1991" t="s">
        <v>201</v>
      </c>
      <c r="C47" s="2309" t="s">
        <v>3509</v>
      </c>
      <c r="D47" s="2309" t="s">
        <v>3487</v>
      </c>
      <c r="E47" s="2448"/>
      <c r="F47" s="2309" t="s">
        <v>3512</v>
      </c>
      <c r="G47" s="2309" t="s">
        <v>218</v>
      </c>
      <c r="H47" s="2309" t="s">
        <v>265</v>
      </c>
      <c r="I47" s="841"/>
      <c r="J47" s="841"/>
      <c r="K47" s="1998"/>
      <c r="L47" s="874"/>
      <c r="M47" s="874"/>
      <c r="N47" s="874"/>
      <c r="O47" s="2325"/>
      <c r="P47" s="2325"/>
      <c r="Q47" s="2325"/>
      <c r="R47" s="2325"/>
      <c r="S47" s="1998"/>
      <c r="T47" s="1998"/>
      <c r="U47" s="1998"/>
      <c r="V47" s="1998"/>
      <c r="W47" s="841"/>
      <c r="X47" s="2324"/>
      <c r="Y47" s="2324"/>
      <c r="Z47" s="2308"/>
      <c r="AB47" s="2308" t="s">
        <v>2171</v>
      </c>
      <c r="AC47" s="2304">
        <v>150</v>
      </c>
      <c r="AD47" s="2475" t="str">
        <f>AD51</f>
        <v>verres</v>
      </c>
      <c r="AE47" s="3009"/>
      <c r="AF47" s="1928">
        <v>1</v>
      </c>
      <c r="AG47" s="1928">
        <v>1</v>
      </c>
      <c r="AH47" s="3040"/>
      <c r="AI47" s="1928">
        <v>1</v>
      </c>
      <c r="AJ47"/>
      <c r="AK47"/>
      <c r="AL47" s="1928">
        <v>1</v>
      </c>
      <c r="AM47" s="1928">
        <v>1</v>
      </c>
      <c r="AN47" s="1928">
        <v>1</v>
      </c>
      <c r="AO47" s="1928">
        <v>1</v>
      </c>
      <c r="AP47" s="1928">
        <v>1</v>
      </c>
      <c r="AQ47" s="1928">
        <v>1</v>
      </c>
      <c r="AR47" s="1928">
        <v>1</v>
      </c>
      <c r="AS47" s="1928">
        <v>1</v>
      </c>
      <c r="AT47" s="1928">
        <v>1</v>
      </c>
      <c r="AU47" s="1928">
        <v>1</v>
      </c>
      <c r="AV47" s="1928">
        <v>1</v>
      </c>
    </row>
    <row r="48" spans="1:48" s="839" customFormat="1" ht="24.95" customHeight="1">
      <c r="A48" s="1928">
        <v>1</v>
      </c>
      <c r="B48" s="1991" t="s">
        <v>201</v>
      </c>
      <c r="C48" s="2309" t="s">
        <v>3502</v>
      </c>
      <c r="D48" s="2309" t="s">
        <v>3505</v>
      </c>
      <c r="E48" s="2448"/>
      <c r="F48" s="2309" t="s">
        <v>3104</v>
      </c>
      <c r="G48" s="2309" t="s">
        <v>389</v>
      </c>
      <c r="H48" s="841"/>
      <c r="I48" s="841"/>
      <c r="J48" s="2325"/>
      <c r="K48" s="2325"/>
      <c r="L48" s="2325"/>
      <c r="M48" s="2325"/>
      <c r="N48" s="2325"/>
      <c r="O48" s="2325"/>
      <c r="P48" s="2325"/>
      <c r="Q48" s="2325"/>
      <c r="R48" s="2325"/>
      <c r="S48" s="1998"/>
      <c r="T48" s="1998"/>
      <c r="U48" s="1998"/>
      <c r="V48" s="2325"/>
      <c r="W48" s="2326"/>
      <c r="X48" s="2324"/>
      <c r="Y48" s="2324"/>
      <c r="Z48" s="2326"/>
      <c r="AA48" s="2326"/>
      <c r="AB48" s="2326"/>
      <c r="AC48" s="2327">
        <f>AD49*AC47</f>
        <v>30</v>
      </c>
      <c r="AE48" s="3009"/>
      <c r="AF48" s="1928">
        <v>1</v>
      </c>
      <c r="AG48" s="1928">
        <v>1</v>
      </c>
      <c r="AH48" s="3040"/>
      <c r="AI48" s="1928">
        <v>1</v>
      </c>
      <c r="AJ48" s="2926" t="s">
        <v>138</v>
      </c>
      <c r="AK48" s="2926"/>
      <c r="AL48" s="1928">
        <v>1</v>
      </c>
      <c r="AM48" s="1928">
        <v>1</v>
      </c>
      <c r="AN48" s="1928">
        <v>1</v>
      </c>
      <c r="AO48" s="1928">
        <v>1</v>
      </c>
      <c r="AP48" s="1928">
        <v>1</v>
      </c>
      <c r="AQ48" s="1928">
        <v>1</v>
      </c>
      <c r="AR48" s="1928">
        <v>1</v>
      </c>
      <c r="AS48" s="1928">
        <v>1</v>
      </c>
      <c r="AT48" s="1928">
        <v>1</v>
      </c>
      <c r="AU48" s="1928">
        <v>1</v>
      </c>
      <c r="AV48" s="1928">
        <v>1</v>
      </c>
    </row>
    <row r="49" spans="1:48" s="839" customFormat="1" ht="24.95" customHeight="1">
      <c r="A49" s="1928">
        <v>1</v>
      </c>
      <c r="B49" s="1991" t="s">
        <v>201</v>
      </c>
      <c r="C49" s="2309" t="s">
        <v>3493</v>
      </c>
      <c r="D49" s="2309" t="s">
        <v>3458</v>
      </c>
      <c r="E49" s="2448"/>
      <c r="F49" s="2309" t="s">
        <v>3475</v>
      </c>
      <c r="G49" s="2309" t="s">
        <v>223</v>
      </c>
      <c r="H49" s="841"/>
      <c r="I49" s="841"/>
      <c r="J49" s="2325"/>
      <c r="K49" s="2325"/>
      <c r="L49" s="2325"/>
      <c r="M49" s="2325"/>
      <c r="N49" s="2325"/>
      <c r="O49" s="2325"/>
      <c r="P49" s="2325"/>
      <c r="Q49" s="2325"/>
      <c r="R49" s="2325"/>
      <c r="S49" s="2325"/>
      <c r="T49" s="2325"/>
      <c r="U49" s="1998"/>
      <c r="V49" s="2325"/>
      <c r="W49" s="841"/>
      <c r="X49" s="2329"/>
      <c r="Y49" s="2324"/>
      <c r="Z49" s="2324"/>
      <c r="AA49" s="2324"/>
      <c r="AB49" s="2329" t="s">
        <v>2170</v>
      </c>
      <c r="AC49" s="2330">
        <v>20</v>
      </c>
      <c r="AD49" s="2331">
        <f>AC49/100</f>
        <v>0.2</v>
      </c>
      <c r="AE49" s="3009"/>
      <c r="AF49" s="1928">
        <v>1</v>
      </c>
      <c r="AG49" s="1928">
        <v>1</v>
      </c>
      <c r="AH49" s="1437" t="s">
        <v>1983</v>
      </c>
      <c r="AI49" s="1928">
        <v>1</v>
      </c>
      <c r="AJ49"/>
      <c r="AK49"/>
      <c r="AL49" s="1928">
        <v>1</v>
      </c>
      <c r="AM49" s="1928">
        <v>1</v>
      </c>
      <c r="AN49" s="1928">
        <v>1</v>
      </c>
      <c r="AO49" s="1928">
        <v>1</v>
      </c>
      <c r="AP49" s="1928">
        <v>1</v>
      </c>
      <c r="AQ49" s="1928">
        <v>1</v>
      </c>
      <c r="AR49" s="1928">
        <v>1</v>
      </c>
      <c r="AS49" s="1928">
        <v>1</v>
      </c>
      <c r="AT49" s="1928">
        <v>1</v>
      </c>
      <c r="AU49" s="1928">
        <v>1</v>
      </c>
      <c r="AV49" s="1928">
        <v>1</v>
      </c>
    </row>
    <row r="50" spans="1:48" s="839" customFormat="1" ht="24.95" customHeight="1">
      <c r="A50" s="1928">
        <v>1</v>
      </c>
      <c r="B50" s="1991" t="s">
        <v>201</v>
      </c>
      <c r="C50" s="2309" t="s">
        <v>2967</v>
      </c>
      <c r="D50" s="2309" t="s">
        <v>3480</v>
      </c>
      <c r="E50" s="2448"/>
      <c r="F50" s="2309" t="s">
        <v>3466</v>
      </c>
      <c r="G50" s="2309" t="s">
        <v>390</v>
      </c>
      <c r="H50" s="841"/>
      <c r="I50" s="841"/>
      <c r="J50" s="2325"/>
      <c r="K50" s="2325"/>
      <c r="L50" s="2325"/>
      <c r="M50" s="2325"/>
      <c r="N50" s="2325"/>
      <c r="O50" s="2325"/>
      <c r="P50" s="2325"/>
      <c r="Q50" s="2325"/>
      <c r="R50" s="2325"/>
      <c r="S50" s="2325"/>
      <c r="T50" s="2325"/>
      <c r="U50" s="1998"/>
      <c r="V50" s="2325"/>
      <c r="W50" s="841"/>
      <c r="X50" s="2332"/>
      <c r="Y50" s="2332"/>
      <c r="Z50" s="2324"/>
      <c r="AA50" s="2332"/>
      <c r="AB50" s="2332"/>
      <c r="AC50" s="2333"/>
      <c r="AD50" s="2334"/>
      <c r="AE50" s="3009"/>
      <c r="AF50" s="1928">
        <v>1</v>
      </c>
      <c r="AG50" s="1928">
        <v>1</v>
      </c>
      <c r="AH50" s="1896" t="s">
        <v>1984</v>
      </c>
      <c r="AI50" s="1928">
        <v>1</v>
      </c>
      <c r="AJ50" s="2939" t="s">
        <v>145</v>
      </c>
      <c r="AK50" s="2939"/>
      <c r="AL50" s="1928">
        <v>1</v>
      </c>
      <c r="AM50" s="1928">
        <v>1</v>
      </c>
      <c r="AN50" s="1928">
        <v>1</v>
      </c>
      <c r="AO50" s="1928">
        <v>1</v>
      </c>
      <c r="AP50" s="1928">
        <v>1</v>
      </c>
      <c r="AQ50" s="1928">
        <v>1</v>
      </c>
      <c r="AR50" s="1928">
        <v>1</v>
      </c>
      <c r="AS50" s="1928">
        <v>1</v>
      </c>
      <c r="AT50" s="1928">
        <v>1</v>
      </c>
      <c r="AU50" s="1928">
        <v>1</v>
      </c>
      <c r="AV50" s="1928">
        <v>1</v>
      </c>
    </row>
    <row r="51" spans="1:48" s="839" customFormat="1" ht="24.95" customHeight="1">
      <c r="A51" s="1928">
        <v>1</v>
      </c>
      <c r="B51" s="1991" t="s">
        <v>201</v>
      </c>
      <c r="C51" s="2309" t="s">
        <v>3484</v>
      </c>
      <c r="D51" s="2309" t="s">
        <v>3228</v>
      </c>
      <c r="E51" s="2448"/>
      <c r="F51" s="2309" t="s">
        <v>3462</v>
      </c>
      <c r="G51" s="2309" t="s">
        <v>1676</v>
      </c>
      <c r="H51" s="2497"/>
      <c r="I51" s="2498"/>
      <c r="J51" s="2498"/>
      <c r="K51" s="2473"/>
      <c r="L51" s="2473"/>
      <c r="M51" s="2473"/>
      <c r="N51" s="2473"/>
      <c r="O51" s="2473"/>
      <c r="P51" s="2473"/>
      <c r="Q51" s="2473"/>
      <c r="R51" s="2473"/>
      <c r="S51" s="2473"/>
      <c r="T51" s="2473"/>
      <c r="U51" s="2473"/>
      <c r="V51" s="2473"/>
      <c r="W51" s="2498"/>
      <c r="X51" s="2391"/>
      <c r="Y51" s="2391"/>
      <c r="Z51" s="2391"/>
      <c r="AA51" s="2391"/>
      <c r="AB51" s="2391" t="s">
        <v>3768</v>
      </c>
      <c r="AC51" s="2335">
        <v>10</v>
      </c>
      <c r="AD51" s="2336" t="s">
        <v>1840</v>
      </c>
      <c r="AE51" s="3009"/>
      <c r="AF51" s="1928">
        <v>1</v>
      </c>
      <c r="AG51" s="1928">
        <v>1</v>
      </c>
      <c r="AH51" s="1896" t="s">
        <v>1670</v>
      </c>
      <c r="AI51" s="1928">
        <v>1</v>
      </c>
      <c r="AJ51" s="2939"/>
      <c r="AK51" s="2939"/>
      <c r="AL51" s="1928">
        <v>1</v>
      </c>
      <c r="AM51" s="1928">
        <v>1</v>
      </c>
      <c r="AN51" s="1928">
        <v>1</v>
      </c>
      <c r="AO51" s="1928">
        <v>1</v>
      </c>
      <c r="AP51" s="1928">
        <v>1</v>
      </c>
      <c r="AQ51" s="1928">
        <v>1</v>
      </c>
      <c r="AR51" s="1928">
        <v>1</v>
      </c>
      <c r="AS51" s="1928">
        <v>1</v>
      </c>
      <c r="AT51" s="1928">
        <v>1</v>
      </c>
      <c r="AU51" s="1928">
        <v>1</v>
      </c>
      <c r="AV51" s="1928">
        <v>1</v>
      </c>
    </row>
    <row r="52" spans="1:48" s="839" customFormat="1" ht="24.95" customHeight="1">
      <c r="A52" s="1928">
        <v>1</v>
      </c>
      <c r="B52" s="1991" t="s">
        <v>201</v>
      </c>
      <c r="C52" s="2309" t="s">
        <v>2940</v>
      </c>
      <c r="D52" s="2309" t="s">
        <v>3231</v>
      </c>
      <c r="E52" s="2448"/>
      <c r="F52" s="2309" t="s">
        <v>3704</v>
      </c>
      <c r="G52" s="2309" t="s">
        <v>1674</v>
      </c>
      <c r="H52" s="2499"/>
      <c r="I52" s="841"/>
      <c r="J52" s="2393" t="str">
        <f t="shared" ref="J52:V52" si="20">SUBSTITUTE(ADDRESS(1,COLUMN(),4),"1","")</f>
        <v>J</v>
      </c>
      <c r="K52" s="2393" t="str">
        <f t="shared" si="20"/>
        <v>K</v>
      </c>
      <c r="L52" s="2393" t="str">
        <f t="shared" si="20"/>
        <v>L</v>
      </c>
      <c r="M52" s="2393" t="str">
        <f t="shared" si="20"/>
        <v>M</v>
      </c>
      <c r="N52" s="2393" t="str">
        <f t="shared" si="20"/>
        <v>N</v>
      </c>
      <c r="O52" s="2393" t="str">
        <f t="shared" si="20"/>
        <v>O</v>
      </c>
      <c r="P52" s="2393" t="str">
        <f t="shared" si="20"/>
        <v>P</v>
      </c>
      <c r="Q52" s="2393" t="str">
        <f t="shared" si="20"/>
        <v>Q</v>
      </c>
      <c r="R52" s="2393" t="str">
        <f t="shared" si="20"/>
        <v>R</v>
      </c>
      <c r="S52" s="2393" t="str">
        <f t="shared" si="20"/>
        <v>S</v>
      </c>
      <c r="T52" s="2393" t="str">
        <f t="shared" si="20"/>
        <v>T</v>
      </c>
      <c r="U52" s="2393" t="str">
        <f t="shared" si="20"/>
        <v>U</v>
      </c>
      <c r="V52" s="2393" t="str">
        <f t="shared" si="20"/>
        <v>V</v>
      </c>
      <c r="W52" s="2394">
        <f>SUM(Q54:Q65)</f>
        <v>0</v>
      </c>
      <c r="X52" s="2487" t="s">
        <v>3759</v>
      </c>
      <c r="Y52" s="2394"/>
      <c r="Z52" s="2394"/>
      <c r="AA52" s="1830" t="s">
        <v>2213</v>
      </c>
      <c r="AB52" s="2527">
        <f>SUM(Q54:Q65)</f>
        <v>0</v>
      </c>
      <c r="AC52" s="2395" t="s">
        <v>1718</v>
      </c>
      <c r="AD52" s="2396">
        <f>(W52/AC51)*100</f>
        <v>0</v>
      </c>
      <c r="AE52" s="3009"/>
      <c r="AF52" s="1928">
        <v>1</v>
      </c>
      <c r="AG52" s="1928">
        <v>1</v>
      </c>
      <c r="AH52" s="3070" t="s">
        <v>1985</v>
      </c>
      <c r="AI52" s="1928">
        <v>1</v>
      </c>
      <c r="AJ52" s="2939"/>
      <c r="AK52" s="2939"/>
      <c r="AL52" s="1928">
        <v>1</v>
      </c>
      <c r="AM52" s="1928">
        <v>1</v>
      </c>
      <c r="AN52" s="1928">
        <v>1</v>
      </c>
      <c r="AO52" s="1928">
        <v>1</v>
      </c>
      <c r="AP52" s="1928">
        <v>1</v>
      </c>
      <c r="AQ52" s="1928">
        <v>1</v>
      </c>
      <c r="AR52" s="1928">
        <v>1</v>
      </c>
      <c r="AS52" s="1928">
        <v>1</v>
      </c>
      <c r="AT52" s="1928">
        <v>1</v>
      </c>
      <c r="AU52" s="1928">
        <v>1</v>
      </c>
      <c r="AV52" s="1928">
        <v>1</v>
      </c>
    </row>
    <row r="53" spans="1:48" s="839" customFormat="1" ht="24.95" customHeight="1">
      <c r="A53" s="1928">
        <v>1</v>
      </c>
      <c r="B53" s="1991" t="s">
        <v>192</v>
      </c>
      <c r="C53" s="2418" t="s">
        <v>3682</v>
      </c>
      <c r="D53" s="2419" t="s">
        <v>2179</v>
      </c>
      <c r="E53" s="2504" t="s">
        <v>1718</v>
      </c>
      <c r="F53" s="2505" t="s">
        <v>1711</v>
      </c>
      <c r="G53" s="2506" t="s">
        <v>2180</v>
      </c>
      <c r="H53" s="2507" t="s">
        <v>2954</v>
      </c>
      <c r="I53" s="2420" t="s">
        <v>3738</v>
      </c>
      <c r="J53" s="2508">
        <f>AC47</f>
        <v>150</v>
      </c>
      <c r="K53" s="2469" t="s">
        <v>3713</v>
      </c>
      <c r="L53" s="2397" t="s">
        <v>3714</v>
      </c>
      <c r="M53" s="2397" t="s">
        <v>3754</v>
      </c>
      <c r="N53" s="2397" t="s">
        <v>3701</v>
      </c>
      <c r="O53" s="2397" t="s">
        <v>3702</v>
      </c>
      <c r="P53" s="2397" t="s">
        <v>3758</v>
      </c>
      <c r="Q53" s="2397" t="s">
        <v>3755</v>
      </c>
      <c r="R53" s="2397" t="s">
        <v>3752</v>
      </c>
      <c r="S53" s="2397" t="s">
        <v>3753</v>
      </c>
      <c r="T53" s="2397" t="s">
        <v>3756</v>
      </c>
      <c r="U53" s="2397" t="s">
        <v>3757</v>
      </c>
      <c r="V53" s="2471">
        <f>AC67</f>
        <v>1</v>
      </c>
      <c r="W53" s="2216" t="s">
        <v>3681</v>
      </c>
      <c r="X53" s="2488" t="s">
        <v>3750</v>
      </c>
      <c r="Y53" s="2490"/>
      <c r="Z53" s="2490"/>
      <c r="AA53" s="2490"/>
      <c r="AB53" s="2490"/>
      <c r="AC53" s="2312">
        <f>AC47</f>
        <v>150</v>
      </c>
      <c r="AD53" s="2306" t="str">
        <f>AD47</f>
        <v>verres</v>
      </c>
      <c r="AE53" s="3009"/>
      <c r="AF53" s="1928">
        <v>1</v>
      </c>
      <c r="AG53" s="1928">
        <v>1</v>
      </c>
      <c r="AH53" s="3070"/>
      <c r="AI53" s="1928">
        <v>1</v>
      </c>
      <c r="AJ53" s="2939"/>
      <c r="AK53" s="2939"/>
      <c r="AL53" s="1928">
        <v>1</v>
      </c>
      <c r="AM53" s="1928">
        <v>1</v>
      </c>
      <c r="AN53" s="1928">
        <v>1</v>
      </c>
      <c r="AO53" s="1928">
        <v>1</v>
      </c>
      <c r="AP53" s="1928">
        <v>1</v>
      </c>
      <c r="AQ53" s="1928">
        <v>1</v>
      </c>
      <c r="AR53" s="1928">
        <v>1</v>
      </c>
      <c r="AS53" s="1928">
        <v>1</v>
      </c>
      <c r="AT53" s="1928">
        <v>1</v>
      </c>
      <c r="AU53" s="1928">
        <v>1</v>
      </c>
      <c r="AV53" s="1928">
        <v>1</v>
      </c>
    </row>
    <row r="54" spans="1:48" s="839" customFormat="1" ht="26.1" customHeight="1">
      <c r="A54" s="1928">
        <v>1</v>
      </c>
      <c r="B54" s="1991" t="s">
        <v>192</v>
      </c>
      <c r="C54" s="2477"/>
      <c r="D54" s="2502"/>
      <c r="E54" s="2448" t="str">
        <f>IF(AND(C54&gt;0,F54&gt;0),"de","")</f>
        <v/>
      </c>
      <c r="F54" s="2043"/>
      <c r="G54" s="2425"/>
      <c r="H54" s="1369">
        <f>IF(AND(F54="",G54=""),0,IF(AND(F54&lt;&gt;"",G54=""),"saisir ⑦",IF(AND(F54="",G54&lt;&gt;""),"saisir ⑥",IF(AND(G54=C46,F54&gt;10),"Trop de'/10",0))))</f>
        <v>0</v>
      </c>
      <c r="I54" s="2503">
        <f>Q54</f>
        <v>0</v>
      </c>
      <c r="J54" s="2338">
        <f>IF(U54=0, 0, IF(U54&gt;=1, TEXT(U54, "0.000") &amp; " Kg", TEXT(U54*1000, "0") &amp; " g"))</f>
        <v>0</v>
      </c>
      <c r="K54" s="2470">
        <f>IFERROR(SUMIF(C85:D85, G54, C86:D86), 0)</f>
        <v>0</v>
      </c>
      <c r="L54" s="2458">
        <f>IFERROR(SUMIF(E83:K83, G54, E84:K84), 0)</f>
        <v>0</v>
      </c>
      <c r="M54" s="2040">
        <f>IFERROR(SUMIF(E85:K85, G54, E86:K86), 0) + IFERROR(SUMIF(E87:K87, G54, E88:K88), 0) + IFERROR(SUMIF(E89:K89, G54, E90:K90), 0)</f>
        <v>0</v>
      </c>
      <c r="N54" s="2457">
        <f>IF(ISBLANK(C54), K54*F54*X54, K54*F54*C54*X54)</f>
        <v>0</v>
      </c>
      <c r="O54" s="2465">
        <f>IF(ISBLANK(C54), L54*F54, L54*F54*C54)</f>
        <v>0</v>
      </c>
      <c r="P54" s="2339">
        <f>IF(ISBLANK(C54), M54*F54, M54*F54*C54)</f>
        <v>0</v>
      </c>
      <c r="Q54" s="2468">
        <f>IF(N54&gt;0,N54,IF(O54&gt;0,O54,IF(P54&gt;0,P54,0)))</f>
        <v>0</v>
      </c>
      <c r="R54" s="2466">
        <f>IF(SUM(Q54:Q65)=0,0,IF(ISBLANK(C54),(K54*F54*X54)/AB52*AC48,(K54*F54*C54*X54)/AB52*AC48))</f>
        <v>0</v>
      </c>
      <c r="S54" s="2458">
        <f>IF(AB52=0,0,O54/AB52*AC48)</f>
        <v>0</v>
      </c>
      <c r="T54" s="2467">
        <f>IF(AB52=0,0,P54/AB52*AC48)</f>
        <v>0</v>
      </c>
      <c r="U54" s="2468">
        <f>IF(SUM(Q54:Q65)=0,0,IF(R54&gt;0,R54,IF(S54&gt;0,S54,IF(T54&gt;0,T54,0))))</f>
        <v>0</v>
      </c>
      <c r="V54" s="2472">
        <f>IF(U54=0,0,(U54/U66)*V53)</f>
        <v>0</v>
      </c>
      <c r="W54" s="2046"/>
      <c r="X54" s="2480">
        <v>1</v>
      </c>
      <c r="Y54" s="2481">
        <f>IF(T54&gt;0,F54/W52*AC48,0)</f>
        <v>0</v>
      </c>
      <c r="Z54" s="2478">
        <f t="shared" ref="Z54:Z65" si="21">IF(Y54=0,0,G54)</f>
        <v>0</v>
      </c>
      <c r="AA54" s="2479" t="str">
        <f>IF(L54&gt;0, TRUNC(S54,2)&amp;" L", IF(T54&gt;0, J54, IF(AND(G54="g", R54&gt;0), TRUNC(R54,2)&amp;" "&amp;"Kg", IF(R54&gt;0, TRUNC(R54,2)&amp;" "&amp;G54, ""))))</f>
        <v/>
      </c>
      <c r="AB54" s="2479">
        <f t="shared" ref="AB54:AB65" si="22">IF(L54=0,0,IF(AA54&gt;0,IF(U54=0,0,IF(U54&gt;1,ROUND(U54,2)&amp;" Kg",ROUND(U54*1000,0)&amp;" g"))))</f>
        <v>0</v>
      </c>
      <c r="AC54" s="2049">
        <f>IF(W52=0,0,(C54/W52)*AC48)</f>
        <v>0</v>
      </c>
      <c r="AD54" s="2307">
        <f t="shared" ref="AD54:AD65" si="23">D54</f>
        <v>0</v>
      </c>
      <c r="AE54" s="3009"/>
      <c r="AF54" s="1928">
        <v>1</v>
      </c>
      <c r="AG54" s="1928">
        <v>1</v>
      </c>
      <c r="AH54" s="1895" t="s">
        <v>1986</v>
      </c>
      <c r="AI54" s="1928">
        <v>1</v>
      </c>
      <c r="AJ54" s="2939"/>
      <c r="AK54" s="2939"/>
      <c r="AL54" s="1928">
        <v>1</v>
      </c>
      <c r="AM54" s="1928">
        <v>1</v>
      </c>
      <c r="AN54" s="1928">
        <v>1</v>
      </c>
      <c r="AO54" s="1928">
        <v>1</v>
      </c>
      <c r="AP54" s="1928">
        <v>1</v>
      </c>
      <c r="AQ54" s="1928">
        <v>1</v>
      </c>
      <c r="AR54" s="1928">
        <v>1</v>
      </c>
      <c r="AS54" s="1928">
        <v>1</v>
      </c>
      <c r="AT54" s="1928">
        <v>1</v>
      </c>
      <c r="AU54" s="1928">
        <v>1</v>
      </c>
      <c r="AV54" s="1928">
        <v>1</v>
      </c>
    </row>
    <row r="55" spans="1:48" s="839" customFormat="1" ht="26.1" customHeight="1">
      <c r="A55" s="1928">
        <v>1</v>
      </c>
      <c r="B55" s="2055" t="str">
        <f t="shared" ref="B55:B64" si="24">IF(W55&lt;&gt;"","A","►")</f>
        <v>A</v>
      </c>
      <c r="C55" s="2476"/>
      <c r="D55" s="2501"/>
      <c r="E55" s="2448" t="str">
        <f t="shared" ref="E55:E65" si="25">IF(AND(C55&gt;0,F55&gt;0),"de","")</f>
        <v/>
      </c>
      <c r="F55" s="2058"/>
      <c r="G55" s="2309"/>
      <c r="H55" s="1369">
        <f>IF(AND(F55="",G55=""),0,IF(AND(F55&lt;&gt;"",G55=""),"saisir ⑦",IF(AND(F55="",G55&lt;&gt;""),"saisir ⑥",IF(AND(G55=C46,F55&gt;10),"Trop de'/10",0))))</f>
        <v>0</v>
      </c>
      <c r="I55" s="2422">
        <f t="shared" ref="I55:I65" si="26">Q55</f>
        <v>0</v>
      </c>
      <c r="J55" s="2338">
        <f t="shared" ref="J55:J65" si="27">IF(U55=0, 0, IF(U55&gt;=1, TEXT(U55, "0.000") &amp; " Kg", TEXT(U55*1000, "0") &amp; " g"))</f>
        <v>0</v>
      </c>
      <c r="K55" s="2470">
        <f>IFERROR(SUMIF(C85:D85, G55, C86:D86), 0)</f>
        <v>0</v>
      </c>
      <c r="L55" s="2458">
        <f>IFERROR(SUMIF(E83:K83, G55, E84:K84), 0)</f>
        <v>0</v>
      </c>
      <c r="M55" s="2040">
        <f>IFERROR(SUMIF(E85:K85, G55, E86:K86), 0) + IFERROR(SUMIF(E87:K87, G55, E88:K88), 0) + IFERROR(SUMIF(E89:K89, G55, E90:K90), 0)</f>
        <v>0</v>
      </c>
      <c r="N55" s="2457">
        <f t="shared" ref="N55:N65" si="28">IF(ISBLANK(C55), K55*F55*X55, K55*F55*C55*X55)</f>
        <v>0</v>
      </c>
      <c r="O55" s="2465">
        <f t="shared" ref="O55:O65" si="29">IF(ISBLANK(C55), L55*F55, L55*F55*C55)</f>
        <v>0</v>
      </c>
      <c r="P55" s="2339">
        <f t="shared" ref="P55:P65" si="30">IF(ISBLANK(C55), M55*F55, M55*F55*C55)</f>
        <v>0</v>
      </c>
      <c r="Q55" s="2468">
        <f t="shared" ref="Q55:Q65" si="31">IF(N55&gt;0,N55,IF(O55&gt;0,O55,IF(P55&gt;0,P55,0)))</f>
        <v>0</v>
      </c>
      <c r="R55" s="2466">
        <f>IF(SUM(Q54:Q65)=0,0,IF(ISBLANK(C55),(K55*F55*X55)/AB52*AC48,(K55*F55*C55*X55)/AB52*AC48))</f>
        <v>0</v>
      </c>
      <c r="S55" s="2458">
        <f>IF(AB52=0,0,O55/AB52*AC48)</f>
        <v>0</v>
      </c>
      <c r="T55" s="2467">
        <f>IF(AB52=0,0,P55/AB52*AC48)</f>
        <v>0</v>
      </c>
      <c r="U55" s="2468">
        <f>IF(SUM(Q54:Q65)=0,0,IF(R55&gt;0,R55,IF(S55&gt;0,S55,IF(T55&gt;0,T55,0))))</f>
        <v>0</v>
      </c>
      <c r="V55" s="2472">
        <f>IF(U55=0,0,(U55/U66)*V53)</f>
        <v>0</v>
      </c>
      <c r="W55" s="2046" t="s">
        <v>3298</v>
      </c>
      <c r="X55" s="865">
        <v>1</v>
      </c>
      <c r="Y55" s="2482">
        <f>IF(T55&gt;0,F55/W52*AC48,0)</f>
        <v>0</v>
      </c>
      <c r="Z55" s="2483">
        <f t="shared" si="21"/>
        <v>0</v>
      </c>
      <c r="AA55" s="2484" t="str">
        <f>IF(L55&gt;0, TRUNC(S55,2)&amp;" L", IF(T55&gt;0, J55, IF(AND(G55="g", R55&gt;0), TRUNC(R55,2)&amp;" "&amp;"Kg", IF(R55&gt;0, TRUNC(R55,2)&amp;" "&amp;G55, ""))))</f>
        <v/>
      </c>
      <c r="AB55" s="2484">
        <f t="shared" si="22"/>
        <v>0</v>
      </c>
      <c r="AC55" s="2485">
        <f>IF(W52=0,0,(C55/W52)*AC48)</f>
        <v>0</v>
      </c>
      <c r="AD55" s="2486">
        <f t="shared" si="23"/>
        <v>0</v>
      </c>
      <c r="AE55" s="3009"/>
      <c r="AF55" s="1928">
        <v>1</v>
      </c>
      <c r="AG55" s="1928">
        <v>1</v>
      </c>
      <c r="AH55" s="1895"/>
      <c r="AI55" s="1928">
        <v>1</v>
      </c>
      <c r="AJ55" s="2939"/>
      <c r="AK55" s="2939"/>
      <c r="AL55" s="1928">
        <v>1</v>
      </c>
      <c r="AM55" s="1928">
        <v>1</v>
      </c>
      <c r="AN55" s="1928">
        <v>1</v>
      </c>
      <c r="AO55" s="1928">
        <v>1</v>
      </c>
      <c r="AP55" s="1928">
        <v>1</v>
      </c>
      <c r="AQ55" s="1928">
        <v>1</v>
      </c>
      <c r="AR55" s="1928">
        <v>1</v>
      </c>
      <c r="AS55" s="1928">
        <v>1</v>
      </c>
      <c r="AT55" s="1928">
        <v>1</v>
      </c>
      <c r="AU55" s="1928">
        <v>1</v>
      </c>
      <c r="AV55" s="1928">
        <v>1</v>
      </c>
    </row>
    <row r="56" spans="1:48" s="839" customFormat="1" ht="26.1" customHeight="1" thickBot="1">
      <c r="A56" s="1928">
        <v>1</v>
      </c>
      <c r="B56" s="2055" t="str">
        <f t="shared" si="24"/>
        <v>►</v>
      </c>
      <c r="C56" s="2477"/>
      <c r="D56" s="2502"/>
      <c r="E56" s="2448" t="str">
        <f t="shared" si="25"/>
        <v/>
      </c>
      <c r="F56" s="2043"/>
      <c r="G56" s="2309"/>
      <c r="H56" s="1369">
        <f>IF(AND(F56="",G56=""),0,IF(AND(F56&lt;&gt;"",G56=""),"saisir ⑦",IF(AND(F56="",G56&lt;&gt;""),"saisir ⑥",IF(AND(G56=C46,F56&gt;10),"Trop de'/10",0))))</f>
        <v>0</v>
      </c>
      <c r="I56" s="2422">
        <f t="shared" si="26"/>
        <v>0</v>
      </c>
      <c r="J56" s="2338">
        <f t="shared" si="27"/>
        <v>0</v>
      </c>
      <c r="K56" s="2470">
        <f>IFERROR(SUMIF(C85:D85, G56, C86:D86), 0)</f>
        <v>0</v>
      </c>
      <c r="L56" s="2458">
        <f>IFERROR(SUMIF(E83:K83, G56, E84:K84), 0)</f>
        <v>0</v>
      </c>
      <c r="M56" s="2040">
        <f>IFERROR(SUMIF(E85:K85, G56, E86:K86), 0) + IFERROR(SUMIF(E87:K87, G56, E88:K88), 0) + IFERROR(SUMIF(E89:K89, G56, E90:K90), 0)</f>
        <v>0</v>
      </c>
      <c r="N56" s="2457">
        <f t="shared" si="28"/>
        <v>0</v>
      </c>
      <c r="O56" s="2465">
        <f t="shared" si="29"/>
        <v>0</v>
      </c>
      <c r="P56" s="2339">
        <f t="shared" si="30"/>
        <v>0</v>
      </c>
      <c r="Q56" s="2468">
        <f t="shared" si="31"/>
        <v>0</v>
      </c>
      <c r="R56" s="2466">
        <f>IF(SUM(Q54:Q65)=0,0,IF(ISBLANK(C56),(K56*F56*X56)/AB52*AC48,(K56*F56*C56*X56)/AB52*AC48))</f>
        <v>0</v>
      </c>
      <c r="S56" s="2458">
        <f>IF(AB52=0,0,O56/AB52*AC48)</f>
        <v>0</v>
      </c>
      <c r="T56" s="2467">
        <f>IF(AB52=0,0,P56/AB52*AC48)</f>
        <v>0</v>
      </c>
      <c r="U56" s="2468">
        <f>IF(SUM(Q54:Q65)=0,0,IF(R56&gt;0,R56,IF(S56&gt;0,S56,IF(T56&gt;0,T56,0))))</f>
        <v>0</v>
      </c>
      <c r="V56" s="2472">
        <f>IF(U56=0,0,(U56/U66)*V53)</f>
        <v>0</v>
      </c>
      <c r="W56" s="2046"/>
      <c r="X56" s="2480">
        <v>1</v>
      </c>
      <c r="Y56" s="2481">
        <f>IF(T56&gt;0,F56/W52*AC48,0)</f>
        <v>0</v>
      </c>
      <c r="Z56" s="2478">
        <f t="shared" si="21"/>
        <v>0</v>
      </c>
      <c r="AA56" s="2479" t="str">
        <f t="shared" ref="AA56:AA65" si="32">IF(L56&gt;0, TRUNC(S56,2)&amp;" L", IF(T56&gt;0, J56, IF(AND(G56="g", R56&gt;0), TRUNC(R56,2)&amp;" "&amp;"Kg", IF(R56&gt;0, TRUNC(R56,2)&amp;" "&amp;G56, ""))))</f>
        <v/>
      </c>
      <c r="AB56" s="2479">
        <f t="shared" si="22"/>
        <v>0</v>
      </c>
      <c r="AC56" s="2049">
        <f>IF(W52=0,0,(C56/W52)*AC48)</f>
        <v>0</v>
      </c>
      <c r="AD56" s="2307">
        <f t="shared" si="23"/>
        <v>0</v>
      </c>
      <c r="AE56" s="3009"/>
      <c r="AF56" s="1928">
        <v>1</v>
      </c>
      <c r="AG56" s="1928">
        <v>1</v>
      </c>
      <c r="AH56" s="1028">
        <v>1</v>
      </c>
      <c r="AI56" s="1928">
        <v>1</v>
      </c>
      <c r="AJ56" s="2315">
        <v>11</v>
      </c>
      <c r="AK56" s="2315">
        <v>19</v>
      </c>
      <c r="AL56" s="1928">
        <v>1</v>
      </c>
      <c r="AM56" s="1928">
        <v>1</v>
      </c>
      <c r="AN56" s="1928">
        <v>1</v>
      </c>
      <c r="AO56" s="1928">
        <v>1</v>
      </c>
      <c r="AP56" s="1928">
        <v>1</v>
      </c>
      <c r="AQ56" s="1928">
        <v>1</v>
      </c>
      <c r="AR56" s="1928">
        <v>1</v>
      </c>
      <c r="AS56" s="1928">
        <v>1</v>
      </c>
      <c r="AT56" s="1928">
        <v>1</v>
      </c>
      <c r="AU56" s="1928">
        <v>1</v>
      </c>
      <c r="AV56" s="1928">
        <v>1</v>
      </c>
    </row>
    <row r="57" spans="1:48" s="839" customFormat="1" ht="26.1" customHeight="1">
      <c r="A57" s="1928">
        <v>1</v>
      </c>
      <c r="B57" s="2055" t="str">
        <f t="shared" si="24"/>
        <v>►</v>
      </c>
      <c r="C57" s="2476"/>
      <c r="D57" s="2501"/>
      <c r="E57" s="2448" t="str">
        <f t="shared" si="25"/>
        <v/>
      </c>
      <c r="F57" s="2058"/>
      <c r="G57" s="2309"/>
      <c r="H57" s="1369">
        <f>IF(AND(F57="",G57=""),0,IF(AND(F57&lt;&gt;"",G57=""),"saisir ⑦",IF(AND(F57="",G57&lt;&gt;""),"saisir ⑥",IF(AND(G57=C46,F57&gt;10),"Trop de'/10",0))))</f>
        <v>0</v>
      </c>
      <c r="I57" s="2422">
        <f t="shared" si="26"/>
        <v>0</v>
      </c>
      <c r="J57" s="2338">
        <f t="shared" si="27"/>
        <v>0</v>
      </c>
      <c r="K57" s="2470">
        <f>IFERROR(SUMIF(C85:D85, G57, C86:D86), 0)</f>
        <v>0</v>
      </c>
      <c r="L57" s="2458">
        <f>IFERROR(SUMIF(E83:K83, G57, E84:K84), 0)</f>
        <v>0</v>
      </c>
      <c r="M57" s="2040">
        <f>IFERROR(SUMIF(E85:K85, G57, E86:K86), 0) + IFERROR(SUMIF(E87:K87, G57, E88:K88), 0) + IFERROR(SUMIF(E89:K89, G57, E90:K90), 0)</f>
        <v>0</v>
      </c>
      <c r="N57" s="2457">
        <f t="shared" si="28"/>
        <v>0</v>
      </c>
      <c r="O57" s="2465">
        <f t="shared" si="29"/>
        <v>0</v>
      </c>
      <c r="P57" s="2339">
        <f t="shared" si="30"/>
        <v>0</v>
      </c>
      <c r="Q57" s="2468">
        <f t="shared" si="31"/>
        <v>0</v>
      </c>
      <c r="R57" s="2466">
        <f>IF(SUM(Q54:Q65)=0,0,IF(ISBLANK(C57),(K57*F57*X57)/AB52*AC48,(K57*F57*C57*X57)/AB52*AC48))</f>
        <v>0</v>
      </c>
      <c r="S57" s="2458">
        <f>IF(AB52=0,0,O57/AB52*AC48)</f>
        <v>0</v>
      </c>
      <c r="T57" s="2467">
        <f>IF(AB52=0,0,P57/AB52*AC48)</f>
        <v>0</v>
      </c>
      <c r="U57" s="2468">
        <f>IF(SUM(Q54:Q65)=0,0,IF(R57&gt;0,R57,IF(S57&gt;0,S57,IF(T57&gt;0,T57,0))))</f>
        <v>0</v>
      </c>
      <c r="V57" s="2472">
        <f>IF(U57=0,0,(U57/U66)*V53)</f>
        <v>0</v>
      </c>
      <c r="W57" s="2046"/>
      <c r="X57" s="865">
        <v>1</v>
      </c>
      <c r="Y57" s="2482">
        <f>IF(T57&gt;0,F57/W52*AC48,0)</f>
        <v>0</v>
      </c>
      <c r="Z57" s="2483">
        <f t="shared" si="21"/>
        <v>0</v>
      </c>
      <c r="AA57" s="2484" t="str">
        <f t="shared" si="32"/>
        <v/>
      </c>
      <c r="AB57" s="2484">
        <f t="shared" si="22"/>
        <v>0</v>
      </c>
      <c r="AC57" s="2485">
        <f>IF(W52=0,0,(C57/W52)*AC48)</f>
        <v>0</v>
      </c>
      <c r="AD57" s="2486">
        <f t="shared" si="23"/>
        <v>0</v>
      </c>
      <c r="AE57" s="3009"/>
      <c r="AF57" s="1928">
        <v>1</v>
      </c>
      <c r="AG57" s="1928">
        <v>1</v>
      </c>
      <c r="AH57" s="1029">
        <f>ROW()</f>
        <v>57</v>
      </c>
      <c r="AI57" s="1928">
        <v>1</v>
      </c>
      <c r="AJ57" s="908">
        <f t="shared" ref="AJ57:AK57" ca="1" si="33">CELL("largeur",AJ57)</f>
        <v>11</v>
      </c>
      <c r="AK57" s="908">
        <f t="shared" ca="1" si="33"/>
        <v>19</v>
      </c>
      <c r="AL57" s="1928">
        <v>1</v>
      </c>
      <c r="AM57" s="1928">
        <v>1</v>
      </c>
      <c r="AN57" s="1928">
        <v>1</v>
      </c>
      <c r="AO57" s="1928">
        <v>1</v>
      </c>
      <c r="AP57" s="1928">
        <v>1</v>
      </c>
      <c r="AQ57" s="1928">
        <v>1</v>
      </c>
      <c r="AR57" s="1928">
        <v>1</v>
      </c>
      <c r="AS57" s="1928">
        <v>1</v>
      </c>
      <c r="AT57" s="1928">
        <v>1</v>
      </c>
      <c r="AU57" s="1928">
        <v>1</v>
      </c>
      <c r="AV57" s="1928">
        <v>1</v>
      </c>
    </row>
    <row r="58" spans="1:48" s="839" customFormat="1" ht="26.1" customHeight="1">
      <c r="A58" s="1928">
        <v>1</v>
      </c>
      <c r="B58" s="2055" t="str">
        <f t="shared" si="24"/>
        <v>►</v>
      </c>
      <c r="C58" s="2477"/>
      <c r="D58" s="2502"/>
      <c r="E58" s="2448" t="str">
        <f t="shared" si="25"/>
        <v/>
      </c>
      <c r="F58" s="2043"/>
      <c r="G58" s="2309"/>
      <c r="H58" s="1369">
        <f>IF(AND(F58="",G58=""),0,IF(AND(F58&lt;&gt;"",G58=""),"saisir ⑦",IF(AND(F58="",G58&lt;&gt;""),"saisir ⑥",IF(AND(G58=C46,F58&gt;10),"Trop de'/10",0))))</f>
        <v>0</v>
      </c>
      <c r="I58" s="2422">
        <f t="shared" si="26"/>
        <v>0</v>
      </c>
      <c r="J58" s="2338">
        <f t="shared" si="27"/>
        <v>0</v>
      </c>
      <c r="K58" s="2470">
        <f>IFERROR(SUMIF(C85:D85, G58, C86:D86), 0)</f>
        <v>0</v>
      </c>
      <c r="L58" s="2458">
        <f>IFERROR(SUMIF(E83:K83, G58, E84:K84), 0)</f>
        <v>0</v>
      </c>
      <c r="M58" s="2040">
        <f>IFERROR(SUMIF(E85:K85, G58, E86:K86), 0) + IFERROR(SUMIF(E87:K87, G58, E88:K88), 0) + IFERROR(SUMIF(E89:K89, G58, E90:K90), 0)</f>
        <v>0</v>
      </c>
      <c r="N58" s="2457">
        <f t="shared" si="28"/>
        <v>0</v>
      </c>
      <c r="O58" s="2465">
        <f t="shared" si="29"/>
        <v>0</v>
      </c>
      <c r="P58" s="2339">
        <f t="shared" si="30"/>
        <v>0</v>
      </c>
      <c r="Q58" s="2468">
        <f t="shared" si="31"/>
        <v>0</v>
      </c>
      <c r="R58" s="2466">
        <f>IF(SUM(Q54:Q65)=0,0,IF(ISBLANK(C58),(K58*F58*X58)/AB52*AC48,(K58*F58*C58*X58)/AB52*AC48))</f>
        <v>0</v>
      </c>
      <c r="S58" s="2458">
        <f>IF(AB52=0,0,O58/AB52*AC48)</f>
        <v>0</v>
      </c>
      <c r="T58" s="2467">
        <f>IF(AB52=0,0,P58/AB52*AC48)</f>
        <v>0</v>
      </c>
      <c r="U58" s="2468">
        <f>IF(SUM(Q54:Q65)=0,0,IF(R58&gt;0,R58,IF(S58&gt;0,S58,IF(T58&gt;0,T58,0))))</f>
        <v>0</v>
      </c>
      <c r="V58" s="2472">
        <f>IF(U58=0,0,(U58/U66)*V53)</f>
        <v>0</v>
      </c>
      <c r="W58" s="2046"/>
      <c r="X58" s="2480">
        <v>1</v>
      </c>
      <c r="Y58" s="2481">
        <f>IF(T58&gt;0,F58/W52*AC48,0)</f>
        <v>0</v>
      </c>
      <c r="Z58" s="2478">
        <f t="shared" si="21"/>
        <v>0</v>
      </c>
      <c r="AA58" s="2479" t="str">
        <f t="shared" si="32"/>
        <v/>
      </c>
      <c r="AB58" s="2479">
        <f t="shared" si="22"/>
        <v>0</v>
      </c>
      <c r="AC58" s="2049">
        <f>IF(W52=0,0,(C58/W52)*AC48)</f>
        <v>0</v>
      </c>
      <c r="AD58" s="2307">
        <f t="shared" si="23"/>
        <v>0</v>
      </c>
      <c r="AE58" s="3009"/>
      <c r="AF58" s="1928">
        <v>1</v>
      </c>
      <c r="AG58" s="1928">
        <v>1</v>
      </c>
      <c r="AH58" s="755">
        <v>44</v>
      </c>
      <c r="AI58" s="1928">
        <v>1</v>
      </c>
      <c r="AJ58" s="1928">
        <v>1</v>
      </c>
      <c r="AK58" s="1928">
        <v>1</v>
      </c>
      <c r="AL58" s="1928">
        <v>1</v>
      </c>
      <c r="AM58" s="1928">
        <v>1</v>
      </c>
      <c r="AN58" s="1928">
        <v>1</v>
      </c>
      <c r="AO58" s="1928">
        <v>1</v>
      </c>
      <c r="AP58" s="1928">
        <v>1</v>
      </c>
      <c r="AQ58" s="1928">
        <v>1</v>
      </c>
      <c r="AR58" s="1928">
        <v>1</v>
      </c>
      <c r="AS58" s="1928">
        <v>1</v>
      </c>
      <c r="AT58" s="1928">
        <v>1</v>
      </c>
      <c r="AU58" s="1928">
        <v>1</v>
      </c>
      <c r="AV58" s="1928">
        <v>1</v>
      </c>
    </row>
    <row r="59" spans="1:48" s="839" customFormat="1" ht="26.1" customHeight="1">
      <c r="A59" s="1928">
        <v>1</v>
      </c>
      <c r="B59" s="2055" t="str">
        <f t="shared" si="24"/>
        <v>►</v>
      </c>
      <c r="C59" s="2476"/>
      <c r="D59" s="2501"/>
      <c r="E59" s="2448" t="str">
        <f t="shared" si="25"/>
        <v/>
      </c>
      <c r="F59" s="2058"/>
      <c r="G59" s="2309"/>
      <c r="H59" s="1369">
        <f>IF(AND(F59="",G59=""),0,IF(AND(F59&lt;&gt;"",G59=""),"saisir ⑦",IF(AND(F59="",G59&lt;&gt;""),"saisir ⑥",IF(AND(G59=C46,F59&gt;10),"Trop de'/10",0))))</f>
        <v>0</v>
      </c>
      <c r="I59" s="2422">
        <f t="shared" si="26"/>
        <v>0</v>
      </c>
      <c r="J59" s="2338">
        <f t="shared" si="27"/>
        <v>0</v>
      </c>
      <c r="K59" s="2470">
        <f>IFERROR(SUMIF(C85:D85, G59, C86:D86), 0)</f>
        <v>0</v>
      </c>
      <c r="L59" s="2458">
        <f>IFERROR(SUMIF(E83:K83, G59, E84:K84), 0)</f>
        <v>0</v>
      </c>
      <c r="M59" s="2040">
        <f>IFERROR(SUMIF(E85:K85, G59, E86:K86), 0) + IFERROR(SUMIF(E87:K87, G59, E88:K88), 0) + IFERROR(SUMIF(E89:K89, G59, E90:K90), 0)</f>
        <v>0</v>
      </c>
      <c r="N59" s="2457">
        <f t="shared" si="28"/>
        <v>0</v>
      </c>
      <c r="O59" s="2465">
        <f t="shared" si="29"/>
        <v>0</v>
      </c>
      <c r="P59" s="2339">
        <f t="shared" si="30"/>
        <v>0</v>
      </c>
      <c r="Q59" s="2468">
        <f t="shared" si="31"/>
        <v>0</v>
      </c>
      <c r="R59" s="2466">
        <f>IF(SUM(Q54:Q65)=0,0,IF(ISBLANK(C59),(K59*F59*X59)/AB52*AC48,(K59*F59*C59*X59)/AB52*AC48))</f>
        <v>0</v>
      </c>
      <c r="S59" s="2458">
        <f>IF(AB52=0,0,O59/AB52*AC48)</f>
        <v>0</v>
      </c>
      <c r="T59" s="2467">
        <f>IF(AB52=0,0,P59/AB52*AC48)</f>
        <v>0</v>
      </c>
      <c r="U59" s="2468">
        <f>IF(SUM(Q54:Q65)=0,0,IF(R59&gt;0,R59,IF(S59&gt;0,S59,IF(T59&gt;0,T59,0))))</f>
        <v>0</v>
      </c>
      <c r="V59" s="2472">
        <f>IF(U59=0,0,(U59/U66)*V53)</f>
        <v>0</v>
      </c>
      <c r="W59" s="2046"/>
      <c r="X59" s="865">
        <v>1</v>
      </c>
      <c r="Y59" s="2482">
        <f>IF(T59&gt;0,F59/W52*AC48,0)</f>
        <v>0</v>
      </c>
      <c r="Z59" s="2483">
        <f t="shared" si="21"/>
        <v>0</v>
      </c>
      <c r="AA59" s="2484" t="str">
        <f t="shared" si="32"/>
        <v/>
      </c>
      <c r="AB59" s="2484">
        <f t="shared" si="22"/>
        <v>0</v>
      </c>
      <c r="AC59" s="2485">
        <f>IF(W52=0,0,(C59/W52)*AC48)</f>
        <v>0</v>
      </c>
      <c r="AD59" s="2486">
        <f t="shared" si="23"/>
        <v>0</v>
      </c>
      <c r="AE59" s="3009"/>
      <c r="AF59" s="1928">
        <v>1</v>
      </c>
      <c r="AG59" s="1928">
        <v>1</v>
      </c>
      <c r="AH59" s="908">
        <f ca="1">CELL("largeur",AH59)</f>
        <v>44</v>
      </c>
      <c r="AI59" s="1928">
        <v>1</v>
      </c>
      <c r="AJ59" s="1928">
        <v>1</v>
      </c>
      <c r="AK59" s="1928">
        <v>1</v>
      </c>
      <c r="AL59" s="1928">
        <v>1</v>
      </c>
      <c r="AM59" s="1928">
        <v>1</v>
      </c>
      <c r="AN59" s="1928">
        <v>1</v>
      </c>
      <c r="AO59" s="1928">
        <v>1</v>
      </c>
      <c r="AP59" s="1928">
        <v>1</v>
      </c>
      <c r="AQ59" s="1928">
        <v>1</v>
      </c>
      <c r="AR59" s="1928">
        <v>1</v>
      </c>
      <c r="AS59" s="1928">
        <v>1</v>
      </c>
      <c r="AT59" s="1928">
        <v>1</v>
      </c>
      <c r="AU59" s="1928">
        <v>1</v>
      </c>
      <c r="AV59" s="1928">
        <v>1</v>
      </c>
    </row>
    <row r="60" spans="1:48" s="839" customFormat="1" ht="26.1" customHeight="1">
      <c r="A60" s="1928">
        <v>1</v>
      </c>
      <c r="B60" s="2055" t="str">
        <f t="shared" si="24"/>
        <v>►</v>
      </c>
      <c r="C60" s="2477"/>
      <c r="D60" s="2502"/>
      <c r="E60" s="2448" t="str">
        <f t="shared" si="25"/>
        <v/>
      </c>
      <c r="F60" s="2043"/>
      <c r="G60" s="2309"/>
      <c r="H60" s="1369">
        <f>IF(AND(F60="",G60=""),0,IF(AND(F60&lt;&gt;"",G60=""),"saisir ⑦",IF(AND(F60="",G60&lt;&gt;""),"saisir ⑥",IF(AND(G60=C46,F60&gt;10),"Trop de'/10",0))))</f>
        <v>0</v>
      </c>
      <c r="I60" s="2422">
        <f t="shared" si="26"/>
        <v>0</v>
      </c>
      <c r="J60" s="2338">
        <f t="shared" si="27"/>
        <v>0</v>
      </c>
      <c r="K60" s="2470">
        <f>IFERROR(SUMIF(C85:D85, G60, C86:D86), 0)</f>
        <v>0</v>
      </c>
      <c r="L60" s="2458">
        <f>IFERROR(SUMIF(E83:K83, G60, E84:K84), 0)</f>
        <v>0</v>
      </c>
      <c r="M60" s="2040">
        <f>IFERROR(SUMIF(E85:K85, G60, E86:K86), 0) + IFERROR(SUMIF(E87:K87, G60, E88:K88), 0) + IFERROR(SUMIF(E89:K89, G60, E90:K90), 0)</f>
        <v>0</v>
      </c>
      <c r="N60" s="2457">
        <f t="shared" si="28"/>
        <v>0</v>
      </c>
      <c r="O60" s="2465">
        <f t="shared" si="29"/>
        <v>0</v>
      </c>
      <c r="P60" s="2339">
        <f t="shared" si="30"/>
        <v>0</v>
      </c>
      <c r="Q60" s="2468">
        <f t="shared" si="31"/>
        <v>0</v>
      </c>
      <c r="R60" s="2466">
        <f>IF(SUM(Q54:Q65)=0,0,IF(ISBLANK(C60),(K60*F60*X60)/AB52*AC48,(K60*F60*C60*X60)/AB52*AC48))</f>
        <v>0</v>
      </c>
      <c r="S60" s="2458">
        <f>IF(AB52=0,0,O60/AB52*AC48)</f>
        <v>0</v>
      </c>
      <c r="T60" s="2467">
        <f>IF(AB52=0,0,P60/AB52*AC48)</f>
        <v>0</v>
      </c>
      <c r="U60" s="2468">
        <f>IF(SUM(Q54:Q65)=0,0,IF(R60&gt;0,R60,IF(S60&gt;0,S60,IF(T60&gt;0,T60,0))))</f>
        <v>0</v>
      </c>
      <c r="V60" s="2472">
        <f>IF(U60=0,0,(U60/U66)*V53)</f>
        <v>0</v>
      </c>
      <c r="W60" s="2046"/>
      <c r="X60" s="2480">
        <v>1</v>
      </c>
      <c r="Y60" s="2481">
        <f>IF(T60&gt;0,F60/W52*AC48,0)</f>
        <v>0</v>
      </c>
      <c r="Z60" s="2478">
        <f t="shared" si="21"/>
        <v>0</v>
      </c>
      <c r="AA60" s="2479" t="str">
        <f t="shared" si="32"/>
        <v/>
      </c>
      <c r="AB60" s="2479">
        <f t="shared" si="22"/>
        <v>0</v>
      </c>
      <c r="AC60" s="2049">
        <f>IF(W52=0,0,(C60/W52)*AC48)</f>
        <v>0</v>
      </c>
      <c r="AD60" s="2307">
        <f t="shared" si="23"/>
        <v>0</v>
      </c>
      <c r="AE60" s="3009"/>
      <c r="AF60" s="1928">
        <v>1</v>
      </c>
      <c r="AG60" s="1928">
        <v>1</v>
      </c>
      <c r="AH60" s="1453">
        <v>1</v>
      </c>
      <c r="AI60" s="1453">
        <v>1</v>
      </c>
      <c r="AJ60" s="1453">
        <v>1</v>
      </c>
      <c r="AK60" s="1453">
        <v>1</v>
      </c>
      <c r="AL60" s="1928">
        <v>1</v>
      </c>
      <c r="AM60" s="1928">
        <v>1</v>
      </c>
      <c r="AN60" s="1928">
        <v>1</v>
      </c>
      <c r="AO60" s="1928">
        <v>1</v>
      </c>
      <c r="AP60" s="1928">
        <v>1</v>
      </c>
      <c r="AQ60" s="1928">
        <v>1</v>
      </c>
      <c r="AR60" s="1928">
        <v>1</v>
      </c>
      <c r="AS60" s="1928">
        <v>1</v>
      </c>
      <c r="AT60" s="1928">
        <v>1</v>
      </c>
      <c r="AU60" s="1928">
        <v>1</v>
      </c>
      <c r="AV60" s="1928">
        <v>1</v>
      </c>
    </row>
    <row r="61" spans="1:48" s="839" customFormat="1" ht="26.1" customHeight="1">
      <c r="A61" s="1928">
        <v>1</v>
      </c>
      <c r="B61" s="2055" t="str">
        <f t="shared" si="24"/>
        <v>►</v>
      </c>
      <c r="C61" s="2476"/>
      <c r="D61" s="2501"/>
      <c r="E61" s="2448" t="str">
        <f t="shared" si="25"/>
        <v/>
      </c>
      <c r="F61" s="2058"/>
      <c r="G61" s="2309"/>
      <c r="H61" s="1369">
        <f>IF(AND(F61="",G61=""),0,IF(AND(F61&lt;&gt;"",G61=""),"saisir ⑦",IF(AND(F61="",G61&lt;&gt;""),"saisir ⑥",IF(AND(G61=C46,F61&gt;10),"Trop de'/10",0))))</f>
        <v>0</v>
      </c>
      <c r="I61" s="2422">
        <f t="shared" si="26"/>
        <v>0</v>
      </c>
      <c r="J61" s="2338">
        <f t="shared" si="27"/>
        <v>0</v>
      </c>
      <c r="K61" s="2470">
        <f>IFERROR(SUMIF(C85:D85, G61, C86:D86), 0)</f>
        <v>0</v>
      </c>
      <c r="L61" s="2458">
        <f>IFERROR(SUMIF(E83:K83, G61, E84:K84), 0)</f>
        <v>0</v>
      </c>
      <c r="M61" s="2040">
        <f>IFERROR(SUMIF(E85:K85, G61, E86:K86), 0) + IFERROR(SUMIF(E87:K87, G61, E88:K88), 0) + IFERROR(SUMIF(E89:K89, G61, E90:K90), 0)</f>
        <v>0</v>
      </c>
      <c r="N61" s="2457">
        <f t="shared" si="28"/>
        <v>0</v>
      </c>
      <c r="O61" s="2465">
        <f t="shared" si="29"/>
        <v>0</v>
      </c>
      <c r="P61" s="2339">
        <f t="shared" si="30"/>
        <v>0</v>
      </c>
      <c r="Q61" s="2468">
        <f t="shared" si="31"/>
        <v>0</v>
      </c>
      <c r="R61" s="2466">
        <f>IF(SUM(Q54:Q65)=0,0,IF(ISBLANK(C61),(K61*F61*X61)/AB52*AC48,(K61*F61*C61*X61)/AB52*AC48))</f>
        <v>0</v>
      </c>
      <c r="S61" s="2458">
        <f>IF(AB52=0,0,O61/AB52*AC48)</f>
        <v>0</v>
      </c>
      <c r="T61" s="2467">
        <f>IF(AB52=0,0,P61/AB52*AC48)</f>
        <v>0</v>
      </c>
      <c r="U61" s="2468">
        <f>IF(SUM(Q54:Q65)=0,0,IF(R61&gt;0,R61,IF(S61&gt;0,S61,IF(T61&gt;0,T61,0))))</f>
        <v>0</v>
      </c>
      <c r="V61" s="2472">
        <f>IF(U61=0,0,(U61/U66)*V53)</f>
        <v>0</v>
      </c>
      <c r="W61" s="2046"/>
      <c r="X61" s="865">
        <v>1</v>
      </c>
      <c r="Y61" s="2482">
        <f>IF(T61&gt;0,F61/W52*AC48,0)</f>
        <v>0</v>
      </c>
      <c r="Z61" s="2483">
        <f t="shared" si="21"/>
        <v>0</v>
      </c>
      <c r="AA61" s="2484" t="str">
        <f t="shared" si="32"/>
        <v/>
      </c>
      <c r="AB61" s="2484">
        <f t="shared" si="22"/>
        <v>0</v>
      </c>
      <c r="AC61" s="2485">
        <f>IF(W52=0,0,(C61/W52)*AC48)</f>
        <v>0</v>
      </c>
      <c r="AD61" s="2486">
        <f t="shared" si="23"/>
        <v>0</v>
      </c>
      <c r="AE61" s="3009"/>
      <c r="AF61" s="1928">
        <v>1</v>
      </c>
      <c r="AG61" s="1928">
        <v>1</v>
      </c>
      <c r="AH61" s="1453">
        <v>1</v>
      </c>
      <c r="AI61" s="1453">
        <v>1</v>
      </c>
      <c r="AJ61" s="1453">
        <v>1</v>
      </c>
      <c r="AK61" s="1453">
        <v>1</v>
      </c>
      <c r="AL61" s="1928">
        <v>1</v>
      </c>
      <c r="AM61" s="1928">
        <v>1</v>
      </c>
      <c r="AN61" s="1928">
        <v>1</v>
      </c>
      <c r="AO61" s="1928">
        <v>1</v>
      </c>
      <c r="AP61" s="1928">
        <v>1</v>
      </c>
      <c r="AQ61" s="1928">
        <v>1</v>
      </c>
      <c r="AR61" s="1928">
        <v>1</v>
      </c>
      <c r="AS61" s="1928">
        <v>1</v>
      </c>
      <c r="AT61" s="1928">
        <v>1</v>
      </c>
      <c r="AU61" s="1928">
        <v>1</v>
      </c>
      <c r="AV61" s="1928">
        <v>1</v>
      </c>
    </row>
    <row r="62" spans="1:48" s="839" customFormat="1" ht="26.1" customHeight="1">
      <c r="A62" s="1928">
        <v>1</v>
      </c>
      <c r="B62" s="2055" t="str">
        <f t="shared" si="24"/>
        <v>►</v>
      </c>
      <c r="C62" s="2477"/>
      <c r="D62" s="2502"/>
      <c r="E62" s="2448" t="str">
        <f t="shared" si="25"/>
        <v/>
      </c>
      <c r="F62" s="2043"/>
      <c r="G62" s="2309"/>
      <c r="H62" s="1369">
        <f>IF(AND(F62="",G62=""),0,IF(AND(F62&lt;&gt;"",G62=""),"saisir ⑦",IF(AND(F62="",G62&lt;&gt;""),"saisir ⑥",IF(AND(G62=C46,F62&gt;10),"Trop de'/10",0))))</f>
        <v>0</v>
      </c>
      <c r="I62" s="2422">
        <f t="shared" si="26"/>
        <v>0</v>
      </c>
      <c r="J62" s="2338">
        <f t="shared" si="27"/>
        <v>0</v>
      </c>
      <c r="K62" s="2470">
        <f>IFERROR(SUMIF(C85:D85, G62, C86:D86), 0)</f>
        <v>0</v>
      </c>
      <c r="L62" s="2458">
        <f>IFERROR(SUMIF(E83:K83, G62, E84:K84), 0)</f>
        <v>0</v>
      </c>
      <c r="M62" s="2040">
        <f>IFERROR(SUMIF(E85:K85, G62, E86:K86), 0) + IFERROR(SUMIF(E87:K87, G62, E88:K88), 0) + IFERROR(SUMIF(E89:K89, G62, E90:K90), 0)</f>
        <v>0</v>
      </c>
      <c r="N62" s="2457">
        <f t="shared" si="28"/>
        <v>0</v>
      </c>
      <c r="O62" s="2465">
        <f t="shared" si="29"/>
        <v>0</v>
      </c>
      <c r="P62" s="2339">
        <f t="shared" si="30"/>
        <v>0</v>
      </c>
      <c r="Q62" s="2468">
        <f t="shared" si="31"/>
        <v>0</v>
      </c>
      <c r="R62" s="2466">
        <f>IF(SUM(Q54:Q65)=0,0,IF(ISBLANK(C62),(K62*F62*X62)/AB52*AC48,(K62*F62*C62*X62)/AB52*AC48))</f>
        <v>0</v>
      </c>
      <c r="S62" s="2458">
        <f>IF(AB52=0,0,O62/AB52*AC48)</f>
        <v>0</v>
      </c>
      <c r="T62" s="2467">
        <f>IF(AB52=0,0,P62/AB52*AC48)</f>
        <v>0</v>
      </c>
      <c r="U62" s="2468">
        <f>IF(SUM(Q54:Q65)=0,0,IF(R62&gt;0,R62,IF(S62&gt;0,S62,IF(T62&gt;0,T62,0))))</f>
        <v>0</v>
      </c>
      <c r="V62" s="2472">
        <f>IF(U62=0,0,(U62/U66)*V53)</f>
        <v>0</v>
      </c>
      <c r="W62" s="2046"/>
      <c r="X62" s="2480">
        <v>1</v>
      </c>
      <c r="Y62" s="2481">
        <f>IF(T62&gt;0,F62/W52*AC48,0)</f>
        <v>0</v>
      </c>
      <c r="Z62" s="2478">
        <f t="shared" si="21"/>
        <v>0</v>
      </c>
      <c r="AA62" s="2479" t="str">
        <f t="shared" si="32"/>
        <v/>
      </c>
      <c r="AB62" s="2479">
        <f t="shared" si="22"/>
        <v>0</v>
      </c>
      <c r="AC62" s="2049">
        <f>IF(W52=0,0,(C62/W52)*AC48)</f>
        <v>0</v>
      </c>
      <c r="AD62" s="2307">
        <f t="shared" si="23"/>
        <v>0</v>
      </c>
      <c r="AE62" s="3009"/>
      <c r="AF62" s="1928">
        <v>1</v>
      </c>
      <c r="AG62" s="1928">
        <v>1</v>
      </c>
      <c r="AH62" s="1453">
        <v>1</v>
      </c>
      <c r="AI62" s="1453">
        <v>1</v>
      </c>
      <c r="AJ62" s="1453">
        <v>1</v>
      </c>
      <c r="AK62" s="1453">
        <v>1</v>
      </c>
      <c r="AL62" s="1928">
        <v>1</v>
      </c>
      <c r="AM62" s="1928">
        <v>1</v>
      </c>
      <c r="AN62" s="1928">
        <v>1</v>
      </c>
      <c r="AO62" s="1928">
        <v>1</v>
      </c>
      <c r="AP62" s="1928">
        <v>1</v>
      </c>
      <c r="AQ62" s="1928">
        <v>1</v>
      </c>
      <c r="AR62" s="1928">
        <v>1</v>
      </c>
      <c r="AS62" s="1928">
        <v>1</v>
      </c>
      <c r="AT62" s="1928">
        <v>1</v>
      </c>
      <c r="AU62" s="1928">
        <v>1</v>
      </c>
      <c r="AV62" s="1928">
        <v>1</v>
      </c>
    </row>
    <row r="63" spans="1:48" s="839" customFormat="1" ht="26.1" customHeight="1">
      <c r="A63" s="1928">
        <v>1</v>
      </c>
      <c r="B63" s="2055" t="str">
        <f t="shared" si="24"/>
        <v>►</v>
      </c>
      <c r="C63" s="2476"/>
      <c r="D63" s="2501"/>
      <c r="E63" s="2448" t="str">
        <f t="shared" si="25"/>
        <v/>
      </c>
      <c r="F63" s="2058"/>
      <c r="G63" s="2309"/>
      <c r="H63" s="1369">
        <f>IF(AND(F63="",G63=""),0,IF(AND(F63&lt;&gt;"",G63=""),"saisir ⑦",IF(AND(F63="",G63&lt;&gt;""),"saisir ⑥",IF(AND(G63=C46,F63&gt;10),"Trop de'/10",0))))</f>
        <v>0</v>
      </c>
      <c r="I63" s="2422">
        <f t="shared" si="26"/>
        <v>0</v>
      </c>
      <c r="J63" s="2338">
        <f t="shared" si="27"/>
        <v>0</v>
      </c>
      <c r="K63" s="2470">
        <f>IFERROR(SUMIF(C85:D85, G63, C86:D86), 0)</f>
        <v>0</v>
      </c>
      <c r="L63" s="2458">
        <f>IFERROR(SUMIF(E83:K83, G63, E84:K84), 0)</f>
        <v>0</v>
      </c>
      <c r="M63" s="2040">
        <f>IFERROR(SUMIF(E85:K85, G63, E86:K86), 0) + IFERROR(SUMIF(E87:K87, G63, E88:K88), 0) + IFERROR(SUMIF(E89:K89, G63, E90:K90), 0)</f>
        <v>0</v>
      </c>
      <c r="N63" s="2457">
        <f t="shared" si="28"/>
        <v>0</v>
      </c>
      <c r="O63" s="2465">
        <f t="shared" si="29"/>
        <v>0</v>
      </c>
      <c r="P63" s="2339">
        <f t="shared" si="30"/>
        <v>0</v>
      </c>
      <c r="Q63" s="2468">
        <f t="shared" si="31"/>
        <v>0</v>
      </c>
      <c r="R63" s="2466">
        <f>IF(SUM(Q54:Q65)=0,0,IF(ISBLANK(C63),(K63*F63*X63)/AB52*AC48,(K63*F63*C63*X63)/AB52*AC48))</f>
        <v>0</v>
      </c>
      <c r="S63" s="2458">
        <f>IF(AB52=0,0,O63/AB52*AC48)</f>
        <v>0</v>
      </c>
      <c r="T63" s="2467">
        <f>IF(AB52=0,0,P63/AB52*AC48)</f>
        <v>0</v>
      </c>
      <c r="U63" s="2468">
        <f>IF(SUM(Q54:Q65)=0,0,IF(R63&gt;0,R63,IF(S63&gt;0,S63,IF(T63&gt;0,T63,0))))</f>
        <v>0</v>
      </c>
      <c r="V63" s="2472">
        <f>IF(U63=0,0,(U63/U66)*V53)</f>
        <v>0</v>
      </c>
      <c r="W63" s="2046"/>
      <c r="X63" s="865">
        <v>1</v>
      </c>
      <c r="Y63" s="2482">
        <f>IF(T63&gt;0,F63/W52*AC48,0)</f>
        <v>0</v>
      </c>
      <c r="Z63" s="2483">
        <f t="shared" si="21"/>
        <v>0</v>
      </c>
      <c r="AA63" s="2484" t="str">
        <f t="shared" si="32"/>
        <v/>
      </c>
      <c r="AB63" s="2484">
        <f t="shared" si="22"/>
        <v>0</v>
      </c>
      <c r="AC63" s="2485">
        <f>IF(W52=0,0,(C63/W52)*AC48)</f>
        <v>0</v>
      </c>
      <c r="AD63" s="2486">
        <f t="shared" si="23"/>
        <v>0</v>
      </c>
      <c r="AE63" s="3009"/>
      <c r="AF63" s="1928">
        <v>1</v>
      </c>
      <c r="AG63" s="1928">
        <v>1</v>
      </c>
      <c r="AH63" s="1453">
        <v>1</v>
      </c>
      <c r="AI63" s="1453">
        <v>1</v>
      </c>
      <c r="AJ63" s="1453">
        <v>1</v>
      </c>
      <c r="AK63" s="1453">
        <v>1</v>
      </c>
      <c r="AL63" s="1928">
        <v>1</v>
      </c>
      <c r="AM63" s="1928">
        <v>1</v>
      </c>
      <c r="AN63" s="1928">
        <v>1</v>
      </c>
      <c r="AO63" s="1928">
        <v>1</v>
      </c>
      <c r="AP63" s="1928">
        <v>1</v>
      </c>
      <c r="AQ63" s="1928">
        <v>1</v>
      </c>
      <c r="AR63" s="1928">
        <v>1</v>
      </c>
      <c r="AS63" s="1928">
        <v>1</v>
      </c>
      <c r="AT63" s="1928">
        <v>1</v>
      </c>
      <c r="AU63" s="1928">
        <v>1</v>
      </c>
      <c r="AV63" s="1928">
        <v>1</v>
      </c>
    </row>
    <row r="64" spans="1:48" s="839" customFormat="1" ht="26.1" customHeight="1">
      <c r="A64" s="1928">
        <v>1</v>
      </c>
      <c r="B64" s="2055" t="str">
        <f t="shared" si="24"/>
        <v>►</v>
      </c>
      <c r="C64" s="2477"/>
      <c r="D64" s="2502"/>
      <c r="E64" s="2448" t="str">
        <f t="shared" si="25"/>
        <v/>
      </c>
      <c r="F64" s="2043"/>
      <c r="G64" s="2309"/>
      <c r="H64" s="1369">
        <f>IF(AND(F64="",G64=""),0,IF(AND(F64&lt;&gt;"",G64=""),"saisir ⑦",IF(AND(F64="",G64&lt;&gt;""),"saisir ⑥",IF(AND(G64=C46,F64&gt;10),"Trop de'/10",0))))</f>
        <v>0</v>
      </c>
      <c r="I64" s="2422">
        <f t="shared" si="26"/>
        <v>0</v>
      </c>
      <c r="J64" s="2338">
        <f t="shared" si="27"/>
        <v>0</v>
      </c>
      <c r="K64" s="2470">
        <f>IFERROR(SUMIF(C85:D85, G64, C86:D86), 0)</f>
        <v>0</v>
      </c>
      <c r="L64" s="2458">
        <f>IFERROR(SUMIF(E83:K83, G64, E84:K84), 0)</f>
        <v>0</v>
      </c>
      <c r="M64" s="2040">
        <f>IFERROR(SUMIF(E85:K85, G64, E86:K86), 0) + IFERROR(SUMIF(E87:K87, G64, E88:K88), 0) + IFERROR(SUMIF(E89:K89, G64, E90:K90), 0)</f>
        <v>0</v>
      </c>
      <c r="N64" s="2457">
        <f t="shared" si="28"/>
        <v>0</v>
      </c>
      <c r="O64" s="2465">
        <f t="shared" si="29"/>
        <v>0</v>
      </c>
      <c r="P64" s="2339">
        <f t="shared" si="30"/>
        <v>0</v>
      </c>
      <c r="Q64" s="2468">
        <f t="shared" si="31"/>
        <v>0</v>
      </c>
      <c r="R64" s="2466">
        <f>IF(SUM(Q54:Q65)=0,0,IF(ISBLANK(C64),(K64*F64*X64)/AB52*AC48,(K64*F64*C64*X64)/AB52*AC48))</f>
        <v>0</v>
      </c>
      <c r="S64" s="2458">
        <f>IF(AB52=0,0,O64/AB52*AC48)</f>
        <v>0</v>
      </c>
      <c r="T64" s="2467">
        <f>IF(AB52=0,0,P64/AB52*AC48)</f>
        <v>0</v>
      </c>
      <c r="U64" s="2468">
        <f>IF(SUM(Q54:Q65)=0,0,IF(R64&gt;0,R64,IF(S64&gt;0,S64,IF(T64&gt;0,T64,0))))</f>
        <v>0</v>
      </c>
      <c r="V64" s="2472">
        <f>IF(U64=0,0,(U64/U66)*V53)</f>
        <v>0</v>
      </c>
      <c r="W64" s="2046"/>
      <c r="X64" s="2480">
        <v>1</v>
      </c>
      <c r="Y64" s="2481">
        <f>IF(T64&gt;0,F64/W52*AC48,0)</f>
        <v>0</v>
      </c>
      <c r="Z64" s="2478">
        <f t="shared" si="21"/>
        <v>0</v>
      </c>
      <c r="AA64" s="2479" t="str">
        <f t="shared" si="32"/>
        <v/>
      </c>
      <c r="AB64" s="2479">
        <f t="shared" si="22"/>
        <v>0</v>
      </c>
      <c r="AC64" s="2049">
        <f>IF(W52=0,0,(C64/W52)*AC48)</f>
        <v>0</v>
      </c>
      <c r="AD64" s="2307">
        <f t="shared" si="23"/>
        <v>0</v>
      </c>
      <c r="AE64" s="3009"/>
      <c r="AF64" s="1928">
        <v>1</v>
      </c>
      <c r="AG64" s="1928">
        <v>1</v>
      </c>
      <c r="AH64" s="1453">
        <v>1</v>
      </c>
      <c r="AI64" s="1453">
        <v>1</v>
      </c>
      <c r="AJ64" s="1453">
        <v>1</v>
      </c>
      <c r="AK64" s="1453">
        <v>1</v>
      </c>
      <c r="AL64" s="1928">
        <v>1</v>
      </c>
      <c r="AM64" s="1928">
        <v>1</v>
      </c>
      <c r="AN64" s="1928">
        <v>1</v>
      </c>
      <c r="AO64" s="1928">
        <v>1</v>
      </c>
      <c r="AP64" s="1928">
        <v>1</v>
      </c>
      <c r="AQ64" s="1928">
        <v>1</v>
      </c>
      <c r="AR64" s="1928">
        <v>1</v>
      </c>
      <c r="AS64" s="1928">
        <v>1</v>
      </c>
      <c r="AT64" s="1928">
        <v>1</v>
      </c>
      <c r="AU64" s="1928">
        <v>1</v>
      </c>
      <c r="AV64" s="1928">
        <v>1</v>
      </c>
    </row>
    <row r="65" spans="1:48" s="839" customFormat="1" ht="26.1" customHeight="1">
      <c r="A65" s="1928">
        <v>1</v>
      </c>
      <c r="B65" s="1991" t="s">
        <v>192</v>
      </c>
      <c r="C65" s="2476"/>
      <c r="D65" s="2501"/>
      <c r="E65" s="2448" t="str">
        <f t="shared" si="25"/>
        <v/>
      </c>
      <c r="F65" s="2076"/>
      <c r="G65" s="2309"/>
      <c r="H65" s="1369">
        <f>IF(AND(F65="",G65=""),0,IF(AND(F65&lt;&gt;"",G65=""),"saisir ⑦",IF(AND(F65="",G65&lt;&gt;""),"saisir ⑥",IF(AND(G65=C46,F65&gt;10),"Trop de'/10",0))))</f>
        <v>0</v>
      </c>
      <c r="I65" s="2422">
        <f t="shared" si="26"/>
        <v>0</v>
      </c>
      <c r="J65" s="2338">
        <f t="shared" si="27"/>
        <v>0</v>
      </c>
      <c r="K65" s="2470">
        <f>IFERROR(SUMIF(C85:D85, G65, C86:D86), 0)</f>
        <v>0</v>
      </c>
      <c r="L65" s="2458">
        <f>IFERROR(SUMIF(E83:K83, G65, E84:K84), 0)</f>
        <v>0</v>
      </c>
      <c r="M65" s="2040">
        <f>IFERROR(SUMIF(E85:K85, G65, E86:K86), 0) + IFERROR(SUMIF(E87:K87, G65, E88:K88), 0) + IFERROR(SUMIF(E89:K89, G65, E90:K90), 0)</f>
        <v>0</v>
      </c>
      <c r="N65" s="2457">
        <f t="shared" si="28"/>
        <v>0</v>
      </c>
      <c r="O65" s="2465">
        <f t="shared" si="29"/>
        <v>0</v>
      </c>
      <c r="P65" s="2339">
        <f t="shared" si="30"/>
        <v>0</v>
      </c>
      <c r="Q65" s="2468">
        <f t="shared" si="31"/>
        <v>0</v>
      </c>
      <c r="R65" s="2466">
        <f>IF(SUM(Q54:Q65)=0,0,IF(ISBLANK(C65),(K65*F65*X65)/AB52*AC48,(K65*F65*C65*X65)/AB52*AC48))</f>
        <v>0</v>
      </c>
      <c r="S65" s="2458">
        <f>IF(AB52=0,0,O65/AB52*AC48)</f>
        <v>0</v>
      </c>
      <c r="T65" s="2467">
        <f>IF(AB52=0,0,P65/AB52*AC48)</f>
        <v>0</v>
      </c>
      <c r="U65" s="2468">
        <f>IF(SUM(Q54:Q65)=0,0,IF(R65&gt;0,R65,IF(S65&gt;0,S65,IF(T65&gt;0,T65,0))))</f>
        <v>0</v>
      </c>
      <c r="V65" s="2472">
        <f>IF(U65=0,0,(U65/U66)*V53)</f>
        <v>0</v>
      </c>
      <c r="W65" s="2046"/>
      <c r="X65" s="865">
        <v>1</v>
      </c>
      <c r="Y65" s="2482">
        <f>IF(T65&gt;0,F65/W52*AC48,0)</f>
        <v>0</v>
      </c>
      <c r="Z65" s="2483">
        <f t="shared" si="21"/>
        <v>0</v>
      </c>
      <c r="AA65" s="2484" t="str">
        <f t="shared" si="32"/>
        <v/>
      </c>
      <c r="AB65" s="2484">
        <f t="shared" si="22"/>
        <v>0</v>
      </c>
      <c r="AC65" s="2485">
        <f>IF(W52=0,0,(C65/W52)*AC48)</f>
        <v>0</v>
      </c>
      <c r="AD65" s="2486">
        <f t="shared" si="23"/>
        <v>0</v>
      </c>
      <c r="AE65" s="3009"/>
      <c r="AF65" s="1928">
        <v>1</v>
      </c>
      <c r="AG65" s="1928">
        <v>1</v>
      </c>
      <c r="AH65" s="1453">
        <v>1</v>
      </c>
      <c r="AI65" s="1453">
        <v>1</v>
      </c>
      <c r="AJ65" s="1453">
        <v>1</v>
      </c>
      <c r="AK65" s="1453">
        <v>1</v>
      </c>
      <c r="AL65" s="1928">
        <v>1</v>
      </c>
      <c r="AM65" s="1928">
        <v>1</v>
      </c>
      <c r="AN65" s="1928">
        <v>1</v>
      </c>
      <c r="AO65" s="1928">
        <v>1</v>
      </c>
      <c r="AP65" s="1928">
        <v>1</v>
      </c>
      <c r="AQ65" s="1928">
        <v>1</v>
      </c>
      <c r="AR65" s="1928">
        <v>1</v>
      </c>
      <c r="AS65" s="1928">
        <v>1</v>
      </c>
      <c r="AT65" s="1928">
        <v>1</v>
      </c>
      <c r="AU65" s="1928">
        <v>1</v>
      </c>
      <c r="AV65" s="1928">
        <v>1</v>
      </c>
    </row>
    <row r="66" spans="1:48" s="839" customFormat="1" ht="24.95" customHeight="1">
      <c r="A66" s="1928">
        <v>1</v>
      </c>
      <c r="B66" s="1991" t="s">
        <v>192</v>
      </c>
      <c r="C66" s="2085">
        <v>0</v>
      </c>
      <c r="D66" s="2087" t="s">
        <v>3686</v>
      </c>
      <c r="E66" s="2087"/>
      <c r="F66" s="2087"/>
      <c r="G66" s="2087"/>
      <c r="H66" s="2087"/>
      <c r="I66" s="2087"/>
      <c r="J66" s="2086"/>
      <c r="K66" s="2086"/>
      <c r="L66" s="2340"/>
      <c r="M66" s="2340"/>
      <c r="N66" s="2340"/>
      <c r="O66" s="2340"/>
      <c r="P66" s="2340"/>
      <c r="Q66" s="2086"/>
      <c r="R66" s="2086"/>
      <c r="S66" s="2086"/>
      <c r="T66" s="2086"/>
      <c r="U66" s="2450">
        <f>SUM(U54:U65)</f>
        <v>0</v>
      </c>
      <c r="V66" s="2474">
        <f>SUM(V54:V65)</f>
        <v>0</v>
      </c>
      <c r="W66" s="2086"/>
      <c r="X66" s="2086"/>
      <c r="Y66" s="2086"/>
      <c r="Z66" s="2086"/>
      <c r="AA66" s="2086"/>
      <c r="AB66" s="2086"/>
      <c r="AC66" s="2086"/>
      <c r="AD66" s="2086"/>
      <c r="AE66" s="3009"/>
      <c r="AF66" s="1928">
        <v>1</v>
      </c>
      <c r="AG66" s="1928">
        <v>1</v>
      </c>
      <c r="AH66" s="1453">
        <v>1</v>
      </c>
      <c r="AI66" s="1453">
        <v>1</v>
      </c>
      <c r="AJ66" s="1453">
        <v>1</v>
      </c>
      <c r="AK66" s="1453">
        <v>1</v>
      </c>
      <c r="AL66" s="1928">
        <v>1</v>
      </c>
      <c r="AM66" s="1928">
        <v>1</v>
      </c>
      <c r="AN66" s="1928">
        <v>1</v>
      </c>
      <c r="AO66" s="1928">
        <v>1</v>
      </c>
      <c r="AP66" s="1928">
        <v>1</v>
      </c>
      <c r="AQ66" s="1928">
        <v>1</v>
      </c>
      <c r="AR66" s="1928">
        <v>1</v>
      </c>
      <c r="AS66" s="1928">
        <v>1</v>
      </c>
      <c r="AT66" s="1928">
        <v>1</v>
      </c>
      <c r="AU66" s="1928">
        <v>1</v>
      </c>
      <c r="AV66" s="1928">
        <v>1</v>
      </c>
    </row>
    <row r="67" spans="1:48" s="839" customFormat="1" ht="20.100000000000001" customHeight="1">
      <c r="A67" s="1928">
        <v>1</v>
      </c>
      <c r="B67" s="2055" t="str">
        <f>IF(D67&lt;&gt;"","A",IF(E67&lt;&gt;"","A",IF(F67&lt;&gt;"","A",IF(G67&lt;&gt;"","A",IF(H67&lt;&gt;"","A",IF(I67&lt;&gt;"","A",IF(J67&lt;&gt;"","A","►")))))))</f>
        <v>►</v>
      </c>
      <c r="C67" s="2322" t="str">
        <f>IF(ISBLANK(D67),"",LARGE(C66:C66,1)+1)</f>
        <v/>
      </c>
      <c r="D67" s="2313"/>
      <c r="E67" s="2313"/>
      <c r="F67" s="2313"/>
      <c r="G67" s="2313"/>
      <c r="H67" s="2313"/>
      <c r="I67" s="2313"/>
      <c r="J67" s="2313"/>
      <c r="K67" s="2313"/>
      <c r="L67" s="2313"/>
      <c r="M67" s="2313"/>
      <c r="N67" s="2313"/>
      <c r="O67" s="2313"/>
      <c r="P67" s="2313"/>
      <c r="Q67" s="2313"/>
      <c r="R67" s="2313"/>
      <c r="S67" s="2313"/>
      <c r="T67" s="2313"/>
      <c r="U67" s="2313"/>
      <c r="V67" s="2313"/>
      <c r="W67" s="2313"/>
      <c r="X67" s="2313"/>
      <c r="Y67" s="2489"/>
      <c r="Z67" s="2489"/>
      <c r="AA67" s="2489"/>
      <c r="AB67" s="2037" t="s">
        <v>2182</v>
      </c>
      <c r="AC67" s="2038">
        <v>1</v>
      </c>
      <c r="AD67" s="2039">
        <f>AC67</f>
        <v>1</v>
      </c>
      <c r="AE67" s="3009"/>
      <c r="AF67" s="1928">
        <v>1</v>
      </c>
      <c r="AG67" s="1928">
        <v>1</v>
      </c>
      <c r="AH67" s="1453">
        <v>1</v>
      </c>
      <c r="AI67" s="1453">
        <v>1</v>
      </c>
      <c r="AJ67" s="1453">
        <v>1</v>
      </c>
      <c r="AK67" s="1453">
        <v>1</v>
      </c>
      <c r="AL67" s="1928">
        <v>1</v>
      </c>
      <c r="AM67" s="1928">
        <v>1</v>
      </c>
      <c r="AN67" s="1928">
        <v>1</v>
      </c>
      <c r="AO67" s="1928">
        <v>1</v>
      </c>
      <c r="AP67" s="1928">
        <v>1</v>
      </c>
      <c r="AQ67" s="1928">
        <v>1</v>
      </c>
      <c r="AR67" s="1928">
        <v>1</v>
      </c>
      <c r="AS67" s="1928">
        <v>1</v>
      </c>
      <c r="AT67" s="1928">
        <v>1</v>
      </c>
      <c r="AU67" s="1928">
        <v>1</v>
      </c>
      <c r="AV67" s="1928">
        <v>1</v>
      </c>
    </row>
    <row r="68" spans="1:48" s="839" customFormat="1" ht="20.100000000000001" customHeight="1">
      <c r="A68" s="1928">
        <v>1</v>
      </c>
      <c r="B68" s="2055" t="str">
        <f>IF(D68&lt;&gt;"","A",IF(E68&lt;&gt;"","A",IF(F68&lt;&gt;"","A",IF(G68&lt;&gt;"","A",IF(H68&lt;&gt;"","A",IF(I68&lt;&gt;"","A",IF(J68&lt;&gt;"","A","►")))))))</f>
        <v>A</v>
      </c>
      <c r="C68" s="2322">
        <f>IF(ISBLANK(D68),"",LARGE(C66:C67,1)+1)</f>
        <v>1</v>
      </c>
      <c r="D68" s="2313" t="s">
        <v>3692</v>
      </c>
      <c r="E68" s="2313"/>
      <c r="F68" s="2313"/>
      <c r="G68" s="2313"/>
      <c r="H68" s="2313"/>
      <c r="I68" s="2313"/>
      <c r="J68" s="2313"/>
      <c r="K68" s="2313"/>
      <c r="L68" s="2313"/>
      <c r="M68" s="2313"/>
      <c r="N68" s="2313"/>
      <c r="O68" s="2313"/>
      <c r="P68" s="2313"/>
      <c r="Q68" s="2313"/>
      <c r="R68" s="2313"/>
      <c r="S68" s="2313"/>
      <c r="T68" s="2313"/>
      <c r="U68" s="2313"/>
      <c r="V68" s="2313"/>
      <c r="W68" s="2313"/>
      <c r="X68" s="2313"/>
      <c r="Y68" s="1903" t="s">
        <v>2189</v>
      </c>
      <c r="Z68" s="2452">
        <f>IF(SUM(Z69:Z80)=0,0,SUM(Z69:Z80))</f>
        <v>0</v>
      </c>
      <c r="AA68" s="2217" t="s">
        <v>2190</v>
      </c>
      <c r="AB68" s="1775"/>
      <c r="AC68" s="2451" t="s">
        <v>2974</v>
      </c>
      <c r="AD68" s="2451" t="s">
        <v>2179</v>
      </c>
      <c r="AE68" s="3009"/>
      <c r="AF68" s="1928">
        <v>1</v>
      </c>
      <c r="AG68" s="1928">
        <v>1</v>
      </c>
      <c r="AH68" s="1453">
        <v>1</v>
      </c>
      <c r="AI68" s="1453">
        <v>1</v>
      </c>
      <c r="AJ68" s="1453">
        <v>1</v>
      </c>
      <c r="AK68" s="1453">
        <v>1</v>
      </c>
      <c r="AL68" s="1928">
        <v>1</v>
      </c>
      <c r="AM68" s="1928">
        <v>1</v>
      </c>
      <c r="AN68" s="1928">
        <v>1</v>
      </c>
      <c r="AO68" s="1928">
        <v>1</v>
      </c>
      <c r="AP68" s="1928">
        <v>1</v>
      </c>
      <c r="AQ68" s="1928">
        <v>1</v>
      </c>
      <c r="AR68" s="1928">
        <v>1</v>
      </c>
      <c r="AS68" s="1928">
        <v>1</v>
      </c>
      <c r="AT68" s="1928">
        <v>1</v>
      </c>
      <c r="AU68" s="1928">
        <v>1</v>
      </c>
      <c r="AV68" s="1928">
        <v>1</v>
      </c>
    </row>
    <row r="69" spans="1:48" s="839" customFormat="1" ht="20.100000000000001" customHeight="1">
      <c r="A69" s="1928">
        <v>1</v>
      </c>
      <c r="B69" s="2055" t="str">
        <f t="shared" ref="B69:B77" si="34">IF(D69&lt;&gt;"","A",IF(E69&lt;&gt;"","A",IF(F69&lt;&gt;"","A",IF(G69&lt;&gt;"","A",IF(H69&lt;&gt;"","A",IF(I69&lt;&gt;"","A",IF(J69&lt;&gt;"","A","►")))))))</f>
        <v>►</v>
      </c>
      <c r="C69" s="2322" t="str">
        <f>IF(ISBLANK(D69),"",LARGE(C66:C68,1)+1)</f>
        <v/>
      </c>
      <c r="D69" s="2313"/>
      <c r="E69" s="2313"/>
      <c r="F69" s="2313"/>
      <c r="G69" s="2313"/>
      <c r="H69" s="2313"/>
      <c r="I69" s="2313"/>
      <c r="J69" s="2313"/>
      <c r="K69" s="2313"/>
      <c r="L69" s="2313"/>
      <c r="M69" s="2313"/>
      <c r="N69" s="2313"/>
      <c r="O69" s="2313"/>
      <c r="P69" s="2313"/>
      <c r="Q69" s="2313"/>
      <c r="R69" s="2313"/>
      <c r="S69" s="2313"/>
      <c r="T69" s="2313"/>
      <c r="U69" s="2313"/>
      <c r="V69" s="2313"/>
      <c r="W69" s="2313"/>
      <c r="X69" s="2313"/>
      <c r="Y69" s="2539">
        <v>1</v>
      </c>
      <c r="Z69" s="2239">
        <f t="shared" ref="Z69:Z80" si="35">IF(U54&gt;0,U54*Y69,AC54*Y69)</f>
        <v>0</v>
      </c>
      <c r="AA69" s="2051">
        <f>IF(Z68=0,0,Z69/Z68)</f>
        <v>0</v>
      </c>
      <c r="AB69" s="2455" t="str">
        <f>IF(K54&gt;=1, TRUNC(V54,2) &amp; " Kg", IF(K54&gt;0, ROUNDUP(V54*1000,0) &amp; " g", "")) &amp; IF(L54&gt;=1, TRUNC(V54,2) &amp; " L", IF(L54&gt;0, ROUNDUP(V54,3)*100 &amp; " cl", ""))</f>
        <v/>
      </c>
      <c r="AC69" s="2454">
        <f>(C54/AC48)*AC67</f>
        <v>0</v>
      </c>
      <c r="AD69" s="1118">
        <f t="shared" ref="AD69:AD80" si="36">D54</f>
        <v>0</v>
      </c>
      <c r="AE69" s="3009"/>
      <c r="AF69" s="1928">
        <v>1</v>
      </c>
      <c r="AG69" s="1928">
        <v>1</v>
      </c>
      <c r="AH69" s="1453">
        <v>1</v>
      </c>
      <c r="AI69" s="1453">
        <v>1</v>
      </c>
      <c r="AJ69" s="1453">
        <v>1</v>
      </c>
      <c r="AK69" s="1453">
        <v>1</v>
      </c>
      <c r="AL69" s="1928">
        <v>1</v>
      </c>
      <c r="AM69" s="1928">
        <v>1</v>
      </c>
      <c r="AN69" s="1928">
        <v>1</v>
      </c>
      <c r="AO69" s="1928">
        <v>1</v>
      </c>
      <c r="AP69" s="1928">
        <v>1</v>
      </c>
      <c r="AQ69" s="1928">
        <v>1</v>
      </c>
      <c r="AR69" s="1928">
        <v>1</v>
      </c>
      <c r="AS69" s="1928">
        <v>1</v>
      </c>
      <c r="AT69" s="1928">
        <v>1</v>
      </c>
      <c r="AU69" s="1928">
        <v>1</v>
      </c>
      <c r="AV69" s="1928">
        <v>1</v>
      </c>
    </row>
    <row r="70" spans="1:48" s="839" customFormat="1" ht="27" customHeight="1">
      <c r="A70" s="1928">
        <v>1</v>
      </c>
      <c r="B70" s="2055" t="str">
        <f t="shared" si="34"/>
        <v>►</v>
      </c>
      <c r="C70" s="2322" t="str">
        <f>IF(ISBLANK(D70),"",LARGE(C66:C69,1)+1)</f>
        <v/>
      </c>
      <c r="D70" s="2313"/>
      <c r="E70" s="2313"/>
      <c r="F70" s="2313"/>
      <c r="G70" s="2313"/>
      <c r="H70" s="2313"/>
      <c r="I70" s="2313"/>
      <c r="J70" s="2313"/>
      <c r="K70" s="2313"/>
      <c r="L70" s="2313"/>
      <c r="M70" s="2313"/>
      <c r="N70" s="2313"/>
      <c r="O70" s="2313"/>
      <c r="P70" s="2313"/>
      <c r="Q70" s="2313"/>
      <c r="R70" s="2313"/>
      <c r="S70" s="2313"/>
      <c r="T70" s="2313"/>
      <c r="U70" s="2313"/>
      <c r="V70" s="2313"/>
      <c r="W70" s="2313"/>
      <c r="X70" s="2313"/>
      <c r="Y70" s="2539">
        <v>1</v>
      </c>
      <c r="Z70" s="2491">
        <f t="shared" si="35"/>
        <v>0</v>
      </c>
      <c r="AA70" s="2492">
        <f>IF(Z68=0,0,Z70/Z68)</f>
        <v>0</v>
      </c>
      <c r="AB70" s="2493" t="str">
        <f t="shared" ref="AB70:AB80" si="37">IF(N55&gt;=1, TRUNC(V55,2) &amp; " Kg", IF(N55&gt;0, ROUNDUP(V55*1000,0) &amp; " g", "")) &amp; IF(O55&gt;=1, TRUNC(V55,2) &amp; " L", IF(O55&gt;0, ROUNDUP(V55,3)*100 &amp; " cl", ""))</f>
        <v/>
      </c>
      <c r="AC70" s="2494">
        <f>(C55/AC48)*AC67</f>
        <v>0</v>
      </c>
      <c r="AD70" s="2495">
        <f t="shared" si="36"/>
        <v>0</v>
      </c>
      <c r="AE70" s="3009"/>
      <c r="AF70" s="1928">
        <v>1</v>
      </c>
      <c r="AG70" s="1928">
        <v>1</v>
      </c>
      <c r="AH70" s="1453">
        <v>1</v>
      </c>
      <c r="AI70" s="1453">
        <v>1</v>
      </c>
      <c r="AJ70" s="1453">
        <v>1</v>
      </c>
      <c r="AK70" s="1453">
        <v>1</v>
      </c>
      <c r="AL70" s="1928">
        <v>1</v>
      </c>
      <c r="AM70" s="1928">
        <v>1</v>
      </c>
      <c r="AN70" s="1928">
        <v>1</v>
      </c>
      <c r="AO70" s="1928">
        <v>1</v>
      </c>
      <c r="AP70" s="1928">
        <v>1</v>
      </c>
      <c r="AQ70" s="1928">
        <v>1</v>
      </c>
      <c r="AR70" s="1928">
        <v>1</v>
      </c>
      <c r="AS70" s="1928">
        <v>1</v>
      </c>
      <c r="AT70" s="1928">
        <v>1</v>
      </c>
      <c r="AU70" s="1928">
        <v>1</v>
      </c>
      <c r="AV70" s="1928">
        <v>1</v>
      </c>
    </row>
    <row r="71" spans="1:48" s="839" customFormat="1" ht="27" customHeight="1">
      <c r="A71" s="1928">
        <v>1</v>
      </c>
      <c r="B71" s="2055" t="str">
        <f>IF(D71&lt;&gt;"","A",IF(E71&lt;&gt;"","A",IF(F71&lt;&gt;"","A",IF(G71&lt;&gt;"","A",IF(H71&lt;&gt;"","A",IF(I71&lt;&gt;"","A",IF(J71&lt;&gt;"","A","►")))))))</f>
        <v>►</v>
      </c>
      <c r="C71" s="2322" t="str">
        <f>IF(ISBLANK(D71),"",LARGE(C66:C70,1)+1)</f>
        <v/>
      </c>
      <c r="D71" s="2313"/>
      <c r="E71" s="2313"/>
      <c r="F71" s="2313"/>
      <c r="G71" s="2313"/>
      <c r="H71" s="2313"/>
      <c r="I71" s="2313"/>
      <c r="J71" s="2313"/>
      <c r="K71" s="2313"/>
      <c r="L71" s="2313"/>
      <c r="M71" s="2313"/>
      <c r="N71" s="2313"/>
      <c r="O71" s="2313"/>
      <c r="P71" s="2313"/>
      <c r="Q71" s="2313"/>
      <c r="R71" s="2313"/>
      <c r="S71" s="2313"/>
      <c r="T71" s="2313"/>
      <c r="U71" s="2313"/>
      <c r="V71" s="2313"/>
      <c r="W71" s="2313"/>
      <c r="X71" s="2313"/>
      <c r="Y71" s="2539">
        <v>1</v>
      </c>
      <c r="Z71" s="2239">
        <f t="shared" si="35"/>
        <v>0</v>
      </c>
      <c r="AA71" s="2051">
        <f>IF(Z68=0,0,Z71/Z68)</f>
        <v>0</v>
      </c>
      <c r="AB71" s="2455" t="str">
        <f t="shared" si="37"/>
        <v/>
      </c>
      <c r="AC71" s="2454">
        <f>(C56/AC48)*AC67</f>
        <v>0</v>
      </c>
      <c r="AD71" s="1118">
        <f t="shared" si="36"/>
        <v>0</v>
      </c>
      <c r="AE71" s="3009"/>
      <c r="AF71" s="1928">
        <v>1</v>
      </c>
      <c r="AG71" s="1928">
        <v>1</v>
      </c>
      <c r="AH71" s="1453">
        <v>1</v>
      </c>
      <c r="AI71" s="1453">
        <v>1</v>
      </c>
      <c r="AJ71" s="1453">
        <v>1</v>
      </c>
      <c r="AK71" s="1453">
        <v>1</v>
      </c>
      <c r="AL71" s="1928">
        <v>1</v>
      </c>
      <c r="AM71" s="1928">
        <v>1</v>
      </c>
      <c r="AN71" s="1928">
        <v>1</v>
      </c>
      <c r="AO71" s="1928">
        <v>1</v>
      </c>
      <c r="AP71" s="1928">
        <v>1</v>
      </c>
      <c r="AQ71" s="1928">
        <v>1</v>
      </c>
      <c r="AR71" s="1928">
        <v>1</v>
      </c>
      <c r="AS71" s="1928">
        <v>1</v>
      </c>
      <c r="AT71" s="1928">
        <v>1</v>
      </c>
      <c r="AU71" s="1928">
        <v>1</v>
      </c>
      <c r="AV71" s="1928">
        <v>1</v>
      </c>
    </row>
    <row r="72" spans="1:48" s="839" customFormat="1" ht="20.100000000000001" customHeight="1">
      <c r="A72" s="1928">
        <v>1</v>
      </c>
      <c r="B72" s="2055" t="str">
        <f t="shared" si="34"/>
        <v>►</v>
      </c>
      <c r="C72" s="2322" t="str">
        <f>IF(ISBLANK(D72),"",LARGE(C66:C71,1)+1)</f>
        <v/>
      </c>
      <c r="D72" s="2313"/>
      <c r="E72" s="2313"/>
      <c r="F72" s="2313"/>
      <c r="G72" s="2313"/>
      <c r="H72" s="2313"/>
      <c r="I72" s="2313"/>
      <c r="J72" s="2313"/>
      <c r="K72" s="2313"/>
      <c r="L72" s="2313"/>
      <c r="M72" s="2313"/>
      <c r="N72" s="2313"/>
      <c r="O72" s="2313"/>
      <c r="P72" s="2313"/>
      <c r="Q72" s="2313"/>
      <c r="R72" s="2313"/>
      <c r="S72" s="2313"/>
      <c r="T72" s="2313"/>
      <c r="U72" s="2313"/>
      <c r="V72" s="2313"/>
      <c r="W72" s="2313"/>
      <c r="X72" s="2313"/>
      <c r="Y72" s="2539">
        <v>1</v>
      </c>
      <c r="Z72" s="2491">
        <f t="shared" si="35"/>
        <v>0</v>
      </c>
      <c r="AA72" s="2492">
        <f>IF(Z68=0,0,Z72/Z68)</f>
        <v>0</v>
      </c>
      <c r="AB72" s="2493" t="str">
        <f t="shared" si="37"/>
        <v/>
      </c>
      <c r="AC72" s="2494">
        <f>(C57/AC48)*AC67</f>
        <v>0</v>
      </c>
      <c r="AD72" s="2495">
        <f t="shared" si="36"/>
        <v>0</v>
      </c>
      <c r="AE72" s="3009"/>
      <c r="AF72" s="1928">
        <v>1</v>
      </c>
      <c r="AG72" s="1928">
        <v>1</v>
      </c>
      <c r="AH72" s="1453">
        <v>1</v>
      </c>
      <c r="AI72" s="1453">
        <v>1</v>
      </c>
      <c r="AJ72" s="1453">
        <v>1</v>
      </c>
      <c r="AK72" s="1453">
        <v>1</v>
      </c>
      <c r="AL72" s="1928">
        <v>1</v>
      </c>
      <c r="AM72" s="1928">
        <v>1</v>
      </c>
      <c r="AN72" s="1928">
        <v>1</v>
      </c>
      <c r="AO72" s="1928">
        <v>1</v>
      </c>
      <c r="AP72" s="1928">
        <v>1</v>
      </c>
      <c r="AQ72" s="1928">
        <v>1</v>
      </c>
      <c r="AR72" s="1928">
        <v>1</v>
      </c>
      <c r="AS72" s="1928">
        <v>1</v>
      </c>
      <c r="AT72" s="1928">
        <v>1</v>
      </c>
      <c r="AU72" s="1928">
        <v>1</v>
      </c>
      <c r="AV72" s="1928">
        <v>1</v>
      </c>
    </row>
    <row r="73" spans="1:48" s="839" customFormat="1" ht="20.100000000000001" customHeight="1">
      <c r="A73" s="1928">
        <v>1</v>
      </c>
      <c r="B73" s="2055" t="str">
        <f t="shared" si="34"/>
        <v>►</v>
      </c>
      <c r="C73" s="2322" t="str">
        <f>IF(ISBLANK(D73),"",LARGE(C66:C72,1)+1)</f>
        <v/>
      </c>
      <c r="D73" s="2313"/>
      <c r="E73" s="2313"/>
      <c r="F73" s="2313"/>
      <c r="G73" s="2313"/>
      <c r="H73" s="2313"/>
      <c r="I73" s="2313"/>
      <c r="J73" s="2313"/>
      <c r="K73" s="2313"/>
      <c r="L73" s="2313"/>
      <c r="M73" s="2313"/>
      <c r="N73" s="2313"/>
      <c r="O73" s="2313"/>
      <c r="P73" s="2313"/>
      <c r="Q73" s="2313"/>
      <c r="R73" s="2313"/>
      <c r="S73" s="2313"/>
      <c r="T73" s="2313"/>
      <c r="U73" s="2313"/>
      <c r="V73" s="2313"/>
      <c r="W73" s="2313"/>
      <c r="X73" s="2313"/>
      <c r="Y73" s="2539"/>
      <c r="Z73" s="2239">
        <f t="shared" si="35"/>
        <v>0</v>
      </c>
      <c r="AA73" s="2051">
        <f>IF(Z68=0,0,Z73/Z68)</f>
        <v>0</v>
      </c>
      <c r="AB73" s="2453" t="str">
        <f t="shared" si="37"/>
        <v/>
      </c>
      <c r="AC73" s="2454">
        <f>(C58/AC48)*AC67</f>
        <v>0</v>
      </c>
      <c r="AD73" s="1118">
        <f t="shared" si="36"/>
        <v>0</v>
      </c>
      <c r="AE73" s="3009"/>
      <c r="AF73" s="1928">
        <v>1</v>
      </c>
      <c r="AG73" s="1928">
        <v>1</v>
      </c>
      <c r="AH73" s="1453">
        <v>1</v>
      </c>
      <c r="AI73" s="1453">
        <v>1</v>
      </c>
      <c r="AJ73" s="1453">
        <v>1</v>
      </c>
      <c r="AK73" s="1453">
        <v>1</v>
      </c>
      <c r="AL73" s="1928">
        <v>1</v>
      </c>
      <c r="AM73" s="1928">
        <v>1</v>
      </c>
      <c r="AN73" s="1928">
        <v>1</v>
      </c>
      <c r="AO73" s="1928">
        <v>1</v>
      </c>
      <c r="AP73" s="1928">
        <v>1</v>
      </c>
      <c r="AQ73" s="1928">
        <v>1</v>
      </c>
      <c r="AR73" s="1928">
        <v>1</v>
      </c>
      <c r="AS73" s="1928">
        <v>1</v>
      </c>
      <c r="AT73" s="1928">
        <v>1</v>
      </c>
      <c r="AU73" s="1928">
        <v>1</v>
      </c>
      <c r="AV73" s="1928">
        <v>1</v>
      </c>
    </row>
    <row r="74" spans="1:48" s="839" customFormat="1" ht="20.100000000000001" customHeight="1">
      <c r="A74" s="1928">
        <v>1</v>
      </c>
      <c r="B74" s="2055" t="str">
        <f t="shared" si="34"/>
        <v>►</v>
      </c>
      <c r="C74" s="2322" t="str">
        <f>IF(ISBLANK(D74),"",LARGE(C66:C73,1)+1)</f>
        <v/>
      </c>
      <c r="D74" s="2313"/>
      <c r="E74" s="2313"/>
      <c r="F74" s="2313"/>
      <c r="G74" s="2313"/>
      <c r="H74" s="2313"/>
      <c r="I74" s="2313"/>
      <c r="J74" s="2313"/>
      <c r="K74" s="2313"/>
      <c r="L74" s="2313"/>
      <c r="M74" s="2313"/>
      <c r="N74" s="2313"/>
      <c r="O74" s="2313"/>
      <c r="P74" s="2313"/>
      <c r="Q74" s="2313"/>
      <c r="R74" s="2313"/>
      <c r="S74" s="2313"/>
      <c r="T74" s="2313"/>
      <c r="U74" s="2313"/>
      <c r="V74" s="2313"/>
      <c r="W74" s="2524" t="s">
        <v>3763</v>
      </c>
      <c r="X74" s="2521">
        <v>1.0416666666666666E-2</v>
      </c>
      <c r="Y74" s="2539"/>
      <c r="Z74" s="2491">
        <f t="shared" si="35"/>
        <v>0</v>
      </c>
      <c r="AA74" s="2492">
        <f>IF(Z68=0,0,Z74/Z68)</f>
        <v>0</v>
      </c>
      <c r="AB74" s="2496" t="str">
        <f t="shared" si="37"/>
        <v/>
      </c>
      <c r="AC74" s="2494">
        <f>(C59/AC48)*AC67</f>
        <v>0</v>
      </c>
      <c r="AD74" s="2495">
        <f t="shared" si="36"/>
        <v>0</v>
      </c>
      <c r="AE74" s="3009"/>
      <c r="AF74" s="1928">
        <v>1</v>
      </c>
      <c r="AG74" s="1928">
        <v>1</v>
      </c>
      <c r="AH74" s="1453">
        <v>1</v>
      </c>
      <c r="AI74" s="1453">
        <v>1</v>
      </c>
      <c r="AJ74" s="1453">
        <v>1</v>
      </c>
      <c r="AK74" s="1453">
        <v>1</v>
      </c>
      <c r="AL74" s="1928">
        <v>1</v>
      </c>
      <c r="AM74" s="1928">
        <v>1</v>
      </c>
      <c r="AN74" s="1928">
        <v>1</v>
      </c>
      <c r="AO74" s="1928">
        <v>1</v>
      </c>
      <c r="AP74" s="1928">
        <v>1</v>
      </c>
      <c r="AQ74" s="1928">
        <v>1</v>
      </c>
      <c r="AR74" s="1928">
        <v>1</v>
      </c>
      <c r="AS74" s="1928">
        <v>1</v>
      </c>
      <c r="AT74" s="1928">
        <v>1</v>
      </c>
      <c r="AU74" s="1928">
        <v>1</v>
      </c>
      <c r="AV74" s="1928">
        <v>1</v>
      </c>
    </row>
    <row r="75" spans="1:48" s="839" customFormat="1" ht="20.100000000000001" customHeight="1">
      <c r="A75" s="1928">
        <v>1</v>
      </c>
      <c r="B75" s="2055" t="str">
        <f t="shared" si="34"/>
        <v>►</v>
      </c>
      <c r="C75" s="2322" t="str">
        <f>IF(ISBLANK(D75),"",LARGE(C66:C74,1)+1)</f>
        <v/>
      </c>
      <c r="D75" s="841"/>
      <c r="E75" s="841"/>
      <c r="F75" s="841"/>
      <c r="G75" s="841"/>
      <c r="H75" s="841"/>
      <c r="I75" s="841"/>
      <c r="J75" s="2313"/>
      <c r="K75" s="2313"/>
      <c r="L75" s="2313"/>
      <c r="M75" s="2313"/>
      <c r="N75" s="2313"/>
      <c r="O75" s="2313"/>
      <c r="P75" s="2313"/>
      <c r="Q75" s="2313"/>
      <c r="R75" s="2313"/>
      <c r="S75" s="2313"/>
      <c r="T75" s="2313"/>
      <c r="U75" s="2313"/>
      <c r="V75" s="2313"/>
      <c r="W75" s="2524" t="s">
        <v>2263</v>
      </c>
      <c r="X75" s="2522">
        <v>1.2499999999999999E-2</v>
      </c>
      <c r="Y75" s="2539"/>
      <c r="Z75" s="2239">
        <f t="shared" si="35"/>
        <v>0</v>
      </c>
      <c r="AA75" s="2051">
        <f>IF(Z68=0,0,Z75/Z68)</f>
        <v>0</v>
      </c>
      <c r="AB75" s="2453" t="str">
        <f t="shared" si="37"/>
        <v/>
      </c>
      <c r="AC75" s="2454">
        <f>(C60/AC48)*AC67</f>
        <v>0</v>
      </c>
      <c r="AD75" s="1118">
        <f t="shared" si="36"/>
        <v>0</v>
      </c>
      <c r="AE75" s="3009"/>
      <c r="AF75" s="1928">
        <v>1</v>
      </c>
      <c r="AG75" s="1928">
        <v>1</v>
      </c>
      <c r="AH75" s="1453">
        <v>1</v>
      </c>
      <c r="AI75" s="1453">
        <v>1</v>
      </c>
      <c r="AJ75" s="1453">
        <v>1</v>
      </c>
      <c r="AK75" s="1453">
        <v>1</v>
      </c>
      <c r="AL75" s="1928">
        <v>1</v>
      </c>
      <c r="AM75" s="1928">
        <v>1</v>
      </c>
      <c r="AN75" s="1928">
        <v>1</v>
      </c>
      <c r="AO75" s="1928">
        <v>1</v>
      </c>
      <c r="AP75" s="1928">
        <v>1</v>
      </c>
      <c r="AQ75" s="1928">
        <v>1</v>
      </c>
      <c r="AR75" s="1928">
        <v>1</v>
      </c>
      <c r="AS75" s="1928">
        <v>1</v>
      </c>
      <c r="AT75" s="1928">
        <v>1</v>
      </c>
      <c r="AU75" s="1928">
        <v>1</v>
      </c>
      <c r="AV75" s="1928">
        <v>1</v>
      </c>
    </row>
    <row r="76" spans="1:48" s="873" customFormat="1" ht="20.100000000000001" customHeight="1">
      <c r="A76" s="1928">
        <v>1</v>
      </c>
      <c r="B76" s="2055" t="str">
        <f t="shared" si="34"/>
        <v>►</v>
      </c>
      <c r="C76" s="2322" t="str">
        <f>IF(ISBLANK(D76),"",LARGE(C66:C75,1)+1)</f>
        <v/>
      </c>
      <c r="D76" s="2321"/>
      <c r="E76" s="2321"/>
      <c r="F76" s="2321"/>
      <c r="G76" s="2321"/>
      <c r="H76" s="2321"/>
      <c r="I76" s="2321"/>
      <c r="J76" s="2313"/>
      <c r="K76" s="2313"/>
      <c r="L76" s="2313"/>
      <c r="M76" s="2313"/>
      <c r="N76" s="2313"/>
      <c r="O76" s="2313"/>
      <c r="P76" s="2313"/>
      <c r="Q76" s="2313"/>
      <c r="R76" s="2313"/>
      <c r="S76" s="2313"/>
      <c r="T76" s="2313"/>
      <c r="U76" s="2313"/>
      <c r="V76" s="2313"/>
      <c r="W76" s="2525" t="s">
        <v>2162</v>
      </c>
      <c r="X76" s="2523">
        <f>X74+X75</f>
        <v>2.2916666666666665E-2</v>
      </c>
      <c r="Y76" s="2539"/>
      <c r="Z76" s="2491">
        <f t="shared" si="35"/>
        <v>0</v>
      </c>
      <c r="AA76" s="2492">
        <f>IF(Z68=0,0,Z76/Z68)</f>
        <v>0</v>
      </c>
      <c r="AB76" s="2496" t="str">
        <f t="shared" si="37"/>
        <v/>
      </c>
      <c r="AC76" s="2494">
        <f>(C61/AC48)*AC67</f>
        <v>0</v>
      </c>
      <c r="AD76" s="2495">
        <f t="shared" si="36"/>
        <v>0</v>
      </c>
      <c r="AE76" s="3009"/>
      <c r="AF76" s="1928">
        <v>1</v>
      </c>
      <c r="AG76" s="1928">
        <v>1</v>
      </c>
      <c r="AH76" s="1453">
        <v>1</v>
      </c>
      <c r="AI76" s="1453">
        <v>1</v>
      </c>
      <c r="AJ76" s="1453">
        <v>1</v>
      </c>
      <c r="AK76" s="1453">
        <v>1</v>
      </c>
      <c r="AL76" s="1928">
        <v>1</v>
      </c>
      <c r="AM76" s="1928">
        <v>1</v>
      </c>
      <c r="AN76" s="1928">
        <v>1</v>
      </c>
      <c r="AO76" s="1928">
        <v>1</v>
      </c>
      <c r="AP76" s="1928">
        <v>1</v>
      </c>
      <c r="AQ76" s="1928">
        <v>1</v>
      </c>
      <c r="AR76" s="1928">
        <v>1</v>
      </c>
      <c r="AS76" s="1928">
        <v>1</v>
      </c>
      <c r="AT76" s="1928">
        <v>1</v>
      </c>
      <c r="AU76" s="1928">
        <v>1</v>
      </c>
      <c r="AV76" s="1928">
        <v>1</v>
      </c>
    </row>
    <row r="77" spans="1:48" s="873" customFormat="1" ht="20.100000000000001" customHeight="1">
      <c r="A77" s="1928">
        <v>1</v>
      </c>
      <c r="B77" s="2055" t="str">
        <f t="shared" si="34"/>
        <v>A</v>
      </c>
      <c r="C77" s="2318" t="s">
        <v>3687</v>
      </c>
      <c r="D77" s="2319" t="s">
        <v>3688</v>
      </c>
      <c r="E77" s="2319"/>
      <c r="F77" s="2319"/>
      <c r="G77" s="2319"/>
      <c r="H77" s="2319"/>
      <c r="I77" s="2319"/>
      <c r="J77" s="2126"/>
      <c r="K77" s="2126"/>
      <c r="L77" s="2126"/>
      <c r="M77" s="2126"/>
      <c r="N77" s="2126"/>
      <c r="O77" s="2126"/>
      <c r="P77" s="2126"/>
      <c r="Q77" s="2126"/>
      <c r="R77" s="2126"/>
      <c r="S77" s="2126"/>
      <c r="T77" s="2126"/>
      <c r="U77" s="2126"/>
      <c r="V77" s="2126"/>
      <c r="W77" s="2111" t="s">
        <v>2289</v>
      </c>
      <c r="X77" s="2106" t="s">
        <v>173</v>
      </c>
      <c r="Y77" s="2539"/>
      <c r="Z77" s="2239">
        <f t="shared" si="35"/>
        <v>0</v>
      </c>
      <c r="AA77" s="2051">
        <f>IF(Z68=0,0,Z77/Z68)</f>
        <v>0</v>
      </c>
      <c r="AB77" s="2453" t="str">
        <f t="shared" si="37"/>
        <v/>
      </c>
      <c r="AC77" s="2454">
        <f>(C62/AC48)*AC67</f>
        <v>0</v>
      </c>
      <c r="AD77" s="1118">
        <f t="shared" si="36"/>
        <v>0</v>
      </c>
      <c r="AE77" s="3009"/>
      <c r="AF77" s="1928">
        <v>1</v>
      </c>
      <c r="AG77" s="1928">
        <v>1</v>
      </c>
      <c r="AH77" s="1453">
        <v>1</v>
      </c>
      <c r="AI77" s="1453">
        <v>1</v>
      </c>
      <c r="AJ77" s="1453">
        <v>1</v>
      </c>
      <c r="AK77" s="1453">
        <v>1</v>
      </c>
      <c r="AL77" s="1928">
        <v>1</v>
      </c>
      <c r="AM77" s="1928">
        <v>1</v>
      </c>
      <c r="AN77" s="1928">
        <v>1</v>
      </c>
      <c r="AO77" s="1928">
        <v>1</v>
      </c>
      <c r="AP77" s="1928">
        <v>1</v>
      </c>
      <c r="AQ77" s="1928">
        <v>1</v>
      </c>
      <c r="AR77" s="1928">
        <v>1</v>
      </c>
      <c r="AS77" s="1928">
        <v>1</v>
      </c>
      <c r="AT77" s="1928">
        <v>1</v>
      </c>
      <c r="AU77" s="1928">
        <v>1</v>
      </c>
      <c r="AV77" s="1928">
        <v>1</v>
      </c>
    </row>
    <row r="78" spans="1:48" s="873" customFormat="1" ht="20.100000000000001" customHeight="1">
      <c r="A78" s="1928">
        <v>1</v>
      </c>
      <c r="B78" s="2055" t="str">
        <f>IF(D78&lt;&gt;"","A",IF(#REF!&lt;&gt;"","A",IF(W78&lt;&gt;"","A","►")))</f>
        <v>A</v>
      </c>
      <c r="C78" s="2318" t="s">
        <v>3689</v>
      </c>
      <c r="D78" s="2319" t="s">
        <v>3690</v>
      </c>
      <c r="E78" s="2319"/>
      <c r="F78" s="2319"/>
      <c r="G78" s="2319"/>
      <c r="H78" s="2319"/>
      <c r="I78" s="2319"/>
      <c r="J78" s="2126"/>
      <c r="K78" s="2126"/>
      <c r="L78" s="2126"/>
      <c r="M78" s="2126"/>
      <c r="N78" s="2126"/>
      <c r="O78" s="2126"/>
      <c r="P78" s="2126"/>
      <c r="Q78" s="2126"/>
      <c r="R78" s="2126"/>
      <c r="S78" s="2126"/>
      <c r="T78" s="2126"/>
      <c r="U78" s="2126"/>
      <c r="V78" s="2126"/>
      <c r="W78" s="2111" t="s">
        <v>2253</v>
      </c>
      <c r="X78" s="2106" t="s">
        <v>2331</v>
      </c>
      <c r="Y78" s="2539"/>
      <c r="Z78" s="2491">
        <f t="shared" si="35"/>
        <v>0</v>
      </c>
      <c r="AA78" s="2492">
        <f>IF(Z68=0,0,Z78/Z68)</f>
        <v>0</v>
      </c>
      <c r="AB78" s="2496" t="str">
        <f t="shared" si="37"/>
        <v/>
      </c>
      <c r="AC78" s="2494">
        <f>(C63/AC48)*AC67</f>
        <v>0</v>
      </c>
      <c r="AD78" s="2495">
        <f t="shared" si="36"/>
        <v>0</v>
      </c>
      <c r="AE78" s="3052" t="str">
        <f>AE45</f>
        <v>N</v>
      </c>
      <c r="AF78" s="1928">
        <v>1</v>
      </c>
      <c r="AG78" s="1928">
        <v>1</v>
      </c>
      <c r="AH78" s="1453">
        <v>1</v>
      </c>
      <c r="AI78" s="1453">
        <v>1</v>
      </c>
      <c r="AJ78" s="1453">
        <v>1</v>
      </c>
      <c r="AK78" s="1453">
        <v>1</v>
      </c>
      <c r="AL78" s="1928">
        <v>1</v>
      </c>
      <c r="AM78" s="1928">
        <v>1</v>
      </c>
      <c r="AN78" s="1928">
        <v>1</v>
      </c>
      <c r="AO78" s="1928">
        <v>1</v>
      </c>
      <c r="AP78" s="1928">
        <v>1</v>
      </c>
      <c r="AQ78" s="1928">
        <v>1</v>
      </c>
      <c r="AR78" s="1928">
        <v>1</v>
      </c>
      <c r="AS78" s="1928">
        <v>1</v>
      </c>
      <c r="AT78" s="1928">
        <v>1</v>
      </c>
      <c r="AU78" s="1928">
        <v>1</v>
      </c>
      <c r="AV78" s="1928">
        <v>1</v>
      </c>
    </row>
    <row r="79" spans="1:48" s="873" customFormat="1" ht="20.100000000000001" customHeight="1">
      <c r="A79" s="1928">
        <v>1</v>
      </c>
      <c r="B79" s="2055" t="str">
        <f>IF(D79&lt;&gt;"","A",IF(#REF!&lt;&gt;"","A",IF(W79&lt;&gt;"","A","►")))</f>
        <v>A</v>
      </c>
      <c r="C79" s="2316"/>
      <c r="D79" s="2317" t="s">
        <v>3685</v>
      </c>
      <c r="E79" s="2423"/>
      <c r="F79" s="2423"/>
      <c r="G79" s="2423"/>
      <c r="H79" s="2423"/>
      <c r="I79" s="2423"/>
      <c r="J79" s="2313"/>
      <c r="K79" s="2313"/>
      <c r="L79" s="2313"/>
      <c r="M79" s="2313"/>
      <c r="N79" s="2313"/>
      <c r="O79" s="2313"/>
      <c r="P79" s="2313"/>
      <c r="Q79" s="2313"/>
      <c r="R79" s="2313"/>
      <c r="S79" s="2313"/>
      <c r="T79" s="2313"/>
      <c r="U79" s="2313"/>
      <c r="V79" s="2313"/>
      <c r="W79" s="2111" t="s">
        <v>3310</v>
      </c>
      <c r="X79" s="2106" t="s">
        <v>173</v>
      </c>
      <c r="Y79" s="2539"/>
      <c r="Z79" s="2239">
        <f t="shared" si="35"/>
        <v>0</v>
      </c>
      <c r="AA79" s="2051">
        <f>IF(Z68=0,0,Z79/Z68)</f>
        <v>0</v>
      </c>
      <c r="AB79" s="2453" t="str">
        <f t="shared" si="37"/>
        <v/>
      </c>
      <c r="AC79" s="2454">
        <f>(C64/AC48)*AC67</f>
        <v>0</v>
      </c>
      <c r="AD79" s="1118">
        <f t="shared" si="36"/>
        <v>0</v>
      </c>
      <c r="AE79" s="3052"/>
      <c r="AF79" s="1928">
        <v>1</v>
      </c>
      <c r="AG79" s="1928">
        <v>1</v>
      </c>
      <c r="AH79" s="1453">
        <v>1</v>
      </c>
      <c r="AI79" s="1453">
        <v>1</v>
      </c>
      <c r="AJ79" s="1453">
        <v>1</v>
      </c>
      <c r="AK79" s="1453">
        <v>1</v>
      </c>
      <c r="AL79" s="1928">
        <v>1</v>
      </c>
      <c r="AM79" s="1928">
        <v>1</v>
      </c>
      <c r="AN79" s="1928">
        <v>1</v>
      </c>
      <c r="AO79" s="1928">
        <v>1</v>
      </c>
      <c r="AP79" s="1928">
        <v>1</v>
      </c>
      <c r="AQ79" s="1928">
        <v>1</v>
      </c>
      <c r="AR79" s="1928">
        <v>1</v>
      </c>
      <c r="AS79" s="1928">
        <v>1</v>
      </c>
      <c r="AT79" s="1928">
        <v>1</v>
      </c>
      <c r="AU79" s="1928">
        <v>1</v>
      </c>
      <c r="AV79" s="1928">
        <v>1</v>
      </c>
    </row>
    <row r="80" spans="1:48" s="873" customFormat="1" ht="20.100000000000001" customHeight="1">
      <c r="A80" s="1928">
        <v>1</v>
      </c>
      <c r="B80" s="1991" t="s">
        <v>192</v>
      </c>
      <c r="C80" s="1003" t="s">
        <v>9</v>
      </c>
      <c r="D80" s="1004" t="str">
        <f ca="1">CELL("nomfichier")</f>
        <v>D:\Données\1.UPRT\0-UPRT.fait\1-UPRT.FR-SITE-WEB\ff-fiches-fabrications\ff.fiches.fabrication.2023\ffr.restaurant.2023\[ffr.50.col.fiche.Bar.xlsx]Excel.liens</v>
      </c>
      <c r="E80" s="1004"/>
      <c r="F80" s="1004"/>
      <c r="G80" s="1004"/>
      <c r="H80" s="1004"/>
      <c r="I80" s="1004"/>
      <c r="J80" s="2341"/>
      <c r="K80" s="2341"/>
      <c r="L80" s="2341"/>
      <c r="M80" s="2341"/>
      <c r="N80" s="2341"/>
      <c r="O80" s="2341"/>
      <c r="P80" s="2341"/>
      <c r="Q80" s="2341"/>
      <c r="R80" s="2341"/>
      <c r="S80" s="2341"/>
      <c r="T80" s="2341"/>
      <c r="U80" s="2341"/>
      <c r="V80" s="2341"/>
      <c r="W80" s="2102"/>
      <c r="X80" s="2102"/>
      <c r="Y80" s="2539"/>
      <c r="Z80" s="2491">
        <f t="shared" si="35"/>
        <v>0</v>
      </c>
      <c r="AA80" s="2492">
        <f>IF(Z68=0,0,Z80/Z68)</f>
        <v>0</v>
      </c>
      <c r="AB80" s="2496" t="str">
        <f t="shared" si="37"/>
        <v/>
      </c>
      <c r="AC80" s="2494">
        <f>(C65/AC48)*AC67</f>
        <v>0</v>
      </c>
      <c r="AD80" s="2495">
        <f t="shared" si="36"/>
        <v>0</v>
      </c>
      <c r="AE80" s="3052"/>
      <c r="AF80" s="1928">
        <v>1</v>
      </c>
      <c r="AG80" s="1928">
        <v>1</v>
      </c>
      <c r="AH80" s="1453">
        <v>1</v>
      </c>
      <c r="AI80" s="1453">
        <v>1</v>
      </c>
      <c r="AJ80" s="1453">
        <v>1</v>
      </c>
      <c r="AK80" s="1453">
        <v>1</v>
      </c>
      <c r="AL80" s="1928">
        <v>1</v>
      </c>
      <c r="AM80" s="1928">
        <v>1</v>
      </c>
      <c r="AN80" s="1928">
        <v>1</v>
      </c>
      <c r="AO80" s="1928">
        <v>1</v>
      </c>
      <c r="AP80" s="1928">
        <v>1</v>
      </c>
      <c r="AQ80" s="1928">
        <v>1</v>
      </c>
      <c r="AR80" s="1928">
        <v>1</v>
      </c>
      <c r="AS80" s="1928">
        <v>1</v>
      </c>
      <c r="AT80" s="1928">
        <v>1</v>
      </c>
      <c r="AU80" s="1928">
        <v>1</v>
      </c>
      <c r="AV80" s="1928">
        <v>1</v>
      </c>
    </row>
    <row r="81" spans="1:48" s="873" customFormat="1" ht="20.100000000000001" customHeight="1" thickBot="1">
      <c r="A81" s="1928">
        <v>1</v>
      </c>
      <c r="B81" s="2137" t="s">
        <v>192</v>
      </c>
      <c r="C81" s="2138">
        <v>12</v>
      </c>
      <c r="D81" s="2138">
        <v>12</v>
      </c>
      <c r="E81" s="2138">
        <v>3</v>
      </c>
      <c r="F81" s="2138">
        <v>12</v>
      </c>
      <c r="G81" s="2138">
        <v>12</v>
      </c>
      <c r="H81" s="2138">
        <v>12</v>
      </c>
      <c r="I81" s="2138">
        <v>8</v>
      </c>
      <c r="J81" s="2138">
        <v>12</v>
      </c>
      <c r="K81" s="2509">
        <v>0.2</v>
      </c>
      <c r="L81" s="2510">
        <v>0.2</v>
      </c>
      <c r="M81" s="2511">
        <v>0.2</v>
      </c>
      <c r="N81" s="2512">
        <v>0.2</v>
      </c>
      <c r="O81" s="2510">
        <v>0.2</v>
      </c>
      <c r="P81" s="2511">
        <v>0.2</v>
      </c>
      <c r="Q81" s="2513">
        <v>0.2</v>
      </c>
      <c r="R81" s="2512">
        <v>0.2</v>
      </c>
      <c r="S81" s="2510">
        <v>0.2</v>
      </c>
      <c r="T81" s="2511">
        <v>0.2</v>
      </c>
      <c r="U81" s="2513">
        <v>0.2</v>
      </c>
      <c r="V81" s="2514">
        <v>0.2</v>
      </c>
      <c r="W81" s="2142">
        <v>30</v>
      </c>
      <c r="X81" s="2142">
        <v>11</v>
      </c>
      <c r="Y81" s="2142">
        <v>14</v>
      </c>
      <c r="Z81" s="2142">
        <v>22</v>
      </c>
      <c r="AA81" s="2142">
        <v>18</v>
      </c>
      <c r="AB81" s="2142">
        <v>17</v>
      </c>
      <c r="AC81" s="2315">
        <v>20</v>
      </c>
      <c r="AD81" s="2315">
        <v>19</v>
      </c>
      <c r="AE81" s="3053"/>
      <c r="AF81" s="1928">
        <v>1</v>
      </c>
      <c r="AG81" s="1928">
        <v>1</v>
      </c>
      <c r="AH81" s="1453">
        <v>1</v>
      </c>
      <c r="AI81" s="1453">
        <v>1</v>
      </c>
      <c r="AJ81" s="1453">
        <v>1</v>
      </c>
      <c r="AK81" s="1453">
        <v>1</v>
      </c>
      <c r="AL81" s="1928">
        <v>1</v>
      </c>
      <c r="AM81" s="1928">
        <v>1</v>
      </c>
      <c r="AN81" s="1928">
        <v>1</v>
      </c>
      <c r="AO81" s="1928">
        <v>1</v>
      </c>
      <c r="AP81" s="1928">
        <v>1</v>
      </c>
      <c r="AQ81" s="1928">
        <v>1</v>
      </c>
      <c r="AR81" s="1928">
        <v>1</v>
      </c>
      <c r="AS81" s="1928">
        <v>1</v>
      </c>
      <c r="AT81" s="1928">
        <v>1</v>
      </c>
      <c r="AU81" s="1928">
        <v>1</v>
      </c>
      <c r="AV81" s="1928">
        <v>1</v>
      </c>
    </row>
    <row r="82" spans="1:48" ht="15" customHeight="1" thickBot="1">
      <c r="A82" s="1928">
        <v>1</v>
      </c>
      <c r="B82" s="2147"/>
      <c r="C82" s="908">
        <f t="shared" ref="C82:AE82" ca="1" si="38">CELL("largeur",C82)</f>
        <v>12</v>
      </c>
      <c r="D82" s="908">
        <f t="shared" ca="1" si="38"/>
        <v>12</v>
      </c>
      <c r="E82" s="908">
        <f t="shared" ca="1" si="38"/>
        <v>3</v>
      </c>
      <c r="F82" s="908">
        <f t="shared" ca="1" si="38"/>
        <v>12</v>
      </c>
      <c r="G82" s="908">
        <f t="shared" ca="1" si="38"/>
        <v>12</v>
      </c>
      <c r="H82" s="908">
        <f t="shared" ca="1" si="38"/>
        <v>12</v>
      </c>
      <c r="I82" s="908">
        <f t="shared" ca="1" si="38"/>
        <v>8</v>
      </c>
      <c r="J82" s="908">
        <f t="shared" ca="1" si="38"/>
        <v>12</v>
      </c>
      <c r="K82" s="2515">
        <f t="shared" ca="1" si="38"/>
        <v>0</v>
      </c>
      <c r="L82" s="2516">
        <f t="shared" ca="1" si="38"/>
        <v>0</v>
      </c>
      <c r="M82" s="2517">
        <f t="shared" ca="1" si="38"/>
        <v>0</v>
      </c>
      <c r="N82" s="2518">
        <f t="shared" ca="1" si="38"/>
        <v>0</v>
      </c>
      <c r="O82" s="2516">
        <f t="shared" ca="1" si="38"/>
        <v>0</v>
      </c>
      <c r="P82" s="2517">
        <f t="shared" ca="1" si="38"/>
        <v>0</v>
      </c>
      <c r="Q82" s="2519">
        <f t="shared" ca="1" si="38"/>
        <v>0</v>
      </c>
      <c r="R82" s="2518">
        <f t="shared" ca="1" si="38"/>
        <v>0</v>
      </c>
      <c r="S82" s="2516">
        <f t="shared" ca="1" si="38"/>
        <v>0</v>
      </c>
      <c r="T82" s="2517">
        <f t="shared" ca="1" si="38"/>
        <v>0</v>
      </c>
      <c r="U82" s="2519">
        <f t="shared" ca="1" si="38"/>
        <v>0</v>
      </c>
      <c r="V82" s="2520">
        <f t="shared" ca="1" si="38"/>
        <v>0</v>
      </c>
      <c r="W82" s="908">
        <f t="shared" ca="1" si="38"/>
        <v>30</v>
      </c>
      <c r="X82" s="908">
        <f t="shared" ca="1" si="38"/>
        <v>11</v>
      </c>
      <c r="Y82" s="908">
        <f t="shared" ca="1" si="38"/>
        <v>14</v>
      </c>
      <c r="Z82" s="908">
        <f t="shared" ca="1" si="38"/>
        <v>22</v>
      </c>
      <c r="AA82" s="908">
        <f t="shared" ca="1" si="38"/>
        <v>18</v>
      </c>
      <c r="AB82" s="908">
        <f t="shared" ca="1" si="38"/>
        <v>17</v>
      </c>
      <c r="AC82" s="908">
        <f t="shared" ca="1" si="38"/>
        <v>20</v>
      </c>
      <c r="AD82" s="908">
        <f t="shared" ca="1" si="38"/>
        <v>19</v>
      </c>
      <c r="AE82" s="908">
        <f t="shared" ca="1" si="38"/>
        <v>8</v>
      </c>
      <c r="AF82" s="1928">
        <v>1</v>
      </c>
      <c r="AG82" s="1928">
        <v>1</v>
      </c>
      <c r="AH82" s="1453">
        <v>1</v>
      </c>
      <c r="AI82" s="1453">
        <v>1</v>
      </c>
      <c r="AJ82" s="1453">
        <v>1</v>
      </c>
      <c r="AK82" s="1453">
        <v>1</v>
      </c>
      <c r="AL82" s="3071" t="s">
        <v>3724</v>
      </c>
      <c r="AM82" s="3071"/>
      <c r="AN82" s="3071"/>
      <c r="AO82" s="3071"/>
      <c r="AP82" s="3071"/>
      <c r="AQ82" s="3071"/>
      <c r="AR82" s="1928">
        <v>1</v>
      </c>
      <c r="AS82" s="1928">
        <v>1</v>
      </c>
      <c r="AT82" s="1928">
        <v>1</v>
      </c>
      <c r="AU82" s="1928">
        <v>1</v>
      </c>
      <c r="AV82" s="1928">
        <v>1</v>
      </c>
    </row>
    <row r="83" spans="1:48" ht="15" customHeight="1">
      <c r="A83" s="1928">
        <v>1</v>
      </c>
      <c r="B83" s="1928">
        <v>1</v>
      </c>
      <c r="C83" s="3072" t="s">
        <v>3325</v>
      </c>
      <c r="D83" s="3073"/>
      <c r="E83" s="2342" t="s">
        <v>218</v>
      </c>
      <c r="F83" s="2343" t="s">
        <v>389</v>
      </c>
      <c r="G83" s="2343" t="s">
        <v>223</v>
      </c>
      <c r="H83" s="2343" t="s">
        <v>390</v>
      </c>
      <c r="I83" s="2343" t="s">
        <v>3706</v>
      </c>
      <c r="J83" s="2343" t="s">
        <v>3706</v>
      </c>
      <c r="K83" s="2344" t="s">
        <v>3706</v>
      </c>
      <c r="L83" s="2516"/>
      <c r="M83" s="2517"/>
      <c r="N83" s="2518"/>
      <c r="O83" s="2516"/>
      <c r="P83" s="2517"/>
      <c r="Q83" s="2519"/>
      <c r="R83" s="2518"/>
      <c r="S83" s="2516"/>
      <c r="T83" s="2517"/>
      <c r="U83" s="2519"/>
      <c r="V83" s="2520"/>
      <c r="W83" s="905" t="s">
        <v>3761</v>
      </c>
      <c r="X83" s="905"/>
      <c r="Y83" s="905"/>
      <c r="Z83" s="1928">
        <v>1</v>
      </c>
      <c r="AA83" s="1928">
        <v>1</v>
      </c>
      <c r="AB83" s="1928">
        <v>1</v>
      </c>
      <c r="AC83" s="1928">
        <v>1</v>
      </c>
      <c r="AD83" s="1928">
        <v>1</v>
      </c>
      <c r="AE83" s="1928">
        <v>1</v>
      </c>
      <c r="AF83" s="1928">
        <v>1</v>
      </c>
      <c r="AG83" s="1928">
        <v>1</v>
      </c>
      <c r="AH83" s="1453">
        <v>1</v>
      </c>
      <c r="AI83" s="1453">
        <v>1</v>
      </c>
      <c r="AJ83" s="1453">
        <v>1</v>
      </c>
      <c r="AK83" s="1453">
        <v>1</v>
      </c>
      <c r="AL83" s="3071"/>
      <c r="AM83" s="3071"/>
      <c r="AN83" s="3071"/>
      <c r="AO83" s="3071"/>
      <c r="AP83" s="3071"/>
      <c r="AQ83" s="3071"/>
      <c r="AR83" s="1928">
        <v>1</v>
      </c>
      <c r="AS83" s="2291" t="s">
        <v>4007</v>
      </c>
      <c r="AT83" s="1928"/>
      <c r="AU83" s="1928"/>
      <c r="AV83" s="1928">
        <v>1</v>
      </c>
    </row>
    <row r="84" spans="1:48" ht="18.75">
      <c r="A84" s="1928">
        <v>1</v>
      </c>
      <c r="B84" s="1928">
        <v>1</v>
      </c>
      <c r="C84" s="3074"/>
      <c r="D84" s="3075"/>
      <c r="E84" s="2346">
        <v>1</v>
      </c>
      <c r="F84" s="2347">
        <v>0.1</v>
      </c>
      <c r="G84" s="2347">
        <v>0.01</v>
      </c>
      <c r="H84" s="2347">
        <v>1E-3</v>
      </c>
      <c r="I84" s="2348">
        <v>1E-3</v>
      </c>
      <c r="J84" s="2349">
        <v>1E-3</v>
      </c>
      <c r="K84" s="2461">
        <v>1E-3</v>
      </c>
      <c r="L84" s="1928">
        <v>1</v>
      </c>
      <c r="M84" s="1928">
        <v>1</v>
      </c>
      <c r="N84" s="1928">
        <v>1</v>
      </c>
      <c r="O84" s="1928">
        <v>1</v>
      </c>
      <c r="P84" s="1928">
        <v>1</v>
      </c>
      <c r="Q84" s="1928">
        <v>1</v>
      </c>
      <c r="R84" s="1928">
        <v>1</v>
      </c>
      <c r="S84" s="1928">
        <v>1</v>
      </c>
      <c r="T84" s="1928">
        <v>1</v>
      </c>
      <c r="U84" s="1928">
        <v>1</v>
      </c>
      <c r="V84" s="1928">
        <v>1</v>
      </c>
      <c r="W84" s="1928">
        <v>1</v>
      </c>
      <c r="X84" s="1928">
        <v>1</v>
      </c>
      <c r="Y84" s="1928">
        <v>1</v>
      </c>
      <c r="Z84" s="1928">
        <v>1</v>
      </c>
      <c r="AA84" s="1928">
        <v>1</v>
      </c>
      <c r="AB84" s="1928">
        <v>1</v>
      </c>
      <c r="AC84" s="1928">
        <v>1</v>
      </c>
      <c r="AD84" s="1928">
        <v>1</v>
      </c>
      <c r="AE84" s="1928">
        <v>1</v>
      </c>
      <c r="AF84" s="1928">
        <v>1</v>
      </c>
      <c r="AG84" s="1928">
        <v>1</v>
      </c>
      <c r="AH84" s="1453">
        <v>1</v>
      </c>
      <c r="AI84" s="1453">
        <v>1</v>
      </c>
      <c r="AJ84" s="1453">
        <v>1</v>
      </c>
      <c r="AK84" s="1453">
        <v>1</v>
      </c>
      <c r="AL84" s="1325"/>
      <c r="AM84" s="1325" t="s">
        <v>2268</v>
      </c>
      <c r="AN84" s="1010" t="s">
        <v>2848</v>
      </c>
      <c r="AO84" s="1011"/>
      <c r="AP84" s="1011"/>
      <c r="AQ84" s="1011"/>
      <c r="AR84" s="1928">
        <v>1</v>
      </c>
      <c r="AS84" s="944" t="str">
        <f>CHAR(ROW(A65))</f>
        <v>A</v>
      </c>
      <c r="AT84" s="2841" t="s">
        <v>3991</v>
      </c>
      <c r="AU84" s="1928">
        <v>1</v>
      </c>
      <c r="AV84" s="1928">
        <v>1</v>
      </c>
    </row>
    <row r="85" spans="1:48" ht="18.75">
      <c r="A85" s="1928">
        <v>1</v>
      </c>
      <c r="B85" s="1928">
        <v>1</v>
      </c>
      <c r="C85" s="2351" t="s">
        <v>1676</v>
      </c>
      <c r="D85" s="2352" t="s">
        <v>1675</v>
      </c>
      <c r="E85" s="2353" t="s">
        <v>3228</v>
      </c>
      <c r="F85" s="2354" t="s">
        <v>3231</v>
      </c>
      <c r="G85" s="2354" t="s">
        <v>1674</v>
      </c>
      <c r="H85" s="2354" t="s">
        <v>3509</v>
      </c>
      <c r="I85" s="2354" t="s">
        <v>3487</v>
      </c>
      <c r="J85" s="2354" t="s">
        <v>3505</v>
      </c>
      <c r="K85" s="2355" t="s">
        <v>2940</v>
      </c>
      <c r="L85" s="1928">
        <v>1</v>
      </c>
      <c r="M85" s="1928">
        <v>1</v>
      </c>
      <c r="N85" s="1928">
        <v>1</v>
      </c>
      <c r="O85" s="1928">
        <v>1</v>
      </c>
      <c r="P85" s="1928">
        <v>1</v>
      </c>
      <c r="Q85" s="1928">
        <v>1</v>
      </c>
      <c r="R85" s="1928">
        <v>1</v>
      </c>
      <c r="S85" s="1928">
        <v>1</v>
      </c>
      <c r="T85" s="1928">
        <v>1</v>
      </c>
      <c r="U85" s="1928">
        <v>1</v>
      </c>
      <c r="V85" s="1928">
        <v>1</v>
      </c>
      <c r="W85" s="1928">
        <v>1</v>
      </c>
      <c r="X85" s="1928">
        <v>1</v>
      </c>
      <c r="Y85" s="1928">
        <v>1</v>
      </c>
      <c r="Z85" s="1928">
        <v>1</v>
      </c>
      <c r="AA85" s="1928">
        <v>1</v>
      </c>
      <c r="AB85" s="1928">
        <v>1</v>
      </c>
      <c r="AC85" s="1928">
        <v>1</v>
      </c>
      <c r="AD85" s="1928">
        <v>1</v>
      </c>
      <c r="AE85" s="1928">
        <v>1</v>
      </c>
      <c r="AF85" s="1928">
        <v>1</v>
      </c>
      <c r="AH85" s="1453">
        <v>1</v>
      </c>
      <c r="AI85" s="1453">
        <v>1</v>
      </c>
      <c r="AJ85" s="1453">
        <v>1</v>
      </c>
      <c r="AK85" s="1453">
        <v>1</v>
      </c>
      <c r="AL85" s="1326"/>
      <c r="AM85" s="1326" t="s">
        <v>297</v>
      </c>
      <c r="AN85" s="1327" t="s">
        <v>2270</v>
      </c>
      <c r="AO85" s="1013"/>
      <c r="AP85" s="1013"/>
      <c r="AQ85" s="1014"/>
      <c r="AR85" s="1928">
        <v>1</v>
      </c>
      <c r="AS85" s="2851" t="str">
        <f>IF(AS84="","",IF(AND(CODE(LEFT(AS84,1))=66,CODE(RIGHT(AS84,1))=90),"",CHOOSE(MATCH((LEN(AS84)&amp;CODE(RIGHT(AS84,1)))*1,{165;190;265;290},1),CHAR(CODE(AS84)+1),"AA",LEFT(AS84,1)&amp;CHAR(CODE(RIGHT(AS84,1))+1),"BA",LEFT(AS84,2)&amp;CHAR(CODE(RIGHT(AS84,1))+1))))</f>
        <v>B</v>
      </c>
      <c r="AT85" s="2291" t="str">
        <f ca="1">_xlfn.FORMULATEXT(AS85)</f>
        <v>=SI(AS84="";"";SI(ET(CODE(GAUCHE(AS84;1))=66;CODE(DROITE(AS84;1))=90);"";CHOISIR(EQUIV((NBCAR(AS84)&amp;CODE(DROITE(AS84;1)))*1;{165;190;265;290};1);CAR(CODE(AS84)+1);"AA";GAUCHE(AS84;1)&amp;CAR(CODE(DROITE(AS84;1))+1);"BA";GAUCHE(AS84;2)&amp;CAR(CODE(DROITE(AS84;1))+1))))</v>
      </c>
      <c r="AU85" s="1928"/>
      <c r="AV85" s="1928"/>
    </row>
    <row r="86" spans="1:48" ht="15" customHeight="1">
      <c r="A86" s="1928">
        <v>1</v>
      </c>
      <c r="B86" s="1928">
        <v>1</v>
      </c>
      <c r="C86" s="2356">
        <v>1E-3</v>
      </c>
      <c r="D86" s="2357">
        <v>1</v>
      </c>
      <c r="E86" s="2358">
        <v>0.5</v>
      </c>
      <c r="F86" s="2359">
        <v>0.25</v>
      </c>
      <c r="G86" s="2359">
        <v>0.1</v>
      </c>
      <c r="H86" s="2360">
        <v>5.8999999999999999E-3</v>
      </c>
      <c r="I86" s="2361">
        <v>2.5000000000000001E-3</v>
      </c>
      <c r="J86" s="2360">
        <v>2.5000000000000001E-2</v>
      </c>
      <c r="K86" s="2462">
        <v>2.8299999999999999E-2</v>
      </c>
      <c r="L86" s="1928">
        <v>1</v>
      </c>
      <c r="M86" s="1928">
        <v>1</v>
      </c>
      <c r="N86" s="1928">
        <v>1</v>
      </c>
      <c r="O86" s="1928">
        <v>1</v>
      </c>
      <c r="P86" s="1928">
        <v>1</v>
      </c>
      <c r="Q86" s="1928">
        <v>1</v>
      </c>
      <c r="R86" s="1928">
        <v>1</v>
      </c>
      <c r="S86" s="1928">
        <v>1</v>
      </c>
      <c r="T86" s="1928">
        <v>1</v>
      </c>
      <c r="U86" s="1928">
        <v>1</v>
      </c>
      <c r="V86" s="1928">
        <v>1</v>
      </c>
      <c r="W86" s="1928">
        <v>1</v>
      </c>
      <c r="X86" s="1928">
        <v>1</v>
      </c>
      <c r="Y86" s="1928">
        <v>1</v>
      </c>
      <c r="Z86" s="1928">
        <v>1</v>
      </c>
      <c r="AA86" s="1928">
        <v>1</v>
      </c>
      <c r="AB86" s="1928">
        <v>1</v>
      </c>
      <c r="AC86" s="1928">
        <v>1</v>
      </c>
      <c r="AD86" s="1928">
        <v>1</v>
      </c>
      <c r="AE86" s="1928">
        <v>1</v>
      </c>
      <c r="AF86" s="1928">
        <v>1</v>
      </c>
      <c r="AG86" s="1928">
        <v>1</v>
      </c>
      <c r="AH86" s="1453">
        <v>1</v>
      </c>
      <c r="AI86" s="1453">
        <v>1</v>
      </c>
      <c r="AJ86" s="1453">
        <v>1</v>
      </c>
      <c r="AK86" s="1453">
        <v>1</v>
      </c>
      <c r="AL86" s="1328"/>
      <c r="AM86" s="1328" t="s">
        <v>298</v>
      </c>
      <c r="AN86" s="1329" t="s">
        <v>2172</v>
      </c>
      <c r="AO86" s="1015"/>
      <c r="AP86" s="1015"/>
      <c r="AQ86" s="1016"/>
      <c r="AR86" s="1928">
        <v>1</v>
      </c>
      <c r="AS86" s="2851" t="str">
        <f>IF(AS85="","",IF(AND(CODE(LEFT(AS85,1))=66,CODE(RIGHT(AS85,1))=90),"",CHOOSE(MATCH((LEN(AS85)&amp;CODE(RIGHT(AS85,1)))*1,{165;190;265;290},1),CHAR(CODE(AS85)+1),"AA",LEFT(AS85,1)&amp;CHAR(CODE(RIGHT(AS85,1))+1),"BA",LEFT(AS85,2)&amp;CHAR(CODE(RIGHT(AS85,1))+1))))</f>
        <v>C</v>
      </c>
      <c r="AT86" s="1928">
        <v>1</v>
      </c>
      <c r="AU86" s="1928">
        <v>1</v>
      </c>
      <c r="AV86" s="1928">
        <v>1</v>
      </c>
    </row>
    <row r="87" spans="1:48" ht="18.75">
      <c r="A87" s="1928">
        <v>1</v>
      </c>
      <c r="B87" s="1928">
        <v>1</v>
      </c>
      <c r="C87" s="3054" t="s">
        <v>3705</v>
      </c>
      <c r="D87" s="3055"/>
      <c r="E87" s="2363" t="s">
        <v>3484</v>
      </c>
      <c r="F87" s="2363" t="s">
        <v>3502</v>
      </c>
      <c r="G87" s="2363" t="s">
        <v>3458</v>
      </c>
      <c r="H87" s="2363" t="s">
        <v>3466</v>
      </c>
      <c r="I87" s="2363" t="s">
        <v>3462</v>
      </c>
      <c r="J87" s="2354" t="s">
        <v>3704</v>
      </c>
      <c r="K87" s="2364" t="s">
        <v>3493</v>
      </c>
      <c r="L87" s="1928">
        <v>1</v>
      </c>
      <c r="M87" s="1928">
        <v>1</v>
      </c>
      <c r="N87" s="1928">
        <v>1</v>
      </c>
      <c r="O87" s="1928">
        <v>1</v>
      </c>
      <c r="P87" s="1928">
        <v>1</v>
      </c>
      <c r="Q87" s="1928">
        <v>1</v>
      </c>
      <c r="R87" s="1928">
        <v>1</v>
      </c>
      <c r="S87" s="1928">
        <v>1</v>
      </c>
      <c r="T87" s="1928">
        <v>1</v>
      </c>
      <c r="U87" s="1928">
        <v>1</v>
      </c>
      <c r="V87" s="1928">
        <v>1</v>
      </c>
      <c r="W87" s="1928">
        <v>1</v>
      </c>
      <c r="X87" s="1928">
        <v>1</v>
      </c>
      <c r="Y87" s="1928">
        <v>1</v>
      </c>
      <c r="Z87" s="1928">
        <v>1</v>
      </c>
      <c r="AA87" s="1928">
        <v>1</v>
      </c>
      <c r="AB87" s="1928">
        <v>1</v>
      </c>
      <c r="AC87" s="1928">
        <v>1</v>
      </c>
      <c r="AD87" s="1928">
        <v>1</v>
      </c>
      <c r="AE87" s="1928">
        <v>1</v>
      </c>
      <c r="AF87" s="1928">
        <v>1</v>
      </c>
      <c r="AG87" s="1928">
        <v>1</v>
      </c>
      <c r="AH87" s="1928">
        <v>1</v>
      </c>
      <c r="AI87" s="1928">
        <v>1</v>
      </c>
      <c r="AJ87" s="1928">
        <v>1</v>
      </c>
      <c r="AK87" s="1928">
        <v>1</v>
      </c>
      <c r="AL87" s="1330" t="s">
        <v>2849</v>
      </c>
      <c r="AM87" s="1331" t="s">
        <v>299</v>
      </c>
      <c r="AN87" s="1332" t="s">
        <v>2850</v>
      </c>
      <c r="AO87" s="1017"/>
      <c r="AP87" s="1017"/>
      <c r="AQ87" s="1018"/>
      <c r="AR87" s="1928">
        <v>1</v>
      </c>
      <c r="AS87" s="2851" t="str">
        <f>IF(AS86="","",IF(AND(CODE(LEFT(AS86,1))=66,CODE(RIGHT(AS86,1))=90),"",CHOOSE(MATCH((LEN(AS86)&amp;CODE(RIGHT(AS86,1)))*1,{165;190;265;290},1),CHAR(CODE(AS86)+1),"AA",LEFT(AS86,1)&amp;CHAR(CODE(RIGHT(AS86,1))+1),"BA",LEFT(AS86,2)&amp;CHAR(CODE(RIGHT(AS86,1))+1))))</f>
        <v>D</v>
      </c>
      <c r="AT87" s="3569" t="s">
        <v>4008</v>
      </c>
      <c r="AU87" s="1928"/>
      <c r="AV87" s="1928"/>
    </row>
    <row r="88" spans="1:48" ht="15.75">
      <c r="A88" s="1928">
        <v>1</v>
      </c>
      <c r="B88" s="1928">
        <v>1</v>
      </c>
      <c r="C88" s="3056"/>
      <c r="D88" s="3057"/>
      <c r="E88" s="2365">
        <v>0.24</v>
      </c>
      <c r="F88" s="2347">
        <v>0.03</v>
      </c>
      <c r="G88" s="2347">
        <v>5.0000000000000001E-3</v>
      </c>
      <c r="H88" s="2347">
        <v>4.9300000000000004E-3</v>
      </c>
      <c r="I88" s="2347">
        <v>0.01</v>
      </c>
      <c r="J88" s="2360">
        <v>0.15</v>
      </c>
      <c r="K88" s="2463">
        <v>4.4999999999999998E-2</v>
      </c>
      <c r="L88" s="1928">
        <v>1</v>
      </c>
      <c r="M88" s="1928">
        <v>1</v>
      </c>
      <c r="N88" s="1928">
        <v>1</v>
      </c>
      <c r="O88" s="1928">
        <v>1</v>
      </c>
      <c r="P88" s="1928">
        <v>1</v>
      </c>
      <c r="Q88" s="1928">
        <v>1</v>
      </c>
      <c r="R88" s="1928">
        <v>1</v>
      </c>
      <c r="S88" s="1928">
        <v>1</v>
      </c>
      <c r="T88" s="1928">
        <v>1</v>
      </c>
      <c r="U88" s="1928">
        <v>1</v>
      </c>
      <c r="V88" s="1928">
        <v>1</v>
      </c>
      <c r="W88" s="1928">
        <v>1</v>
      </c>
      <c r="X88" s="1928">
        <v>1</v>
      </c>
      <c r="Y88" s="1928">
        <v>1</v>
      </c>
      <c r="Z88" s="1928">
        <v>1</v>
      </c>
      <c r="AA88" s="1928">
        <v>1</v>
      </c>
      <c r="AB88" s="1928">
        <v>1</v>
      </c>
      <c r="AC88" s="1928">
        <v>1</v>
      </c>
      <c r="AD88" s="1928">
        <v>1</v>
      </c>
      <c r="AE88" s="1928">
        <v>1</v>
      </c>
      <c r="AF88" s="1928">
        <v>1</v>
      </c>
      <c r="AG88" s="1928">
        <v>1</v>
      </c>
      <c r="AH88" s="1928">
        <v>1</v>
      </c>
      <c r="AI88" s="1928">
        <v>1</v>
      </c>
      <c r="AJ88" s="1928">
        <v>1</v>
      </c>
      <c r="AK88" s="1928">
        <v>1</v>
      </c>
      <c r="AL88" s="1330" t="s">
        <v>2851</v>
      </c>
      <c r="AM88" s="1331" t="s">
        <v>2274</v>
      </c>
      <c r="AN88" s="1019" t="s">
        <v>2852</v>
      </c>
      <c r="AO88" s="1020"/>
      <c r="AP88" s="1020"/>
      <c r="AQ88" s="1020"/>
      <c r="AR88" s="1928">
        <v>1</v>
      </c>
      <c r="AS88" s="1928">
        <v>1</v>
      </c>
      <c r="AT88" s="1928">
        <v>1</v>
      </c>
      <c r="AU88" s="1928">
        <v>1</v>
      </c>
      <c r="AV88" s="1928">
        <v>1</v>
      </c>
    </row>
    <row r="89" spans="1:48" ht="15" customHeight="1">
      <c r="A89" s="1928">
        <v>1</v>
      </c>
      <c r="B89" s="1928">
        <v>1</v>
      </c>
      <c r="C89" s="3056"/>
      <c r="D89" s="3057"/>
      <c r="E89" s="2354" t="s">
        <v>3475</v>
      </c>
      <c r="F89" s="2354" t="s">
        <v>2967</v>
      </c>
      <c r="G89" s="2354" t="s">
        <v>3480</v>
      </c>
      <c r="H89" s="2354" t="s">
        <v>3091</v>
      </c>
      <c r="I89" s="2354" t="s">
        <v>3453</v>
      </c>
      <c r="J89" s="2354" t="s">
        <v>3512</v>
      </c>
      <c r="K89" s="2355" t="s">
        <v>3105</v>
      </c>
      <c r="L89" s="1928">
        <v>1</v>
      </c>
      <c r="M89" s="1928">
        <v>1</v>
      </c>
      <c r="N89" s="1928">
        <v>1</v>
      </c>
      <c r="O89" s="1928">
        <v>1</v>
      </c>
      <c r="P89" s="1928">
        <v>1</v>
      </c>
      <c r="Q89" s="1928">
        <v>1</v>
      </c>
      <c r="R89" s="1928">
        <v>1</v>
      </c>
      <c r="S89" s="1928">
        <v>1</v>
      </c>
      <c r="T89" s="1928">
        <v>1</v>
      </c>
      <c r="U89" s="1928">
        <v>1</v>
      </c>
      <c r="V89" s="1928">
        <v>1</v>
      </c>
      <c r="W89" s="1928">
        <v>1</v>
      </c>
      <c r="X89" s="1928">
        <v>1</v>
      </c>
      <c r="Y89" s="1928">
        <v>1</v>
      </c>
      <c r="Z89" s="1928">
        <v>1</v>
      </c>
      <c r="AA89" s="1928">
        <v>1</v>
      </c>
      <c r="AB89" s="1928">
        <v>1</v>
      </c>
      <c r="AC89" s="1928">
        <v>1</v>
      </c>
      <c r="AD89" s="1928">
        <v>1</v>
      </c>
      <c r="AE89" s="1928">
        <v>1</v>
      </c>
      <c r="AF89" s="1928">
        <v>1</v>
      </c>
      <c r="AG89" s="1928">
        <v>1</v>
      </c>
      <c r="AH89" s="1928">
        <v>1</v>
      </c>
      <c r="AI89" s="1928">
        <v>1</v>
      </c>
      <c r="AJ89" s="1928">
        <v>1</v>
      </c>
      <c r="AK89" s="1928">
        <v>1</v>
      </c>
      <c r="AL89" s="1333">
        <f>ROW()</f>
        <v>89</v>
      </c>
      <c r="AM89" s="2841" t="s">
        <v>3991</v>
      </c>
      <c r="AN89" s="2840" t="s">
        <v>3992</v>
      </c>
      <c r="AO89" s="2840"/>
      <c r="AP89" s="2840"/>
      <c r="AQ89" s="2840"/>
      <c r="AR89" s="1928">
        <v>1</v>
      </c>
      <c r="AS89" s="1928">
        <v>1</v>
      </c>
      <c r="AT89" s="1928">
        <v>1</v>
      </c>
      <c r="AU89" s="1928">
        <v>1</v>
      </c>
      <c r="AV89" s="1928">
        <v>1</v>
      </c>
    </row>
    <row r="90" spans="1:48" ht="19.5" thickBot="1">
      <c r="A90" s="1928">
        <v>1</v>
      </c>
      <c r="B90" s="1928">
        <v>1</v>
      </c>
      <c r="C90" s="3058"/>
      <c r="D90" s="3059"/>
      <c r="E90" s="2366">
        <v>0.03</v>
      </c>
      <c r="F90" s="2366">
        <v>0.15</v>
      </c>
      <c r="G90" s="2366">
        <v>0.22500000000000001</v>
      </c>
      <c r="H90" s="2366">
        <v>0.23658000000000001</v>
      </c>
      <c r="I90" s="2367">
        <v>0.35</v>
      </c>
      <c r="J90" s="2367">
        <v>29.57</v>
      </c>
      <c r="K90" s="2464">
        <v>0.47</v>
      </c>
      <c r="L90" s="1928">
        <v>1</v>
      </c>
      <c r="M90" s="1928">
        <v>1</v>
      </c>
      <c r="N90" s="1928">
        <v>1</v>
      </c>
      <c r="O90" s="1928">
        <v>1</v>
      </c>
      <c r="P90" s="1928">
        <v>1</v>
      </c>
      <c r="Q90" s="1928">
        <v>1</v>
      </c>
      <c r="R90" s="1928">
        <v>1</v>
      </c>
      <c r="S90" s="1928">
        <v>1</v>
      </c>
      <c r="T90" s="1928">
        <v>1</v>
      </c>
      <c r="U90" s="1928">
        <v>1</v>
      </c>
      <c r="V90" s="1928">
        <v>1</v>
      </c>
      <c r="W90" s="1928">
        <v>1</v>
      </c>
      <c r="X90" s="1928">
        <v>1</v>
      </c>
      <c r="Y90" s="1928">
        <v>1</v>
      </c>
      <c r="Z90" s="1928">
        <v>1</v>
      </c>
      <c r="AA90" s="1928">
        <v>1</v>
      </c>
      <c r="AB90" s="1928">
        <v>1</v>
      </c>
      <c r="AC90" s="1928">
        <v>1</v>
      </c>
      <c r="AD90" s="1928">
        <v>1</v>
      </c>
      <c r="AE90" s="1928">
        <v>1</v>
      </c>
      <c r="AF90" s="1928">
        <v>1</v>
      </c>
      <c r="AG90" s="1928"/>
      <c r="AH90" s="1928">
        <v>1</v>
      </c>
      <c r="AI90" s="1928">
        <v>1</v>
      </c>
      <c r="AJ90" s="1928">
        <v>1</v>
      </c>
      <c r="AK90" s="1928"/>
      <c r="AL90" s="2839" t="s">
        <v>3991</v>
      </c>
      <c r="AM90" s="944" t="str">
        <f>CHAR(ROW(A65))</f>
        <v>A</v>
      </c>
      <c r="AN90" s="1334" t="s">
        <v>2529</v>
      </c>
      <c r="AO90" s="1335" t="s">
        <v>2854</v>
      </c>
      <c r="AP90" s="1336" t="s">
        <v>299</v>
      </c>
      <c r="AQ90" s="1336" t="s">
        <v>2274</v>
      </c>
      <c r="AR90" s="1928">
        <v>1</v>
      </c>
      <c r="AS90" s="1928">
        <v>1</v>
      </c>
      <c r="AT90" s="1928">
        <v>1</v>
      </c>
      <c r="AU90" s="1928">
        <v>1</v>
      </c>
      <c r="AV90" s="1928">
        <v>1</v>
      </c>
    </row>
    <row r="91" spans="1:48" ht="15" customHeight="1" thickBot="1">
      <c r="A91" s="1928">
        <v>1</v>
      </c>
      <c r="B91" s="1928">
        <v>1</v>
      </c>
      <c r="C91" s="1928">
        <v>1</v>
      </c>
      <c r="D91" s="1928">
        <v>1</v>
      </c>
      <c r="E91" s="1928"/>
      <c r="F91" s="1928"/>
      <c r="G91" s="1928"/>
      <c r="H91" s="1928"/>
      <c r="I91" s="1928"/>
      <c r="J91" s="1928"/>
      <c r="K91" s="1928">
        <v>1</v>
      </c>
      <c r="L91" s="1928">
        <v>1</v>
      </c>
      <c r="M91" s="1928">
        <v>1</v>
      </c>
      <c r="N91" s="1928">
        <v>1</v>
      </c>
      <c r="O91" s="1928">
        <v>1</v>
      </c>
      <c r="P91" s="1928">
        <v>1</v>
      </c>
      <c r="Q91" s="1928">
        <v>1</v>
      </c>
      <c r="R91" s="1928">
        <v>1</v>
      </c>
      <c r="S91" s="1928">
        <v>1</v>
      </c>
      <c r="T91" s="1928">
        <v>1</v>
      </c>
      <c r="U91" s="1928">
        <v>1</v>
      </c>
      <c r="V91" s="1928">
        <v>1</v>
      </c>
      <c r="W91" s="1928">
        <v>1</v>
      </c>
      <c r="X91" s="1928">
        <v>1</v>
      </c>
      <c r="Y91" s="1928">
        <v>1</v>
      </c>
      <c r="Z91" s="1928">
        <v>1</v>
      </c>
      <c r="AA91" s="1928">
        <v>1</v>
      </c>
      <c r="AB91" s="1928">
        <v>1</v>
      </c>
      <c r="AC91" s="1928">
        <v>1</v>
      </c>
      <c r="AD91" s="1928">
        <v>1</v>
      </c>
      <c r="AE91" s="1928">
        <v>1</v>
      </c>
      <c r="AF91" s="1928">
        <v>1</v>
      </c>
      <c r="AG91" s="1928"/>
      <c r="AH91" s="1928">
        <v>1</v>
      </c>
      <c r="AI91" s="1928">
        <v>1</v>
      </c>
      <c r="AJ91" s="1928">
        <v>1</v>
      </c>
      <c r="AK91" s="1928">
        <v>1</v>
      </c>
      <c r="AL91" s="2405">
        <f>ROW()</f>
        <v>91</v>
      </c>
      <c r="AM91" s="2838" t="str" cm="1">
        <f t="array" aca="1" ref="AM91" ca="1">IF(AM90="","",LEFT(ADDRESS(1,COLUMN(INDIRECT(AM90&amp;"1"))+1,4),LEN(ADDRESS(1,COLUMN(INDIRECT(AM90&amp;"1"))+1,4))-1))</f>
        <v>B</v>
      </c>
      <c r="AN91" s="1025" t="str">
        <f t="shared" ref="AN91:AN119" ca="1" si="39">IF(AP91&lt;=0,"",AM91)</f>
        <v>B</v>
      </c>
      <c r="AO91" s="1026" t="str">
        <f t="shared" ref="AO91:AO119" ca="1" si="40">IF(AP91&lt;=0,AM91,"")</f>
        <v/>
      </c>
      <c r="AP91" s="1018" cm="1">
        <f t="array" aca="1" ref="AP91:AQ91" ca="1">CELL("largeur", INDIRECT(AM91 &amp; 1))</f>
        <v>4</v>
      </c>
      <c r="AQ91" s="1027" t="b">
        <f ca="1"/>
        <v>0</v>
      </c>
      <c r="AR91" s="1928">
        <v>1</v>
      </c>
      <c r="AS91" s="1928">
        <v>1</v>
      </c>
      <c r="AT91" s="1928">
        <v>1</v>
      </c>
      <c r="AU91" s="1928">
        <v>1</v>
      </c>
      <c r="AV91" s="1928">
        <v>1</v>
      </c>
    </row>
    <row r="92" spans="1:48" s="873" customFormat="1" ht="18.75">
      <c r="A92" s="1928">
        <v>1</v>
      </c>
      <c r="B92" s="1928">
        <v>1</v>
      </c>
      <c r="C92" s="2369" t="s">
        <v>3707</v>
      </c>
      <c r="D92" s="2370"/>
      <c r="E92" s="2370"/>
      <c r="F92" s="2370"/>
      <c r="G92" s="2370"/>
      <c r="H92" s="2370"/>
      <c r="I92" s="2370" t="s">
        <v>188</v>
      </c>
      <c r="J92" s="2370"/>
      <c r="K92" s="2370"/>
      <c r="L92" s="2370"/>
      <c r="M92" s="2370"/>
      <c r="N92" s="2370"/>
      <c r="O92" s="2370"/>
      <c r="P92" s="2370"/>
      <c r="Q92" s="2370"/>
      <c r="R92" s="2370"/>
      <c r="S92" s="2370"/>
      <c r="T92" s="2370"/>
      <c r="U92" s="2370"/>
      <c r="V92" s="2370"/>
      <c r="W92" s="2370"/>
      <c r="X92" s="2370"/>
      <c r="Y92" s="2370"/>
      <c r="Z92" s="2370"/>
      <c r="AA92" s="2370"/>
      <c r="AB92" s="2370"/>
      <c r="AC92" s="2370"/>
      <c r="AD92" s="2370"/>
      <c r="AE92" s="2370"/>
      <c r="AF92" s="2370"/>
      <c r="AG92" s="1928"/>
      <c r="AL92" s="1333">
        <f>ROW()</f>
        <v>92</v>
      </c>
      <c r="AM92" s="2838" t="str" cm="1">
        <f t="array" aca="1" ref="AM92" ca="1">IF(AM91="","",LEFT(ADDRESS(1,COLUMN(INDIRECT(AM91&amp;"1"))+1,4),LEN(ADDRESS(1,COLUMN(INDIRECT(AM91&amp;"1"))+1,4))-1))</f>
        <v>C</v>
      </c>
      <c r="AN92" s="1025" t="str">
        <f t="shared" ca="1" si="39"/>
        <v>C</v>
      </c>
      <c r="AO92" s="1026" t="str">
        <f t="shared" ca="1" si="40"/>
        <v/>
      </c>
      <c r="AP92" s="1018" cm="1">
        <f t="array" aca="1" ref="AP92:AQ92" ca="1">CELL("largeur", INDIRECT(AM92 &amp; 1))</f>
        <v>12</v>
      </c>
      <c r="AQ92" s="1027" t="b">
        <f ca="1"/>
        <v>0</v>
      </c>
      <c r="AR92" s="1928">
        <v>1</v>
      </c>
      <c r="AS92" s="1928">
        <v>1</v>
      </c>
      <c r="AT92" s="1928">
        <v>1</v>
      </c>
      <c r="AU92" s="1928">
        <v>1</v>
      </c>
      <c r="AV92" s="1928">
        <v>1</v>
      </c>
    </row>
    <row r="93" spans="1:48" s="873" customFormat="1" ht="18.75">
      <c r="A93" s="1928">
        <v>1</v>
      </c>
      <c r="B93" s="1928">
        <v>1</v>
      </c>
      <c r="C93" s="428"/>
      <c r="D93" s="2372" t="s">
        <v>223</v>
      </c>
      <c r="E93" s="2372"/>
      <c r="F93" s="2372" t="s">
        <v>390</v>
      </c>
      <c r="G93" s="2372"/>
      <c r="H93" s="2372" t="s">
        <v>1676</v>
      </c>
      <c r="I93" s="2373"/>
      <c r="J93" s="1928">
        <v>1</v>
      </c>
      <c r="K93" s="1928">
        <v>1</v>
      </c>
      <c r="L93" s="1928">
        <v>1</v>
      </c>
      <c r="M93" s="1928">
        <v>1</v>
      </c>
      <c r="N93" s="1928">
        <v>1</v>
      </c>
      <c r="O93" s="1928">
        <v>1</v>
      </c>
      <c r="P93" s="1928">
        <v>1</v>
      </c>
      <c r="Q93" s="1928">
        <v>1</v>
      </c>
      <c r="R93" s="1928">
        <v>1</v>
      </c>
      <c r="S93" s="1928">
        <v>1</v>
      </c>
      <c r="T93" s="1928">
        <v>1</v>
      </c>
      <c r="U93" s="1928">
        <v>1</v>
      </c>
      <c r="V93" s="1928">
        <v>1</v>
      </c>
      <c r="W93" s="1928">
        <v>1</v>
      </c>
      <c r="X93" s="1928">
        <v>1</v>
      </c>
      <c r="Y93" s="1928">
        <v>1</v>
      </c>
      <c r="Z93" s="1928">
        <v>1</v>
      </c>
      <c r="AA93" s="1928">
        <v>1</v>
      </c>
      <c r="AB93" s="1928">
        <v>1</v>
      </c>
      <c r="AC93" s="1928">
        <v>1</v>
      </c>
      <c r="AD93" s="1928">
        <v>1</v>
      </c>
      <c r="AE93" s="1928">
        <v>1</v>
      </c>
      <c r="AF93" s="1928">
        <v>1</v>
      </c>
      <c r="AG93" s="1928">
        <v>1</v>
      </c>
      <c r="AH93" s="1928">
        <v>1</v>
      </c>
      <c r="AI93" s="1928">
        <v>1</v>
      </c>
      <c r="AJ93" s="1928">
        <v>1</v>
      </c>
      <c r="AK93" s="1928">
        <v>1</v>
      </c>
      <c r="AL93" s="1333">
        <f>ROW()</f>
        <v>93</v>
      </c>
      <c r="AM93" s="2838" t="str" cm="1">
        <f t="array" aca="1" ref="AM93" ca="1">IF(AM92="","",LEFT(ADDRESS(1,COLUMN(INDIRECT(AM92&amp;"1"))+1,4),LEN(ADDRESS(1,COLUMN(INDIRECT(AM92&amp;"1"))+1,4))-1))</f>
        <v>D</v>
      </c>
      <c r="AN93" s="1025" t="str">
        <f t="shared" ca="1" si="39"/>
        <v>D</v>
      </c>
      <c r="AO93" s="1026" t="str">
        <f t="shared" ca="1" si="40"/>
        <v/>
      </c>
      <c r="AP93" s="1018" cm="1">
        <f t="array" aca="1" ref="AP93:AQ93" ca="1">CELL("largeur", INDIRECT(AM93 &amp; 1))</f>
        <v>12</v>
      </c>
      <c r="AQ93" s="1027" t="b">
        <f ca="1"/>
        <v>0</v>
      </c>
      <c r="AR93" s="1928">
        <v>1</v>
      </c>
      <c r="AS93" s="1928">
        <v>1</v>
      </c>
      <c r="AT93" s="1928">
        <v>1</v>
      </c>
      <c r="AU93" s="1928">
        <v>1</v>
      </c>
      <c r="AV93" s="1928">
        <v>1</v>
      </c>
    </row>
    <row r="94" spans="1:48" s="873" customFormat="1" ht="18.75">
      <c r="A94" s="1928">
        <v>1</v>
      </c>
      <c r="B94" s="1928">
        <v>1</v>
      </c>
      <c r="C94" s="428"/>
      <c r="D94" s="2374" t="s">
        <v>3193</v>
      </c>
      <c r="E94" s="2374"/>
      <c r="F94" s="941" t="s">
        <v>3217</v>
      </c>
      <c r="G94" s="2374"/>
      <c r="H94" s="941" t="s">
        <v>3178</v>
      </c>
      <c r="I94" s="2459"/>
      <c r="J94" s="1928">
        <v>1</v>
      </c>
      <c r="K94" s="1928">
        <v>1</v>
      </c>
      <c r="L94" s="1928">
        <v>1</v>
      </c>
      <c r="M94" s="1928">
        <v>1</v>
      </c>
      <c r="N94" s="1928">
        <v>1</v>
      </c>
      <c r="O94" s="1928">
        <v>1</v>
      </c>
      <c r="P94" s="1928">
        <v>1</v>
      </c>
      <c r="Q94" s="1928">
        <v>1</v>
      </c>
      <c r="R94" s="1928">
        <v>1</v>
      </c>
      <c r="S94" s="1928">
        <v>1</v>
      </c>
      <c r="T94" s="1928">
        <v>1</v>
      </c>
      <c r="U94" s="1928">
        <v>1</v>
      </c>
      <c r="V94" s="1928">
        <v>1</v>
      </c>
      <c r="W94" s="2401"/>
      <c r="X94" s="2401"/>
      <c r="Y94" s="71"/>
      <c r="Z94" s="71"/>
      <c r="AA94" s="71"/>
      <c r="AB94" s="836"/>
      <c r="AC94" s="1928">
        <v>1</v>
      </c>
      <c r="AD94" s="1928">
        <v>1</v>
      </c>
      <c r="AE94" s="1928">
        <v>1</v>
      </c>
      <c r="AF94" s="1928">
        <v>1</v>
      </c>
      <c r="AG94" s="1928">
        <v>1</v>
      </c>
      <c r="AH94" s="1928">
        <v>1</v>
      </c>
      <c r="AI94" s="1928">
        <v>1</v>
      </c>
      <c r="AJ94" s="1928">
        <v>1</v>
      </c>
      <c r="AK94" s="1928">
        <v>1</v>
      </c>
      <c r="AL94" s="1333">
        <f>ROW()</f>
        <v>94</v>
      </c>
      <c r="AM94" s="2838" t="str" cm="1">
        <f t="array" aca="1" ref="AM94" ca="1">IF(AM93="","",LEFT(ADDRESS(1,COLUMN(INDIRECT(AM93&amp;"1"))+1,4),LEN(ADDRESS(1,COLUMN(INDIRECT(AM93&amp;"1"))+1,4))-1))</f>
        <v>E</v>
      </c>
      <c r="AN94" s="1025" t="str">
        <f t="shared" ca="1" si="39"/>
        <v>E</v>
      </c>
      <c r="AO94" s="1026" t="str">
        <f t="shared" ca="1" si="40"/>
        <v/>
      </c>
      <c r="AP94" s="1018" cm="1">
        <f t="array" aca="1" ref="AP94:AQ94" ca="1">CELL("largeur", INDIRECT(AM94 &amp; 1))</f>
        <v>3</v>
      </c>
      <c r="AQ94" s="1027" t="b">
        <f ca="1"/>
        <v>0</v>
      </c>
      <c r="AR94" s="1928">
        <v>1</v>
      </c>
      <c r="AS94" s="1928">
        <v>1</v>
      </c>
      <c r="AT94" s="1928">
        <v>1</v>
      </c>
      <c r="AU94" s="1928">
        <v>1</v>
      </c>
      <c r="AV94" s="1928">
        <v>1</v>
      </c>
    </row>
    <row r="95" spans="1:48" s="873" customFormat="1" ht="18.75">
      <c r="A95" s="1928">
        <v>1</v>
      </c>
      <c r="B95" s="1928">
        <v>1</v>
      </c>
      <c r="C95" s="428"/>
      <c r="D95" s="2374" t="s">
        <v>3170</v>
      </c>
      <c r="E95" s="2374"/>
      <c r="F95" s="941" t="s">
        <v>3181</v>
      </c>
      <c r="G95" s="2374"/>
      <c r="H95" s="941" t="s">
        <v>3187</v>
      </c>
      <c r="I95" s="2459"/>
      <c r="J95" s="1928">
        <v>1</v>
      </c>
      <c r="K95" s="1928">
        <v>1</v>
      </c>
      <c r="L95" s="1928">
        <v>1</v>
      </c>
      <c r="M95" s="1928">
        <v>1</v>
      </c>
      <c r="N95" s="1928">
        <v>1</v>
      </c>
      <c r="O95" s="1928">
        <v>1</v>
      </c>
      <c r="P95" s="1928">
        <v>1</v>
      </c>
      <c r="Q95" s="1928">
        <v>1</v>
      </c>
      <c r="R95" s="1928">
        <v>1</v>
      </c>
      <c r="S95" s="1928">
        <v>1</v>
      </c>
      <c r="T95" s="1928">
        <v>1</v>
      </c>
      <c r="U95" s="1928">
        <v>1</v>
      </c>
      <c r="V95" s="1928">
        <v>1</v>
      </c>
      <c r="W95" s="2247" t="s">
        <v>3607</v>
      </c>
      <c r="X95" s="71"/>
      <c r="Y95" s="71"/>
      <c r="Z95" s="71"/>
      <c r="AA95" s="71"/>
      <c r="AB95" s="71"/>
      <c r="AC95" s="1928">
        <v>1</v>
      </c>
      <c r="AD95" s="1928">
        <v>1</v>
      </c>
      <c r="AE95" s="1928">
        <v>1</v>
      </c>
      <c r="AF95" s="1928">
        <v>1</v>
      </c>
      <c r="AG95" s="1928">
        <v>1</v>
      </c>
      <c r="AH95" s="1928">
        <v>1</v>
      </c>
      <c r="AI95" s="1928">
        <v>1</v>
      </c>
      <c r="AJ95" s="1928">
        <v>1</v>
      </c>
      <c r="AK95" s="1928">
        <v>1</v>
      </c>
      <c r="AL95" s="1333">
        <f>ROW()</f>
        <v>95</v>
      </c>
      <c r="AM95" s="2838" t="str" cm="1">
        <f t="array" aca="1" ref="AM95" ca="1">IF(AM94="","",LEFT(ADDRESS(1,COLUMN(INDIRECT(AM94&amp;"1"))+1,4),LEN(ADDRESS(1,COLUMN(INDIRECT(AM94&amp;"1"))+1,4))-1))</f>
        <v>F</v>
      </c>
      <c r="AN95" s="1025" t="str">
        <f t="shared" ca="1" si="39"/>
        <v>F</v>
      </c>
      <c r="AO95" s="1026" t="str">
        <f t="shared" ca="1" si="40"/>
        <v/>
      </c>
      <c r="AP95" s="1018" cm="1">
        <f t="array" aca="1" ref="AP95:AQ95" ca="1">CELL("largeur", INDIRECT(AM95 &amp; 1))</f>
        <v>12</v>
      </c>
      <c r="AQ95" s="1027" t="b">
        <f ca="1"/>
        <v>0</v>
      </c>
      <c r="AR95" s="1928">
        <v>1</v>
      </c>
      <c r="AS95" s="1928">
        <v>1</v>
      </c>
      <c r="AT95" s="1928">
        <v>1</v>
      </c>
      <c r="AU95" s="1928">
        <v>1</v>
      </c>
      <c r="AV95" s="1928">
        <v>1</v>
      </c>
    </row>
    <row r="96" spans="1:48" s="873" customFormat="1" ht="18.75">
      <c r="A96" s="1928">
        <v>1</v>
      </c>
      <c r="B96" s="1928">
        <v>1</v>
      </c>
      <c r="C96" s="428"/>
      <c r="D96" s="2374" t="s">
        <v>3196</v>
      </c>
      <c r="E96" s="2374"/>
      <c r="F96" s="941" t="s">
        <v>3172</v>
      </c>
      <c r="G96" s="2374"/>
      <c r="H96" s="2449"/>
      <c r="I96" s="2459"/>
      <c r="J96" s="1928">
        <v>1</v>
      </c>
      <c r="K96" s="1928">
        <v>1</v>
      </c>
      <c r="L96" s="1928">
        <v>1</v>
      </c>
      <c r="M96" s="1928">
        <v>1</v>
      </c>
      <c r="N96" s="1928">
        <v>1</v>
      </c>
      <c r="O96" s="1928">
        <v>1</v>
      </c>
      <c r="P96" s="1928">
        <v>1</v>
      </c>
      <c r="Q96" s="1928">
        <v>1</v>
      </c>
      <c r="R96" s="1928">
        <v>1</v>
      </c>
      <c r="S96" s="1928">
        <v>1</v>
      </c>
      <c r="T96" s="1928">
        <v>1</v>
      </c>
      <c r="U96" s="1928">
        <v>1</v>
      </c>
      <c r="V96" s="1928">
        <v>1</v>
      </c>
      <c r="W96" s="1928"/>
      <c r="X96" s="422"/>
      <c r="Y96" s="2250" t="s">
        <v>3725</v>
      </c>
      <c r="Z96" s="2250"/>
      <c r="AA96" s="2250"/>
      <c r="AB96" s="2250"/>
      <c r="AC96" s="1928">
        <v>1</v>
      </c>
      <c r="AD96" s="1928">
        <v>1</v>
      </c>
      <c r="AE96" s="1928">
        <v>1</v>
      </c>
      <c r="AF96" s="1928">
        <v>1</v>
      </c>
      <c r="AG96" s="1928">
        <v>1</v>
      </c>
      <c r="AH96" s="1928">
        <v>1</v>
      </c>
      <c r="AI96" s="1928">
        <v>1</v>
      </c>
      <c r="AJ96" s="1928">
        <v>1</v>
      </c>
      <c r="AK96" s="1928">
        <v>1</v>
      </c>
      <c r="AL96" s="1333">
        <f>ROW()</f>
        <v>96</v>
      </c>
      <c r="AM96" s="2838" t="str" cm="1">
        <f t="array" aca="1" ref="AM96" ca="1">IF(AM95="","",LEFT(ADDRESS(1,COLUMN(INDIRECT(AM95&amp;"1"))+1,4),LEN(ADDRESS(1,COLUMN(INDIRECT(AM95&amp;"1"))+1,4))-1))</f>
        <v>G</v>
      </c>
      <c r="AN96" s="1025" t="str">
        <f t="shared" ca="1" si="39"/>
        <v>G</v>
      </c>
      <c r="AO96" s="1026" t="str">
        <f t="shared" ca="1" si="40"/>
        <v/>
      </c>
      <c r="AP96" s="1018" cm="1">
        <f t="array" aca="1" ref="AP96:AQ96" ca="1">CELL("largeur", INDIRECT(AM96 &amp; 1))</f>
        <v>12</v>
      </c>
      <c r="AQ96" s="1027" t="b">
        <f ca="1"/>
        <v>0</v>
      </c>
      <c r="AR96" s="1928">
        <v>1</v>
      </c>
      <c r="AS96" s="1928">
        <v>1</v>
      </c>
      <c r="AT96" s="1928">
        <v>1</v>
      </c>
      <c r="AU96" s="1928">
        <v>1</v>
      </c>
      <c r="AV96" s="1928">
        <v>1</v>
      </c>
    </row>
    <row r="97" spans="1:48" s="873" customFormat="1" ht="18.75">
      <c r="A97" s="1928">
        <v>1</v>
      </c>
      <c r="B97" s="1928">
        <v>1</v>
      </c>
      <c r="C97" s="428"/>
      <c r="D97" s="2374" t="s">
        <v>3184</v>
      </c>
      <c r="E97" s="2374"/>
      <c r="F97" s="941" t="s">
        <v>3190</v>
      </c>
      <c r="G97" s="2374"/>
      <c r="H97" s="2449"/>
      <c r="I97" s="2459"/>
      <c r="J97" s="1928">
        <v>1</v>
      </c>
      <c r="K97" s="1928">
        <v>1</v>
      </c>
      <c r="L97" s="1928">
        <v>1</v>
      </c>
      <c r="M97" s="1928">
        <v>1</v>
      </c>
      <c r="N97" s="1928">
        <v>1</v>
      </c>
      <c r="O97" s="1928">
        <v>1</v>
      </c>
      <c r="P97" s="1928">
        <v>1</v>
      </c>
      <c r="Q97" s="1928">
        <v>1</v>
      </c>
      <c r="R97" s="1928">
        <v>1</v>
      </c>
      <c r="S97" s="1928">
        <v>1</v>
      </c>
      <c r="T97" s="1928">
        <v>1</v>
      </c>
      <c r="U97" s="1928">
        <v>1</v>
      </c>
      <c r="V97" s="1928">
        <v>1</v>
      </c>
      <c r="W97" s="2254"/>
      <c r="X97" s="2403"/>
      <c r="Y97" s="2404" t="str">
        <f>CONCATENATE("Pour ",J53," ","colonne ",J52)</f>
        <v>Pour 150 colonne J</v>
      </c>
      <c r="Z97" s="2400" t="str">
        <f ca="1">_xlfn.FORMULATEXT(J54)</f>
        <v>=SI(U54=0; 0; SI(U54&gt;=1; TEXTE(U54; "0.000") &amp; " Kg"; TEXTE(U54*1000; "0") &amp; " g"))</v>
      </c>
      <c r="AA97" s="611" t="s">
        <v>3774</v>
      </c>
      <c r="AB97" s="2250"/>
      <c r="AC97" s="1928"/>
      <c r="AD97" s="1928"/>
      <c r="AE97" s="1928"/>
      <c r="AF97" s="1928"/>
      <c r="AG97" s="1928"/>
      <c r="AH97" s="1928"/>
      <c r="AI97" s="1928">
        <v>1</v>
      </c>
      <c r="AJ97" s="1928">
        <v>1</v>
      </c>
      <c r="AK97" s="1928">
        <v>1</v>
      </c>
      <c r="AL97" s="1333">
        <f>ROW()</f>
        <v>97</v>
      </c>
      <c r="AM97" s="2838" t="str" cm="1">
        <f t="array" aca="1" ref="AM97" ca="1">IF(AM96="","",LEFT(ADDRESS(1,COLUMN(INDIRECT(AM96&amp;"1"))+1,4),LEN(ADDRESS(1,COLUMN(INDIRECT(AM96&amp;"1"))+1,4))-1))</f>
        <v>H</v>
      </c>
      <c r="AN97" s="1025" t="str">
        <f t="shared" ca="1" si="39"/>
        <v>H</v>
      </c>
      <c r="AO97" s="1026" t="str">
        <f t="shared" ca="1" si="40"/>
        <v/>
      </c>
      <c r="AP97" s="1018" cm="1">
        <f t="array" aca="1" ref="AP97:AQ97" ca="1">CELL("largeur", INDIRECT(AM97 &amp; 1))</f>
        <v>12</v>
      </c>
      <c r="AQ97" s="1027" t="b">
        <f ca="1"/>
        <v>0</v>
      </c>
      <c r="AR97" s="1928">
        <v>1</v>
      </c>
      <c r="AS97" s="1928">
        <v>1</v>
      </c>
      <c r="AT97" s="1928">
        <v>1</v>
      </c>
      <c r="AU97" s="1928">
        <v>1</v>
      </c>
      <c r="AV97" s="1928">
        <v>1</v>
      </c>
    </row>
    <row r="98" spans="1:48" s="873" customFormat="1" ht="18.75">
      <c r="A98" s="1928">
        <v>1</v>
      </c>
      <c r="B98" s="1928">
        <v>1</v>
      </c>
      <c r="C98" s="428"/>
      <c r="D98" s="2374" t="s">
        <v>3199</v>
      </c>
      <c r="E98" s="2374"/>
      <c r="F98" s="941" t="s">
        <v>3175</v>
      </c>
      <c r="G98" s="2374"/>
      <c r="H98" s="2449"/>
      <c r="I98" s="2459"/>
      <c r="J98" s="1928">
        <v>1</v>
      </c>
      <c r="K98" s="1928">
        <v>1</v>
      </c>
      <c r="L98" s="1928">
        <v>1</v>
      </c>
      <c r="M98" s="1928">
        <v>1</v>
      </c>
      <c r="N98" s="1928">
        <v>1</v>
      </c>
      <c r="O98" s="1928">
        <v>1</v>
      </c>
      <c r="P98" s="1928">
        <v>1</v>
      </c>
      <c r="Q98" s="1928">
        <v>1</v>
      </c>
      <c r="R98" s="1928">
        <v>1</v>
      </c>
      <c r="S98" s="1928">
        <v>1</v>
      </c>
      <c r="T98" s="1928">
        <v>1</v>
      </c>
      <c r="U98" s="1928">
        <v>1</v>
      </c>
      <c r="V98" s="1928">
        <v>1</v>
      </c>
      <c r="W98" s="2254"/>
      <c r="X98" s="2403"/>
      <c r="Y98" s="2404" t="str">
        <f>CONCATENATE(K53," colonne ",K52)</f>
        <v>recherche.Poids colonne K</v>
      </c>
      <c r="Z98" s="2400" t="str">
        <f ca="1">_xlfn.FORMULATEXT(K16)</f>
        <v>=SIERREUR(SOMME.SI(C85:D85; G16; C86:D86); 0)</v>
      </c>
      <c r="AA98" s="611" t="s">
        <v>3775</v>
      </c>
      <c r="AB98" s="2250"/>
      <c r="AC98" s="1928"/>
      <c r="AD98" s="2296" t="s">
        <v>3787</v>
      </c>
      <c r="AE98" s="1928"/>
      <c r="AF98" s="1928"/>
      <c r="AG98" s="1928"/>
      <c r="AH98" s="1928"/>
      <c r="AI98" s="1928"/>
      <c r="AJ98" s="1928"/>
      <c r="AK98" s="1928"/>
      <c r="AL98" s="1333">
        <f>ROW()</f>
        <v>98</v>
      </c>
      <c r="AM98" s="2838" t="str" cm="1">
        <f t="array" aca="1" ref="AM98" ca="1">IF(AM97="","",LEFT(ADDRESS(1,COLUMN(INDIRECT(AM97&amp;"1"))+1,4),LEN(ADDRESS(1,COLUMN(INDIRECT(AM97&amp;"1"))+1,4))-1))</f>
        <v>I</v>
      </c>
      <c r="AN98" s="1025" t="str">
        <f t="shared" ca="1" si="39"/>
        <v>I</v>
      </c>
      <c r="AO98" s="1026" t="str">
        <f t="shared" ca="1" si="40"/>
        <v/>
      </c>
      <c r="AP98" s="1018" cm="1">
        <f t="array" aca="1" ref="AP98:AQ98" ca="1">CELL("largeur", INDIRECT(AM98 &amp; 1))</f>
        <v>8</v>
      </c>
      <c r="AQ98" s="1027" t="b">
        <f ca="1"/>
        <v>0</v>
      </c>
      <c r="AR98" s="1928">
        <v>1</v>
      </c>
      <c r="AS98" s="1928">
        <v>1</v>
      </c>
      <c r="AT98" s="1928">
        <v>1</v>
      </c>
      <c r="AU98" s="1928">
        <v>1</v>
      </c>
      <c r="AV98" s="1928">
        <v>1</v>
      </c>
    </row>
    <row r="99" spans="1:48" s="873" customFormat="1" ht="18.75">
      <c r="A99" s="1928">
        <v>1</v>
      </c>
      <c r="B99" s="1928">
        <v>1</v>
      </c>
      <c r="C99" s="428"/>
      <c r="D99" s="2374" t="s">
        <v>3205</v>
      </c>
      <c r="E99" s="2374"/>
      <c r="F99" s="941" t="s">
        <v>3220</v>
      </c>
      <c r="G99" s="2374"/>
      <c r="H99" s="2449"/>
      <c r="I99" s="2459"/>
      <c r="J99" s="1928">
        <v>1</v>
      </c>
      <c r="K99" s="1928">
        <v>1</v>
      </c>
      <c r="L99" s="1928">
        <v>1</v>
      </c>
      <c r="M99" s="1928">
        <v>1</v>
      </c>
      <c r="N99" s="1928">
        <v>1</v>
      </c>
      <c r="O99" s="1928">
        <v>1</v>
      </c>
      <c r="P99" s="1928">
        <v>1</v>
      </c>
      <c r="Q99" s="1928">
        <v>1</v>
      </c>
      <c r="R99" s="1928">
        <v>1</v>
      </c>
      <c r="S99" s="1928">
        <v>1</v>
      </c>
      <c r="T99" s="1928">
        <v>1</v>
      </c>
      <c r="U99" s="1928">
        <v>1</v>
      </c>
      <c r="V99" s="1928">
        <v>1</v>
      </c>
      <c r="W99" s="2254"/>
      <c r="X99" s="2403"/>
      <c r="Y99" s="2404" t="str">
        <f>CONCATENATE(L53," colonne ",L52)</f>
        <v>recherche.Volume colonne L</v>
      </c>
      <c r="Z99" s="2400" t="str">
        <f ca="1">_xlfn.FORMULATEXT(L16)</f>
        <v>=SIERREUR(SOMME.SI(E83:K83; G16; E84:K84); 0)</v>
      </c>
      <c r="AA99" s="611" t="s">
        <v>3776</v>
      </c>
      <c r="AB99" s="2250"/>
      <c r="AC99" s="1928"/>
      <c r="AD99" s="1928"/>
      <c r="AE99" s="1928"/>
      <c r="AF99" s="1928"/>
      <c r="AG99" s="1928"/>
      <c r="AH99" s="1928"/>
      <c r="AI99" s="1928"/>
      <c r="AJ99" s="1928"/>
      <c r="AK99" s="1928"/>
      <c r="AL99" s="1333">
        <f>ROW()</f>
        <v>99</v>
      </c>
      <c r="AM99" s="2838" t="str" cm="1">
        <f t="array" aca="1" ref="AM99" ca="1">IF(AM98="","",LEFT(ADDRESS(1,COLUMN(INDIRECT(AM98&amp;"1"))+1,4),LEN(ADDRESS(1,COLUMN(INDIRECT(AM98&amp;"1"))+1,4))-1))</f>
        <v>J</v>
      </c>
      <c r="AN99" s="1025" t="str">
        <f t="shared" ca="1" si="39"/>
        <v>J</v>
      </c>
      <c r="AO99" s="1026" t="str">
        <f t="shared" ca="1" si="40"/>
        <v/>
      </c>
      <c r="AP99" s="1018" cm="1">
        <f t="array" aca="1" ref="AP99:AQ99" ca="1">CELL("largeur", INDIRECT(AM99 &amp; 1))</f>
        <v>12</v>
      </c>
      <c r="AQ99" s="1027" t="b">
        <f ca="1"/>
        <v>0</v>
      </c>
      <c r="AR99" s="1928">
        <v>1</v>
      </c>
      <c r="AS99" s="1928">
        <v>1</v>
      </c>
      <c r="AT99" s="1928">
        <v>1</v>
      </c>
      <c r="AU99" s="1928">
        <v>1</v>
      </c>
      <c r="AV99" s="1928">
        <v>1</v>
      </c>
    </row>
    <row r="100" spans="1:48" ht="18.75">
      <c r="A100" s="1928">
        <v>1</v>
      </c>
      <c r="B100" s="1928">
        <v>1</v>
      </c>
      <c r="C100" s="70"/>
      <c r="D100" s="2374" t="s">
        <v>3202</v>
      </c>
      <c r="E100" s="2374"/>
      <c r="F100" s="941" t="s">
        <v>3223</v>
      </c>
      <c r="G100" s="2374"/>
      <c r="H100" s="2449"/>
      <c r="I100" s="2459"/>
      <c r="J100" s="1928">
        <v>1</v>
      </c>
      <c r="K100" s="1928">
        <v>1</v>
      </c>
      <c r="L100" s="1928">
        <v>1</v>
      </c>
      <c r="M100" s="1928">
        <v>1</v>
      </c>
      <c r="N100" s="1928">
        <v>1</v>
      </c>
      <c r="O100" s="1928">
        <v>1</v>
      </c>
      <c r="P100" s="1928">
        <v>1</v>
      </c>
      <c r="Q100" s="1928">
        <v>1</v>
      </c>
      <c r="R100" s="1928">
        <v>1</v>
      </c>
      <c r="S100" s="1928">
        <v>1</v>
      </c>
      <c r="T100" s="1928">
        <v>1</v>
      </c>
      <c r="U100" s="1928">
        <v>1</v>
      </c>
      <c r="V100" s="1928">
        <v>1</v>
      </c>
      <c r="W100" s="2254"/>
      <c r="X100" s="2403"/>
      <c r="Y100" s="2404" t="str">
        <f>CONCATENATE(M53," colonne ",M52)</f>
        <v>recherche.Mesures colonne M</v>
      </c>
      <c r="Z100" s="2400" t="str">
        <f ca="1">_xlfn.FORMULATEXT(M16)</f>
        <v>=SIERREUR(SOMME.SI(E85:K85; G16; E86:K86); 0) + SIERREUR(SOMME.SI(E87:K87; G16; E88:K88); 0) + SIERREUR(SOMME.SI(E89:K89; G16; E90:K90); 0)</v>
      </c>
      <c r="AA100" s="611" t="s">
        <v>3777</v>
      </c>
      <c r="AB100" s="2250"/>
      <c r="AC100" s="1928"/>
      <c r="AD100" s="1928"/>
      <c r="AE100" s="1928"/>
      <c r="AF100" s="1928"/>
      <c r="AG100" s="1928"/>
      <c r="AH100" s="1928"/>
      <c r="AI100" s="1928"/>
      <c r="AJ100" s="1928"/>
      <c r="AK100" s="1928"/>
      <c r="AL100" s="1333">
        <f>ROW()</f>
        <v>100</v>
      </c>
      <c r="AM100" s="2838" t="str" cm="1">
        <f t="array" aca="1" ref="AM100" ca="1">IF(AM99="","",LEFT(ADDRESS(1,COLUMN(INDIRECT(AM99&amp;"1"))+1,4),LEN(ADDRESS(1,COLUMN(INDIRECT(AM99&amp;"1"))+1,4))-1))</f>
        <v>K</v>
      </c>
      <c r="AN100" s="1025" t="str">
        <f t="shared" ca="1" si="39"/>
        <v/>
      </c>
      <c r="AO100" s="1026" t="str">
        <f t="shared" ca="1" si="40"/>
        <v>K</v>
      </c>
      <c r="AP100" s="1018" cm="1">
        <f t="array" aca="1" ref="AP100:AQ100" ca="1">CELL("largeur", INDIRECT(AM100 &amp; 1))</f>
        <v>0</v>
      </c>
      <c r="AQ100" s="1027" t="b">
        <f ca="1"/>
        <v>0</v>
      </c>
      <c r="AR100" s="1928">
        <v>1</v>
      </c>
      <c r="AS100" s="1928">
        <v>1</v>
      </c>
      <c r="AT100" s="1928">
        <v>1</v>
      </c>
      <c r="AU100" s="1928">
        <v>1</v>
      </c>
      <c r="AV100" s="1928">
        <v>1</v>
      </c>
    </row>
    <row r="101" spans="1:48" ht="18.75">
      <c r="A101" s="1928">
        <v>1</v>
      </c>
      <c r="B101" s="1928">
        <v>1</v>
      </c>
      <c r="C101" s="70"/>
      <c r="D101" s="2374" t="s">
        <v>3211</v>
      </c>
      <c r="E101" s="2374"/>
      <c r="F101" s="941" t="s">
        <v>3208</v>
      </c>
      <c r="G101" s="2374"/>
      <c r="H101" s="2449"/>
      <c r="I101" s="2459"/>
      <c r="J101" s="1928">
        <v>1</v>
      </c>
      <c r="K101" s="1928">
        <v>1</v>
      </c>
      <c r="L101" s="1928">
        <v>1</v>
      </c>
      <c r="M101" s="1928">
        <v>1</v>
      </c>
      <c r="N101" s="1928">
        <v>1</v>
      </c>
      <c r="O101" s="1928">
        <v>1</v>
      </c>
      <c r="P101" s="1928">
        <v>1</v>
      </c>
      <c r="Q101" s="1928">
        <v>1</v>
      </c>
      <c r="R101" s="1928">
        <v>1</v>
      </c>
      <c r="S101" s="1928">
        <v>1</v>
      </c>
      <c r="T101" s="1928">
        <v>1</v>
      </c>
      <c r="U101" s="1928">
        <v>1</v>
      </c>
      <c r="V101" s="1928">
        <v>1</v>
      </c>
      <c r="W101" s="2254"/>
      <c r="X101" s="2403"/>
      <c r="Y101" s="2404" t="str">
        <f>CONCATENATE(N53," colonne ",N52)</f>
        <v>A.Poids .Auteur colonne N</v>
      </c>
      <c r="Z101" s="2400" t="str">
        <f ca="1">_xlfn.FORMULATEXT(N16)</f>
        <v>=SI(ESTVIDE(C16); K16*F16*X16; K16*F16*C16*X16)</v>
      </c>
      <c r="AA101" s="611" t="s">
        <v>3778</v>
      </c>
      <c r="AB101" s="2250"/>
      <c r="AC101" s="1928"/>
      <c r="AD101" s="1928"/>
      <c r="AE101" s="1928"/>
      <c r="AF101" s="1928"/>
      <c r="AG101" s="1928"/>
      <c r="AH101" s="1928"/>
      <c r="AI101" s="1928"/>
      <c r="AJ101" s="1928"/>
      <c r="AK101" s="1928"/>
      <c r="AL101" s="1333">
        <f>ROW()</f>
        <v>101</v>
      </c>
      <c r="AM101" s="2838" t="str" cm="1">
        <f t="array" aca="1" ref="AM101" ca="1">IF(AM100="","",LEFT(ADDRESS(1,COLUMN(INDIRECT(AM100&amp;"1"))+1,4),LEN(ADDRESS(1,COLUMN(INDIRECT(AM100&amp;"1"))+1,4))-1))</f>
        <v>L</v>
      </c>
      <c r="AN101" s="1025" t="str">
        <f t="shared" ca="1" si="39"/>
        <v/>
      </c>
      <c r="AO101" s="1026" t="str">
        <f t="shared" ca="1" si="40"/>
        <v>L</v>
      </c>
      <c r="AP101" s="1018" cm="1">
        <f t="array" aca="1" ref="AP101:AQ101" ca="1">CELL("largeur", INDIRECT(AM101 &amp; 1))</f>
        <v>0</v>
      </c>
      <c r="AQ101" s="1027" t="b">
        <f ca="1"/>
        <v>0</v>
      </c>
      <c r="AR101" s="1928">
        <v>1</v>
      </c>
      <c r="AS101" s="1928">
        <v>1</v>
      </c>
      <c r="AT101" s="1928">
        <v>1</v>
      </c>
      <c r="AU101" s="1928">
        <v>1</v>
      </c>
      <c r="AV101" s="1928">
        <v>1</v>
      </c>
    </row>
    <row r="102" spans="1:48" ht="19.5" thickBot="1">
      <c r="A102" s="1928">
        <v>1</v>
      </c>
      <c r="B102" s="1928">
        <v>1</v>
      </c>
      <c r="C102" s="2375"/>
      <c r="D102" s="2376" t="s">
        <v>3214</v>
      </c>
      <c r="E102" s="2376"/>
      <c r="F102" s="2411"/>
      <c r="G102" s="2376"/>
      <c r="H102" s="2411"/>
      <c r="I102" s="2460"/>
      <c r="J102" s="1928">
        <v>1</v>
      </c>
      <c r="K102" s="1928">
        <v>1</v>
      </c>
      <c r="L102" s="1928">
        <v>1</v>
      </c>
      <c r="M102" s="1928">
        <v>1</v>
      </c>
      <c r="N102" s="1928">
        <v>1</v>
      </c>
      <c r="O102" s="1928">
        <v>1</v>
      </c>
      <c r="P102" s="1928">
        <v>1</v>
      </c>
      <c r="Q102" s="1928">
        <v>1</v>
      </c>
      <c r="R102" s="1928">
        <v>1</v>
      </c>
      <c r="S102" s="1928">
        <v>1</v>
      </c>
      <c r="T102" s="1928">
        <v>1</v>
      </c>
      <c r="U102" s="1928">
        <v>1</v>
      </c>
      <c r="V102" s="1928">
        <v>1</v>
      </c>
      <c r="W102" s="2254"/>
      <c r="X102" s="2403"/>
      <c r="Y102" s="2404" t="str">
        <f>CONCATENATE(O53," colonne ",O52)</f>
        <v>B.Volume .Auteur colonne O</v>
      </c>
      <c r="Z102" s="2400" t="str">
        <f ca="1">_xlfn.FORMULATEXT(O16)</f>
        <v>=SI(ESTVIDE(C16); L16*F16; L16*F16*C16)</v>
      </c>
      <c r="AA102" s="611" t="s">
        <v>3779</v>
      </c>
      <c r="AB102" s="2250"/>
      <c r="AC102" s="1928"/>
      <c r="AD102" s="1928"/>
      <c r="AE102" s="1928"/>
      <c r="AF102" s="1928"/>
      <c r="AG102" s="1928"/>
      <c r="AH102" s="1928"/>
      <c r="AI102" s="1928"/>
      <c r="AJ102" s="1928"/>
      <c r="AK102" s="1928"/>
      <c r="AL102" s="1333">
        <f>ROW()</f>
        <v>102</v>
      </c>
      <c r="AM102" s="2838" t="str" cm="1">
        <f t="array" aca="1" ref="AM102" ca="1">IF(AM101="","",LEFT(ADDRESS(1,COLUMN(INDIRECT(AM101&amp;"1"))+1,4),LEN(ADDRESS(1,COLUMN(INDIRECT(AM101&amp;"1"))+1,4))-1))</f>
        <v>M</v>
      </c>
      <c r="AN102" s="1025" t="str">
        <f t="shared" ca="1" si="39"/>
        <v/>
      </c>
      <c r="AO102" s="1026" t="str">
        <f t="shared" ca="1" si="40"/>
        <v>M</v>
      </c>
      <c r="AP102" s="1018" cm="1">
        <f t="array" aca="1" ref="AP102:AQ102" ca="1">CELL("largeur", INDIRECT(AM102 &amp; 1))</f>
        <v>0</v>
      </c>
      <c r="AQ102" s="1027" t="b">
        <f ca="1"/>
        <v>0</v>
      </c>
      <c r="AR102" s="1928">
        <v>1</v>
      </c>
      <c r="AS102" s="1928">
        <v>1</v>
      </c>
      <c r="AT102" s="1928">
        <v>1</v>
      </c>
      <c r="AU102" s="1928">
        <v>1</v>
      </c>
      <c r="AV102" s="1928">
        <v>1</v>
      </c>
    </row>
    <row r="103" spans="1:48" ht="18.75">
      <c r="A103" s="1928">
        <v>1</v>
      </c>
      <c r="B103" s="1928">
        <v>1</v>
      </c>
      <c r="C103" s="1928">
        <v>1</v>
      </c>
      <c r="D103" s="1928">
        <v>1</v>
      </c>
      <c r="E103" s="1928"/>
      <c r="F103" s="1928"/>
      <c r="G103" s="1928"/>
      <c r="H103" s="1928"/>
      <c r="I103" s="1928"/>
      <c r="J103" s="1928">
        <v>1</v>
      </c>
      <c r="K103" s="1928">
        <v>1</v>
      </c>
      <c r="L103" s="1928">
        <v>1</v>
      </c>
      <c r="M103" s="1928">
        <v>1</v>
      </c>
      <c r="N103" s="1928">
        <v>1</v>
      </c>
      <c r="O103" s="1928">
        <v>1</v>
      </c>
      <c r="P103" s="1928">
        <v>1</v>
      </c>
      <c r="Q103" s="1928">
        <v>1</v>
      </c>
      <c r="R103" s="1928">
        <v>1</v>
      </c>
      <c r="S103" s="1928">
        <v>1</v>
      </c>
      <c r="T103" s="1928">
        <v>1</v>
      </c>
      <c r="U103" s="1928">
        <v>1</v>
      </c>
      <c r="V103" s="1928">
        <v>1</v>
      </c>
      <c r="W103" s="2254"/>
      <c r="X103" s="2403"/>
      <c r="Y103" s="2404" t="str">
        <f>CONCATENATE(P53," colonne ",P52)</f>
        <v>C.Mesures.Auteur colonne P</v>
      </c>
      <c r="Z103" s="2400" t="str">
        <f ca="1">_xlfn.FORMULATEXT(P16)</f>
        <v>=SI(ESTVIDE(C16); M16*F16; M16*F16*C16)</v>
      </c>
      <c r="AA103" s="611" t="s">
        <v>3780</v>
      </c>
      <c r="AB103" s="2250"/>
      <c r="AC103" s="1928"/>
      <c r="AD103" s="1928"/>
      <c r="AE103" s="1928"/>
      <c r="AF103" s="1928"/>
      <c r="AG103" s="1928"/>
      <c r="AH103" s="1928"/>
      <c r="AI103" s="1928"/>
      <c r="AJ103" s="1928"/>
      <c r="AK103" s="1928"/>
      <c r="AL103" s="1333">
        <f>ROW()</f>
        <v>103</v>
      </c>
      <c r="AM103" s="2838" t="str" cm="1">
        <f t="array" aca="1" ref="AM103" ca="1">IF(AM102="","",LEFT(ADDRESS(1,COLUMN(INDIRECT(AM102&amp;"1"))+1,4),LEN(ADDRESS(1,COLUMN(INDIRECT(AM102&amp;"1"))+1,4))-1))</f>
        <v>N</v>
      </c>
      <c r="AN103" s="1025" t="str">
        <f t="shared" ca="1" si="39"/>
        <v/>
      </c>
      <c r="AO103" s="1026" t="str">
        <f t="shared" ca="1" si="40"/>
        <v>N</v>
      </c>
      <c r="AP103" s="1018" cm="1">
        <f t="array" aca="1" ref="AP103:AQ103" ca="1">CELL("largeur", INDIRECT(AM103 &amp; 1))</f>
        <v>0</v>
      </c>
      <c r="AQ103" s="1027" t="b">
        <f ca="1"/>
        <v>0</v>
      </c>
      <c r="AR103" s="1928">
        <v>1</v>
      </c>
      <c r="AS103" s="1928">
        <v>1</v>
      </c>
      <c r="AT103" s="1928">
        <v>1</v>
      </c>
      <c r="AU103" s="1928">
        <v>1</v>
      </c>
      <c r="AV103" s="1928">
        <v>1</v>
      </c>
    </row>
    <row r="104" spans="1:48" ht="15" customHeight="1">
      <c r="A104" s="1928">
        <v>1</v>
      </c>
      <c r="B104" s="1928">
        <v>1</v>
      </c>
      <c r="C104" s="3060" t="s">
        <v>3708</v>
      </c>
      <c r="D104" s="3061"/>
      <c r="E104" s="3061"/>
      <c r="F104" s="3061"/>
      <c r="G104" s="3061"/>
      <c r="H104" s="3061"/>
      <c r="I104" s="3061"/>
      <c r="J104" s="3061"/>
      <c r="K104" s="3061"/>
      <c r="L104" s="3061"/>
      <c r="M104" s="3061"/>
      <c r="N104" s="3061"/>
      <c r="O104" s="3061"/>
      <c r="P104" s="3062"/>
      <c r="R104" s="1928">
        <v>1</v>
      </c>
      <c r="S104" s="1928">
        <v>1</v>
      </c>
      <c r="T104" s="1928">
        <v>1</v>
      </c>
      <c r="U104" s="1928">
        <v>1</v>
      </c>
      <c r="V104" s="1928">
        <v>1</v>
      </c>
      <c r="W104" s="2254"/>
      <c r="X104" s="2403"/>
      <c r="Y104" s="2404" t="str">
        <f>CONCATENATE(Q53," colonne ",Q52)</f>
        <v>A.B.ouC.Auteur colonne Q</v>
      </c>
      <c r="Z104" s="2400" t="str">
        <f ca="1">_xlfn.FORMULATEXT(Q16)</f>
        <v>=SI(N16&gt;0;N16;SI(O16&gt;0;O16;SI(P16&gt;0;P16;0)))</v>
      </c>
      <c r="AA104" s="611" t="s">
        <v>3781</v>
      </c>
      <c r="AB104" s="2250"/>
      <c r="AC104" s="1928"/>
      <c r="AD104" s="1928"/>
      <c r="AE104" s="1928"/>
      <c r="AF104" s="1928"/>
      <c r="AG104" s="1928"/>
      <c r="AH104" s="1928"/>
      <c r="AI104" s="1928"/>
      <c r="AJ104" s="1928"/>
      <c r="AK104" s="1928"/>
      <c r="AL104" s="1333">
        <f>ROW()</f>
        <v>104</v>
      </c>
      <c r="AM104" s="2838" t="str" cm="1">
        <f t="array" aca="1" ref="AM104" ca="1">IF(AM103="","",LEFT(ADDRESS(1,COLUMN(INDIRECT(AM103&amp;"1"))+1,4),LEN(ADDRESS(1,COLUMN(INDIRECT(AM103&amp;"1"))+1,4))-1))</f>
        <v>O</v>
      </c>
      <c r="AN104" s="1025" t="str">
        <f t="shared" ca="1" si="39"/>
        <v/>
      </c>
      <c r="AO104" s="1026" t="str">
        <f t="shared" ca="1" si="40"/>
        <v>O</v>
      </c>
      <c r="AP104" s="1018" cm="1">
        <f t="array" aca="1" ref="AP104:AQ104" ca="1">CELL("largeur", INDIRECT(AM104 &amp; 1))</f>
        <v>0</v>
      </c>
      <c r="AQ104" s="1027" t="b">
        <f ca="1"/>
        <v>0</v>
      </c>
      <c r="AR104" s="1928">
        <v>1</v>
      </c>
      <c r="AS104" s="1928">
        <v>1</v>
      </c>
      <c r="AT104" s="1928">
        <v>1</v>
      </c>
      <c r="AU104" s="1928">
        <v>1</v>
      </c>
      <c r="AV104" s="1928">
        <v>1</v>
      </c>
    </row>
    <row r="105" spans="1:48" ht="15" customHeight="1">
      <c r="A105" s="1928">
        <v>1</v>
      </c>
      <c r="B105" s="1928">
        <v>1</v>
      </c>
      <c r="C105" s="3063"/>
      <c r="D105" s="3064"/>
      <c r="E105" s="3064"/>
      <c r="F105" s="3064"/>
      <c r="G105" s="3064"/>
      <c r="H105" s="3064"/>
      <c r="I105" s="3064"/>
      <c r="J105" s="3064"/>
      <c r="K105" s="3064"/>
      <c r="L105" s="3064"/>
      <c r="M105" s="3064"/>
      <c r="N105" s="3064"/>
      <c r="O105" s="3064"/>
      <c r="P105" s="3065"/>
      <c r="Q105" s="2449"/>
      <c r="R105" s="1928">
        <v>1</v>
      </c>
      <c r="S105" s="1928">
        <v>1</v>
      </c>
      <c r="T105" s="1928">
        <v>1</v>
      </c>
      <c r="U105" s="1928">
        <v>1</v>
      </c>
      <c r="V105" s="1928">
        <v>1</v>
      </c>
      <c r="W105" s="2254"/>
      <c r="X105" s="2403"/>
      <c r="Y105" s="2404" t="str">
        <f>CONCATENATE(R53," colonne ",R52)</f>
        <v>A.Poids .vous colonne R</v>
      </c>
      <c r="Z105" s="2400" t="str">
        <f ca="1">_xlfn.FORMULATEXT(R16)</f>
        <v>=SI(SOMME(Q16:Q27)=0;0;SI(ESTVIDE(C16);(K16*F16*X16)/AB14*AC10;(K16*F16*C16*X16)/AB14*AC10))</v>
      </c>
      <c r="AA105" s="611" t="s">
        <v>3795</v>
      </c>
      <c r="AB105" s="2250"/>
      <c r="AC105" s="1928"/>
      <c r="AD105" s="1928"/>
      <c r="AE105" s="1928"/>
      <c r="AF105" s="1928"/>
      <c r="AG105" s="1928"/>
      <c r="AH105" s="1928"/>
      <c r="AI105" s="1928"/>
      <c r="AJ105" s="1928"/>
      <c r="AK105" s="1928"/>
      <c r="AL105" s="1333">
        <f>ROW()</f>
        <v>105</v>
      </c>
      <c r="AM105" s="2838" t="str" cm="1">
        <f t="array" aca="1" ref="AM105" ca="1">IF(AM104="","",LEFT(ADDRESS(1,COLUMN(INDIRECT(AM104&amp;"1"))+1,4),LEN(ADDRESS(1,COLUMN(INDIRECT(AM104&amp;"1"))+1,4))-1))</f>
        <v>P</v>
      </c>
      <c r="AN105" s="1025" t="str">
        <f t="shared" ca="1" si="39"/>
        <v/>
      </c>
      <c r="AO105" s="1026" t="str">
        <f t="shared" ca="1" si="40"/>
        <v>P</v>
      </c>
      <c r="AP105" s="1018" cm="1">
        <f t="array" aca="1" ref="AP105:AQ105" ca="1">CELL("largeur", INDIRECT(AM105 &amp; 1))</f>
        <v>0</v>
      </c>
      <c r="AQ105" s="1027" t="b">
        <f ca="1"/>
        <v>0</v>
      </c>
      <c r="AR105" s="1928">
        <v>1</v>
      </c>
      <c r="AS105" s="1928">
        <v>1</v>
      </c>
      <c r="AT105" s="1928">
        <v>1</v>
      </c>
      <c r="AU105" s="1928">
        <v>1</v>
      </c>
      <c r="AV105" s="1928">
        <v>1</v>
      </c>
    </row>
    <row r="106" spans="1:48" ht="15" customHeight="1">
      <c r="A106" s="1928">
        <v>1</v>
      </c>
      <c r="B106" s="1928">
        <v>1</v>
      </c>
      <c r="C106" s="3063"/>
      <c r="D106" s="3064"/>
      <c r="E106" s="3064"/>
      <c r="F106" s="3064"/>
      <c r="G106" s="3064"/>
      <c r="H106" s="3064"/>
      <c r="I106" s="3064"/>
      <c r="J106" s="3064"/>
      <c r="K106" s="3064"/>
      <c r="L106" s="3064"/>
      <c r="M106" s="3064"/>
      <c r="N106" s="3064"/>
      <c r="O106" s="3064"/>
      <c r="P106" s="3065"/>
      <c r="Q106" s="2449"/>
      <c r="R106" s="1928">
        <v>1</v>
      </c>
      <c r="S106" s="1928">
        <v>1</v>
      </c>
      <c r="T106" s="1928">
        <v>1</v>
      </c>
      <c r="U106" s="1928">
        <v>1</v>
      </c>
      <c r="V106" s="1928">
        <v>1</v>
      </c>
      <c r="W106" s="2254"/>
      <c r="X106" s="2403"/>
      <c r="Y106" s="2404" t="str">
        <f>CONCATENATE(S53," colonne ",S52)</f>
        <v>B.Volume .vous colonne S</v>
      </c>
      <c r="Z106" s="2400" t="str">
        <f ca="1">_xlfn.FORMULATEXT(S16)</f>
        <v>=SI(AB14=0;0;O16/AB14*AC10)</v>
      </c>
      <c r="AA106" s="611" t="s">
        <v>3782</v>
      </c>
      <c r="AB106" s="2250"/>
      <c r="AC106" s="1928"/>
      <c r="AD106" s="1928"/>
      <c r="AE106" s="1928"/>
      <c r="AF106" s="1928"/>
      <c r="AG106" s="1928"/>
      <c r="AH106" s="1928"/>
      <c r="AI106" s="1928"/>
      <c r="AJ106" s="1928"/>
      <c r="AK106" s="1928"/>
      <c r="AL106" s="1333">
        <f>ROW()</f>
        <v>106</v>
      </c>
      <c r="AM106" s="2838" t="str" cm="1">
        <f t="array" aca="1" ref="AM106" ca="1">IF(AM105="","",LEFT(ADDRESS(1,COLUMN(INDIRECT(AM105&amp;"1"))+1,4),LEN(ADDRESS(1,COLUMN(INDIRECT(AM105&amp;"1"))+1,4))-1))</f>
        <v>Q</v>
      </c>
      <c r="AN106" s="1025" t="str">
        <f t="shared" ca="1" si="39"/>
        <v/>
      </c>
      <c r="AO106" s="1026" t="str">
        <f t="shared" ca="1" si="40"/>
        <v>Q</v>
      </c>
      <c r="AP106" s="1018" cm="1">
        <f t="array" aca="1" ref="AP106:AQ106" ca="1">CELL("largeur", INDIRECT(AM106 &amp; 1))</f>
        <v>0</v>
      </c>
      <c r="AQ106" s="1027" t="b">
        <f ca="1"/>
        <v>0</v>
      </c>
      <c r="AR106" s="1928">
        <v>1</v>
      </c>
      <c r="AS106" s="1928">
        <v>1</v>
      </c>
      <c r="AT106" s="1928">
        <v>1</v>
      </c>
      <c r="AU106" s="1928">
        <v>1</v>
      </c>
      <c r="AV106" s="1928">
        <v>1</v>
      </c>
    </row>
    <row r="107" spans="1:48" ht="15" customHeight="1">
      <c r="A107" s="1928">
        <v>1</v>
      </c>
      <c r="B107" s="1928">
        <v>1</v>
      </c>
      <c r="C107" s="3066" t="s">
        <v>3709</v>
      </c>
      <c r="D107" s="3067"/>
      <c r="E107" s="3067"/>
      <c r="F107" s="3067"/>
      <c r="G107" s="3067"/>
      <c r="H107" s="3067"/>
      <c r="I107" s="3067"/>
      <c r="J107" s="3067"/>
      <c r="K107" s="3067"/>
      <c r="L107" s="3067"/>
      <c r="M107" s="3067"/>
      <c r="N107" s="3067"/>
      <c r="O107" s="3067"/>
      <c r="P107" s="3068"/>
      <c r="Q107" s="2449"/>
      <c r="R107" s="1928">
        <v>1</v>
      </c>
      <c r="S107" s="1928">
        <v>1</v>
      </c>
      <c r="T107" s="1928">
        <v>1</v>
      </c>
      <c r="U107" s="1928">
        <v>1</v>
      </c>
      <c r="V107" s="1928">
        <v>1</v>
      </c>
      <c r="W107" s="2254"/>
      <c r="X107" s="2403"/>
      <c r="Y107" s="2404" t="str">
        <f>CONCATENATE(T53," colonne ",T52)</f>
        <v>C.Mesures.vous colonne T</v>
      </c>
      <c r="Z107" s="2400" t="str">
        <f ca="1">_xlfn.FORMULATEXT(T16)</f>
        <v>=SI(AB14=0;0;P16/AB14*AC10)</v>
      </c>
      <c r="AA107" s="611" t="s">
        <v>3783</v>
      </c>
      <c r="AB107" s="2250"/>
      <c r="AC107" s="1928"/>
      <c r="AD107" s="1928"/>
      <c r="AE107" s="1928"/>
      <c r="AF107" s="1928"/>
      <c r="AG107" s="1928"/>
      <c r="AH107" s="1928"/>
      <c r="AI107" s="1928"/>
      <c r="AJ107" s="1928"/>
      <c r="AK107" s="1928"/>
      <c r="AL107" s="1333">
        <f>ROW()</f>
        <v>107</v>
      </c>
      <c r="AM107" s="2838" t="str" cm="1">
        <f t="array" aca="1" ref="AM107" ca="1">IF(AM106="","",LEFT(ADDRESS(1,COLUMN(INDIRECT(AM106&amp;"1"))+1,4),LEN(ADDRESS(1,COLUMN(INDIRECT(AM106&amp;"1"))+1,4))-1))</f>
        <v>R</v>
      </c>
      <c r="AN107" s="1025" t="str">
        <f t="shared" ca="1" si="39"/>
        <v/>
      </c>
      <c r="AO107" s="1026" t="str">
        <f t="shared" ca="1" si="40"/>
        <v>R</v>
      </c>
      <c r="AP107" s="1018" cm="1">
        <f t="array" aca="1" ref="AP107:AQ107" ca="1">CELL("largeur", INDIRECT(AM107 &amp; 1))</f>
        <v>0</v>
      </c>
      <c r="AQ107" s="1027" t="b">
        <f ca="1"/>
        <v>0</v>
      </c>
      <c r="AR107" s="1928">
        <v>1</v>
      </c>
      <c r="AS107" s="1928">
        <v>1</v>
      </c>
      <c r="AT107" s="1928">
        <v>1</v>
      </c>
      <c r="AU107" s="1928">
        <v>1</v>
      </c>
      <c r="AV107" s="1928">
        <v>1</v>
      </c>
    </row>
    <row r="108" spans="1:48" ht="18.75">
      <c r="A108" s="1928">
        <v>1</v>
      </c>
      <c r="B108" s="1928">
        <v>1</v>
      </c>
      <c r="C108" s="3066"/>
      <c r="D108" s="3067"/>
      <c r="E108" s="3067"/>
      <c r="F108" s="3067"/>
      <c r="G108" s="3067"/>
      <c r="H108" s="3067"/>
      <c r="I108" s="3067"/>
      <c r="J108" s="3067"/>
      <c r="K108" s="3067"/>
      <c r="L108" s="3067"/>
      <c r="M108" s="3067"/>
      <c r="N108" s="3067"/>
      <c r="O108" s="3067"/>
      <c r="P108" s="3068"/>
      <c r="Q108" s="2449"/>
      <c r="R108" s="1928">
        <v>1</v>
      </c>
      <c r="S108" s="1928">
        <v>1</v>
      </c>
      <c r="T108" s="1928">
        <v>1</v>
      </c>
      <c r="U108" s="1928">
        <v>1</v>
      </c>
      <c r="V108" s="1928">
        <v>1</v>
      </c>
      <c r="W108" s="2254"/>
      <c r="X108" s="2403"/>
      <c r="Y108" s="2404" t="str">
        <f>CONCATENATE(U53," colonne ",U52)</f>
        <v>A.B.ouC.Vous colonne U</v>
      </c>
      <c r="Z108" s="2400" t="str">
        <f ca="1">_xlfn.FORMULATEXT(U16)</f>
        <v>=SI(SOMME(Q16:Q27)=0;0;SI(R16&gt;0;R16;SI(S16&gt;0;S16;SI(T16&gt;0;T16;0))))</v>
      </c>
      <c r="AA108" s="611" t="s">
        <v>3796</v>
      </c>
      <c r="AB108" s="2250"/>
      <c r="AC108" s="1928"/>
      <c r="AD108" s="1928"/>
      <c r="AE108" s="1928"/>
      <c r="AF108" s="1928"/>
      <c r="AG108" s="1928"/>
      <c r="AH108" s="1928"/>
      <c r="AI108" s="1928"/>
      <c r="AJ108" s="1928"/>
      <c r="AK108" s="1928"/>
      <c r="AL108" s="1333">
        <f>ROW()</f>
        <v>108</v>
      </c>
      <c r="AM108" s="2838" t="str" cm="1">
        <f t="array" aca="1" ref="AM108" ca="1">IF(AM107="","",LEFT(ADDRESS(1,COLUMN(INDIRECT(AM107&amp;"1"))+1,4),LEN(ADDRESS(1,COLUMN(INDIRECT(AM107&amp;"1"))+1,4))-1))</f>
        <v>S</v>
      </c>
      <c r="AN108" s="1025" t="str">
        <f t="shared" ca="1" si="39"/>
        <v/>
      </c>
      <c r="AO108" s="1026" t="str">
        <f t="shared" ca="1" si="40"/>
        <v>S</v>
      </c>
      <c r="AP108" s="1018" cm="1">
        <f t="array" aca="1" ref="AP108:AQ108" ca="1">CELL("largeur", INDIRECT(AM108 &amp; 1))</f>
        <v>0</v>
      </c>
      <c r="AQ108" s="1027" t="b">
        <f ca="1"/>
        <v>0</v>
      </c>
      <c r="AR108" s="1928">
        <v>1</v>
      </c>
      <c r="AS108" s="1928">
        <v>1</v>
      </c>
      <c r="AT108" s="1928">
        <v>1</v>
      </c>
      <c r="AU108" s="1928">
        <v>1</v>
      </c>
      <c r="AV108" s="1928">
        <v>1</v>
      </c>
    </row>
    <row r="109" spans="1:48" ht="18.75" customHeight="1">
      <c r="A109" s="1928">
        <v>1</v>
      </c>
      <c r="B109" s="1928">
        <v>1</v>
      </c>
      <c r="C109" s="2378" t="s">
        <v>3710</v>
      </c>
      <c r="D109" s="2379"/>
      <c r="E109" s="2379"/>
      <c r="F109" s="2379"/>
      <c r="G109" s="2379"/>
      <c r="H109" s="2379"/>
      <c r="I109" s="2379"/>
      <c r="J109" s="2379"/>
      <c r="K109" s="2379"/>
      <c r="L109" s="2379"/>
      <c r="M109" s="2379"/>
      <c r="N109" s="2379"/>
      <c r="O109" s="2379"/>
      <c r="P109" s="2380"/>
      <c r="Q109" s="2449"/>
      <c r="R109" s="1928">
        <v>1</v>
      </c>
      <c r="S109" s="1928">
        <v>1</v>
      </c>
      <c r="T109" s="1928">
        <v>1</v>
      </c>
      <c r="U109" s="1928">
        <v>1</v>
      </c>
      <c r="V109" s="1928">
        <v>1</v>
      </c>
      <c r="W109" s="2254"/>
      <c r="X109" s="2403"/>
      <c r="Y109" s="2404" t="str">
        <f>CONCATENATE("Pour",V53," L"," colonne ",V52)</f>
        <v>Pour1 L colonne V</v>
      </c>
      <c r="Z109" s="2400" t="str">
        <f ca="1">_xlfn.FORMULATEXT(V16)</f>
        <v>=SI(U16=0;0;(U16/U28)*V15)</v>
      </c>
      <c r="AA109" s="611" t="s">
        <v>3784</v>
      </c>
      <c r="AB109" s="2250"/>
      <c r="AC109" s="1928"/>
      <c r="AD109" s="1928"/>
      <c r="AE109" s="1928"/>
      <c r="AF109" s="1928"/>
      <c r="AG109" s="1928"/>
      <c r="AH109" s="1928"/>
      <c r="AI109" s="1928"/>
      <c r="AJ109" s="1928"/>
      <c r="AK109" s="1928"/>
      <c r="AL109" s="1333">
        <f>ROW()</f>
        <v>109</v>
      </c>
      <c r="AM109" s="2838" t="str" cm="1">
        <f t="array" aca="1" ref="AM109" ca="1">IF(AM108="","",LEFT(ADDRESS(1,COLUMN(INDIRECT(AM108&amp;"1"))+1,4),LEN(ADDRESS(1,COLUMN(INDIRECT(AM108&amp;"1"))+1,4))-1))</f>
        <v>T</v>
      </c>
      <c r="AN109" s="1025" t="str">
        <f t="shared" ca="1" si="39"/>
        <v/>
      </c>
      <c r="AO109" s="1026" t="str">
        <f t="shared" ca="1" si="40"/>
        <v>T</v>
      </c>
      <c r="AP109" s="1018" cm="1">
        <f t="array" aca="1" ref="AP109:AQ109" ca="1">CELL("largeur", INDIRECT(AM109 &amp; 1))</f>
        <v>0</v>
      </c>
      <c r="AQ109" s="1027" t="b">
        <f ca="1"/>
        <v>0</v>
      </c>
      <c r="AR109" s="1928">
        <v>1</v>
      </c>
      <c r="AS109" s="1928">
        <v>1</v>
      </c>
      <c r="AT109" s="1928">
        <v>1</v>
      </c>
      <c r="AU109" s="1928">
        <v>1</v>
      </c>
      <c r="AV109" s="1928">
        <v>1</v>
      </c>
    </row>
    <row r="110" spans="1:48" ht="18.75">
      <c r="A110" s="1928">
        <v>1</v>
      </c>
      <c r="B110" s="1928">
        <v>1</v>
      </c>
      <c r="C110" s="1928">
        <v>1</v>
      </c>
      <c r="D110" s="1928">
        <v>1</v>
      </c>
      <c r="E110" s="1928">
        <v>1</v>
      </c>
      <c r="F110" s="1928">
        <v>1</v>
      </c>
      <c r="G110" s="1928">
        <v>1</v>
      </c>
      <c r="H110" s="1928">
        <v>1</v>
      </c>
      <c r="I110" s="1928">
        <v>1</v>
      </c>
      <c r="J110" s="1928">
        <v>1</v>
      </c>
      <c r="K110" s="1928">
        <v>1</v>
      </c>
      <c r="L110" s="1928">
        <v>1</v>
      </c>
      <c r="M110" s="1928">
        <v>1</v>
      </c>
      <c r="N110" s="1928">
        <v>1</v>
      </c>
      <c r="O110" s="1928">
        <v>1</v>
      </c>
      <c r="P110" s="1928">
        <v>1</v>
      </c>
      <c r="Q110" s="1928">
        <v>1</v>
      </c>
      <c r="R110" s="1928">
        <v>1</v>
      </c>
      <c r="S110" s="1928">
        <v>1</v>
      </c>
      <c r="T110" s="1928">
        <v>1</v>
      </c>
      <c r="U110" s="1928">
        <v>1</v>
      </c>
      <c r="V110" s="1928">
        <v>1</v>
      </c>
      <c r="W110" s="2254"/>
      <c r="X110" s="2403"/>
      <c r="Y110" s="2404" t="str">
        <f>CONCATENATE(AA16," colonne ",AA1)</f>
        <v>389 g colonne AA</v>
      </c>
      <c r="Z110" s="2400" t="str">
        <f ca="1">_xlfn.FORMULATEXT(AA16)</f>
        <v>=SI(L16&gt;0; TRONQUE(S16;2)&amp;" L"; SI(T16&gt;0; J16; SI(ET(G16="g"; R16&gt;0); TRONQUE(R16;2)&amp;" "&amp;"Kg"; SI(R16&gt;0; TRONQUE(R16;2)&amp;" "&amp;G16; ""))))</v>
      </c>
      <c r="AA110" s="611" t="s">
        <v>3785</v>
      </c>
      <c r="AB110" s="2250"/>
      <c r="AC110" s="1928"/>
      <c r="AD110" s="1928"/>
      <c r="AE110" s="1928"/>
      <c r="AF110" s="1928"/>
      <c r="AG110" s="1928"/>
      <c r="AH110" s="1928"/>
      <c r="AI110" s="1928"/>
      <c r="AJ110" s="1928"/>
      <c r="AK110" s="1928"/>
      <c r="AL110" s="1333">
        <f>ROW()</f>
        <v>110</v>
      </c>
      <c r="AM110" s="2838" t="str" cm="1">
        <f t="array" aca="1" ref="AM110" ca="1">IF(AM109="","",LEFT(ADDRESS(1,COLUMN(INDIRECT(AM109&amp;"1"))+1,4),LEN(ADDRESS(1,COLUMN(INDIRECT(AM109&amp;"1"))+1,4))-1))</f>
        <v>U</v>
      </c>
      <c r="AN110" s="1025" t="str">
        <f t="shared" ca="1" si="39"/>
        <v/>
      </c>
      <c r="AO110" s="1026" t="str">
        <f t="shared" ca="1" si="40"/>
        <v>U</v>
      </c>
      <c r="AP110" s="1018" cm="1">
        <f t="array" aca="1" ref="AP110:AQ110" ca="1">CELL("largeur", INDIRECT(AM110 &amp; 1))</f>
        <v>0</v>
      </c>
      <c r="AQ110" s="1027" t="b">
        <f ca="1"/>
        <v>0</v>
      </c>
      <c r="AR110" s="1928">
        <v>1</v>
      </c>
      <c r="AS110" s="1928">
        <v>1</v>
      </c>
      <c r="AT110" s="1928">
        <v>1</v>
      </c>
      <c r="AU110" s="1928">
        <v>1</v>
      </c>
      <c r="AV110" s="1928">
        <v>1</v>
      </c>
    </row>
    <row r="111" spans="1:48" ht="18.75">
      <c r="A111" s="1928">
        <v>1</v>
      </c>
      <c r="B111" s="1928">
        <v>1</v>
      </c>
      <c r="C111" s="1928">
        <v>1</v>
      </c>
      <c r="D111" s="1928">
        <v>1</v>
      </c>
      <c r="E111" s="1928">
        <v>1</v>
      </c>
      <c r="F111" s="1928">
        <v>1</v>
      </c>
      <c r="G111" s="1928">
        <v>1</v>
      </c>
      <c r="H111" s="1928">
        <v>1</v>
      </c>
      <c r="I111" s="1928">
        <v>1</v>
      </c>
      <c r="J111" s="1928">
        <v>1</v>
      </c>
      <c r="K111" s="1928">
        <v>1</v>
      </c>
      <c r="L111" s="1928">
        <v>1</v>
      </c>
      <c r="M111" s="1928">
        <v>1</v>
      </c>
      <c r="N111" s="1928">
        <v>1</v>
      </c>
      <c r="O111" s="1928">
        <v>1</v>
      </c>
      <c r="P111" s="1928">
        <v>1</v>
      </c>
      <c r="Q111" s="1928">
        <v>1</v>
      </c>
      <c r="R111" s="1928">
        <v>1</v>
      </c>
      <c r="S111" s="1928">
        <v>1</v>
      </c>
      <c r="T111" s="1928">
        <v>1</v>
      </c>
      <c r="U111" s="1928">
        <v>1</v>
      </c>
      <c r="V111" s="1928">
        <v>1</v>
      </c>
      <c r="W111" s="2254"/>
      <c r="X111" s="2403"/>
      <c r="Y111" s="2404" t="str">
        <f>CONCATENATE(AB16," colonne ",AB1)</f>
        <v>0 colonne AB</v>
      </c>
      <c r="Z111" s="2400" t="str">
        <f ca="1">_xlfn.FORMULATEXT(AB16)</f>
        <v>=SI(L16=0;0;SI(AA16&gt;0;SI(U16=0;0;SI(U16&gt;1;ARRONDI(U16;2)&amp;" Kg";ARRONDI(U16*1000;0)&amp;" g"))))</v>
      </c>
      <c r="AA111" s="611" t="s">
        <v>3786</v>
      </c>
      <c r="AB111" s="2250"/>
      <c r="AC111" s="1928"/>
      <c r="AD111" s="1928"/>
      <c r="AE111" s="1928"/>
      <c r="AF111" s="1928"/>
      <c r="AG111" s="1928"/>
      <c r="AH111" s="1928"/>
      <c r="AI111" s="1928"/>
      <c r="AJ111" s="1928"/>
      <c r="AK111" s="1928"/>
      <c r="AL111" s="1333">
        <f>ROW()</f>
        <v>111</v>
      </c>
      <c r="AM111" s="2838" t="str" cm="1">
        <f t="array" aca="1" ref="AM111" ca="1">IF(AM110="","",LEFT(ADDRESS(1,COLUMN(INDIRECT(AM110&amp;"1"))+1,4),LEN(ADDRESS(1,COLUMN(INDIRECT(AM110&amp;"1"))+1,4))-1))</f>
        <v>V</v>
      </c>
      <c r="AN111" s="1025" t="str">
        <f t="shared" ca="1" si="39"/>
        <v/>
      </c>
      <c r="AO111" s="1026" t="str">
        <f t="shared" ca="1" si="40"/>
        <v>V</v>
      </c>
      <c r="AP111" s="1018" cm="1">
        <f t="array" aca="1" ref="AP111:AQ111" ca="1">CELL("largeur", INDIRECT(AM111 &amp; 1))</f>
        <v>0</v>
      </c>
      <c r="AQ111" s="1027" t="b">
        <f ca="1"/>
        <v>0</v>
      </c>
      <c r="AR111" s="1928">
        <v>1</v>
      </c>
      <c r="AS111" s="1928">
        <v>1</v>
      </c>
      <c r="AT111" s="1928">
        <v>1</v>
      </c>
      <c r="AU111" s="1928">
        <v>1</v>
      </c>
      <c r="AV111" s="1928">
        <v>1</v>
      </c>
    </row>
    <row r="112" spans="1:48" ht="19.5" thickBot="1">
      <c r="A112" s="1928">
        <v>1</v>
      </c>
      <c r="B112" s="1928">
        <v>1</v>
      </c>
      <c r="C112" s="1928">
        <v>1</v>
      </c>
      <c r="D112" s="1928">
        <v>1</v>
      </c>
      <c r="E112" s="1928">
        <v>1</v>
      </c>
      <c r="F112" s="1928">
        <v>1</v>
      </c>
      <c r="G112" s="1928">
        <v>1</v>
      </c>
      <c r="H112" s="1928">
        <v>1</v>
      </c>
      <c r="I112" s="1928">
        <v>1</v>
      </c>
      <c r="J112" s="1928">
        <v>1</v>
      </c>
      <c r="K112" s="1928">
        <v>1</v>
      </c>
      <c r="L112" s="1928">
        <v>1</v>
      </c>
      <c r="M112" s="1928">
        <v>1</v>
      </c>
      <c r="N112" s="1928">
        <v>1</v>
      </c>
      <c r="O112" s="1928">
        <v>1</v>
      </c>
      <c r="P112" s="1928">
        <v>1</v>
      </c>
      <c r="Q112" s="1928">
        <v>1</v>
      </c>
      <c r="R112" s="1928">
        <v>1</v>
      </c>
      <c r="S112" s="1928">
        <v>1</v>
      </c>
      <c r="T112" s="1928">
        <v>1</v>
      </c>
      <c r="U112" s="1928">
        <v>1</v>
      </c>
      <c r="V112" s="1928">
        <v>1</v>
      </c>
      <c r="W112" s="1928">
        <v>1</v>
      </c>
      <c r="X112" s="1928">
        <v>1</v>
      </c>
      <c r="Y112" s="1928">
        <v>1</v>
      </c>
      <c r="Z112" s="1928">
        <v>1</v>
      </c>
      <c r="AA112" s="1928">
        <v>1</v>
      </c>
      <c r="AB112" s="2250"/>
      <c r="AC112" s="1928">
        <v>1</v>
      </c>
      <c r="AD112" s="1928">
        <v>1</v>
      </c>
      <c r="AE112" s="1928">
        <v>1</v>
      </c>
      <c r="AF112" s="1928">
        <v>1</v>
      </c>
      <c r="AG112" s="1928">
        <v>1</v>
      </c>
      <c r="AH112" s="1928">
        <v>1</v>
      </c>
      <c r="AI112" s="1928">
        <v>1</v>
      </c>
      <c r="AJ112" s="1928">
        <v>1</v>
      </c>
      <c r="AK112" s="1928">
        <v>1</v>
      </c>
      <c r="AL112" s="1333">
        <f>ROW()</f>
        <v>112</v>
      </c>
      <c r="AM112" s="2838" t="str" cm="1">
        <f t="array" aca="1" ref="AM112" ca="1">IF(AM111="","",LEFT(ADDRESS(1,COLUMN(INDIRECT(AM111&amp;"1"))+1,4),LEN(ADDRESS(1,COLUMN(INDIRECT(AM111&amp;"1"))+1,4))-1))</f>
        <v>W</v>
      </c>
      <c r="AN112" s="1025" t="str">
        <f t="shared" ca="1" si="39"/>
        <v>W</v>
      </c>
      <c r="AO112" s="1026" t="str">
        <f t="shared" ca="1" si="40"/>
        <v/>
      </c>
      <c r="AP112" s="1018" cm="1">
        <f t="array" aca="1" ref="AP112:AQ112" ca="1">CELL("largeur", INDIRECT(AM112 &amp; 1))</f>
        <v>30</v>
      </c>
      <c r="AQ112" s="1027" t="b">
        <f ca="1"/>
        <v>0</v>
      </c>
      <c r="AR112" s="1928">
        <v>1</v>
      </c>
      <c r="AS112" s="1928">
        <v>1</v>
      </c>
      <c r="AT112" s="1928">
        <v>1</v>
      </c>
      <c r="AU112" s="1928">
        <v>1</v>
      </c>
      <c r="AV112" s="1928">
        <v>1</v>
      </c>
    </row>
    <row r="113" spans="1:48" ht="18.75">
      <c r="A113" s="1928">
        <v>1</v>
      </c>
      <c r="B113" s="1928">
        <v>1</v>
      </c>
      <c r="C113" s="1928">
        <v>1</v>
      </c>
      <c r="D113" s="1928">
        <v>1</v>
      </c>
      <c r="E113" s="1928">
        <v>1</v>
      </c>
      <c r="F113" s="1928">
        <v>1</v>
      </c>
      <c r="G113" s="1928">
        <v>1</v>
      </c>
      <c r="H113" s="1928">
        <v>1</v>
      </c>
      <c r="I113" s="1928">
        <v>1</v>
      </c>
      <c r="J113" s="1928">
        <v>1</v>
      </c>
      <c r="K113" s="1928">
        <v>1</v>
      </c>
      <c r="L113" s="1928">
        <v>1</v>
      </c>
      <c r="M113" s="1928">
        <v>1</v>
      </c>
      <c r="N113" s="1928">
        <v>1</v>
      </c>
      <c r="O113" s="1928">
        <v>1</v>
      </c>
      <c r="P113" s="1928">
        <v>1</v>
      </c>
      <c r="Q113" s="1928">
        <v>1</v>
      </c>
      <c r="R113" s="1928">
        <v>1</v>
      </c>
      <c r="S113" s="1928">
        <v>1</v>
      </c>
      <c r="T113" s="1928">
        <v>1</v>
      </c>
      <c r="U113" s="1928">
        <v>1</v>
      </c>
      <c r="V113" s="1928">
        <v>1</v>
      </c>
      <c r="W113" s="837" t="s">
        <v>192</v>
      </c>
      <c r="X113" s="761"/>
      <c r="Y113" s="873"/>
      <c r="AA113" s="1928">
        <v>1</v>
      </c>
      <c r="AB113" s="2250"/>
      <c r="AC113" s="1928">
        <v>1</v>
      </c>
      <c r="AD113" s="1928">
        <v>1</v>
      </c>
      <c r="AE113" s="1928">
        <v>1</v>
      </c>
      <c r="AF113" s="1928">
        <v>1</v>
      </c>
      <c r="AG113" s="1928">
        <v>1</v>
      </c>
      <c r="AH113" s="1928">
        <v>1</v>
      </c>
      <c r="AI113" s="1928">
        <v>1</v>
      </c>
      <c r="AJ113" s="1928">
        <v>1</v>
      </c>
      <c r="AK113" s="1928">
        <v>1</v>
      </c>
      <c r="AL113" s="1333">
        <f>ROW()</f>
        <v>113</v>
      </c>
      <c r="AM113" s="2838" t="str" cm="1">
        <f t="array" aca="1" ref="AM113" ca="1">IF(AM112="","",LEFT(ADDRESS(1,COLUMN(INDIRECT(AM112&amp;"1"))+1,4),LEN(ADDRESS(1,COLUMN(INDIRECT(AM112&amp;"1"))+1,4))-1))</f>
        <v>X</v>
      </c>
      <c r="AN113" s="1025" t="str">
        <f t="shared" ca="1" si="39"/>
        <v>X</v>
      </c>
      <c r="AO113" s="1026" t="str">
        <f t="shared" ca="1" si="40"/>
        <v/>
      </c>
      <c r="AP113" s="1018" cm="1">
        <f t="array" aca="1" ref="AP113:AQ113" ca="1">CELL("largeur", INDIRECT(AM113 &amp; 1))</f>
        <v>11</v>
      </c>
      <c r="AQ113" s="1027" t="b">
        <f ca="1"/>
        <v>0</v>
      </c>
      <c r="AR113" s="1928">
        <v>1</v>
      </c>
      <c r="AS113" s="1928">
        <v>1</v>
      </c>
      <c r="AT113" s="1928">
        <v>1</v>
      </c>
      <c r="AU113" s="1928">
        <v>1</v>
      </c>
      <c r="AV113" s="1928">
        <v>1</v>
      </c>
    </row>
    <row r="114" spans="1:48" ht="18.75">
      <c r="A114" s="1928">
        <v>1</v>
      </c>
      <c r="B114" s="1928">
        <v>1</v>
      </c>
      <c r="C114" s="1928">
        <v>1</v>
      </c>
      <c r="D114" s="1928">
        <v>1</v>
      </c>
      <c r="E114" s="1928">
        <v>1</v>
      </c>
      <c r="F114" s="1928">
        <v>1</v>
      </c>
      <c r="G114" s="1928">
        <v>1</v>
      </c>
      <c r="H114" s="1928">
        <v>1</v>
      </c>
      <c r="I114" s="1928">
        <v>1</v>
      </c>
      <c r="J114" s="1928">
        <v>1</v>
      </c>
      <c r="K114" s="1928">
        <v>1</v>
      </c>
      <c r="L114" s="1928">
        <v>1</v>
      </c>
      <c r="M114" s="1928">
        <v>1</v>
      </c>
      <c r="N114" s="1928">
        <v>1</v>
      </c>
      <c r="O114" s="1928">
        <v>1</v>
      </c>
      <c r="P114" s="1928">
        <v>1</v>
      </c>
      <c r="Q114" s="1928">
        <v>1</v>
      </c>
      <c r="R114" s="1928">
        <v>1</v>
      </c>
      <c r="S114" s="1928">
        <v>1</v>
      </c>
      <c r="T114" s="1928">
        <v>1</v>
      </c>
      <c r="U114" s="1928">
        <v>1</v>
      </c>
      <c r="V114" s="1928">
        <v>1</v>
      </c>
      <c r="W114" s="860" t="s">
        <v>201</v>
      </c>
      <c r="X114" s="2536" t="s">
        <v>3732</v>
      </c>
      <c r="Y114" s="873"/>
      <c r="Z114" s="2537" t="s">
        <v>3789</v>
      </c>
      <c r="AA114" s="1928">
        <v>1</v>
      </c>
      <c r="AB114" s="2250"/>
      <c r="AC114" s="1928">
        <v>1</v>
      </c>
      <c r="AD114" s="1928">
        <v>1</v>
      </c>
      <c r="AE114" s="1928">
        <v>1</v>
      </c>
      <c r="AF114" s="1928">
        <v>1</v>
      </c>
      <c r="AG114" s="1928">
        <v>1</v>
      </c>
      <c r="AH114" s="1928">
        <v>1</v>
      </c>
      <c r="AI114" s="1928">
        <v>1</v>
      </c>
      <c r="AJ114" s="1928">
        <v>1</v>
      </c>
      <c r="AK114" s="1928">
        <v>1</v>
      </c>
      <c r="AL114" s="1333">
        <f>ROW()</f>
        <v>114</v>
      </c>
      <c r="AM114" s="2838" t="str" cm="1">
        <f t="array" aca="1" ref="AM114" ca="1">IF(AM113="","",LEFT(ADDRESS(1,COLUMN(INDIRECT(AM113&amp;"1"))+1,4),LEN(ADDRESS(1,COLUMN(INDIRECT(AM113&amp;"1"))+1,4))-1))</f>
        <v>Y</v>
      </c>
      <c r="AN114" s="1025" t="str">
        <f t="shared" ca="1" si="39"/>
        <v>Y</v>
      </c>
      <c r="AO114" s="1026" t="str">
        <f t="shared" ca="1" si="40"/>
        <v/>
      </c>
      <c r="AP114" s="1018" cm="1">
        <f t="array" aca="1" ref="AP114:AQ114" ca="1">CELL("largeur", INDIRECT(AM114 &amp; 1))</f>
        <v>14</v>
      </c>
      <c r="AQ114" s="1027" t="b">
        <f ca="1"/>
        <v>0</v>
      </c>
      <c r="AR114" s="1928">
        <v>1</v>
      </c>
      <c r="AS114" s="1928">
        <v>1</v>
      </c>
      <c r="AT114" s="1928">
        <v>1</v>
      </c>
      <c r="AU114" s="1928">
        <v>1</v>
      </c>
      <c r="AV114" s="1928">
        <v>1</v>
      </c>
    </row>
    <row r="115" spans="1:48" ht="18.75">
      <c r="A115" s="1928">
        <v>1</v>
      </c>
      <c r="B115" s="1928">
        <v>1</v>
      </c>
      <c r="C115" s="1928">
        <v>1</v>
      </c>
      <c r="D115" s="1928">
        <v>1</v>
      </c>
      <c r="E115" s="1928">
        <v>1</v>
      </c>
      <c r="F115" s="1928">
        <v>1</v>
      </c>
      <c r="G115" s="1928">
        <v>1</v>
      </c>
      <c r="H115" s="1928">
        <v>1</v>
      </c>
      <c r="I115" s="1928">
        <v>1</v>
      </c>
      <c r="J115" s="1928">
        <v>1</v>
      </c>
      <c r="K115" s="1928">
        <v>1</v>
      </c>
      <c r="L115" s="1928">
        <v>1</v>
      </c>
      <c r="M115" s="1928">
        <v>1</v>
      </c>
      <c r="N115" s="1928">
        <v>1</v>
      </c>
      <c r="O115" s="1928">
        <v>1</v>
      </c>
      <c r="P115" s="1928">
        <v>1</v>
      </c>
      <c r="Q115" s="1928">
        <v>1</v>
      </c>
      <c r="R115" s="1928">
        <v>1</v>
      </c>
      <c r="S115" s="1928">
        <v>1</v>
      </c>
      <c r="T115" s="1928">
        <v>1</v>
      </c>
      <c r="U115" s="1928">
        <v>1</v>
      </c>
      <c r="V115" s="1928">
        <v>1</v>
      </c>
      <c r="W115" s="2055" t="s">
        <v>192</v>
      </c>
      <c r="X115" s="2536" t="s">
        <v>3788</v>
      </c>
      <c r="Y115" s="873"/>
      <c r="AA115" s="1928">
        <v>1</v>
      </c>
      <c r="AB115" s="1928">
        <v>1</v>
      </c>
      <c r="AC115" s="1928">
        <v>1</v>
      </c>
      <c r="AD115" s="1928">
        <v>1</v>
      </c>
      <c r="AE115" s="1928">
        <v>1</v>
      </c>
      <c r="AF115" s="1928">
        <v>1</v>
      </c>
      <c r="AG115" s="1928">
        <v>1</v>
      </c>
      <c r="AH115" s="1928">
        <v>1</v>
      </c>
      <c r="AI115" s="1928">
        <v>1</v>
      </c>
      <c r="AJ115" s="1928">
        <v>1</v>
      </c>
      <c r="AK115" s="1928">
        <v>1</v>
      </c>
      <c r="AL115" s="1333">
        <f>ROW()</f>
        <v>115</v>
      </c>
      <c r="AM115" s="2838" t="str" cm="1">
        <f t="array" aca="1" ref="AM115" ca="1">IF(AM114="","",LEFT(ADDRESS(1,COLUMN(INDIRECT(AM114&amp;"1"))+1,4),LEN(ADDRESS(1,COLUMN(INDIRECT(AM114&amp;"1"))+1,4))-1))</f>
        <v>Z</v>
      </c>
      <c r="AN115" s="1025" t="str">
        <f t="shared" ca="1" si="39"/>
        <v>Z</v>
      </c>
      <c r="AO115" s="1026" t="str">
        <f t="shared" ca="1" si="40"/>
        <v/>
      </c>
      <c r="AP115" s="1018" cm="1">
        <f t="array" aca="1" ref="AP115:AQ115" ca="1">CELL("largeur", INDIRECT(AM115 &amp; 1))</f>
        <v>22</v>
      </c>
      <c r="AQ115" s="1027" t="b">
        <f ca="1"/>
        <v>0</v>
      </c>
      <c r="AR115" s="1928">
        <v>1</v>
      </c>
      <c r="AS115" s="1928">
        <v>1</v>
      </c>
      <c r="AT115" s="1928">
        <v>1</v>
      </c>
      <c r="AU115" s="1928">
        <v>1</v>
      </c>
      <c r="AV115" s="1928">
        <v>1</v>
      </c>
    </row>
    <row r="116" spans="1:48" ht="18.75">
      <c r="A116" s="1928">
        <v>1</v>
      </c>
      <c r="B116" s="1928">
        <v>1</v>
      </c>
      <c r="C116" s="1928">
        <v>1</v>
      </c>
      <c r="D116" s="1928">
        <v>1</v>
      </c>
      <c r="E116" s="1928">
        <v>1</v>
      </c>
      <c r="F116" s="1928">
        <v>1</v>
      </c>
      <c r="G116" s="1928">
        <v>1</v>
      </c>
      <c r="H116" s="1928">
        <v>1</v>
      </c>
      <c r="I116" s="1928">
        <v>1</v>
      </c>
      <c r="J116" s="1928">
        <v>1</v>
      </c>
      <c r="K116" s="1928">
        <v>1</v>
      </c>
      <c r="L116" s="1928">
        <v>1</v>
      </c>
      <c r="M116" s="1928">
        <v>1</v>
      </c>
      <c r="N116" s="1928">
        <v>1</v>
      </c>
      <c r="O116" s="1928">
        <v>1</v>
      </c>
      <c r="P116" s="1928">
        <v>1</v>
      </c>
      <c r="Q116" s="1928">
        <v>1</v>
      </c>
      <c r="R116" s="1928">
        <v>1</v>
      </c>
      <c r="S116" s="1928">
        <v>1</v>
      </c>
      <c r="T116" s="1928">
        <v>1</v>
      </c>
      <c r="U116" s="1928">
        <v>1</v>
      </c>
      <c r="V116" s="1928">
        <v>1</v>
      </c>
      <c r="W116" s="1991" t="s">
        <v>201</v>
      </c>
      <c r="X116" s="1078" t="s">
        <v>3797</v>
      </c>
      <c r="Y116" s="873"/>
      <c r="Z116" s="761"/>
      <c r="AA116" s="1928"/>
      <c r="AB116" s="1928"/>
      <c r="AC116" s="1928"/>
      <c r="AD116" s="1928">
        <v>1</v>
      </c>
      <c r="AE116" s="1928">
        <v>1</v>
      </c>
      <c r="AF116" s="1928">
        <v>1</v>
      </c>
      <c r="AG116" s="872"/>
      <c r="AH116" s="872"/>
      <c r="AI116" s="872"/>
      <c r="AJ116" s="872"/>
      <c r="AK116" s="2850" t="s">
        <v>4000</v>
      </c>
      <c r="AL116" s="1333">
        <f>ROW()</f>
        <v>116</v>
      </c>
      <c r="AM116" s="2838" t="str" cm="1">
        <f t="array" aca="1" ref="AM116" ca="1">IF(AM115="","",LEFT(ADDRESS(1,COLUMN(INDIRECT(AM115&amp;"1"))+1,4),LEN(ADDRESS(1,COLUMN(INDIRECT(AM115&amp;"1"))+1,4))-1))</f>
        <v>AA</v>
      </c>
      <c r="AN116" s="1025" t="str">
        <f t="shared" ca="1" si="39"/>
        <v>AA</v>
      </c>
      <c r="AO116" s="1026" t="str">
        <f t="shared" ca="1" si="40"/>
        <v/>
      </c>
      <c r="AP116" s="1018" cm="1">
        <f t="array" aca="1" ref="AP116:AQ116" ca="1">CELL("largeur", INDIRECT(AM116 &amp; 1))</f>
        <v>18</v>
      </c>
      <c r="AQ116" s="1027" t="b">
        <f ca="1"/>
        <v>0</v>
      </c>
      <c r="AR116" s="1928">
        <v>1</v>
      </c>
      <c r="AS116" s="1928">
        <v>1</v>
      </c>
      <c r="AT116" s="1928">
        <v>1</v>
      </c>
      <c r="AU116" s="1928">
        <v>1</v>
      </c>
      <c r="AV116" s="1928">
        <v>1</v>
      </c>
    </row>
    <row r="117" spans="1:48" ht="18.75">
      <c r="A117" s="1928">
        <v>1</v>
      </c>
      <c r="B117" s="1928">
        <v>1</v>
      </c>
      <c r="C117" s="1928">
        <v>1</v>
      </c>
      <c r="D117" s="1928">
        <v>1</v>
      </c>
      <c r="E117" s="1928">
        <v>1</v>
      </c>
      <c r="F117" s="1928">
        <v>1</v>
      </c>
      <c r="G117" s="1928">
        <v>1</v>
      </c>
      <c r="H117" s="1928">
        <v>1</v>
      </c>
      <c r="I117" s="1928">
        <v>1</v>
      </c>
      <c r="J117" s="1928">
        <v>1</v>
      </c>
      <c r="K117" s="1928">
        <v>1</v>
      </c>
      <c r="L117" s="1928">
        <v>1</v>
      </c>
      <c r="M117" s="1928">
        <v>1</v>
      </c>
      <c r="N117" s="1928">
        <v>1</v>
      </c>
      <c r="O117" s="1928">
        <v>1</v>
      </c>
      <c r="P117" s="1928">
        <v>1</v>
      </c>
      <c r="Q117" s="1928">
        <v>1</v>
      </c>
      <c r="R117" s="1928">
        <v>1</v>
      </c>
      <c r="S117" s="1928">
        <v>1</v>
      </c>
      <c r="T117" s="1928">
        <v>1</v>
      </c>
      <c r="U117" s="1928">
        <v>1</v>
      </c>
      <c r="V117" s="1928">
        <v>1</v>
      </c>
      <c r="W117" s="761"/>
      <c r="X117" s="761"/>
      <c r="Y117" s="761"/>
      <c r="Z117" s="761" t="s">
        <v>3733</v>
      </c>
      <c r="AA117" s="1928">
        <v>1</v>
      </c>
      <c r="AB117" s="1928">
        <v>1</v>
      </c>
      <c r="AC117" s="1928">
        <v>1</v>
      </c>
      <c r="AD117" s="1928">
        <v>1</v>
      </c>
      <c r="AE117" s="1928">
        <v>1</v>
      </c>
      <c r="AF117" s="1928">
        <v>1</v>
      </c>
      <c r="AG117" s="872"/>
      <c r="AH117" s="872"/>
      <c r="AI117" s="872"/>
      <c r="AJ117" s="872"/>
      <c r="AK117" s="2836" t="s">
        <v>3989</v>
      </c>
      <c r="AL117" s="1333">
        <f>ROW()</f>
        <v>117</v>
      </c>
      <c r="AM117" s="2838" t="str" cm="1">
        <f t="array" aca="1" ref="AM117" ca="1">IF(AM116="","",LEFT(ADDRESS(1,COLUMN(INDIRECT(AM116&amp;"1"))+1,4),LEN(ADDRESS(1,COLUMN(INDIRECT(AM116&amp;"1"))+1,4))-1))</f>
        <v>AB</v>
      </c>
      <c r="AN117" s="1025" t="str">
        <f t="shared" ca="1" si="39"/>
        <v>AB</v>
      </c>
      <c r="AO117" s="1026" t="str">
        <f t="shared" ca="1" si="40"/>
        <v/>
      </c>
      <c r="AP117" s="1018" cm="1">
        <f t="array" aca="1" ref="AP117:AQ117" ca="1">CELL("largeur", INDIRECT(AM117 &amp; 1))</f>
        <v>17</v>
      </c>
      <c r="AQ117" s="1027" t="b">
        <f ca="1"/>
        <v>0</v>
      </c>
      <c r="AR117" s="1928">
        <v>1</v>
      </c>
      <c r="AS117" s="1928">
        <v>1</v>
      </c>
      <c r="AT117" s="1928">
        <v>1</v>
      </c>
      <c r="AU117" s="1928">
        <v>1</v>
      </c>
      <c r="AV117" s="1928">
        <v>1</v>
      </c>
    </row>
    <row r="118" spans="1:48" ht="18.75">
      <c r="A118" s="1928">
        <v>1</v>
      </c>
      <c r="B118" s="1928">
        <v>1</v>
      </c>
      <c r="C118" s="1928">
        <v>1</v>
      </c>
      <c r="D118" s="1928">
        <v>1</v>
      </c>
      <c r="E118" s="1928">
        <v>1</v>
      </c>
      <c r="F118" s="1928">
        <v>1</v>
      </c>
      <c r="G118" s="1928">
        <v>1</v>
      </c>
      <c r="H118" s="1928">
        <v>1</v>
      </c>
      <c r="I118" s="1928">
        <v>1</v>
      </c>
      <c r="J118" s="1928">
        <v>1</v>
      </c>
      <c r="K118" s="1928">
        <v>1</v>
      </c>
      <c r="L118" s="1928">
        <v>1</v>
      </c>
      <c r="M118" s="1928">
        <v>1</v>
      </c>
      <c r="N118" s="1928">
        <v>1</v>
      </c>
      <c r="O118" s="1928">
        <v>1</v>
      </c>
      <c r="P118" s="1928">
        <v>1</v>
      </c>
      <c r="Q118" s="1928">
        <v>1</v>
      </c>
      <c r="R118" s="1928">
        <v>1</v>
      </c>
      <c r="S118" s="1928">
        <v>1</v>
      </c>
      <c r="T118" s="1928">
        <v>1</v>
      </c>
      <c r="U118" s="1928">
        <v>1</v>
      </c>
      <c r="V118" s="1928">
        <v>1</v>
      </c>
      <c r="W118" s="761"/>
      <c r="X118" s="761"/>
      <c r="Y118" s="761"/>
      <c r="Z118" s="2410" t="s">
        <v>3734</v>
      </c>
      <c r="AA118" s="1928">
        <v>1</v>
      </c>
      <c r="AB118" s="1928">
        <v>1</v>
      </c>
      <c r="AC118" s="1928">
        <v>1</v>
      </c>
      <c r="AD118" s="1928">
        <v>1</v>
      </c>
      <c r="AE118" s="1928">
        <v>1</v>
      </c>
      <c r="AF118" s="1928">
        <v>1</v>
      </c>
      <c r="AG118" s="3076" t="s">
        <v>3990</v>
      </c>
      <c r="AH118" s="3076"/>
      <c r="AI118" s="3076"/>
      <c r="AJ118" s="3076"/>
      <c r="AK118" s="3076"/>
      <c r="AL118" s="1333">
        <f>ROW()</f>
        <v>118</v>
      </c>
      <c r="AM118" s="2838" t="str" cm="1">
        <f t="array" aca="1" ref="AM118" ca="1">IF(AM117="","",LEFT(ADDRESS(1,COLUMN(INDIRECT(AM117&amp;"1"))+1,4),LEN(ADDRESS(1,COLUMN(INDIRECT(AM117&amp;"1"))+1,4))-1))</f>
        <v>AC</v>
      </c>
      <c r="AN118" s="1025" t="str">
        <f t="shared" ca="1" si="39"/>
        <v>AC</v>
      </c>
      <c r="AO118" s="1026" t="str">
        <f t="shared" ca="1" si="40"/>
        <v/>
      </c>
      <c r="AP118" s="1018" cm="1">
        <f t="array" aca="1" ref="AP118:AQ118" ca="1">CELL("largeur", INDIRECT(AM118 &amp; 1))</f>
        <v>20</v>
      </c>
      <c r="AQ118" s="1027" t="b">
        <f ca="1"/>
        <v>0</v>
      </c>
      <c r="AR118" s="1928">
        <v>1</v>
      </c>
      <c r="AS118" s="1928">
        <v>1</v>
      </c>
      <c r="AT118" s="1928">
        <v>1</v>
      </c>
      <c r="AU118" s="1928">
        <v>1</v>
      </c>
      <c r="AV118" s="1928">
        <v>1</v>
      </c>
    </row>
    <row r="119" spans="1:48" ht="18.75">
      <c r="A119" s="1928">
        <v>1</v>
      </c>
      <c r="B119" s="1928">
        <v>1</v>
      </c>
      <c r="C119" s="1928">
        <v>1</v>
      </c>
      <c r="D119" s="1928">
        <v>1</v>
      </c>
      <c r="E119" s="1928">
        <v>1</v>
      </c>
      <c r="F119" s="1928">
        <v>1</v>
      </c>
      <c r="G119" s="1928">
        <v>1</v>
      </c>
      <c r="H119" s="1928">
        <v>1</v>
      </c>
      <c r="I119" s="1928">
        <v>1</v>
      </c>
      <c r="J119" s="1928">
        <v>1</v>
      </c>
      <c r="K119" s="1928">
        <v>1</v>
      </c>
      <c r="L119" s="1928">
        <v>1</v>
      </c>
      <c r="M119" s="1928">
        <v>1</v>
      </c>
      <c r="N119" s="1928">
        <v>1</v>
      </c>
      <c r="O119" s="1928">
        <v>1</v>
      </c>
      <c r="P119" s="1928">
        <v>1</v>
      </c>
      <c r="Q119" s="1928">
        <v>1</v>
      </c>
      <c r="R119" s="1928">
        <v>1</v>
      </c>
      <c r="S119" s="1928">
        <v>1</v>
      </c>
      <c r="T119" s="1928">
        <v>1</v>
      </c>
      <c r="U119" s="1928">
        <v>1</v>
      </c>
      <c r="V119" s="1928">
        <v>1</v>
      </c>
      <c r="W119" s="761"/>
      <c r="X119" s="761"/>
      <c r="Y119" s="761"/>
      <c r="Z119" s="2413" t="s">
        <v>3735</v>
      </c>
      <c r="AA119" s="1928"/>
      <c r="AB119" s="1928"/>
      <c r="AC119" s="1928"/>
      <c r="AD119" s="1928"/>
      <c r="AE119" s="1928"/>
      <c r="AF119" s="1928"/>
      <c r="AG119" s="872"/>
      <c r="AH119" s="872"/>
      <c r="AI119" s="872"/>
      <c r="AJ119" s="872"/>
      <c r="AK119" s="2837" t="str">
        <f ca="1">_xlfn.FORMULATEXT(AM120)</f>
        <v>=SI(AM119="";"";GAUCHE(ADRESSE(1;COLONNE(INDIRECT(AM119&amp;"1"))+1;4);NBCAR(ADRESSE(1;COLONNE(INDIRECT(AM119&amp;"1"))+1;4))-1))</v>
      </c>
      <c r="AL119" s="1333">
        <f>ROW()</f>
        <v>119</v>
      </c>
      <c r="AM119" s="2838" t="str" cm="1">
        <f t="array" aca="1" ref="AM119" ca="1">IF(AM118="","",LEFT(ADDRESS(1,COLUMN(INDIRECT(AM118&amp;"1"))+1,4),LEN(ADDRESS(1,COLUMN(INDIRECT(AM118&amp;"1"))+1,4))-1))</f>
        <v>AD</v>
      </c>
      <c r="AN119" s="1025" t="str">
        <f t="shared" ca="1" si="39"/>
        <v>AD</v>
      </c>
      <c r="AO119" s="1026" t="str">
        <f t="shared" ca="1" si="40"/>
        <v/>
      </c>
      <c r="AP119" s="1018" cm="1">
        <f t="array" aca="1" ref="AP119:AQ119" ca="1">CELL("largeur", INDIRECT(AM119 &amp; 1))</f>
        <v>19</v>
      </c>
      <c r="AQ119" s="1027" t="b">
        <f ca="1"/>
        <v>0</v>
      </c>
      <c r="AR119" s="1928">
        <v>1</v>
      </c>
      <c r="AS119" s="1928">
        <v>1</v>
      </c>
      <c r="AT119" s="1928">
        <v>1</v>
      </c>
      <c r="AU119" s="1928">
        <v>1</v>
      </c>
      <c r="AV119" s="1928">
        <v>1</v>
      </c>
    </row>
    <row r="120" spans="1:48" ht="18.75">
      <c r="A120" s="1928">
        <v>1</v>
      </c>
      <c r="B120" s="1928">
        <v>1</v>
      </c>
      <c r="C120" s="1928">
        <v>1</v>
      </c>
      <c r="D120" s="1928">
        <v>1</v>
      </c>
      <c r="E120" s="1928">
        <v>1</v>
      </c>
      <c r="F120" s="1928">
        <v>1</v>
      </c>
      <c r="G120" s="1928">
        <v>1</v>
      </c>
      <c r="H120" s="1928">
        <v>1</v>
      </c>
      <c r="I120" s="1928">
        <v>1</v>
      </c>
      <c r="J120" s="1928">
        <v>1</v>
      </c>
      <c r="K120" s="1928">
        <v>1</v>
      </c>
      <c r="L120" s="1928">
        <v>1</v>
      </c>
      <c r="M120" s="1928">
        <v>1</v>
      </c>
      <c r="N120" s="1928">
        <v>1</v>
      </c>
      <c r="O120" s="1928">
        <v>1</v>
      </c>
      <c r="P120" s="1928">
        <v>1</v>
      </c>
      <c r="Q120" s="1928">
        <v>1</v>
      </c>
      <c r="R120" s="1928">
        <v>1</v>
      </c>
      <c r="S120" s="1928">
        <v>1</v>
      </c>
      <c r="T120" s="1928">
        <v>1</v>
      </c>
      <c r="U120" s="1928">
        <v>1</v>
      </c>
      <c r="V120" s="1928">
        <v>1</v>
      </c>
      <c r="W120" s="761"/>
      <c r="X120" s="761"/>
      <c r="Z120" s="2414" t="s">
        <v>3736</v>
      </c>
      <c r="AA120" s="1928"/>
      <c r="AB120" s="1928"/>
      <c r="AC120" s="1928"/>
      <c r="AD120" s="1928"/>
      <c r="AE120" s="1928">
        <v>1</v>
      </c>
      <c r="AF120" s="1928">
        <v>1</v>
      </c>
      <c r="AG120" s="1928">
        <v>1</v>
      </c>
      <c r="AH120" s="3077" t="s">
        <v>4001</v>
      </c>
      <c r="AI120" s="3078"/>
      <c r="AJ120" s="3078"/>
      <c r="AK120" s="3078"/>
      <c r="AL120" s="1333">
        <f>ROW()</f>
        <v>120</v>
      </c>
      <c r="AM120" s="2838" t="str" cm="1">
        <f t="array" aca="1" ref="AM120" ca="1">IF(AM119="","",LEFT(ADDRESS(1,COLUMN(INDIRECT(AM119&amp;"1"))+1,4),LEN(ADDRESS(1,COLUMN(INDIRECT(AM119&amp;"1"))+1,4))-1))</f>
        <v>AE</v>
      </c>
      <c r="AN120" s="1025" t="str">
        <f t="shared" ref="AN120" ca="1" si="41">IF(AP120&lt;=0,"",AM120)</f>
        <v>AE</v>
      </c>
      <c r="AO120" s="1026" t="str">
        <f t="shared" ref="AO120" ca="1" si="42">IF(AP120&lt;=0,AM120,"")</f>
        <v/>
      </c>
      <c r="AP120" s="1018" cm="1">
        <f t="array" aca="1" ref="AP120:AQ120" ca="1">CELL("largeur", INDIRECT(AM120 &amp; 1))</f>
        <v>8</v>
      </c>
      <c r="AQ120" s="1027" t="b">
        <f ca="1"/>
        <v>0</v>
      </c>
      <c r="AR120" s="1928"/>
      <c r="AS120" s="1928">
        <v>1</v>
      </c>
      <c r="AT120" s="1928">
        <v>1</v>
      </c>
      <c r="AU120" s="1928">
        <v>1</v>
      </c>
      <c r="AV120" s="1928">
        <v>1</v>
      </c>
    </row>
    <row r="121" spans="1:48" ht="15.75">
      <c r="A121" s="1928">
        <v>1</v>
      </c>
      <c r="B121" s="1928">
        <v>1</v>
      </c>
      <c r="C121" s="1928">
        <v>1</v>
      </c>
      <c r="D121" s="1928">
        <v>1</v>
      </c>
      <c r="E121" s="1928">
        <v>1</v>
      </c>
      <c r="F121" s="1928">
        <v>1</v>
      </c>
      <c r="G121" s="1928">
        <v>1</v>
      </c>
      <c r="H121" s="1928">
        <v>1</v>
      </c>
      <c r="I121" s="1928">
        <v>1</v>
      </c>
      <c r="J121" s="1928">
        <v>1</v>
      </c>
      <c r="K121" s="1928">
        <v>1</v>
      </c>
      <c r="L121" s="1928">
        <v>1</v>
      </c>
      <c r="M121" s="1928">
        <v>1</v>
      </c>
      <c r="N121" s="1928">
        <v>1</v>
      </c>
      <c r="O121" s="1928">
        <v>1</v>
      </c>
      <c r="P121" s="1928">
        <v>1</v>
      </c>
      <c r="Q121" s="1928">
        <v>1</v>
      </c>
      <c r="R121" s="1928">
        <v>1</v>
      </c>
      <c r="S121" s="1928">
        <v>1</v>
      </c>
      <c r="T121" s="1928">
        <v>1</v>
      </c>
      <c r="U121" s="1928">
        <v>1</v>
      </c>
      <c r="V121" s="1928">
        <v>1</v>
      </c>
      <c r="AA121" s="1928">
        <v>1</v>
      </c>
      <c r="AB121" s="1928">
        <v>1</v>
      </c>
      <c r="AC121" s="1928">
        <v>1</v>
      </c>
      <c r="AD121" s="1928">
        <v>1</v>
      </c>
      <c r="AE121" s="1928">
        <v>1</v>
      </c>
      <c r="AF121" s="1928">
        <v>1</v>
      </c>
      <c r="AG121" s="1928">
        <v>1</v>
      </c>
      <c r="AH121" s="1928"/>
      <c r="AI121" s="1928"/>
      <c r="AJ121" s="1928"/>
      <c r="AK121" s="2852" t="s">
        <v>4002</v>
      </c>
      <c r="AL121" s="3069" t="s">
        <v>2925</v>
      </c>
      <c r="AM121" s="3069"/>
      <c r="AN121" s="3069"/>
      <c r="AO121" s="3069"/>
      <c r="AP121" s="3069"/>
      <c r="AQ121" s="3069"/>
      <c r="AR121" s="1928"/>
      <c r="AS121" s="1928">
        <v>1</v>
      </c>
      <c r="AT121" s="1928">
        <v>1</v>
      </c>
      <c r="AU121" s="1928">
        <v>1</v>
      </c>
      <c r="AV121" s="1928">
        <v>1</v>
      </c>
    </row>
    <row r="122" spans="1:48">
      <c r="A122" s="1928">
        <v>1</v>
      </c>
      <c r="B122" s="1928">
        <v>1</v>
      </c>
      <c r="C122" s="1928">
        <v>1</v>
      </c>
      <c r="D122" s="1928">
        <v>1</v>
      </c>
      <c r="E122" s="1928">
        <v>1</v>
      </c>
      <c r="F122" s="1928">
        <v>1</v>
      </c>
      <c r="G122" s="1928">
        <v>1</v>
      </c>
      <c r="H122" s="1928">
        <v>1</v>
      </c>
      <c r="I122" s="1928">
        <v>1</v>
      </c>
      <c r="J122" s="1928">
        <v>1</v>
      </c>
      <c r="K122" s="1928">
        <v>1</v>
      </c>
      <c r="L122" s="1928">
        <v>1</v>
      </c>
      <c r="M122" s="1928">
        <v>1</v>
      </c>
      <c r="N122" s="1928">
        <v>1</v>
      </c>
      <c r="O122" s="1928">
        <v>1</v>
      </c>
      <c r="P122" s="1928">
        <v>1</v>
      </c>
      <c r="Q122" s="1928">
        <v>1</v>
      </c>
      <c r="R122" s="1928">
        <v>1</v>
      </c>
      <c r="S122" s="1928">
        <v>1</v>
      </c>
      <c r="T122" s="1928">
        <v>1</v>
      </c>
      <c r="U122" s="1928">
        <v>1</v>
      </c>
      <c r="V122" s="1928">
        <v>1</v>
      </c>
      <c r="W122" s="1928">
        <v>1</v>
      </c>
      <c r="X122" s="1928">
        <v>1</v>
      </c>
      <c r="Y122" s="1928">
        <v>1</v>
      </c>
      <c r="Z122" s="1928">
        <v>1</v>
      </c>
      <c r="AA122" s="1928">
        <v>1</v>
      </c>
      <c r="AB122" s="1928">
        <v>1</v>
      </c>
      <c r="AC122" s="1928">
        <v>1</v>
      </c>
      <c r="AD122" s="1928">
        <v>1</v>
      </c>
      <c r="AE122" s="1928">
        <v>1</v>
      </c>
      <c r="AF122" s="1928">
        <v>1</v>
      </c>
      <c r="AG122" s="1928">
        <v>1</v>
      </c>
      <c r="AH122" s="1928">
        <v>1</v>
      </c>
      <c r="AI122" s="1928">
        <v>1</v>
      </c>
      <c r="AJ122" s="1928">
        <v>1</v>
      </c>
      <c r="AK122" s="1928">
        <v>1</v>
      </c>
      <c r="AL122" s="755">
        <v>7</v>
      </c>
      <c r="AM122" s="755">
        <v>24</v>
      </c>
      <c r="AN122" s="755">
        <v>14</v>
      </c>
      <c r="AO122" s="755">
        <v>23</v>
      </c>
      <c r="AP122" s="755">
        <v>9</v>
      </c>
      <c r="AQ122" s="755">
        <v>2</v>
      </c>
      <c r="AR122" s="1928"/>
      <c r="AS122" s="1928">
        <v>1</v>
      </c>
      <c r="AT122" s="1928">
        <v>1</v>
      </c>
      <c r="AU122" s="1928">
        <v>1</v>
      </c>
      <c r="AV122" s="771" t="s">
        <v>2103</v>
      </c>
    </row>
    <row r="123" spans="1:48">
      <c r="A123" s="1928">
        <v>1</v>
      </c>
      <c r="B123" s="1928">
        <v>1</v>
      </c>
      <c r="C123" s="1928">
        <v>1</v>
      </c>
      <c r="D123" s="1928">
        <v>1</v>
      </c>
      <c r="E123" s="1928">
        <v>1</v>
      </c>
      <c r="F123" s="1928">
        <v>1</v>
      </c>
      <c r="G123" s="1928">
        <v>1</v>
      </c>
      <c r="H123" s="1928">
        <v>1</v>
      </c>
      <c r="I123" s="1928">
        <v>1</v>
      </c>
      <c r="J123" s="1928">
        <v>1</v>
      </c>
      <c r="K123" s="1928">
        <v>1</v>
      </c>
      <c r="L123" s="1928">
        <v>1</v>
      </c>
      <c r="M123" s="1928">
        <v>1</v>
      </c>
      <c r="N123" s="1928">
        <v>1</v>
      </c>
      <c r="O123" s="1928">
        <v>1</v>
      </c>
      <c r="P123" s="1928">
        <v>1</v>
      </c>
      <c r="Q123" s="1928">
        <v>1</v>
      </c>
      <c r="R123" s="1928">
        <v>1</v>
      </c>
      <c r="S123" s="1928">
        <v>1</v>
      </c>
      <c r="T123" s="1928">
        <v>1</v>
      </c>
      <c r="U123" s="1928">
        <v>1</v>
      </c>
      <c r="V123" s="1928">
        <v>1</v>
      </c>
      <c r="W123" s="1928">
        <v>1</v>
      </c>
      <c r="X123" s="1928">
        <v>1</v>
      </c>
      <c r="Y123" s="1928">
        <v>1</v>
      </c>
      <c r="Z123" s="1928">
        <v>1</v>
      </c>
      <c r="AA123" s="1928">
        <v>1</v>
      </c>
      <c r="AB123" s="1928"/>
      <c r="AC123" s="1928">
        <v>1</v>
      </c>
      <c r="AD123" s="1928">
        <v>1</v>
      </c>
      <c r="AE123" s="1928">
        <v>1</v>
      </c>
      <c r="AF123" s="1928">
        <v>1</v>
      </c>
      <c r="AG123" s="1928">
        <v>1</v>
      </c>
      <c r="AH123" s="1928">
        <v>1</v>
      </c>
      <c r="AI123" s="1928">
        <v>1</v>
      </c>
      <c r="AJ123" s="1928">
        <v>1</v>
      </c>
      <c r="AK123" s="1928">
        <v>1</v>
      </c>
      <c r="AL123" s="908">
        <f t="shared" ref="AL123:AQ123" ca="1" si="43">CELL("largeur",AL123)</f>
        <v>11</v>
      </c>
      <c r="AM123" s="908">
        <f t="shared" ca="1" si="43"/>
        <v>24</v>
      </c>
      <c r="AN123" s="908">
        <f t="shared" ca="1" si="43"/>
        <v>14</v>
      </c>
      <c r="AO123" s="908">
        <f t="shared" ca="1" si="43"/>
        <v>23</v>
      </c>
      <c r="AP123" s="908">
        <f t="shared" ca="1" si="43"/>
        <v>9</v>
      </c>
      <c r="AQ123" s="908">
        <f t="shared" ca="1" si="43"/>
        <v>2</v>
      </c>
      <c r="AR123" s="1928">
        <v>1</v>
      </c>
      <c r="AS123" s="1928">
        <v>1</v>
      </c>
      <c r="AT123" s="1928">
        <v>1</v>
      </c>
      <c r="AU123" s="1928">
        <v>1</v>
      </c>
      <c r="AV123" s="772" t="str">
        <f>ADDRESS(ROW(),COLUMN(),4)</f>
        <v>AV123</v>
      </c>
    </row>
  </sheetData>
  <autoFilter ref="B6:C84" xr:uid="{73034B31-1561-4864-8296-53C10BBA85C8}"/>
  <mergeCells count="72">
    <mergeCell ref="AM20:AQ21"/>
    <mergeCell ref="AJ22:AK22"/>
    <mergeCell ref="AG118:AK118"/>
    <mergeCell ref="AC7:AD7"/>
    <mergeCell ref="AJ7:AK7"/>
    <mergeCell ref="AH23:AH25"/>
    <mergeCell ref="AJ24:AK24"/>
    <mergeCell ref="AJ30:AK30"/>
    <mergeCell ref="AH10:AH12"/>
    <mergeCell ref="AJ10:AK10"/>
    <mergeCell ref="AJ12:AK12"/>
    <mergeCell ref="AJ14:AK14"/>
    <mergeCell ref="AJ34:AK34"/>
    <mergeCell ref="AH15:AH16"/>
    <mergeCell ref="AJ16:AK16"/>
    <mergeCell ref="C83:D84"/>
    <mergeCell ref="C87:D90"/>
    <mergeCell ref="C104:P106"/>
    <mergeCell ref="C107:P108"/>
    <mergeCell ref="AJ44:AK44"/>
    <mergeCell ref="AC45:AD45"/>
    <mergeCell ref="AH45:AH48"/>
    <mergeCell ref="AE46:AE77"/>
    <mergeCell ref="AJ46:AK46"/>
    <mergeCell ref="AJ48:AK48"/>
    <mergeCell ref="AJ50:AK55"/>
    <mergeCell ref="AH52:AH53"/>
    <mergeCell ref="AL121:AQ121"/>
    <mergeCell ref="AS2:AU3"/>
    <mergeCell ref="AS16:AU17"/>
    <mergeCell ref="AE78:AE81"/>
    <mergeCell ref="AL82:AQ83"/>
    <mergeCell ref="AJ36:AK36"/>
    <mergeCell ref="AJ38:AK38"/>
    <mergeCell ref="AE40:AE43"/>
    <mergeCell ref="AJ40:AK40"/>
    <mergeCell ref="AJ42:AK42"/>
    <mergeCell ref="AE8:AE39"/>
    <mergeCell ref="AH8:AH9"/>
    <mergeCell ref="AJ8:AK8"/>
    <mergeCell ref="AJ32:AK32"/>
    <mergeCell ref="AM33:AP34"/>
    <mergeCell ref="AH34:AH35"/>
    <mergeCell ref="AN7:AN8"/>
    <mergeCell ref="AO7:AO8"/>
    <mergeCell ref="AP7:AP8"/>
    <mergeCell ref="AM9:AM10"/>
    <mergeCell ref="AN9:AN10"/>
    <mergeCell ref="AO9:AO10"/>
    <mergeCell ref="AM7:AM8"/>
    <mergeCell ref="AP9:AP10"/>
    <mergeCell ref="AO11:AO12"/>
    <mergeCell ref="AP11:AP12"/>
    <mergeCell ref="AM14:AQ16"/>
    <mergeCell ref="AM11:AM12"/>
    <mergeCell ref="AN11:AN12"/>
    <mergeCell ref="AH120:AK120"/>
    <mergeCell ref="AS18:AU19"/>
    <mergeCell ref="AS29:AU30"/>
    <mergeCell ref="AS32:AU33"/>
    <mergeCell ref="AS34:AU35"/>
    <mergeCell ref="AS36:AU37"/>
    <mergeCell ref="AS27:AU28"/>
    <mergeCell ref="AM31:AQ32"/>
    <mergeCell ref="AM17:AQ18"/>
    <mergeCell ref="AJ18:AK18"/>
    <mergeCell ref="AH26:AH28"/>
    <mergeCell ref="AJ26:AK26"/>
    <mergeCell ref="AM26:AP27"/>
    <mergeCell ref="AJ28:AK28"/>
    <mergeCell ref="AM28:AQ30"/>
    <mergeCell ref="AJ20:AK20"/>
  </mergeCells>
  <conditionalFormatting sqref="X16:X27">
    <cfRule type="cellIs" dxfId="14" priority="1" operator="notEqual">
      <formula>1</formula>
    </cfRule>
  </conditionalFormatting>
  <conditionalFormatting sqref="X54:X65">
    <cfRule type="cellIs" dxfId="13" priority="2" operator="notEqual">
      <formula>1</formula>
    </cfRule>
  </conditionalFormatting>
  <hyperlinks>
    <hyperlink ref="AH50" r:id="rId1" xr:uid="{D9893CE9-CF33-43D3-B9CA-B2B67BBA1588}"/>
    <hyperlink ref="AH51" r:id="rId2" xr:uid="{756D8E87-9849-462D-A369-BF231149EB78}"/>
    <hyperlink ref="AH5" r:id="rId3" xr:uid="{B646C559-E0EA-4B65-923E-8ACE4FCDBD4A}"/>
    <hyperlink ref="AM24" r:id="rId4" xr:uid="{541AF264-92B0-4188-9601-9194AB48E4B5}"/>
    <hyperlink ref="AG118" r:id="rId5" xr:uid="{0DA93F2E-395E-4F33-9CC4-13A9F27DA942}"/>
    <hyperlink ref="AH120" r:id="rId6" xr:uid="{B836C243-A112-4250-B775-1441CB1BC600}"/>
    <hyperlink ref="AK121" r:id="rId7" xr:uid="{9B34EDE8-1460-434C-80C6-A807010CF93E}"/>
  </hyperlinks>
  <printOptions horizontalCentered="1"/>
  <pageMargins left="0.31496062992125984" right="0.11811023622047245" top="0.15748031496062992" bottom="0.15748031496062992" header="0.11811023622047245" footer="0.11811023622047245"/>
  <pageSetup paperSize="9" scale="37" orientation="portrait" r:id="rId8"/>
  <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A9E40-DB6C-487E-9571-8273614055BB}">
  <sheetPr>
    <pageSetUpPr fitToPage="1"/>
  </sheetPr>
  <dimension ref="A1:AW121"/>
  <sheetViews>
    <sheetView showZeros="0" zoomScale="75" zoomScaleNormal="75" workbookViewId="0">
      <selection activeCell="AI101" sqref="AI101"/>
    </sheetView>
  </sheetViews>
  <sheetFormatPr baseColWidth="10" defaultRowHeight="15"/>
  <cols>
    <col min="1" max="1" width="4.42578125" style="2" customWidth="1"/>
    <col min="2" max="2" width="4.7109375" style="2" customWidth="1"/>
    <col min="3" max="3" width="14.5703125" style="2" customWidth="1"/>
    <col min="4" max="4" width="13.7109375" style="2" customWidth="1"/>
    <col min="5" max="5" width="3.7109375" style="2" customWidth="1"/>
    <col min="6" max="11" width="15.7109375" style="2" customWidth="1"/>
    <col min="12" max="13" width="12.7109375" style="2" customWidth="1"/>
    <col min="14" max="18" width="0.28515625" style="2" customWidth="1"/>
    <col min="19" max="19" width="42.7109375" style="2" customWidth="1"/>
    <col min="20" max="20" width="11.7109375" style="2" customWidth="1"/>
    <col min="21" max="21" width="14.7109375" style="2" customWidth="1"/>
    <col min="22" max="22" width="22.7109375" style="2" customWidth="1"/>
    <col min="23" max="24" width="18.7109375" style="2" customWidth="1"/>
    <col min="25" max="26" width="17.7109375" style="2" customWidth="1"/>
    <col min="27" max="27" width="20.7109375" style="2" customWidth="1"/>
    <col min="28" max="28" width="19.7109375" style="2" customWidth="1"/>
    <col min="29" max="29" width="9" style="839" customWidth="1"/>
    <col min="30" max="30" width="13.7109375" style="2" customWidth="1"/>
    <col min="31" max="31" width="5" style="839" customWidth="1"/>
    <col min="32" max="32" width="44.7109375" style="873" customWidth="1"/>
    <col min="33" max="33" width="4" style="873" customWidth="1"/>
    <col min="34" max="34" width="11.7109375" style="2" customWidth="1"/>
    <col min="35" max="35" width="19.7109375" style="2" customWidth="1"/>
    <col min="36" max="36" width="6.85546875" style="2" customWidth="1"/>
    <col min="37" max="37" width="28.5703125" style="2" customWidth="1"/>
    <col min="38" max="38" width="17.140625" style="839" customWidth="1"/>
    <col min="39" max="39" width="27.28515625" style="839" customWidth="1"/>
    <col min="40" max="40" width="16.42578125" style="873" customWidth="1"/>
    <col min="41" max="41" width="8.140625" style="873" customWidth="1"/>
    <col min="42" max="42" width="2.7109375" style="873" customWidth="1"/>
    <col min="43" max="43" width="6.85546875" style="2" customWidth="1"/>
    <col min="44" max="44" width="48" style="2" customWidth="1"/>
    <col min="45" max="46" width="16.42578125" style="2" customWidth="1"/>
    <col min="47" max="16384" width="11.42578125" style="2"/>
  </cols>
  <sheetData>
    <row r="1" spans="1:49">
      <c r="A1" s="1928">
        <v>1</v>
      </c>
      <c r="B1" s="1975" t="str">
        <f t="shared" ref="B1:AC1" si="0">SUBSTITUTE(ADDRESS(1,COLUMN(),4),"1","")</f>
        <v>B</v>
      </c>
      <c r="C1" s="1975" t="str">
        <f t="shared" si="0"/>
        <v>C</v>
      </c>
      <c r="D1" s="1975" t="str">
        <f t="shared" si="0"/>
        <v>D</v>
      </c>
      <c r="E1" s="1975" t="str">
        <f t="shared" si="0"/>
        <v>E</v>
      </c>
      <c r="F1" s="1975" t="str">
        <f t="shared" si="0"/>
        <v>F</v>
      </c>
      <c r="G1" s="1975" t="str">
        <f t="shared" si="0"/>
        <v>G</v>
      </c>
      <c r="H1" s="1975" t="str">
        <f t="shared" si="0"/>
        <v>H</v>
      </c>
      <c r="I1" s="1975" t="str">
        <f t="shared" si="0"/>
        <v>I</v>
      </c>
      <c r="J1" s="1975" t="str">
        <f t="shared" si="0"/>
        <v>J</v>
      </c>
      <c r="K1" s="1975" t="str">
        <f t="shared" si="0"/>
        <v>K</v>
      </c>
      <c r="L1" s="1975" t="str">
        <f t="shared" si="0"/>
        <v>L</v>
      </c>
      <c r="M1" s="1975" t="str">
        <f t="shared" si="0"/>
        <v>M</v>
      </c>
      <c r="N1" s="1975" t="str">
        <f t="shared" si="0"/>
        <v>N</v>
      </c>
      <c r="O1" s="1975" t="str">
        <f t="shared" si="0"/>
        <v>O</v>
      </c>
      <c r="P1" s="1975" t="str">
        <f t="shared" si="0"/>
        <v>P</v>
      </c>
      <c r="Q1" s="1975" t="str">
        <f t="shared" si="0"/>
        <v>Q</v>
      </c>
      <c r="R1" s="1975" t="str">
        <f t="shared" si="0"/>
        <v>R</v>
      </c>
      <c r="S1" s="1975" t="str">
        <f t="shared" si="0"/>
        <v>S</v>
      </c>
      <c r="T1" s="1975" t="str">
        <f t="shared" si="0"/>
        <v>T</v>
      </c>
      <c r="U1" s="1975" t="str">
        <f t="shared" si="0"/>
        <v>U</v>
      </c>
      <c r="V1" s="1975" t="str">
        <f t="shared" si="0"/>
        <v>V</v>
      </c>
      <c r="W1" s="1975" t="str">
        <f t="shared" si="0"/>
        <v>W</v>
      </c>
      <c r="X1" s="1975" t="str">
        <f t="shared" si="0"/>
        <v>X</v>
      </c>
      <c r="Y1" s="1975" t="str">
        <f t="shared" si="0"/>
        <v>Y</v>
      </c>
      <c r="Z1" s="1975" t="str">
        <f t="shared" si="0"/>
        <v>Z</v>
      </c>
      <c r="AA1" s="1975" t="str">
        <f t="shared" si="0"/>
        <v>AA</v>
      </c>
      <c r="AB1" s="1975" t="str">
        <f t="shared" si="0"/>
        <v>AB</v>
      </c>
      <c r="AC1" s="1975" t="str">
        <f t="shared" si="0"/>
        <v>AC</v>
      </c>
      <c r="AD1" s="1928">
        <v>1</v>
      </c>
      <c r="AF1" s="1928"/>
      <c r="AG1" s="1928">
        <v>1</v>
      </c>
      <c r="AH1" s="1928">
        <v>1</v>
      </c>
      <c r="AI1" s="1928">
        <v>1</v>
      </c>
      <c r="AJ1" s="1928">
        <v>1</v>
      </c>
      <c r="AK1" s="2381">
        <v>1</v>
      </c>
      <c r="AL1" s="2381">
        <v>1</v>
      </c>
      <c r="AM1" s="2381">
        <v>1</v>
      </c>
      <c r="AN1" s="2381">
        <v>1</v>
      </c>
      <c r="AO1" s="2381">
        <v>1</v>
      </c>
      <c r="AP1" s="2381">
        <v>1</v>
      </c>
      <c r="AQ1" s="2381">
        <v>1</v>
      </c>
      <c r="AR1" s="2381">
        <v>1</v>
      </c>
      <c r="AS1" s="2381">
        <v>1</v>
      </c>
      <c r="AT1" s="2381">
        <v>1</v>
      </c>
      <c r="AU1" s="1928">
        <v>1</v>
      </c>
      <c r="AV1" s="1928">
        <v>1</v>
      </c>
      <c r="AW1" s="1928">
        <v>1</v>
      </c>
    </row>
    <row r="2" spans="1:49" ht="19.5" customHeight="1">
      <c r="A2" s="1928">
        <v>1</v>
      </c>
      <c r="B2" s="613" t="s">
        <v>2154</v>
      </c>
      <c r="C2" s="71"/>
      <c r="D2" s="71"/>
      <c r="E2" s="71"/>
      <c r="F2" s="71"/>
      <c r="G2" s="71"/>
      <c r="H2" s="71"/>
      <c r="I2" s="71"/>
      <c r="J2" s="71"/>
      <c r="K2" s="71"/>
      <c r="L2" s="1339"/>
      <c r="M2" s="1339"/>
      <c r="N2" s="1339"/>
      <c r="O2" s="1339"/>
      <c r="P2" s="1339"/>
      <c r="Q2" s="1339"/>
      <c r="R2" s="1339"/>
      <c r="S2" s="540"/>
      <c r="T2" s="540"/>
      <c r="U2" s="540"/>
      <c r="V2" s="540"/>
      <c r="W2" s="540"/>
      <c r="X2" s="540"/>
      <c r="Y2" s="540"/>
      <c r="Z2" s="540"/>
      <c r="AA2" s="1339">
        <v>1</v>
      </c>
      <c r="AB2" s="1339">
        <v>1</v>
      </c>
      <c r="AC2" s="1339">
        <v>1</v>
      </c>
      <c r="AD2" s="1928">
        <v>1</v>
      </c>
      <c r="AF2" s="1445" t="s">
        <v>3269</v>
      </c>
      <c r="AG2" s="1928">
        <v>1</v>
      </c>
      <c r="AH2" s="1928">
        <v>1</v>
      </c>
      <c r="AI2" s="1928">
        <v>1</v>
      </c>
      <c r="AJ2" s="1928">
        <v>1</v>
      </c>
      <c r="AK2" s="1928">
        <v>1</v>
      </c>
      <c r="AL2" s="2382">
        <v>1</v>
      </c>
      <c r="AM2" s="1339">
        <v>1</v>
      </c>
      <c r="AN2" s="1928">
        <v>1</v>
      </c>
      <c r="AO2" s="1928">
        <v>1</v>
      </c>
      <c r="AP2" s="1928">
        <v>1</v>
      </c>
      <c r="AQ2" s="1928">
        <v>1</v>
      </c>
      <c r="AR2" s="1928">
        <v>1</v>
      </c>
      <c r="AS2" s="1928">
        <v>1</v>
      </c>
      <c r="AT2" s="1928">
        <v>1</v>
      </c>
      <c r="AU2" s="1928">
        <v>1</v>
      </c>
      <c r="AV2" s="1928">
        <v>1</v>
      </c>
      <c r="AW2" s="1928">
        <v>1</v>
      </c>
    </row>
    <row r="3" spans="1:49" ht="18.75" customHeight="1">
      <c r="A3" s="1928">
        <v>1</v>
      </c>
      <c r="B3" s="921" t="s">
        <v>2155</v>
      </c>
      <c r="C3" s="71"/>
      <c r="D3" s="71"/>
      <c r="E3" s="71"/>
      <c r="F3" s="71"/>
      <c r="G3" s="71"/>
      <c r="H3" s="71"/>
      <c r="I3" s="71"/>
      <c r="J3" s="71"/>
      <c r="K3" s="71"/>
      <c r="L3" s="1339"/>
      <c r="M3" s="1339"/>
      <c r="N3" s="1339"/>
      <c r="O3" s="1339"/>
      <c r="P3" s="1339"/>
      <c r="Q3" s="1339"/>
      <c r="R3" s="1339"/>
      <c r="S3" s="540" t="s">
        <v>3900</v>
      </c>
      <c r="T3" s="540"/>
      <c r="U3" s="540"/>
      <c r="V3" s="540"/>
      <c r="W3" s="2447" t="s">
        <v>3855</v>
      </c>
      <c r="X3" s="2447"/>
      <c r="Y3" s="540"/>
      <c r="Z3" s="540"/>
      <c r="AA3" s="2447"/>
      <c r="AB3" s="1339"/>
      <c r="AC3" s="1339"/>
      <c r="AD3" s="1928">
        <v>1</v>
      </c>
      <c r="AF3" s="1977" t="s">
        <v>3271</v>
      </c>
      <c r="AG3" s="1928">
        <v>1</v>
      </c>
      <c r="AH3" s="615" t="s">
        <v>2158</v>
      </c>
      <c r="AI3" s="772" t="str">
        <f>AW121</f>
        <v>AW121</v>
      </c>
      <c r="AJ3" s="1928">
        <v>1</v>
      </c>
      <c r="AK3" s="1928">
        <v>1</v>
      </c>
      <c r="AL3" s="1339">
        <v>1</v>
      </c>
      <c r="AM3" s="1339">
        <v>1</v>
      </c>
      <c r="AN3" s="1928">
        <v>1</v>
      </c>
      <c r="AO3" s="1928">
        <v>1</v>
      </c>
      <c r="AP3" s="1928">
        <v>1</v>
      </c>
      <c r="AQ3" s="1928">
        <v>1</v>
      </c>
      <c r="AR3" s="1928">
        <v>1</v>
      </c>
      <c r="AS3" s="1928">
        <v>1</v>
      </c>
      <c r="AT3" s="1928">
        <v>1</v>
      </c>
      <c r="AU3" s="1928">
        <v>1</v>
      </c>
      <c r="AV3" s="1928">
        <v>1</v>
      </c>
      <c r="AW3" s="1928">
        <v>1</v>
      </c>
    </row>
    <row r="4" spans="1:49" ht="18.75">
      <c r="A4" s="1928">
        <v>1</v>
      </c>
      <c r="B4" s="922" t="s">
        <v>1914</v>
      </c>
      <c r="C4" s="71"/>
      <c r="D4" s="71"/>
      <c r="E4" s="71"/>
      <c r="F4" s="71"/>
      <c r="G4" s="71"/>
      <c r="H4" s="71"/>
      <c r="I4" s="71"/>
      <c r="J4" s="71"/>
      <c r="K4" s="71"/>
      <c r="L4" s="1440"/>
      <c r="M4" s="1440"/>
      <c r="N4" s="1440"/>
      <c r="O4" s="1440"/>
      <c r="P4" s="1440"/>
      <c r="Q4" s="1440"/>
      <c r="R4" s="1440"/>
      <c r="S4" s="540"/>
      <c r="T4" s="1443"/>
      <c r="U4" s="540"/>
      <c r="V4" s="540"/>
      <c r="W4" s="1443" t="s">
        <v>2156</v>
      </c>
      <c r="X4" s="1443"/>
      <c r="Y4" s="1443"/>
      <c r="Z4" s="1443"/>
      <c r="AA4" s="1339"/>
      <c r="AB4" s="1339"/>
      <c r="AC4" s="1339"/>
      <c r="AD4" s="1928">
        <v>1</v>
      </c>
      <c r="AE4" s="1339"/>
      <c r="AF4" t="s">
        <v>3274</v>
      </c>
      <c r="AG4" s="1928">
        <v>1</v>
      </c>
      <c r="AH4" s="1928">
        <v>1</v>
      </c>
      <c r="AI4" s="1928">
        <v>1</v>
      </c>
      <c r="AJ4" s="1928">
        <v>1</v>
      </c>
      <c r="AK4" s="1928">
        <v>1</v>
      </c>
      <c r="AL4" s="1339">
        <v>1</v>
      </c>
      <c r="AM4" s="1339">
        <v>1</v>
      </c>
      <c r="AN4" s="1928">
        <v>1</v>
      </c>
      <c r="AO4" s="1928">
        <v>1</v>
      </c>
      <c r="AP4" s="1928">
        <v>1</v>
      </c>
      <c r="AQ4" s="1928">
        <v>1</v>
      </c>
      <c r="AR4" s="1928">
        <v>1</v>
      </c>
      <c r="AS4" s="1928">
        <v>1</v>
      </c>
      <c r="AT4" s="1928">
        <v>1</v>
      </c>
      <c r="AU4" s="1928">
        <v>1</v>
      </c>
      <c r="AV4" s="1928">
        <v>1</v>
      </c>
      <c r="AW4" s="1928">
        <v>1</v>
      </c>
    </row>
    <row r="5" spans="1:49" ht="21.75" customHeight="1">
      <c r="A5" s="1928">
        <v>1</v>
      </c>
      <c r="B5" s="922" t="s">
        <v>3276</v>
      </c>
      <c r="C5" s="71"/>
      <c r="D5" s="71"/>
      <c r="E5" s="71"/>
      <c r="F5" s="71"/>
      <c r="G5" s="71"/>
      <c r="H5" s="71"/>
      <c r="I5" s="71"/>
      <c r="J5" s="71"/>
      <c r="K5" s="71"/>
      <c r="L5" s="1443"/>
      <c r="M5" s="1443"/>
      <c r="N5" s="1443"/>
      <c r="O5" s="1443"/>
      <c r="P5" s="1443"/>
      <c r="Q5" s="1443"/>
      <c r="R5" s="1443"/>
      <c r="S5" s="540"/>
      <c r="T5" s="1443"/>
      <c r="U5" s="540"/>
      <c r="V5" s="540"/>
      <c r="W5" s="1443" t="s">
        <v>2157</v>
      </c>
      <c r="X5" s="1443"/>
      <c r="Y5" s="1443"/>
      <c r="Z5" s="1443"/>
      <c r="AA5" s="1339"/>
      <c r="AB5" s="1339"/>
      <c r="AC5" s="1339"/>
      <c r="AD5" s="1928">
        <v>1</v>
      </c>
      <c r="AE5" s="1339"/>
      <c r="AF5" s="276" t="s">
        <v>2452</v>
      </c>
      <c r="AG5" s="1928">
        <v>1</v>
      </c>
      <c r="AH5" s="1928">
        <v>1</v>
      </c>
      <c r="AI5" s="1928">
        <v>1</v>
      </c>
      <c r="AJ5" s="1928">
        <v>1</v>
      </c>
      <c r="AK5" s="1928">
        <v>1</v>
      </c>
      <c r="AL5" s="1339">
        <v>1</v>
      </c>
      <c r="AM5" s="1339">
        <v>1</v>
      </c>
      <c r="AN5" s="1928">
        <v>1</v>
      </c>
      <c r="AO5" s="1928">
        <v>1</v>
      </c>
      <c r="AP5" s="1928">
        <v>1</v>
      </c>
      <c r="AQ5" s="1928">
        <v>1</v>
      </c>
      <c r="AR5" s="1928">
        <v>1</v>
      </c>
      <c r="AS5" s="1928">
        <v>1</v>
      </c>
      <c r="AT5" s="1928">
        <v>1</v>
      </c>
      <c r="AU5" s="1928">
        <v>1</v>
      </c>
      <c r="AV5" s="1928">
        <v>1</v>
      </c>
      <c r="AW5" s="1928">
        <v>1</v>
      </c>
    </row>
    <row r="6" spans="1:49" ht="30" customHeight="1" thickBot="1">
      <c r="A6" s="1928">
        <v>1</v>
      </c>
      <c r="B6" s="925" t="s">
        <v>192</v>
      </c>
      <c r="C6" s="926" t="s">
        <v>201</v>
      </c>
      <c r="D6" s="836"/>
      <c r="E6" s="836"/>
      <c r="F6" s="836"/>
      <c r="G6" s="836"/>
      <c r="H6" s="836"/>
      <c r="I6" s="836"/>
      <c r="J6" s="836"/>
      <c r="K6" s="903"/>
      <c r="L6" s="903"/>
      <c r="M6" s="903" t="s">
        <v>3856</v>
      </c>
      <c r="N6" s="2457"/>
      <c r="O6" s="2339"/>
      <c r="P6" s="2467"/>
      <c r="Q6" s="2468"/>
      <c r="R6" s="2048"/>
      <c r="S6" s="905" t="s">
        <v>3857</v>
      </c>
      <c r="T6" s="1078"/>
      <c r="U6" s="1078"/>
      <c r="V6" s="1078"/>
      <c r="W6" s="1078"/>
      <c r="X6" s="1078"/>
      <c r="Y6" s="1078"/>
      <c r="Z6" s="1078"/>
      <c r="AA6" s="1078"/>
      <c r="AB6" s="1078"/>
      <c r="AD6" s="1928">
        <v>1</v>
      </c>
      <c r="AE6" s="1928">
        <v>1</v>
      </c>
      <c r="AF6" s="1928">
        <v>1</v>
      </c>
      <c r="AG6" s="1928">
        <v>1</v>
      </c>
      <c r="AH6" s="1928">
        <v>1</v>
      </c>
      <c r="AI6" s="1928">
        <v>1</v>
      </c>
      <c r="AJ6" s="1928">
        <v>1</v>
      </c>
      <c r="AK6" s="1928">
        <v>1</v>
      </c>
      <c r="AL6" s="919"/>
      <c r="AM6" s="1339">
        <v>1</v>
      </c>
      <c r="AN6" s="1928">
        <v>1</v>
      </c>
      <c r="AO6" s="1928">
        <v>1</v>
      </c>
      <c r="AP6" s="1928">
        <v>1</v>
      </c>
      <c r="AQ6" s="1928">
        <v>1</v>
      </c>
      <c r="AR6" s="1928">
        <v>1</v>
      </c>
      <c r="AS6" s="1928">
        <v>1</v>
      </c>
      <c r="AT6" s="1928">
        <v>1</v>
      </c>
      <c r="AU6" s="1928">
        <v>1</v>
      </c>
      <c r="AV6" s="1928">
        <v>1</v>
      </c>
      <c r="AW6" s="1928">
        <v>1</v>
      </c>
    </row>
    <row r="7" spans="1:49" s="839" customFormat="1" ht="39.950000000000003" customHeight="1">
      <c r="A7" s="1928">
        <v>1</v>
      </c>
      <c r="B7" s="2540" t="s">
        <v>192</v>
      </c>
      <c r="C7" s="1982" t="s">
        <v>2161</v>
      </c>
      <c r="D7" s="2541" t="s">
        <v>3684</v>
      </c>
      <c r="E7" s="2542"/>
      <c r="F7" s="2542"/>
      <c r="G7" s="2542"/>
      <c r="H7" s="2542"/>
      <c r="I7" s="2542"/>
      <c r="J7" s="2542"/>
      <c r="K7" s="2542"/>
      <c r="L7" s="2542"/>
      <c r="M7" s="2542"/>
      <c r="N7" s="2542"/>
      <c r="O7" s="2542"/>
      <c r="P7" s="2542"/>
      <c r="Q7" s="2542"/>
      <c r="R7" s="2542"/>
      <c r="S7" s="2542"/>
      <c r="T7" s="2542"/>
      <c r="U7" s="2542"/>
      <c r="V7" s="2542"/>
      <c r="W7" s="2542"/>
      <c r="X7" s="2542"/>
      <c r="Y7" s="2542"/>
      <c r="Z7" s="2542"/>
      <c r="AA7" s="3111" t="s">
        <v>12</v>
      </c>
      <c r="AB7" s="3111"/>
      <c r="AC7" s="2543" t="str">
        <f>LEFT(D7,1)</f>
        <v>N</v>
      </c>
      <c r="AD7" s="1928">
        <v>1</v>
      </c>
      <c r="AE7" s="1928">
        <v>1</v>
      </c>
      <c r="AF7" s="2303"/>
      <c r="AG7" s="1928">
        <v>1</v>
      </c>
      <c r="AH7" s="3176" t="s">
        <v>3280</v>
      </c>
      <c r="AI7" s="3176"/>
      <c r="AJ7" s="1928">
        <v>1</v>
      </c>
      <c r="AK7" s="3177" t="s">
        <v>2528</v>
      </c>
      <c r="AL7" s="3179">
        <f>SUBTOTAL(103,B7:B59)</f>
        <v>53</v>
      </c>
      <c r="AM7" s="3181" t="s">
        <v>2163</v>
      </c>
      <c r="AN7" s="3166" cm="1">
        <f t="array" aca="1" ref="AN7" ca="1">IF(ISTEXT(AN9),COLUMNS(B1:AC1),COLUMNS(B1:AC1-AN9))</f>
        <v>28</v>
      </c>
      <c r="AO7" s="2383"/>
      <c r="AP7" s="1928">
        <v>1</v>
      </c>
      <c r="AQ7" s="1928">
        <v>1</v>
      </c>
      <c r="AR7" s="3155" t="s">
        <v>2164</v>
      </c>
      <c r="AS7" s="3156"/>
      <c r="AT7" s="3157"/>
      <c r="AU7" s="1928">
        <v>1</v>
      </c>
      <c r="AV7" s="1928">
        <v>1</v>
      </c>
      <c r="AW7" s="1928">
        <v>1</v>
      </c>
    </row>
    <row r="8" spans="1:49" s="839" customFormat="1" ht="24.95" customHeight="1" thickBot="1">
      <c r="A8" s="1928">
        <v>1</v>
      </c>
      <c r="B8" s="2544" t="s">
        <v>192</v>
      </c>
      <c r="C8" s="2500" t="s">
        <v>1674</v>
      </c>
      <c r="D8" s="2545" t="s">
        <v>3751</v>
      </c>
      <c r="E8" s="2416"/>
      <c r="F8" s="2416"/>
      <c r="G8" s="2416"/>
      <c r="H8" s="2416"/>
      <c r="I8" s="2416"/>
      <c r="J8" s="1998"/>
      <c r="K8" s="1998"/>
      <c r="L8" s="2546" t="s">
        <v>2931</v>
      </c>
      <c r="M8" s="2547" t="s">
        <v>3698</v>
      </c>
      <c r="N8" s="2547"/>
      <c r="O8" s="2547"/>
      <c r="P8" s="2547"/>
      <c r="Q8" s="2547"/>
      <c r="R8" s="2547"/>
      <c r="S8" s="2547"/>
      <c r="T8" s="2547"/>
      <c r="U8" s="2547"/>
      <c r="W8" s="2547"/>
      <c r="X8" s="2547"/>
      <c r="Y8" s="2548"/>
      <c r="Z8" s="2548"/>
      <c r="AA8" s="2324"/>
      <c r="AB8" s="2324"/>
      <c r="AC8" s="3009" t="str">
        <f>D7</f>
        <v>NOM DE LA RECETTE</v>
      </c>
      <c r="AD8" s="1928">
        <v>1</v>
      </c>
      <c r="AE8" s="1928">
        <v>1</v>
      </c>
      <c r="AF8" s="3010" t="s">
        <v>1914</v>
      </c>
      <c r="AG8" s="1928">
        <v>1</v>
      </c>
      <c r="AH8" s="3161"/>
      <c r="AI8" s="3161"/>
      <c r="AJ8" s="1928">
        <v>1</v>
      </c>
      <c r="AK8" s="3178"/>
      <c r="AL8" s="3180"/>
      <c r="AM8" s="3182"/>
      <c r="AN8" s="3167"/>
      <c r="AO8" s="2384"/>
      <c r="AP8" s="1928">
        <v>1</v>
      </c>
      <c r="AQ8" s="1928">
        <v>1</v>
      </c>
      <c r="AR8" s="3158"/>
      <c r="AS8" s="3159"/>
      <c r="AT8" s="3160"/>
      <c r="AU8" s="1928">
        <v>1</v>
      </c>
      <c r="AV8" s="1928">
        <v>1</v>
      </c>
      <c r="AW8" s="1928">
        <v>1</v>
      </c>
    </row>
    <row r="9" spans="1:49" s="839" customFormat="1" ht="33" customHeight="1" thickBot="1">
      <c r="A9" s="1928">
        <v>1</v>
      </c>
      <c r="B9" s="2544" t="s">
        <v>201</v>
      </c>
      <c r="C9" s="2549" t="s">
        <v>3509</v>
      </c>
      <c r="D9" s="2549" t="s">
        <v>3487</v>
      </c>
      <c r="E9" s="2448"/>
      <c r="F9" s="2549" t="s">
        <v>3512</v>
      </c>
      <c r="G9" s="2550" t="s">
        <v>218</v>
      </c>
      <c r="H9" s="2551" t="s">
        <v>265</v>
      </c>
      <c r="I9" s="2547"/>
      <c r="J9" s="2547"/>
      <c r="K9" s="2547"/>
      <c r="L9" s="2547"/>
      <c r="M9" s="2547"/>
      <c r="N9" s="2547"/>
      <c r="O9" s="2547"/>
      <c r="P9" s="2547"/>
      <c r="Q9" s="2547"/>
      <c r="R9" s="2547"/>
      <c r="S9" s="2547"/>
      <c r="T9" s="2547"/>
      <c r="V9"/>
      <c r="W9" s="2547"/>
      <c r="X9" s="841"/>
      <c r="Y9" s="841"/>
      <c r="Z9" s="2552" t="s">
        <v>3798</v>
      </c>
      <c r="AA9" s="2553">
        <v>25</v>
      </c>
      <c r="AB9" s="2554" t="str">
        <f>AB13</f>
        <v>verres</v>
      </c>
      <c r="AC9" s="3009"/>
      <c r="AD9" s="1928">
        <v>1</v>
      </c>
      <c r="AE9" s="1928">
        <v>1</v>
      </c>
      <c r="AF9" s="3010"/>
      <c r="AG9" s="1928">
        <v>1</v>
      </c>
      <c r="AH9" s="3161" t="s">
        <v>11</v>
      </c>
      <c r="AI9" s="3161"/>
      <c r="AJ9" s="1928">
        <v>1</v>
      </c>
      <c r="AK9" s="3162" t="s">
        <v>3712</v>
      </c>
      <c r="AL9" s="3163" t="str">
        <f>IF(AL7=AL11,"Aucunes",AL11-AL7)</f>
        <v>Aucunes</v>
      </c>
      <c r="AM9" s="3164" t="str">
        <f ca="1">IF(AN9&gt;1,"colonnes masquées","colonne masquée")</f>
        <v>colonnes masquées</v>
      </c>
      <c r="AN9" s="3165">
        <f ca="1">IF(COUNTIF(AO69:AO96,0),COUNTIF(AO69:AO96,0),"Aucunes")</f>
        <v>5</v>
      </c>
      <c r="AO9" s="2385"/>
      <c r="AP9" s="1928">
        <v>1</v>
      </c>
      <c r="AQ9" s="1928">
        <v>1</v>
      </c>
      <c r="AR9" s="2555" t="s">
        <v>1868</v>
      </c>
      <c r="AS9" s="2556"/>
      <c r="AT9" s="2557"/>
      <c r="AU9" s="1928">
        <v>1</v>
      </c>
      <c r="AV9" s="1928">
        <v>1</v>
      </c>
      <c r="AW9" s="1928">
        <v>1</v>
      </c>
    </row>
    <row r="10" spans="1:49" s="839" customFormat="1" ht="24.95" customHeight="1">
      <c r="A10" s="1928">
        <v>1</v>
      </c>
      <c r="B10" s="2544" t="s">
        <v>201</v>
      </c>
      <c r="C10" s="2549" t="s">
        <v>3502</v>
      </c>
      <c r="D10" s="2549" t="s">
        <v>3505</v>
      </c>
      <c r="E10" s="2448"/>
      <c r="F10" s="2549" t="s">
        <v>3104</v>
      </c>
      <c r="G10" s="2550" t="s">
        <v>389</v>
      </c>
      <c r="H10" s="841"/>
      <c r="I10" s="2547"/>
      <c r="J10" s="2547"/>
      <c r="K10" s="2547"/>
      <c r="L10" s="2547"/>
      <c r="M10" s="2547"/>
      <c r="N10" s="2547"/>
      <c r="O10" s="2547"/>
      <c r="P10" s="2547"/>
      <c r="Q10" s="2547"/>
      <c r="R10" s="2547"/>
      <c r="S10" s="2547"/>
      <c r="T10" s="2547"/>
      <c r="U10" s="2547"/>
      <c r="V10" s="2547"/>
      <c r="W10" s="2547"/>
      <c r="X10" s="2326"/>
      <c r="Y10" s="2326"/>
      <c r="Z10" s="2326"/>
      <c r="AA10" s="2327">
        <f>AB11*AA9</f>
        <v>0.75</v>
      </c>
      <c r="AC10" s="3009"/>
      <c r="AD10" s="1928">
        <v>1</v>
      </c>
      <c r="AE10" s="1928">
        <v>1</v>
      </c>
      <c r="AF10" s="3017" t="s">
        <v>3691</v>
      </c>
      <c r="AG10" s="1928">
        <v>1</v>
      </c>
      <c r="AH10" s="3111" t="s">
        <v>12</v>
      </c>
      <c r="AI10" s="3111"/>
      <c r="AJ10" s="1928">
        <v>1</v>
      </c>
      <c r="AK10" s="3162"/>
      <c r="AL10" s="3163"/>
      <c r="AM10" s="3164"/>
      <c r="AN10" s="3165"/>
      <c r="AO10" s="2385"/>
      <c r="AP10" s="1928">
        <v>1</v>
      </c>
      <c r="AQ10" s="1928">
        <v>1</v>
      </c>
      <c r="AR10" s="2555" t="s">
        <v>2173</v>
      </c>
      <c r="AS10" s="2556"/>
      <c r="AT10" s="2557"/>
      <c r="AU10" s="1928">
        <v>1</v>
      </c>
      <c r="AV10" s="1928">
        <v>1</v>
      </c>
      <c r="AW10" s="1928">
        <v>1</v>
      </c>
    </row>
    <row r="11" spans="1:49" s="839" customFormat="1" ht="24.95" customHeight="1" thickBot="1">
      <c r="A11" s="1928">
        <v>1</v>
      </c>
      <c r="B11" s="2544" t="s">
        <v>201</v>
      </c>
      <c r="C11" s="2549" t="s">
        <v>3493</v>
      </c>
      <c r="D11" s="2549" t="s">
        <v>3458</v>
      </c>
      <c r="E11" s="2448"/>
      <c r="F11" s="2549" t="s">
        <v>3475</v>
      </c>
      <c r="G11" s="2550" t="s">
        <v>223</v>
      </c>
      <c r="H11" s="2547"/>
      <c r="I11" s="2547"/>
      <c r="J11" s="2547"/>
      <c r="K11" s="2547"/>
      <c r="L11" s="2547"/>
      <c r="M11" s="2547"/>
      <c r="N11" s="2547"/>
      <c r="O11" s="2547"/>
      <c r="P11" s="2547"/>
      <c r="Q11" s="2547"/>
      <c r="R11" s="2547"/>
      <c r="S11" s="2547"/>
      <c r="T11" s="2547"/>
      <c r="U11" s="2547"/>
      <c r="V11" s="2547"/>
      <c r="W11" s="2547"/>
      <c r="X11" s="2324"/>
      <c r="Z11" s="2558" t="s">
        <v>3799</v>
      </c>
      <c r="AA11" s="2559">
        <v>3</v>
      </c>
      <c r="AB11" s="2331">
        <f>AA11/100</f>
        <v>0.03</v>
      </c>
      <c r="AC11" s="3009"/>
      <c r="AD11" s="1928">
        <v>1</v>
      </c>
      <c r="AE11" s="1928">
        <v>1</v>
      </c>
      <c r="AF11" s="3017"/>
      <c r="AG11" s="1928">
        <v>1</v>
      </c>
      <c r="AH11" s="2560"/>
      <c r="AI11" s="2560"/>
      <c r="AJ11" s="1928">
        <v>1</v>
      </c>
      <c r="AK11" s="3168" t="s">
        <v>2185</v>
      </c>
      <c r="AL11" s="3170">
        <f>ROWS(B7:B59)</f>
        <v>53</v>
      </c>
      <c r="AM11" s="3172" t="s">
        <v>2176</v>
      </c>
      <c r="AN11" s="3174">
        <f ca="1">IF(ISTEXT(AN9),AN7,AN7+AN9)</f>
        <v>33</v>
      </c>
      <c r="AO11" s="2386"/>
      <c r="AP11" s="1928">
        <v>1</v>
      </c>
      <c r="AQ11" s="1928">
        <v>1</v>
      </c>
      <c r="AR11" s="2555" t="s">
        <v>2177</v>
      </c>
      <c r="AS11" s="2556"/>
      <c r="AT11" s="2557"/>
      <c r="AU11" s="1928">
        <v>1</v>
      </c>
      <c r="AV11" s="1928">
        <v>1</v>
      </c>
      <c r="AW11" s="1928">
        <v>1</v>
      </c>
    </row>
    <row r="12" spans="1:49" s="839" customFormat="1" ht="24.95" customHeight="1" thickBot="1">
      <c r="A12" s="1928">
        <v>1</v>
      </c>
      <c r="B12" s="2544" t="s">
        <v>201</v>
      </c>
      <c r="C12" s="2549" t="s">
        <v>2967</v>
      </c>
      <c r="D12" s="2549" t="s">
        <v>3480</v>
      </c>
      <c r="E12" s="2448"/>
      <c r="F12" s="2549" t="s">
        <v>3466</v>
      </c>
      <c r="G12" s="2550" t="s">
        <v>390</v>
      </c>
      <c r="H12" s="841"/>
      <c r="I12" s="2547"/>
      <c r="J12" s="2547"/>
      <c r="K12" s="2547"/>
      <c r="L12" s="2547"/>
      <c r="M12" s="2547"/>
      <c r="N12" s="2547"/>
      <c r="O12" s="2547"/>
      <c r="P12" s="2547"/>
      <c r="Q12" s="2547"/>
      <c r="R12" s="2547"/>
      <c r="S12" s="2547"/>
      <c r="T12" s="2547"/>
      <c r="U12" s="2547"/>
      <c r="V12" s="2547"/>
      <c r="W12" s="2547"/>
      <c r="X12" s="2332"/>
      <c r="Y12" s="2332"/>
      <c r="Z12" s="2332"/>
      <c r="AA12" s="2333"/>
      <c r="AB12" s="2334"/>
      <c r="AC12" s="3009"/>
      <c r="AD12" s="1928">
        <v>1</v>
      </c>
      <c r="AE12" s="1928">
        <v>1</v>
      </c>
      <c r="AF12" s="3017"/>
      <c r="AG12" s="1928">
        <v>1</v>
      </c>
      <c r="AH12" s="3150" t="s">
        <v>3700</v>
      </c>
      <c r="AI12" s="3150"/>
      <c r="AJ12" s="1928">
        <v>1</v>
      </c>
      <c r="AK12" s="3169"/>
      <c r="AL12" s="3171"/>
      <c r="AM12" s="3173"/>
      <c r="AN12" s="3175"/>
      <c r="AO12" s="2390"/>
      <c r="AP12" s="1928">
        <v>1</v>
      </c>
      <c r="AQ12" s="1928">
        <v>1</v>
      </c>
      <c r="AR12" s="2555" t="s">
        <v>2931</v>
      </c>
      <c r="AS12" s="2561" t="s">
        <v>1853</v>
      </c>
      <c r="AT12" s="2557"/>
      <c r="AU12" s="1928">
        <v>1</v>
      </c>
      <c r="AV12" s="1928">
        <v>1</v>
      </c>
      <c r="AW12" s="1928">
        <v>1</v>
      </c>
    </row>
    <row r="13" spans="1:49" s="839" customFormat="1" ht="24.95" customHeight="1" thickBot="1">
      <c r="A13" s="1928">
        <v>1</v>
      </c>
      <c r="B13" s="2544" t="s">
        <v>201</v>
      </c>
      <c r="C13" s="2549" t="s">
        <v>3484</v>
      </c>
      <c r="D13" s="2562" t="s">
        <v>3228</v>
      </c>
      <c r="E13" s="2448"/>
      <c r="F13" s="2549" t="s">
        <v>3462</v>
      </c>
      <c r="G13" s="2551" t="s">
        <v>1676</v>
      </c>
      <c r="H13" s="2497"/>
      <c r="I13" s="2473"/>
      <c r="J13" s="2473" t="str">
        <f>SUBSTITUTE(ADDRESS(1,COLUMN(),4),"1","")</f>
        <v>J</v>
      </c>
      <c r="K13" s="2473" t="str">
        <f>SUBSTITUTE(ADDRESS(1,COLUMN(),4),"1","")</f>
        <v>K</v>
      </c>
      <c r="L13" s="2473" t="str">
        <f>SUBSTITUTE(ADDRESS(1,COLUMN(),4),"1","")</f>
        <v>L</v>
      </c>
      <c r="M13" s="2473" t="str">
        <f>SUBSTITUTE(ADDRESS(1,COLUMN(),4),"1","")</f>
        <v>M</v>
      </c>
      <c r="N13" s="2473"/>
      <c r="O13" s="2473"/>
      <c r="P13" s="2473"/>
      <c r="Q13" s="2473"/>
      <c r="R13" s="2473"/>
      <c r="S13" s="2498"/>
      <c r="T13" s="2563"/>
      <c r="U13" s="2564"/>
      <c r="V13" s="2564"/>
      <c r="W13" s="2391"/>
      <c r="X13" s="2391"/>
      <c r="Y13" s="2565" t="s">
        <v>3800</v>
      </c>
      <c r="Z13" s="2565"/>
      <c r="AA13" s="2566">
        <v>10</v>
      </c>
      <c r="AB13" s="2567" t="s">
        <v>1840</v>
      </c>
      <c r="AC13" s="3009"/>
      <c r="AD13" s="1928">
        <v>1</v>
      </c>
      <c r="AE13" s="1928">
        <v>1</v>
      </c>
      <c r="AF13" s="944" t="s">
        <v>2201</v>
      </c>
      <c r="AG13" s="1928">
        <v>1</v>
      </c>
      <c r="AH13" s="2560"/>
      <c r="AI13" s="2560"/>
      <c r="AJ13" s="1928">
        <v>1</v>
      </c>
      <c r="AK13" s="919">
        <v>1</v>
      </c>
      <c r="AL13" s="919">
        <v>1</v>
      </c>
      <c r="AM13" s="919">
        <v>1</v>
      </c>
      <c r="AN13" s="919">
        <v>1</v>
      </c>
      <c r="AO13" s="919">
        <v>1</v>
      </c>
      <c r="AP13" s="1928">
        <v>1</v>
      </c>
      <c r="AQ13" s="1928">
        <v>1</v>
      </c>
      <c r="AR13" s="2568" t="s">
        <v>3740</v>
      </c>
      <c r="AS13" s="2556"/>
      <c r="AT13" s="2557"/>
      <c r="AU13" s="1928">
        <v>1</v>
      </c>
      <c r="AV13" s="1928">
        <v>1</v>
      </c>
      <c r="AW13" s="1928">
        <v>1</v>
      </c>
    </row>
    <row r="14" spans="1:49" s="839" customFormat="1" ht="24.95" customHeight="1">
      <c r="A14" s="1928">
        <v>1</v>
      </c>
      <c r="B14" s="2544" t="s">
        <v>201</v>
      </c>
      <c r="C14" s="2569" t="s">
        <v>2940</v>
      </c>
      <c r="D14" s="2562" t="s">
        <v>3231</v>
      </c>
      <c r="E14" s="2448"/>
      <c r="F14" s="2549" t="s">
        <v>3704</v>
      </c>
      <c r="G14" s="2562" t="s">
        <v>1674</v>
      </c>
      <c r="H14" s="2570"/>
      <c r="I14" s="2707" t="s">
        <v>3738</v>
      </c>
      <c r="J14" s="2708"/>
      <c r="K14" s="2709"/>
      <c r="L14" s="2710">
        <f>AA9</f>
        <v>25</v>
      </c>
      <c r="M14" s="2710"/>
      <c r="N14" s="2393" t="str">
        <f>SUBSTITUTE(ADDRESS(1,COLUMN(),4),"1","")</f>
        <v>N</v>
      </c>
      <c r="O14" s="2393" t="str">
        <f>SUBSTITUTE(ADDRESS(1,COLUMN(),4),"1","")</f>
        <v>O</v>
      </c>
      <c r="P14" s="2393" t="str">
        <f>SUBSTITUTE(ADDRESS(1,COLUMN(),4),"1","")</f>
        <v>P</v>
      </c>
      <c r="Q14" s="2393" t="str">
        <f>SUBSTITUTE(ADDRESS(1,COLUMN(),4),"1","")</f>
        <v>Q</v>
      </c>
      <c r="R14" s="2393" t="str">
        <f>SUBSTITUTE(ADDRESS(1,COLUMN(),4),"1","")</f>
        <v>R</v>
      </c>
      <c r="S14" s="2572"/>
      <c r="T14" s="2487"/>
      <c r="U14" s="2394"/>
      <c r="V14" s="2394"/>
      <c r="W14" s="2573"/>
      <c r="X14" s="2573" t="s">
        <v>3858</v>
      </c>
      <c r="Y14" s="2574">
        <f ca="1">SUM(O16:O35)</f>
        <v>0.24000000000000002</v>
      </c>
      <c r="Z14" s="2574"/>
      <c r="AA14" s="2575" t="s">
        <v>1718</v>
      </c>
      <c r="AB14" s="2576">
        <f ca="1">(Y14/AA13)*100</f>
        <v>2.4</v>
      </c>
      <c r="AC14" s="3009"/>
      <c r="AD14" s="1928">
        <v>1</v>
      </c>
      <c r="AE14" s="1928">
        <v>1</v>
      </c>
      <c r="AF14" s="944" t="s">
        <v>2203</v>
      </c>
      <c r="AG14" s="1928">
        <v>1</v>
      </c>
      <c r="AH14" s="3152" t="s">
        <v>18</v>
      </c>
      <c r="AI14" s="3152"/>
      <c r="AJ14" s="1928">
        <v>1</v>
      </c>
      <c r="AK14" s="3027" t="s">
        <v>2191</v>
      </c>
      <c r="AL14" s="3028"/>
      <c r="AM14" s="3028"/>
      <c r="AN14" s="3028"/>
      <c r="AO14" s="3029"/>
      <c r="AP14" s="1928">
        <v>1</v>
      </c>
      <c r="AQ14" s="1928">
        <v>1</v>
      </c>
      <c r="AR14" s="2577" t="s">
        <v>3741</v>
      </c>
      <c r="AS14" s="2556"/>
      <c r="AT14" s="2557"/>
      <c r="AU14" s="1928">
        <v>1</v>
      </c>
      <c r="AV14" s="1928">
        <v>1</v>
      </c>
      <c r="AW14" s="1928">
        <v>1</v>
      </c>
    </row>
    <row r="15" spans="1:49" s="839" customFormat="1" ht="37.5" customHeight="1" thickBot="1">
      <c r="A15" s="1928">
        <v>1</v>
      </c>
      <c r="B15" s="2544" t="s">
        <v>192</v>
      </c>
      <c r="C15" s="2578" t="s">
        <v>3682</v>
      </c>
      <c r="D15" s="2579" t="s">
        <v>2179</v>
      </c>
      <c r="E15" s="2504" t="s">
        <v>1718</v>
      </c>
      <c r="F15" s="2580" t="s">
        <v>1711</v>
      </c>
      <c r="G15" s="2581" t="s">
        <v>3802</v>
      </c>
      <c r="H15" s="2711" t="s">
        <v>2954</v>
      </c>
      <c r="I15" s="2712" t="s">
        <v>2124</v>
      </c>
      <c r="J15" s="2712" t="s">
        <v>3801</v>
      </c>
      <c r="K15" s="2713" t="s">
        <v>3803</v>
      </c>
      <c r="L15" s="2571" t="s">
        <v>2124</v>
      </c>
      <c r="M15" s="2571" t="s">
        <v>3801</v>
      </c>
      <c r="N15" s="2714" t="s">
        <v>3804</v>
      </c>
      <c r="O15" s="2714" t="s">
        <v>3805</v>
      </c>
      <c r="P15" s="2714" t="s">
        <v>3806</v>
      </c>
      <c r="Q15" s="2714" t="s">
        <v>3807</v>
      </c>
      <c r="R15" s="2715">
        <f>AA37</f>
        <v>1</v>
      </c>
      <c r="S15" s="2582" t="s">
        <v>3681</v>
      </c>
      <c r="T15" s="2583" t="s">
        <v>3808</v>
      </c>
      <c r="U15" s="2584"/>
      <c r="V15" s="2584"/>
      <c r="W15" s="2585" t="s">
        <v>3801</v>
      </c>
      <c r="X15" s="2586" t="s">
        <v>3809</v>
      </c>
      <c r="Y15" s="2586"/>
      <c r="Z15" s="2586" t="s">
        <v>3810</v>
      </c>
      <c r="AA15" s="2587">
        <f>AA9</f>
        <v>25</v>
      </c>
      <c r="AB15" s="2588" t="str">
        <f>AB9</f>
        <v>verres</v>
      </c>
      <c r="AC15" s="3009"/>
      <c r="AD15" s="1928">
        <v>1</v>
      </c>
      <c r="AE15" s="1928">
        <v>1</v>
      </c>
      <c r="AF15" s="3033" t="s">
        <v>3147</v>
      </c>
      <c r="AG15" s="1928">
        <v>1</v>
      </c>
      <c r="AH15" s="2560"/>
      <c r="AI15" s="2560"/>
      <c r="AJ15" s="1928">
        <v>1</v>
      </c>
      <c r="AK15" s="3030"/>
      <c r="AL15" s="3031"/>
      <c r="AM15" s="3031"/>
      <c r="AN15" s="3031"/>
      <c r="AO15" s="3032"/>
      <c r="AP15" s="1928">
        <v>1</v>
      </c>
      <c r="AQ15" s="1928">
        <v>1</v>
      </c>
      <c r="AR15" s="2589" t="s">
        <v>2179</v>
      </c>
      <c r="AS15" s="2556"/>
      <c r="AT15" s="2557"/>
      <c r="AU15" s="1928">
        <v>1</v>
      </c>
      <c r="AV15" s="1928">
        <v>1</v>
      </c>
      <c r="AW15" s="1928">
        <v>1</v>
      </c>
    </row>
    <row r="16" spans="1:49" s="839" customFormat="1" ht="26.1" customHeight="1">
      <c r="A16" s="1928">
        <v>1</v>
      </c>
      <c r="B16" s="2544" t="s">
        <v>192</v>
      </c>
      <c r="C16" s="2590"/>
      <c r="D16" s="2591"/>
      <c r="E16" s="2592" t="str">
        <f t="shared" ref="E16:E35" si="1">IF(AND(C16&gt;0,F16&gt;0),"de","")</f>
        <v/>
      </c>
      <c r="F16" s="2593">
        <v>10</v>
      </c>
      <c r="G16" s="2549" t="s">
        <v>3458</v>
      </c>
      <c r="H16" s="2594">
        <f>IF(AND(F16="",G16=""),0,IF(AND(F16&lt;&gt;"",G16=""),"saisir ⑦",IF(AND(F16="",G16&lt;&gt;""),"saisir ⑥",IF(AND(G16=C8,F16&gt;10),"Trop de'/10",0))))</f>
        <v>0</v>
      </c>
      <c r="I16" s="2716">
        <f t="shared" ref="I16:I35" ca="1" si="2">O16</f>
        <v>0.05</v>
      </c>
      <c r="J16" s="2717">
        <f t="shared" ref="J16:J35" ca="1" si="3">MAX(0, I16 - I16 * K16)</f>
        <v>0.05</v>
      </c>
      <c r="K16" s="2595"/>
      <c r="L16" s="2596" t="str">
        <f t="shared" ref="L16:L35" ca="1" si="4">IF(P16=0, 0, IF(P16&gt;=1, TEXT(P16, "0.000") &amp; " Kg", TEXT(P16*1000, "0") &amp; " g"))</f>
        <v>156 g</v>
      </c>
      <c r="M16" s="2597" t="str">
        <f t="shared" ref="M16:M35" ca="1" si="5">IF(Q16=P16,"",IF(Q16=0,0,IF(Q16&gt;=1,TEXT(Q16,"0.000")&amp;" Kg",TEXT(Q16*1000,"0")&amp;" g")))</f>
        <v/>
      </c>
      <c r="N16" s="2465" cm="1">
        <f t="array" aca="1" ref="N16" ca="1">IF(ISBLANK(G16),0,INDIRECT(ADDRESS(MAX(($G$61:$M$68=G16)*ROW($G$61:$M$68))+1,MAX(($G$61:$M$68=G16)*COLUMN($G$61:$M$68))))*F16*T16*IF(ISBLANK(C16),1,C16))</f>
        <v>0.05</v>
      </c>
      <c r="O16" s="2706" cm="1">
        <f t="array" aca="1" ref="O16" ca="1">IF(ISBLANK(G16), 0, INDIRECT(ADDRESS(MAX(($G$61:$M$68=G16)*ROW($G$61:$M$68))+1, MAX(($G$61:$M$68=G16)*COLUMN($G$61:$M$68)))) * F16 * T16 * IF(ISBLANK(C16), 1, C16))</f>
        <v>0.05</v>
      </c>
      <c r="P16" s="2706" cm="1">
        <f t="array" aca="1" ref="P16" ca="1">IF(ISBLANK(G16), 0, IF(Y$14=0, 0, INDIRECT(ADDRESS(MAX(($G$61:$M$68=G16)*ROW($G$61:$M$68))+1, MAX(($G$61:$M$68=G16)*COLUMN($G$61:$M$68)))) * F16 * T16 * IF(ISBLANK(C16), 1, C16) / Y$14 * AA$10))</f>
        <v>0.15625</v>
      </c>
      <c r="Q16" s="2339">
        <f t="shared" ref="Q16:Q35" ca="1" si="6">MAX(0, P16 - P16 * K16)</f>
        <v>0.15625</v>
      </c>
      <c r="R16" s="2472">
        <f ca="1">IF(P16&lt;&gt;0, (P16/P36)*R15, 0)</f>
        <v>0.20833333333333334</v>
      </c>
      <c r="S16" s="2046" t="s">
        <v>239</v>
      </c>
      <c r="T16" s="2598">
        <v>1</v>
      </c>
      <c r="U16" s="2481">
        <f t="shared" ref="U16:U35" ca="1" si="7">IF(P16&gt;0,F16/Y$14*AA$10,0)</f>
        <v>31.25</v>
      </c>
      <c r="V16" s="2599" t="str">
        <f t="shared" ref="V16:V35" ca="1" si="8">IF(U16=0,0,G16)</f>
        <v>cuil.Café</v>
      </c>
      <c r="W16" s="2479" t="str">
        <f t="shared" ref="W16:W35" ca="1" si="9">IF(Q16=P16,"",IF(Q16&gt;=1,TRUNC(Q16,2)&amp;" Kg",IF(Q16&gt;0,ROUNDUP(Q16*1000,0)&amp;" g","")))</f>
        <v/>
      </c>
      <c r="X16" s="2753" t="str">
        <f t="shared" ref="X16:X35" ca="1" si="10">IF(P16&gt;=1, TRUNC(P16,2) &amp; " Kg", IF(P16&gt;0, ROUNDUP(P16*1000,0) &amp; " g", ""))</f>
        <v>157 g</v>
      </c>
      <c r="Y16" s="2600">
        <f t="shared" ref="Y16:Y35" ca="1" si="11">IF(AND(P16&lt;&gt;Q16, IFERROR(SUMIF($G$61:$M$61, G16, $G$62:$M$62), 0)&gt;0, X16&gt;0), IF(P16&gt;1, ROUND(P16,2)&amp;" Kg", ROUND(P16*1000,0)&amp;" g"), 0)</f>
        <v>0</v>
      </c>
      <c r="Z16" s="2754">
        <f t="shared" ref="Z16:Z35" ca="1" si="12">IF(P16=Q16,0,IF(P16-Q16&gt;=1,TRUNC(P16-Q16,3)&amp;" Kg",IF(P16-Q16&gt;0,ROUNDUP((P16-Q16)*1000,0)&amp;" g","")))</f>
        <v>0</v>
      </c>
      <c r="AA16" s="2049">
        <f ca="1">IF(Y14=0,0,(C16/Y14)*AA10)</f>
        <v>0</v>
      </c>
      <c r="AB16" s="2307">
        <f t="shared" ref="AB16:AB35" si="13">D16</f>
        <v>0</v>
      </c>
      <c r="AC16" s="3009"/>
      <c r="AD16" s="1928">
        <v>1</v>
      </c>
      <c r="AE16" s="1928">
        <v>1</v>
      </c>
      <c r="AF16" s="3033"/>
      <c r="AG16" s="1928">
        <v>1</v>
      </c>
      <c r="AH16" s="3153" t="s">
        <v>24</v>
      </c>
      <c r="AI16" s="3153"/>
      <c r="AJ16" s="1928">
        <v>1</v>
      </c>
      <c r="AK16" s="3034" t="s">
        <v>2199</v>
      </c>
      <c r="AL16" s="3035"/>
      <c r="AM16" s="3035"/>
      <c r="AN16" s="3035"/>
      <c r="AO16" s="3036"/>
      <c r="AP16" s="1928">
        <v>1</v>
      </c>
      <c r="AQ16" s="1928">
        <v>1</v>
      </c>
      <c r="AR16" s="2602" t="s">
        <v>1711</v>
      </c>
      <c r="AS16" s="2556"/>
      <c r="AT16" s="2603"/>
      <c r="AU16" s="1928">
        <v>1</v>
      </c>
      <c r="AV16" s="1928">
        <v>1</v>
      </c>
      <c r="AW16" s="1928">
        <v>1</v>
      </c>
    </row>
    <row r="17" spans="1:49" s="839" customFormat="1" ht="26.1" customHeight="1" thickBot="1">
      <c r="A17" s="1928">
        <v>1</v>
      </c>
      <c r="B17" s="2604" t="str">
        <f t="shared" ref="B17:B34" si="14">IF(S17&lt;&gt;"","A","►")</f>
        <v>A</v>
      </c>
      <c r="C17" s="2605">
        <v>2</v>
      </c>
      <c r="D17" s="2606" t="s">
        <v>3716</v>
      </c>
      <c r="E17" s="2592" t="str">
        <f t="shared" si="1"/>
        <v/>
      </c>
      <c r="F17" s="2607"/>
      <c r="G17" s="2309"/>
      <c r="H17" s="2594">
        <f>IF(AND(F17="",G17=""),0,IF(AND(F17&lt;&gt;"",G17=""),"saisir ⑦",IF(AND(F17="",G17&lt;&gt;""),"saisir ⑥",IF(AND(G17=C8,F17&gt;10),"Trop de'/10",0))))</f>
        <v>0</v>
      </c>
      <c r="I17" s="2716">
        <f t="shared" ca="1" si="2"/>
        <v>0</v>
      </c>
      <c r="J17" s="2717">
        <f t="shared" ca="1" si="3"/>
        <v>0</v>
      </c>
      <c r="K17" s="2608"/>
      <c r="L17" s="2596">
        <f t="shared" ca="1" si="4"/>
        <v>0</v>
      </c>
      <c r="M17" s="2597" t="str">
        <f t="shared" ca="1" si="5"/>
        <v/>
      </c>
      <c r="N17" s="2465" cm="1">
        <f t="array" aca="1" ref="N17" ca="1">IF(ISBLANK(G17),0,INDIRECT(ADDRESS(MAX(($G$61:$M$68=G17)*ROW($G$61:$M$68))+1,MAX(($G$61:$M$68=G17)*COLUMN($G$61:$M$68))))*F17*T17*IF(ISBLANK(C17),1,C17))</f>
        <v>0</v>
      </c>
      <c r="O17" s="2706" cm="1">
        <f t="array" aca="1" ref="O17" ca="1">IF(ISBLANK(G17), 0, INDIRECT(ADDRESS(MAX(($G$61:$M$68=G17)*ROW($G$61:$M$68))+1, MAX(($G$61:$M$68=G17)*COLUMN($G$61:$M$68)))) * F17 * T17 * IF(ISBLANK(C17), 1, C17))</f>
        <v>0</v>
      </c>
      <c r="P17" s="2706" cm="1">
        <f t="array" aca="1" ref="P17" ca="1">IF(ISBLANK(G17), 0, IF(Y$14=0, 0, INDIRECT(ADDRESS(MAX(($G$61:$M$68=G17)*ROW($G$61:$M$68))+1, MAX(($G$61:$M$68=G17)*COLUMN($G$61:$M$68)))) * F17 * T17 * IF(ISBLANK(C17), 1, C17) / Y$14 * AA$10))</f>
        <v>0</v>
      </c>
      <c r="Q17" s="2339">
        <f t="shared" ca="1" si="6"/>
        <v>0</v>
      </c>
      <c r="R17" s="2472">
        <f ca="1">IF(P17&lt;&gt;0, (P17/P36)*R15, 0)</f>
        <v>0</v>
      </c>
      <c r="S17" s="2046" t="s">
        <v>3298</v>
      </c>
      <c r="T17" s="2609">
        <v>1</v>
      </c>
      <c r="U17" s="2482">
        <f t="shared" ca="1" si="7"/>
        <v>0</v>
      </c>
      <c r="V17" s="2610">
        <f t="shared" ca="1" si="8"/>
        <v>0</v>
      </c>
      <c r="W17" s="2611" t="str">
        <f t="shared" ca="1" si="9"/>
        <v/>
      </c>
      <c r="X17" s="2484" t="str">
        <f t="shared" ca="1" si="10"/>
        <v/>
      </c>
      <c r="Y17" s="2612">
        <f t="shared" ca="1" si="11"/>
        <v>0</v>
      </c>
      <c r="Z17" s="2613">
        <f t="shared" ca="1" si="12"/>
        <v>0</v>
      </c>
      <c r="AA17" s="2485">
        <f ca="1">IF(Y14=0,0,(C17/Y14)*AA10)</f>
        <v>6.2499999999999991</v>
      </c>
      <c r="AB17" s="2486" t="str">
        <f t="shared" si="13"/>
        <v>jus</v>
      </c>
      <c r="AC17" s="3009"/>
      <c r="AD17" s="1928">
        <v>1</v>
      </c>
      <c r="AE17" s="1928">
        <v>1</v>
      </c>
      <c r="AF17" s="925" t="s">
        <v>192</v>
      </c>
      <c r="AG17" s="1928">
        <v>1</v>
      </c>
      <c r="AH17" s="2560"/>
      <c r="AI17" s="2560"/>
      <c r="AJ17" s="1928">
        <v>1</v>
      </c>
      <c r="AK17" s="3037"/>
      <c r="AL17" s="3038"/>
      <c r="AM17" s="3038"/>
      <c r="AN17" s="3038"/>
      <c r="AO17" s="3039"/>
      <c r="AP17" s="1928">
        <v>1</v>
      </c>
      <c r="AQ17" s="1928">
        <v>1</v>
      </c>
      <c r="AR17" s="2614" t="s">
        <v>3802</v>
      </c>
      <c r="AS17" s="2556"/>
      <c r="AT17" s="2603"/>
      <c r="AU17" s="1928">
        <v>1</v>
      </c>
      <c r="AV17" s="1928">
        <v>1</v>
      </c>
      <c r="AW17" s="1928">
        <v>1</v>
      </c>
    </row>
    <row r="18" spans="1:49" s="839" customFormat="1" ht="26.1" customHeight="1">
      <c r="A18" s="1928">
        <v>1</v>
      </c>
      <c r="B18" s="2604" t="str">
        <f t="shared" si="14"/>
        <v>A</v>
      </c>
      <c r="C18" s="2590"/>
      <c r="D18" s="2591"/>
      <c r="E18" s="2592" t="str">
        <f t="shared" si="1"/>
        <v/>
      </c>
      <c r="F18" s="2593">
        <v>10</v>
      </c>
      <c r="G18" s="2550" t="s">
        <v>223</v>
      </c>
      <c r="H18" s="2594">
        <f>IF(AND(F18="",G18=""),0,IF(AND(F18&lt;&gt;"",G18=""),"saisir ⑦",IF(AND(F18="",G18&lt;&gt;""),"saisir ⑥",IF(AND(G18=C8,F18&gt;10),"Trop de'/10",0))))</f>
        <v>0</v>
      </c>
      <c r="I18" s="2716">
        <f t="shared" ca="1" si="2"/>
        <v>0.1</v>
      </c>
      <c r="J18" s="2717">
        <f t="shared" ca="1" si="3"/>
        <v>0.1</v>
      </c>
      <c r="K18" s="2595"/>
      <c r="L18" s="2596" t="str">
        <f t="shared" ca="1" si="4"/>
        <v>313 g</v>
      </c>
      <c r="M18" s="2597" t="str">
        <f t="shared" ca="1" si="5"/>
        <v/>
      </c>
      <c r="N18" s="2465" cm="1">
        <f t="array" aca="1" ref="N18" ca="1">IF(ISBLANK(G18),0,INDIRECT(ADDRESS(MAX(($G$61:$M$68=G18)*ROW($G$61:$M$68))+1,MAX(($G$61:$M$68=G18)*COLUMN($G$61:$M$68))))*F18*T18*IF(ISBLANK(C18),1,C18))</f>
        <v>0.1</v>
      </c>
      <c r="O18" s="2706" cm="1">
        <f t="array" aca="1" ref="O18" ca="1">IF(ISBLANK(G18), 0, INDIRECT(ADDRESS(MAX(($G$61:$M$68=G18)*ROW($G$61:$M$68))+1, MAX(($G$61:$M$68=G18)*COLUMN($G$61:$M$68)))) * F18 * T18 * IF(ISBLANK(C18), 1, C18))</f>
        <v>0.1</v>
      </c>
      <c r="P18" s="2706" cm="1">
        <f t="array" aca="1" ref="P18" ca="1">IF(ISBLANK(G18), 0, IF(Y$14=0, 0, INDIRECT(ADDRESS(MAX(($G$61:$M$68=G18)*ROW($G$61:$M$68))+1, MAX(($G$61:$M$68=G18)*COLUMN($G$61:$M$68)))) * F18 * T18 * IF(ISBLANK(C18), 1, C18) / Y$14 * AA$10))</f>
        <v>0.3125</v>
      </c>
      <c r="Q18" s="2339">
        <f t="shared" ca="1" si="6"/>
        <v>0.3125</v>
      </c>
      <c r="R18" s="2472">
        <f ca="1">IF(P18&lt;&gt;0, (P18/P36)*R15, 0)</f>
        <v>0.41666666666666669</v>
      </c>
      <c r="S18" s="2046" t="s">
        <v>221</v>
      </c>
      <c r="T18" s="2598">
        <v>1</v>
      </c>
      <c r="U18" s="2481">
        <f t="shared" ca="1" si="7"/>
        <v>31.25</v>
      </c>
      <c r="V18" s="2616" t="str">
        <f t="shared" ca="1" si="8"/>
        <v>cl</v>
      </c>
      <c r="W18" s="2617" t="str">
        <f t="shared" ca="1" si="9"/>
        <v/>
      </c>
      <c r="X18" s="2479" t="str">
        <f t="shared" ca="1" si="10"/>
        <v>313 g</v>
      </c>
      <c r="Y18" s="2600">
        <f t="shared" ca="1" si="11"/>
        <v>0</v>
      </c>
      <c r="Z18" s="2705">
        <f t="shared" ca="1" si="12"/>
        <v>0</v>
      </c>
      <c r="AA18" s="2049">
        <f ca="1">IF(Y14=0,0,(C18/Y14)*AA10)</f>
        <v>0</v>
      </c>
      <c r="AB18" s="2307">
        <f t="shared" si="13"/>
        <v>0</v>
      </c>
      <c r="AC18" s="3009"/>
      <c r="AD18" s="1928">
        <v>1</v>
      </c>
      <c r="AE18" s="1928">
        <v>1</v>
      </c>
      <c r="AF18" s="944" t="s">
        <v>3148</v>
      </c>
      <c r="AG18" s="1928">
        <v>1</v>
      </c>
      <c r="AH18" s="3154" t="s">
        <v>34</v>
      </c>
      <c r="AI18" s="3154"/>
      <c r="AJ18" s="1928">
        <v>1</v>
      </c>
      <c r="AP18" s="1928">
        <v>1</v>
      </c>
      <c r="AQ18" s="1928">
        <v>1</v>
      </c>
      <c r="AR18" s="2618" t="s">
        <v>3751</v>
      </c>
      <c r="AS18" s="2619"/>
      <c r="AT18" s="2620"/>
      <c r="AU18" s="1928">
        <v>1</v>
      </c>
      <c r="AV18" s="1928">
        <v>1</v>
      </c>
      <c r="AW18" s="1928">
        <v>1</v>
      </c>
    </row>
    <row r="19" spans="1:49" s="839" customFormat="1" ht="26.1" customHeight="1" thickBot="1">
      <c r="A19" s="1928">
        <v>1</v>
      </c>
      <c r="B19" s="2604" t="str">
        <f t="shared" si="14"/>
        <v>A</v>
      </c>
      <c r="C19" s="2605"/>
      <c r="D19" s="2606"/>
      <c r="E19" s="2592" t="str">
        <f t="shared" si="1"/>
        <v/>
      </c>
      <c r="F19" s="2607">
        <v>2</v>
      </c>
      <c r="G19" s="2549" t="s">
        <v>3493</v>
      </c>
      <c r="H19" s="2594">
        <f>IF(AND(F19="",G19=""),0,IF(AND(F19&lt;&gt;"",G19=""),"saisir ⑦",IF(AND(F19="",G19&lt;&gt;""),"saisir ⑥",IF(AND(G19=C8,F19&gt;10),"Trop de'/10",0))))</f>
        <v>0</v>
      </c>
      <c r="I19" s="2716">
        <f t="shared" ca="1" si="2"/>
        <v>0.09</v>
      </c>
      <c r="J19" s="2717">
        <f t="shared" ca="1" si="3"/>
        <v>0.09</v>
      </c>
      <c r="K19" s="2608">
        <v>0</v>
      </c>
      <c r="L19" s="2596" t="str">
        <f t="shared" ca="1" si="4"/>
        <v>281 g</v>
      </c>
      <c r="M19" s="2597" t="str">
        <f t="shared" ca="1" si="5"/>
        <v/>
      </c>
      <c r="N19" s="2465" cm="1">
        <f t="array" aca="1" ref="N19" ca="1">IF(ISBLANK(G19),0,INDIRECT(ADDRESS(MAX(($G$61:$M$68=G19)*ROW($G$61:$M$68))+1,MAX(($G$61:$M$68=G19)*COLUMN($G$61:$M$68))))*F19*T19*IF(ISBLANK(C19),1,C19))</f>
        <v>0.09</v>
      </c>
      <c r="O19" s="2706" cm="1">
        <f t="array" aca="1" ref="O19" ca="1">IF(ISBLANK(G19), 0, INDIRECT(ADDRESS(MAX(($G$61:$M$68=G19)*ROW($G$61:$M$68))+1, MAX(($G$61:$M$68=G19)*COLUMN($G$61:$M$68)))) * F19 * T19 * IF(ISBLANK(C19), 1, C19))</f>
        <v>0.09</v>
      </c>
      <c r="P19" s="2706" cm="1">
        <f t="array" aca="1" ref="P19" ca="1">IF(ISBLANK(G19), 0, IF(Y$14=0, 0, INDIRECT(ADDRESS(MAX(($G$61:$M$68=G19)*ROW($G$61:$M$68))+1, MAX(($G$61:$M$68=G19)*COLUMN($G$61:$M$68)))) * F19 * T19 * IF(ISBLANK(C19), 1, C19) / Y$14 * AA$10))</f>
        <v>0.28124999999999994</v>
      </c>
      <c r="Q19" s="2339">
        <f t="shared" ca="1" si="6"/>
        <v>0.28124999999999994</v>
      </c>
      <c r="R19" s="2472">
        <f ca="1">IF(P19&lt;&gt;0, (P19/P36)*R15, 0)</f>
        <v>0.37499999999999994</v>
      </c>
      <c r="S19" s="2046" t="s">
        <v>3300</v>
      </c>
      <c r="T19" s="2609">
        <v>1</v>
      </c>
      <c r="U19" s="2482">
        <f t="shared" ca="1" si="7"/>
        <v>6.2499999999999991</v>
      </c>
      <c r="V19" s="2610" t="str">
        <f t="shared" ca="1" si="8"/>
        <v>jigger(s)</v>
      </c>
      <c r="W19" s="2611" t="str">
        <f t="shared" ca="1" si="9"/>
        <v/>
      </c>
      <c r="X19" s="2484" t="str">
        <f t="shared" ca="1" si="10"/>
        <v>282 g</v>
      </c>
      <c r="Y19" s="2612">
        <f t="shared" ca="1" si="11"/>
        <v>0</v>
      </c>
      <c r="Z19" s="2613">
        <f t="shared" ca="1" si="12"/>
        <v>0</v>
      </c>
      <c r="AA19" s="2485">
        <f ca="1">IF(Y14=0,0,(C19/Y14)*AA10)</f>
        <v>0</v>
      </c>
      <c r="AB19" s="2486">
        <f t="shared" si="13"/>
        <v>0</v>
      </c>
      <c r="AC19" s="3009"/>
      <c r="AD19" s="1928">
        <v>1</v>
      </c>
      <c r="AE19" s="1928">
        <v>1</v>
      </c>
      <c r="AF19" s="926" t="s">
        <v>201</v>
      </c>
      <c r="AG19" s="1928">
        <v>1</v>
      </c>
      <c r="AH19" s="2560"/>
      <c r="AI19" s="2560"/>
      <c r="AJ19" s="1928">
        <v>1</v>
      </c>
      <c r="AK19" s="919">
        <v>1</v>
      </c>
      <c r="AL19" s="919">
        <v>1</v>
      </c>
      <c r="AM19" s="919">
        <v>1</v>
      </c>
      <c r="AN19" s="919">
        <v>1</v>
      </c>
      <c r="AO19" s="919">
        <v>1</v>
      </c>
      <c r="AP19" s="1928">
        <v>1</v>
      </c>
      <c r="AQ19" s="1928">
        <v>1</v>
      </c>
      <c r="AR19" s="2577" t="s">
        <v>3811</v>
      </c>
      <c r="AS19" s="2556"/>
      <c r="AT19" s="2557"/>
      <c r="AU19" s="1928">
        <v>1</v>
      </c>
      <c r="AV19" s="1928">
        <v>1</v>
      </c>
      <c r="AW19" s="1928">
        <v>1</v>
      </c>
    </row>
    <row r="20" spans="1:49" s="839" customFormat="1" ht="26.1" customHeight="1">
      <c r="A20" s="1928">
        <v>1</v>
      </c>
      <c r="B20" s="2604" t="str">
        <f t="shared" si="14"/>
        <v>►</v>
      </c>
      <c r="C20" s="2590"/>
      <c r="D20" s="2591"/>
      <c r="E20" s="2592" t="str">
        <f t="shared" si="1"/>
        <v/>
      </c>
      <c r="F20" s="2749"/>
      <c r="G20" s="2309"/>
      <c r="H20" s="2594">
        <f>IF(AND(F20="",G20=""),0,IF(AND(F20&lt;&gt;"",G20=""),"saisir ⑦",IF(AND(F20="",G20&lt;&gt;""),"saisir ⑥",IF(AND(G20=C8,F20&gt;10),"Trop de'/10",0))))</f>
        <v>0</v>
      </c>
      <c r="I20" s="2716">
        <f t="shared" ca="1" si="2"/>
        <v>0</v>
      </c>
      <c r="J20" s="2717">
        <f t="shared" ca="1" si="3"/>
        <v>0</v>
      </c>
      <c r="K20" s="2595">
        <v>0</v>
      </c>
      <c r="L20" s="2596">
        <f t="shared" ca="1" si="4"/>
        <v>0</v>
      </c>
      <c r="M20" s="2597" t="str">
        <f t="shared" ca="1" si="5"/>
        <v/>
      </c>
      <c r="N20" s="2465" cm="1">
        <f t="array" aca="1" ref="N20" ca="1">IF(ISBLANK(G20),0,INDIRECT(ADDRESS(MAX(($G$61:$M$68=G20)*ROW($G$61:$M$68))+1,MAX(($G$61:$M$68=G20)*COLUMN($G$61:$M$68))))*F20*T20*IF(ISBLANK(C20),1,C20))</f>
        <v>0</v>
      </c>
      <c r="O20" s="2706" cm="1">
        <f t="array" aca="1" ref="O20" ca="1">IF(ISBLANK(G20), 0, INDIRECT(ADDRESS(MAX(($G$61:$M$68=G20)*ROW($G$61:$M$68))+1, MAX(($G$61:$M$68=G20)*COLUMN($G$61:$M$68)))) * F20 * T20 * IF(ISBLANK(C20), 1, C20))</f>
        <v>0</v>
      </c>
      <c r="P20" s="2706" cm="1">
        <f t="array" aca="1" ref="P20" ca="1">IF(ISBLANK(G20), 0, IF(Y$14=0, 0, INDIRECT(ADDRESS(MAX(($G$61:$M$68=G20)*ROW($G$61:$M$68))+1, MAX(($G$61:$M$68=G20)*COLUMN($G$61:$M$68)))) * F20 * T20 * IF(ISBLANK(C20), 1, C20) / Y$14 * AA$10))</f>
        <v>0</v>
      </c>
      <c r="Q20" s="2339">
        <f t="shared" ca="1" si="6"/>
        <v>0</v>
      </c>
      <c r="R20" s="2472">
        <f ca="1">IF(P20&lt;&gt;0, (P20/P36)*R15, 0)</f>
        <v>0</v>
      </c>
      <c r="S20" s="2046"/>
      <c r="T20" s="2598">
        <v>1</v>
      </c>
      <c r="U20" s="2481">
        <f t="shared" ca="1" si="7"/>
        <v>0</v>
      </c>
      <c r="V20" s="2599">
        <f t="shared" ca="1" si="8"/>
        <v>0</v>
      </c>
      <c r="W20" s="2617" t="str">
        <f t="shared" ca="1" si="9"/>
        <v/>
      </c>
      <c r="X20" s="2479" t="str">
        <f t="shared" ca="1" si="10"/>
        <v/>
      </c>
      <c r="Y20" s="2600">
        <f t="shared" ca="1" si="11"/>
        <v>0</v>
      </c>
      <c r="Z20" s="2601">
        <f t="shared" ca="1" si="12"/>
        <v>0</v>
      </c>
      <c r="AA20" s="2049">
        <f ca="1">IF(Y14=0,0,(C20/Y14)*AA10)</f>
        <v>0</v>
      </c>
      <c r="AB20" s="2307">
        <f t="shared" si="13"/>
        <v>0</v>
      </c>
      <c r="AC20" s="3009"/>
      <c r="AD20" s="1928">
        <v>1</v>
      </c>
      <c r="AE20" s="1928">
        <v>1</v>
      </c>
      <c r="AF20" s="952" t="s">
        <v>3773</v>
      </c>
      <c r="AG20" s="1928">
        <v>1</v>
      </c>
      <c r="AH20" s="3125" t="s">
        <v>43</v>
      </c>
      <c r="AI20" s="3125"/>
      <c r="AJ20" s="1928">
        <v>1</v>
      </c>
      <c r="AK20" s="3043" t="s">
        <v>3859</v>
      </c>
      <c r="AL20" s="3044"/>
      <c r="AM20" s="3044"/>
      <c r="AN20" s="3044"/>
      <c r="AO20" s="3045"/>
      <c r="AP20" s="1928">
        <v>1</v>
      </c>
      <c r="AQ20" s="1928">
        <v>1</v>
      </c>
      <c r="AR20" s="2621" t="s">
        <v>3462</v>
      </c>
      <c r="AS20" s="2549" t="s">
        <v>3480</v>
      </c>
      <c r="AT20" s="2622" t="s">
        <v>3704</v>
      </c>
      <c r="AU20" s="1928">
        <v>1</v>
      </c>
      <c r="AV20" s="1928">
        <v>1</v>
      </c>
      <c r="AW20" s="1928">
        <v>1</v>
      </c>
    </row>
    <row r="21" spans="1:49" s="839" customFormat="1" ht="26.1" customHeight="1" thickBot="1">
      <c r="A21" s="1928">
        <v>1</v>
      </c>
      <c r="B21" s="2604" t="str">
        <f t="shared" si="14"/>
        <v>►</v>
      </c>
      <c r="C21" s="2605"/>
      <c r="D21" s="2606"/>
      <c r="E21" s="2592" t="str">
        <f t="shared" si="1"/>
        <v/>
      </c>
      <c r="F21" s="2607"/>
      <c r="G21" s="2309"/>
      <c r="H21" s="2594">
        <f>IF(AND(F21="",G21=""),0,IF(AND(F21&lt;&gt;"",G21=""),"saisir ⑦",IF(AND(F21="",G21&lt;&gt;""),"saisir ⑥",IF(AND(G21=C8,F21&gt;10),"Trop de'/10",0))))</f>
        <v>0</v>
      </c>
      <c r="I21" s="2716">
        <f t="shared" ca="1" si="2"/>
        <v>0</v>
      </c>
      <c r="J21" s="2717">
        <f t="shared" ca="1" si="3"/>
        <v>0</v>
      </c>
      <c r="K21" s="2608">
        <v>0</v>
      </c>
      <c r="L21" s="2596">
        <f t="shared" ca="1" si="4"/>
        <v>0</v>
      </c>
      <c r="M21" s="2597" t="str">
        <f t="shared" ca="1" si="5"/>
        <v/>
      </c>
      <c r="N21" s="2465" cm="1">
        <f t="array" aca="1" ref="N21" ca="1">IF(ISBLANK(G21),0,INDIRECT(ADDRESS(MAX(($G$61:$M$68=G21)*ROW($G$61:$M$68))+1,MAX(($G$61:$M$68=G21)*COLUMN($G$61:$M$68))))*F21*T21*IF(ISBLANK(C21),1,C21))</f>
        <v>0</v>
      </c>
      <c r="O21" s="2706" cm="1">
        <f t="array" aca="1" ref="O21" ca="1">IF(ISBLANK(G21), 0, INDIRECT(ADDRESS(MAX(($G$61:$M$68=G21)*ROW($G$61:$M$68))+1, MAX(($G$61:$M$68=G21)*COLUMN($G$61:$M$68)))) * F21 * T21 * IF(ISBLANK(C21), 1, C21))</f>
        <v>0</v>
      </c>
      <c r="P21" s="2706" cm="1">
        <f t="array" aca="1" ref="P21" ca="1">IF(ISBLANK(G21), 0, IF(Y$14=0, 0, INDIRECT(ADDRESS(MAX(($G$61:$M$68=G21)*ROW($G$61:$M$68))+1, MAX(($G$61:$M$68=G21)*COLUMN($G$61:$M$68)))) * F21 * T21 * IF(ISBLANK(C21), 1, C21) / Y$14 * AA$10))</f>
        <v>0</v>
      </c>
      <c r="Q21" s="2339">
        <f t="shared" ca="1" si="6"/>
        <v>0</v>
      </c>
      <c r="R21" s="2472">
        <f ca="1">IF(P21&lt;&gt;0, (P21/P36)*R15, 0)</f>
        <v>0</v>
      </c>
      <c r="S21" s="2046"/>
      <c r="T21" s="2609">
        <v>1</v>
      </c>
      <c r="U21" s="2482">
        <f t="shared" ca="1" si="7"/>
        <v>0</v>
      </c>
      <c r="V21" s="2610">
        <f t="shared" ca="1" si="8"/>
        <v>0</v>
      </c>
      <c r="W21" s="2611" t="str">
        <f t="shared" ca="1" si="9"/>
        <v/>
      </c>
      <c r="X21" s="2484" t="str">
        <f t="shared" ca="1" si="10"/>
        <v/>
      </c>
      <c r="Y21" s="2612">
        <f t="shared" ca="1" si="11"/>
        <v>0</v>
      </c>
      <c r="Z21" s="2613">
        <f t="shared" ca="1" si="12"/>
        <v>0</v>
      </c>
      <c r="AA21" s="2485">
        <f ca="1">IF(Y14=0,0,(C21/Y14)*AA10)</f>
        <v>0</v>
      </c>
      <c r="AB21" s="2486">
        <f t="shared" si="13"/>
        <v>0</v>
      </c>
      <c r="AC21" s="3009"/>
      <c r="AD21" s="1928">
        <v>1</v>
      </c>
      <c r="AE21" s="1928">
        <v>1</v>
      </c>
      <c r="AF21" s="952"/>
      <c r="AG21" s="1928">
        <v>1</v>
      </c>
      <c r="AH21" s="2560"/>
      <c r="AI21" s="2560"/>
      <c r="AJ21" s="1928">
        <v>1</v>
      </c>
      <c r="AK21" s="3046"/>
      <c r="AL21" s="3047"/>
      <c r="AM21" s="3047"/>
      <c r="AN21" s="3047"/>
      <c r="AO21" s="3048"/>
      <c r="AP21" s="1928">
        <v>1</v>
      </c>
      <c r="AQ21" s="1928">
        <v>1</v>
      </c>
      <c r="AR21" s="2623" t="s">
        <v>3231</v>
      </c>
      <c r="AS21" s="2549" t="s">
        <v>3228</v>
      </c>
      <c r="AT21" s="2624" t="s">
        <v>3228</v>
      </c>
      <c r="AU21" s="1928">
        <v>1</v>
      </c>
      <c r="AV21" s="1928">
        <v>1</v>
      </c>
      <c r="AW21" s="1928">
        <v>1</v>
      </c>
    </row>
    <row r="22" spans="1:49" s="839" customFormat="1" ht="26.1" customHeight="1">
      <c r="A22" s="1928">
        <v>1</v>
      </c>
      <c r="B22" s="2604" t="str">
        <f t="shared" si="14"/>
        <v>►</v>
      </c>
      <c r="C22" s="2590"/>
      <c r="D22" s="2591"/>
      <c r="E22" s="2592" t="str">
        <f t="shared" si="1"/>
        <v/>
      </c>
      <c r="F22" s="2615"/>
      <c r="G22" s="2309"/>
      <c r="H22" s="2594">
        <f>IF(AND(F22="",G22=""),0,IF(AND(F22&lt;&gt;"",G22=""),"saisir ⑦",IF(AND(F22="",G22&lt;&gt;""),"saisir ⑥",IF(AND(G22=C8,F22&gt;10),"Trop de'/10",0))))</f>
        <v>0</v>
      </c>
      <c r="I22" s="2716">
        <f t="shared" ca="1" si="2"/>
        <v>0</v>
      </c>
      <c r="J22" s="2717">
        <f t="shared" ca="1" si="3"/>
        <v>0</v>
      </c>
      <c r="K22" s="2595"/>
      <c r="L22" s="2596">
        <f t="shared" ca="1" si="4"/>
        <v>0</v>
      </c>
      <c r="M22" s="2597" t="str">
        <f t="shared" ca="1" si="5"/>
        <v/>
      </c>
      <c r="N22" s="2465" cm="1">
        <f t="array" aca="1" ref="N22" ca="1">IF(ISBLANK(G22),0,INDIRECT(ADDRESS(MAX(($G$61:$M$68=G22)*ROW($G$61:$M$68))+1,MAX(($G$61:$M$68=G22)*COLUMN($G$61:$M$68))))*F22*T22*IF(ISBLANK(C22),1,C22))</f>
        <v>0</v>
      </c>
      <c r="O22" s="2706" cm="1">
        <f t="array" aca="1" ref="O22" ca="1">IF(ISBLANK(G22), 0, INDIRECT(ADDRESS(MAX(($G$61:$M$68=G22)*ROW($G$61:$M$68))+1, MAX(($G$61:$M$68=G22)*COLUMN($G$61:$M$68)))) * F22 * T22 * IF(ISBLANK(C22), 1, C22))</f>
        <v>0</v>
      </c>
      <c r="P22" s="2706" cm="1">
        <f t="array" aca="1" ref="P22" ca="1">IF(ISBLANK(G22), 0, IF(Y$14=0, 0, INDIRECT(ADDRESS(MAX(($G$61:$M$68=G22)*ROW($G$61:$M$68))+1, MAX(($G$61:$M$68=G22)*COLUMN($G$61:$M$68)))) * F22 * T22 * IF(ISBLANK(C22), 1, C22) / Y$14 * AA$10))</f>
        <v>0</v>
      </c>
      <c r="Q22" s="2339">
        <f t="shared" ca="1" si="6"/>
        <v>0</v>
      </c>
      <c r="R22" s="2472">
        <f ca="1">IF(P22&lt;&gt;0, (P22/P36)*R15, 0)</f>
        <v>0</v>
      </c>
      <c r="S22" s="2046"/>
      <c r="T22" s="2598">
        <v>1</v>
      </c>
      <c r="U22" s="2481">
        <f t="shared" ca="1" si="7"/>
        <v>0</v>
      </c>
      <c r="V22" s="2599">
        <f t="shared" ca="1" si="8"/>
        <v>0</v>
      </c>
      <c r="W22" s="2617" t="str">
        <f t="shared" ca="1" si="9"/>
        <v/>
      </c>
      <c r="X22" s="2479" t="str">
        <f t="shared" ca="1" si="10"/>
        <v/>
      </c>
      <c r="Y22" s="2600">
        <f t="shared" ca="1" si="11"/>
        <v>0</v>
      </c>
      <c r="Z22" s="2601">
        <f t="shared" ca="1" si="12"/>
        <v>0</v>
      </c>
      <c r="AA22" s="2049">
        <f ca="1">IF(Y14=0,0,(C22/Y14)*AA10)</f>
        <v>0</v>
      </c>
      <c r="AB22" s="2307">
        <f t="shared" si="13"/>
        <v>0</v>
      </c>
      <c r="AC22" s="3009"/>
      <c r="AD22" s="1928">
        <v>1</v>
      </c>
      <c r="AE22" s="1928">
        <v>1</v>
      </c>
      <c r="AF22" s="944" t="s">
        <v>2210</v>
      </c>
      <c r="AG22" s="1928">
        <v>1</v>
      </c>
      <c r="AH22" s="3143" t="s">
        <v>54</v>
      </c>
      <c r="AI22" s="3143"/>
      <c r="AJ22" s="1928">
        <v>1</v>
      </c>
      <c r="AK22" s="919">
        <v>1</v>
      </c>
      <c r="AL22" s="919">
        <v>1</v>
      </c>
      <c r="AM22" s="919">
        <v>1</v>
      </c>
      <c r="AN22" s="919">
        <v>1</v>
      </c>
      <c r="AO22" s="919">
        <v>1</v>
      </c>
      <c r="AP22" s="1928">
        <v>1</v>
      </c>
      <c r="AQ22" s="1928">
        <v>1</v>
      </c>
      <c r="AR22" s="3144" t="s">
        <v>3812</v>
      </c>
      <c r="AS22" s="3145"/>
      <c r="AT22" s="3146"/>
      <c r="AU22" s="1928">
        <v>1</v>
      </c>
      <c r="AV22" s="1928">
        <v>1</v>
      </c>
      <c r="AW22" s="1928">
        <v>1</v>
      </c>
    </row>
    <row r="23" spans="1:49" s="839" customFormat="1" ht="26.1" customHeight="1" thickBot="1">
      <c r="A23" s="1928">
        <v>1</v>
      </c>
      <c r="B23" s="2604" t="str">
        <f t="shared" si="14"/>
        <v>►</v>
      </c>
      <c r="C23" s="2605"/>
      <c r="D23" s="2606"/>
      <c r="E23" s="2592" t="str">
        <f t="shared" si="1"/>
        <v/>
      </c>
      <c r="F23" s="2607"/>
      <c r="G23" s="2309"/>
      <c r="H23" s="2594">
        <f>IF(AND(F23="",G23=""),0,IF(AND(F23&lt;&gt;"",G23=""),"saisir ⑦",IF(AND(F23="",G23&lt;&gt;""),"saisir ⑥",IF(AND(G23=C8,F23&gt;10),"Trop de'/10",0))))</f>
        <v>0</v>
      </c>
      <c r="I23" s="2716">
        <f t="shared" ca="1" si="2"/>
        <v>0</v>
      </c>
      <c r="J23" s="2717">
        <f t="shared" ca="1" si="3"/>
        <v>0</v>
      </c>
      <c r="K23" s="2608"/>
      <c r="L23" s="2596">
        <f t="shared" ca="1" si="4"/>
        <v>0</v>
      </c>
      <c r="M23" s="2597" t="str">
        <f t="shared" ca="1" si="5"/>
        <v/>
      </c>
      <c r="N23" s="2465" cm="1">
        <f t="array" aca="1" ref="N23" ca="1">IF(ISBLANK(G23),0,INDIRECT(ADDRESS(MAX(($G$61:$M$68=G23)*ROW($G$61:$M$68))+1,MAX(($G$61:$M$68=G23)*COLUMN($G$61:$M$68))))*F23*T23*IF(ISBLANK(C23),1,C23))</f>
        <v>0</v>
      </c>
      <c r="O23" s="2706" cm="1">
        <f t="array" aca="1" ref="O23" ca="1">IF(ISBLANK(G23), 0, INDIRECT(ADDRESS(MAX(($G$61:$M$68=G23)*ROW($G$61:$M$68))+1, MAX(($G$61:$M$68=G23)*COLUMN($G$61:$M$68)))) * F23 * T23 * IF(ISBLANK(C23), 1, C23))</f>
        <v>0</v>
      </c>
      <c r="P23" s="2706" cm="1">
        <f t="array" aca="1" ref="P23" ca="1">IF(ISBLANK(G23), 0, IF(Y$14=0, 0, INDIRECT(ADDRESS(MAX(($G$61:$M$68=G23)*ROW($G$61:$M$68))+1, MAX(($G$61:$M$68=G23)*COLUMN($G$61:$M$68)))) * F23 * T23 * IF(ISBLANK(C23), 1, C23) / Y$14 * AA$10))</f>
        <v>0</v>
      </c>
      <c r="Q23" s="2339">
        <f t="shared" ca="1" si="6"/>
        <v>0</v>
      </c>
      <c r="R23" s="2472">
        <f ca="1">IF(P23&lt;&gt;0, (P23/P36)*R15, 0)</f>
        <v>0</v>
      </c>
      <c r="S23" s="2046"/>
      <c r="T23" s="2609">
        <v>1</v>
      </c>
      <c r="U23" s="2482">
        <f t="shared" ca="1" si="7"/>
        <v>0</v>
      </c>
      <c r="V23" s="2610">
        <f t="shared" ca="1" si="8"/>
        <v>0</v>
      </c>
      <c r="W23" s="2611" t="str">
        <f t="shared" ca="1" si="9"/>
        <v/>
      </c>
      <c r="X23" s="2484" t="str">
        <f t="shared" ca="1" si="10"/>
        <v/>
      </c>
      <c r="Y23" s="2612">
        <f t="shared" ca="1" si="11"/>
        <v>0</v>
      </c>
      <c r="Z23" s="2613">
        <f t="shared" ca="1" si="12"/>
        <v>0</v>
      </c>
      <c r="AA23" s="2485">
        <f ca="1">IF(Y14=0,0,(C23/Y14)*AA10)</f>
        <v>0</v>
      </c>
      <c r="AB23" s="2486">
        <f t="shared" si="13"/>
        <v>0</v>
      </c>
      <c r="AC23" s="3009"/>
      <c r="AD23" s="1928">
        <v>1</v>
      </c>
      <c r="AE23" s="1928">
        <v>1</v>
      </c>
      <c r="AF23" s="3049" t="s">
        <v>2214</v>
      </c>
      <c r="AG23" s="1928">
        <v>1</v>
      </c>
      <c r="AH23" s="2560"/>
      <c r="AI23" s="2560"/>
      <c r="AJ23" s="2625">
        <v>1</v>
      </c>
      <c r="AK23" s="2626" t="s">
        <v>3718</v>
      </c>
      <c r="AL23" s="2627"/>
      <c r="AM23" s="2627"/>
      <c r="AN23" s="2628"/>
      <c r="AO23" s="2628"/>
      <c r="AP23" s="1928">
        <v>1</v>
      </c>
      <c r="AQ23" s="1928">
        <v>1</v>
      </c>
      <c r="AR23" s="3147"/>
      <c r="AS23" s="3148"/>
      <c r="AT23" s="3149"/>
      <c r="AU23" s="1928">
        <v>1</v>
      </c>
      <c r="AV23" s="1928">
        <v>1</v>
      </c>
      <c r="AW23" s="1928">
        <v>1</v>
      </c>
    </row>
    <row r="24" spans="1:49" s="839" customFormat="1" ht="26.1" customHeight="1">
      <c r="A24" s="1928">
        <v>1</v>
      </c>
      <c r="B24" s="2604" t="str">
        <f t="shared" si="14"/>
        <v>►</v>
      </c>
      <c r="C24" s="2590"/>
      <c r="D24" s="2591"/>
      <c r="E24" s="2592" t="str">
        <f t="shared" si="1"/>
        <v/>
      </c>
      <c r="F24" s="2615"/>
      <c r="G24" s="2309"/>
      <c r="H24" s="2594">
        <f>IF(AND(F24="",G24=""),0,IF(AND(F24&lt;&gt;"",G24=""),"saisir ⑦",IF(AND(F24="",G24&lt;&gt;""),"saisir ⑥",IF(AND(G24=C8,F24&gt;10),"Trop de'/10",0))))</f>
        <v>0</v>
      </c>
      <c r="I24" s="2716">
        <f t="shared" ca="1" si="2"/>
        <v>0</v>
      </c>
      <c r="J24" s="2717">
        <f t="shared" ca="1" si="3"/>
        <v>0</v>
      </c>
      <c r="K24" s="2595"/>
      <c r="L24" s="2596">
        <f t="shared" ca="1" si="4"/>
        <v>0</v>
      </c>
      <c r="M24" s="2597" t="str">
        <f t="shared" ca="1" si="5"/>
        <v/>
      </c>
      <c r="N24" s="2465" cm="1">
        <f t="array" aca="1" ref="N24" ca="1">IF(ISBLANK(G24),0,INDIRECT(ADDRESS(MAX(($G$61:$M$68=G24)*ROW($G$61:$M$68))+1,MAX(($G$61:$M$68=G24)*COLUMN($G$61:$M$68))))*F24*T24*IF(ISBLANK(C24),1,C24))</f>
        <v>0</v>
      </c>
      <c r="O24" s="2706" cm="1">
        <f t="array" aca="1" ref="O24" ca="1">IF(ISBLANK(G24), 0, INDIRECT(ADDRESS(MAX(($G$61:$M$68=G24)*ROW($G$61:$M$68))+1, MAX(($G$61:$M$68=G24)*COLUMN($G$61:$M$68)))) * F24 * T24 * IF(ISBLANK(C24), 1, C24))</f>
        <v>0</v>
      </c>
      <c r="P24" s="2706" cm="1">
        <f t="array" aca="1" ref="P24" ca="1">IF(ISBLANK(G24), 0, IF(Y$14=0, 0, INDIRECT(ADDRESS(MAX(($G$61:$M$68=G24)*ROW($G$61:$M$68))+1, MAX(($G$61:$M$68=G24)*COLUMN($G$61:$M$68)))) * F24 * T24 * IF(ISBLANK(C24), 1, C24) / Y$14 * AA$10))</f>
        <v>0</v>
      </c>
      <c r="Q24" s="2339">
        <f t="shared" ca="1" si="6"/>
        <v>0</v>
      </c>
      <c r="R24" s="2472">
        <f ca="1">IF(P24&lt;&gt;0, (P24/P36)*R15, 0)</f>
        <v>0</v>
      </c>
      <c r="S24" s="2046"/>
      <c r="T24" s="2598">
        <v>1</v>
      </c>
      <c r="U24" s="2481">
        <f t="shared" ca="1" si="7"/>
        <v>0</v>
      </c>
      <c r="V24" s="2599">
        <f t="shared" ca="1" si="8"/>
        <v>0</v>
      </c>
      <c r="W24" s="2617" t="str">
        <f t="shared" ca="1" si="9"/>
        <v/>
      </c>
      <c r="X24" s="2479" t="str">
        <f t="shared" ca="1" si="10"/>
        <v/>
      </c>
      <c r="Y24" s="2600">
        <f t="shared" ca="1" si="11"/>
        <v>0</v>
      </c>
      <c r="Z24" s="2601">
        <f t="shared" ca="1" si="12"/>
        <v>0</v>
      </c>
      <c r="AA24" s="2049">
        <f ca="1">IF(Y14=0,0,(C24/Y14)*AA10)</f>
        <v>0</v>
      </c>
      <c r="AB24" s="2307">
        <f t="shared" si="13"/>
        <v>0</v>
      </c>
      <c r="AC24" s="3009"/>
      <c r="AD24" s="1928">
        <v>1</v>
      </c>
      <c r="AE24" s="1928">
        <v>1</v>
      </c>
      <c r="AF24" s="3049"/>
      <c r="AG24" s="1928">
        <v>1</v>
      </c>
      <c r="AH24" s="3151" t="s">
        <v>70</v>
      </c>
      <c r="AI24" s="3151"/>
      <c r="AJ24" s="2625">
        <v>1</v>
      </c>
      <c r="AK24" s="2399" t="s">
        <v>3719</v>
      </c>
      <c r="AL24" s="2627"/>
      <c r="AM24" s="2627"/>
      <c r="AN24" s="2628"/>
      <c r="AO24" s="2628"/>
      <c r="AP24" s="1928">
        <v>1</v>
      </c>
      <c r="AQ24" s="1928">
        <v>1</v>
      </c>
      <c r="AR24" s="3130" t="s">
        <v>3813</v>
      </c>
      <c r="AS24" s="3131"/>
      <c r="AT24" s="3132"/>
      <c r="AU24" s="1928">
        <v>1</v>
      </c>
      <c r="AV24" s="1928">
        <v>1</v>
      </c>
      <c r="AW24" s="1928">
        <v>1</v>
      </c>
    </row>
    <row r="25" spans="1:49" s="839" customFormat="1" ht="26.1" customHeight="1" thickBot="1">
      <c r="A25" s="1928">
        <v>1</v>
      </c>
      <c r="B25" s="2604" t="str">
        <f t="shared" si="14"/>
        <v>►</v>
      </c>
      <c r="C25" s="2605"/>
      <c r="D25" s="2606"/>
      <c r="E25" s="2592" t="str">
        <f t="shared" si="1"/>
        <v/>
      </c>
      <c r="F25" s="2607"/>
      <c r="G25" s="2309"/>
      <c r="H25" s="2594">
        <f>IF(AND(F25="",G25=""),0,IF(AND(F25&lt;&gt;"",G25=""),"saisir ⑦",IF(AND(F25="",G25&lt;&gt;""),"saisir ⑥",IF(AND(G25=C8,F25&gt;10),"Trop de'/10",0))))</f>
        <v>0</v>
      </c>
      <c r="I25" s="2716">
        <f t="shared" ca="1" si="2"/>
        <v>0</v>
      </c>
      <c r="J25" s="2717">
        <f t="shared" ca="1" si="3"/>
        <v>0</v>
      </c>
      <c r="K25" s="2608"/>
      <c r="L25" s="2596">
        <f t="shared" ca="1" si="4"/>
        <v>0</v>
      </c>
      <c r="M25" s="2597" t="str">
        <f t="shared" ca="1" si="5"/>
        <v/>
      </c>
      <c r="N25" s="2465" cm="1">
        <f t="array" aca="1" ref="N25" ca="1">IF(ISBLANK(G25),0,INDIRECT(ADDRESS(MAX(($G$61:$M$68=G25)*ROW($G$61:$M$68))+1,MAX(($G$61:$M$68=G25)*COLUMN($G$61:$M$68))))*F25*T25*IF(ISBLANK(C25),1,C25))</f>
        <v>0</v>
      </c>
      <c r="O25" s="2706" cm="1">
        <f t="array" aca="1" ref="O25" ca="1">IF(ISBLANK(G25), 0, INDIRECT(ADDRESS(MAX(($G$61:$M$68=G25)*ROW($G$61:$M$68))+1, MAX(($G$61:$M$68=G25)*COLUMN($G$61:$M$68)))) * F25 * T25 * IF(ISBLANK(C25), 1, C25))</f>
        <v>0</v>
      </c>
      <c r="P25" s="2706" cm="1">
        <f t="array" aca="1" ref="P25" ca="1">IF(ISBLANK(G25), 0, IF(Y$14=0, 0, INDIRECT(ADDRESS(MAX(($G$61:$M$68=G25)*ROW($G$61:$M$68))+1, MAX(($G$61:$M$68=G25)*COLUMN($G$61:$M$68)))) * F25 * T25 * IF(ISBLANK(C25), 1, C25) / Y$14 * AA$10))</f>
        <v>0</v>
      </c>
      <c r="Q25" s="2339">
        <f t="shared" ca="1" si="6"/>
        <v>0</v>
      </c>
      <c r="R25" s="2472">
        <f ca="1">IF(P25&lt;&gt;0, (P25/P36)*R15, 0)</f>
        <v>0</v>
      </c>
      <c r="S25" s="2046"/>
      <c r="T25" s="2609">
        <v>1</v>
      </c>
      <c r="U25" s="2482">
        <f t="shared" ca="1" si="7"/>
        <v>0</v>
      </c>
      <c r="V25" s="2610">
        <f t="shared" ca="1" si="8"/>
        <v>0</v>
      </c>
      <c r="W25" s="2611" t="str">
        <f t="shared" ca="1" si="9"/>
        <v/>
      </c>
      <c r="X25" s="2484" t="str">
        <f t="shared" ca="1" si="10"/>
        <v/>
      </c>
      <c r="Y25" s="2612">
        <f t="shared" ca="1" si="11"/>
        <v>0</v>
      </c>
      <c r="Z25" s="2613">
        <f t="shared" ca="1" si="12"/>
        <v>0</v>
      </c>
      <c r="AA25" s="2485">
        <f ca="1">IF(Y14=0,0,(C25/Y14)*AA10)</f>
        <v>0</v>
      </c>
      <c r="AB25" s="2486">
        <f t="shared" si="13"/>
        <v>0</v>
      </c>
      <c r="AC25" s="3009"/>
      <c r="AD25" s="1928">
        <v>1</v>
      </c>
      <c r="AE25" s="1928">
        <v>1</v>
      </c>
      <c r="AF25" s="3049"/>
      <c r="AG25" s="1928">
        <v>1</v>
      </c>
      <c r="AH25" s="2560"/>
      <c r="AI25" s="2560"/>
      <c r="AJ25" s="2625">
        <v>1</v>
      </c>
      <c r="AK25" s="2629"/>
      <c r="AL25" s="2627"/>
      <c r="AM25" s="2627"/>
      <c r="AN25" s="2628">
        <v>1</v>
      </c>
      <c r="AO25" s="2628">
        <v>1</v>
      </c>
      <c r="AP25" s="1928">
        <v>1</v>
      </c>
      <c r="AQ25" s="1928">
        <v>1</v>
      </c>
      <c r="AR25" s="3130"/>
      <c r="AS25" s="3131"/>
      <c r="AT25" s="3132"/>
      <c r="AU25" s="1928">
        <v>1</v>
      </c>
      <c r="AV25" s="1928">
        <v>1</v>
      </c>
      <c r="AW25" s="1928">
        <v>1</v>
      </c>
    </row>
    <row r="26" spans="1:49" s="839" customFormat="1" ht="26.1" customHeight="1">
      <c r="A26" s="1928"/>
      <c r="B26" s="2604" t="str">
        <f t="shared" si="14"/>
        <v>►</v>
      </c>
      <c r="C26" s="2590"/>
      <c r="D26" s="2591"/>
      <c r="E26" s="2592" t="str">
        <f t="shared" si="1"/>
        <v/>
      </c>
      <c r="F26" s="2615"/>
      <c r="G26" s="2309"/>
      <c r="H26" s="2594">
        <f>IF(AND(F26="",G26=""),0,IF(AND(F26&lt;&gt;"",G26=""),"saisir ⑦",IF(AND(F26="",G26&lt;&gt;""),"saisir ⑥",IF(AND(G26=C8,F26&gt;10),"Trop de'/10",0))))</f>
        <v>0</v>
      </c>
      <c r="I26" s="2716">
        <f t="shared" ca="1" si="2"/>
        <v>0</v>
      </c>
      <c r="J26" s="2717">
        <f t="shared" ca="1" si="3"/>
        <v>0</v>
      </c>
      <c r="K26" s="2595"/>
      <c r="L26" s="2596">
        <f t="shared" ca="1" si="4"/>
        <v>0</v>
      </c>
      <c r="M26" s="2597" t="str">
        <f t="shared" ca="1" si="5"/>
        <v/>
      </c>
      <c r="N26" s="2465" cm="1">
        <f t="array" aca="1" ref="N26" ca="1">IF(ISBLANK(G26),0,INDIRECT(ADDRESS(MAX(($G$61:$M$68=G26)*ROW($G$61:$M$68))+1,MAX(($G$61:$M$68=G26)*COLUMN($G$61:$M$68))))*F26*T26*IF(ISBLANK(C26),1,C26))</f>
        <v>0</v>
      </c>
      <c r="O26" s="2706" cm="1">
        <f t="array" aca="1" ref="O26" ca="1">IF(ISBLANK(G26), 0, INDIRECT(ADDRESS(MAX(($G$61:$M$68=G26)*ROW($G$61:$M$68))+1, MAX(($G$61:$M$68=G26)*COLUMN($G$61:$M$68)))) * F26 * T26 * IF(ISBLANK(C26), 1, C26))</f>
        <v>0</v>
      </c>
      <c r="P26" s="2706" cm="1">
        <f t="array" aca="1" ref="P26" ca="1">IF(ISBLANK(G26), 0, IF(Y$14=0, 0, INDIRECT(ADDRESS(MAX(($G$61:$M$68=G26)*ROW($G$61:$M$68))+1, MAX(($G$61:$M$68=G26)*COLUMN($G$61:$M$68)))) * F26 * T26 * IF(ISBLANK(C26), 1, C26) / Y$14 * AA$10))</f>
        <v>0</v>
      </c>
      <c r="Q26" s="2339">
        <f t="shared" ca="1" si="6"/>
        <v>0</v>
      </c>
      <c r="R26" s="2472">
        <f ca="1">IF(P26&lt;&gt;0, (P26/P36)*R15, 0)</f>
        <v>0</v>
      </c>
      <c r="S26" s="2046"/>
      <c r="T26" s="2598">
        <v>1</v>
      </c>
      <c r="U26" s="2481">
        <f t="shared" ca="1" si="7"/>
        <v>0</v>
      </c>
      <c r="V26" s="2599">
        <f t="shared" ca="1" si="8"/>
        <v>0</v>
      </c>
      <c r="W26" s="2617" t="str">
        <f t="shared" ca="1" si="9"/>
        <v/>
      </c>
      <c r="X26" s="2479" t="str">
        <f t="shared" ca="1" si="10"/>
        <v/>
      </c>
      <c r="Y26" s="2600">
        <f t="shared" ca="1" si="11"/>
        <v>0</v>
      </c>
      <c r="Z26" s="2601">
        <f t="shared" ca="1" si="12"/>
        <v>0</v>
      </c>
      <c r="AA26" s="2049">
        <f ca="1">IF(Y14=0,0,(C26/Y14)*AA10)</f>
        <v>0</v>
      </c>
      <c r="AB26" s="2307">
        <f t="shared" si="13"/>
        <v>0</v>
      </c>
      <c r="AC26" s="3009"/>
      <c r="AD26" s="1928"/>
      <c r="AE26" s="1928"/>
      <c r="AF26" s="3040" t="s">
        <v>1916</v>
      </c>
      <c r="AG26" s="1928">
        <v>1</v>
      </c>
      <c r="AH26" s="3135" t="s">
        <v>76</v>
      </c>
      <c r="AI26" s="3135"/>
      <c r="AJ26" s="2625"/>
      <c r="AK26" s="3136" t="s">
        <v>1892</v>
      </c>
      <c r="AL26" s="3136"/>
      <c r="AM26" s="3136"/>
      <c r="AN26" s="3136"/>
      <c r="AO26" s="2627"/>
      <c r="AP26" s="1928"/>
      <c r="AQ26" s="1928"/>
      <c r="AR26" s="2630" t="s">
        <v>3814</v>
      </c>
      <c r="AS26" s="2631" t="s">
        <v>3815</v>
      </c>
      <c r="AT26" s="2442"/>
      <c r="AU26" s="1928">
        <v>1</v>
      </c>
      <c r="AV26" s="1928">
        <v>1</v>
      </c>
      <c r="AW26" s="1928">
        <v>1</v>
      </c>
    </row>
    <row r="27" spans="1:49" s="839" customFormat="1" ht="26.1" customHeight="1" thickBot="1">
      <c r="A27" s="1928"/>
      <c r="B27" s="2604" t="str">
        <f t="shared" si="14"/>
        <v>►</v>
      </c>
      <c r="C27" s="2605"/>
      <c r="D27" s="2606"/>
      <c r="E27" s="2592" t="str">
        <f t="shared" si="1"/>
        <v/>
      </c>
      <c r="F27" s="2607"/>
      <c r="G27" s="2309"/>
      <c r="H27" s="2594">
        <f>IF(AND(F27="",G27=""),0,IF(AND(F27&lt;&gt;"",G27=""),"saisir ⑦",IF(AND(F27="",G27&lt;&gt;""),"saisir ⑥",IF(AND(G27=C8,F27&gt;10),"Trop de'/10",0))))</f>
        <v>0</v>
      </c>
      <c r="I27" s="2716">
        <f t="shared" ca="1" si="2"/>
        <v>0</v>
      </c>
      <c r="J27" s="2717">
        <f t="shared" ca="1" si="3"/>
        <v>0</v>
      </c>
      <c r="K27" s="2608"/>
      <c r="L27" s="2596">
        <f t="shared" ca="1" si="4"/>
        <v>0</v>
      </c>
      <c r="M27" s="2597" t="str">
        <f t="shared" ca="1" si="5"/>
        <v/>
      </c>
      <c r="N27" s="2465" cm="1">
        <f t="array" aca="1" ref="N27" ca="1">IF(ISBLANK(G27),0,INDIRECT(ADDRESS(MAX(($G$61:$M$68=G27)*ROW($G$61:$M$68))+1,MAX(($G$61:$M$68=G27)*COLUMN($G$61:$M$68))))*F27*T27*IF(ISBLANK(C27),1,C27))</f>
        <v>0</v>
      </c>
      <c r="O27" s="2706" cm="1">
        <f t="array" aca="1" ref="O27" ca="1">IF(ISBLANK(G27), 0, INDIRECT(ADDRESS(MAX(($G$61:$M$68=G27)*ROW($G$61:$M$68))+1, MAX(($G$61:$M$68=G27)*COLUMN($G$61:$M$68)))) * F27 * T27 * IF(ISBLANK(C27), 1, C27))</f>
        <v>0</v>
      </c>
      <c r="P27" s="2706" cm="1">
        <f t="array" aca="1" ref="P27" ca="1">IF(ISBLANK(G27), 0, IF(Y$14=0, 0, INDIRECT(ADDRESS(MAX(($G$61:$M$68=G27)*ROW($G$61:$M$68))+1, MAX(($G$61:$M$68=G27)*COLUMN($G$61:$M$68)))) * F27 * T27 * IF(ISBLANK(C27), 1, C27) / Y$14 * AA$10))</f>
        <v>0</v>
      </c>
      <c r="Q27" s="2339">
        <f t="shared" ca="1" si="6"/>
        <v>0</v>
      </c>
      <c r="R27" s="2472">
        <f ca="1">IF(P27&lt;&gt;0, (P27/P36)*R15, 0)</f>
        <v>0</v>
      </c>
      <c r="S27" s="2046"/>
      <c r="T27" s="2609">
        <v>1</v>
      </c>
      <c r="U27" s="2482">
        <f t="shared" ca="1" si="7"/>
        <v>0</v>
      </c>
      <c r="V27" s="2610">
        <f t="shared" ca="1" si="8"/>
        <v>0</v>
      </c>
      <c r="W27" s="2611" t="str">
        <f t="shared" ca="1" si="9"/>
        <v/>
      </c>
      <c r="X27" s="2484" t="str">
        <f t="shared" ca="1" si="10"/>
        <v/>
      </c>
      <c r="Y27" s="2612">
        <f t="shared" ca="1" si="11"/>
        <v>0</v>
      </c>
      <c r="Z27" s="2613">
        <f t="shared" ca="1" si="12"/>
        <v>0</v>
      </c>
      <c r="AA27" s="2485">
        <f ca="1">IF(Y14=0,0,(C27/Y14)*AA10)</f>
        <v>0</v>
      </c>
      <c r="AB27" s="2486">
        <f t="shared" si="13"/>
        <v>0</v>
      </c>
      <c r="AC27" s="3009"/>
      <c r="AD27" s="1928"/>
      <c r="AE27" s="1928"/>
      <c r="AF27" s="3040"/>
      <c r="AG27" s="1928">
        <v>1</v>
      </c>
      <c r="AH27" s="2560"/>
      <c r="AI27" s="2560"/>
      <c r="AJ27" s="2625"/>
      <c r="AK27" s="3136"/>
      <c r="AL27" s="3136"/>
      <c r="AM27" s="3136"/>
      <c r="AN27" s="3136"/>
      <c r="AO27" s="2632"/>
      <c r="AP27" s="1928"/>
      <c r="AQ27" s="1928"/>
      <c r="AR27" s="3137" t="s">
        <v>3816</v>
      </c>
      <c r="AS27" s="3138"/>
      <c r="AT27" s="3139"/>
      <c r="AU27" s="1928">
        <v>1</v>
      </c>
      <c r="AV27" s="1928">
        <v>1</v>
      </c>
      <c r="AW27" s="1928">
        <v>1</v>
      </c>
    </row>
    <row r="28" spans="1:49" s="839" customFormat="1" ht="26.1" customHeight="1">
      <c r="A28" s="1928"/>
      <c r="B28" s="2604" t="str">
        <f t="shared" si="14"/>
        <v>►</v>
      </c>
      <c r="C28" s="2590"/>
      <c r="D28" s="2591"/>
      <c r="E28" s="2592" t="str">
        <f t="shared" si="1"/>
        <v/>
      </c>
      <c r="F28" s="2615"/>
      <c r="G28" s="2309"/>
      <c r="H28" s="2594">
        <f>IF(AND(F28="",G28=""),0,IF(AND(F28&lt;&gt;"",G28=""),"saisir ⑦",IF(AND(F28="",G28&lt;&gt;""),"saisir ⑥",IF(AND(G28=C8,F28&gt;10),"Trop de'/10",0))))</f>
        <v>0</v>
      </c>
      <c r="I28" s="2716">
        <f t="shared" ca="1" si="2"/>
        <v>0</v>
      </c>
      <c r="J28" s="2717">
        <f t="shared" ca="1" si="3"/>
        <v>0</v>
      </c>
      <c r="K28" s="2595"/>
      <c r="L28" s="2596">
        <f t="shared" ca="1" si="4"/>
        <v>0</v>
      </c>
      <c r="M28" s="2597" t="str">
        <f t="shared" ca="1" si="5"/>
        <v/>
      </c>
      <c r="N28" s="2465" cm="1">
        <f t="array" aca="1" ref="N28" ca="1">IF(ISBLANK(G28),0,INDIRECT(ADDRESS(MAX(($G$61:$M$68=G28)*ROW($G$61:$M$68))+1,MAX(($G$61:$M$68=G28)*COLUMN($G$61:$M$68))))*F28*T28*IF(ISBLANK(C28),1,C28))</f>
        <v>0</v>
      </c>
      <c r="O28" s="2706" cm="1">
        <f t="array" aca="1" ref="O28" ca="1">IF(ISBLANK(G28), 0, INDIRECT(ADDRESS(MAX(($G$61:$M$68=G28)*ROW($G$61:$M$68))+1, MAX(($G$61:$M$68=G28)*COLUMN($G$61:$M$68)))) * F28 * T28 * IF(ISBLANK(C28), 1, C28))</f>
        <v>0</v>
      </c>
      <c r="P28" s="2706" cm="1">
        <f t="array" aca="1" ref="P28" ca="1">IF(ISBLANK(G28), 0, IF(Y$14=0, 0, INDIRECT(ADDRESS(MAX(($G$61:$M$68=G28)*ROW($G$61:$M$68))+1, MAX(($G$61:$M$68=G28)*COLUMN($G$61:$M$68)))) * F28 * T28 * IF(ISBLANK(C28), 1, C28) / Y$14 * AA$10))</f>
        <v>0</v>
      </c>
      <c r="Q28" s="2339">
        <f t="shared" ca="1" si="6"/>
        <v>0</v>
      </c>
      <c r="R28" s="2472">
        <f ca="1">IF(P28&lt;&gt;0, (P28/P36)*R15, 0)</f>
        <v>0</v>
      </c>
      <c r="S28" s="2046"/>
      <c r="T28" s="2598">
        <v>1</v>
      </c>
      <c r="U28" s="2481">
        <f t="shared" ca="1" si="7"/>
        <v>0</v>
      </c>
      <c r="V28" s="2599">
        <f t="shared" ca="1" si="8"/>
        <v>0</v>
      </c>
      <c r="W28" s="2617" t="str">
        <f t="shared" ca="1" si="9"/>
        <v/>
      </c>
      <c r="X28" s="2479" t="str">
        <f t="shared" ca="1" si="10"/>
        <v/>
      </c>
      <c r="Y28" s="2600">
        <f t="shared" ca="1" si="11"/>
        <v>0</v>
      </c>
      <c r="Z28" s="2601">
        <f t="shared" ca="1" si="12"/>
        <v>0</v>
      </c>
      <c r="AA28" s="2049">
        <f ca="1">IF(Y14=0,0,(C28/Y14)*AA10)</f>
        <v>0</v>
      </c>
      <c r="AB28" s="2307">
        <f t="shared" si="13"/>
        <v>0</v>
      </c>
      <c r="AC28" s="3009"/>
      <c r="AD28" s="1928"/>
      <c r="AE28" s="1928"/>
      <c r="AF28" s="3040"/>
      <c r="AG28" s="1928">
        <v>1</v>
      </c>
      <c r="AH28" s="3140" t="s">
        <v>84</v>
      </c>
      <c r="AI28" s="3140"/>
      <c r="AJ28" s="2625"/>
      <c r="AK28" s="3141" t="s">
        <v>3720</v>
      </c>
      <c r="AL28" s="3141"/>
      <c r="AM28" s="3141"/>
      <c r="AN28" s="3141"/>
      <c r="AO28" s="3141"/>
      <c r="AP28" s="1928"/>
      <c r="AQ28" s="1928"/>
      <c r="AR28" s="3137"/>
      <c r="AS28" s="3138"/>
      <c r="AT28" s="3139"/>
      <c r="AU28" s="1928">
        <v>1</v>
      </c>
      <c r="AV28" s="1928">
        <v>1</v>
      </c>
      <c r="AW28" s="1928">
        <v>1</v>
      </c>
    </row>
    <row r="29" spans="1:49" s="839" customFormat="1" ht="26.1" customHeight="1" thickBot="1">
      <c r="A29" s="1928"/>
      <c r="B29" s="2604" t="str">
        <f t="shared" si="14"/>
        <v>►</v>
      </c>
      <c r="C29" s="2605"/>
      <c r="D29" s="2606"/>
      <c r="E29" s="2592" t="str">
        <f t="shared" si="1"/>
        <v/>
      </c>
      <c r="F29" s="2607"/>
      <c r="G29" s="2309"/>
      <c r="H29" s="2594">
        <f>IF(AND(F29="",G29=""),0,IF(AND(F29&lt;&gt;"",G29=""),"saisir ⑦",IF(AND(F29="",G29&lt;&gt;""),"saisir ⑥",IF(AND(G29=C8,F29&gt;10),"Trop de'/10",0))))</f>
        <v>0</v>
      </c>
      <c r="I29" s="2716">
        <f t="shared" ca="1" si="2"/>
        <v>0</v>
      </c>
      <c r="J29" s="2717">
        <f t="shared" ca="1" si="3"/>
        <v>0</v>
      </c>
      <c r="K29" s="2608"/>
      <c r="L29" s="2596">
        <f t="shared" ca="1" si="4"/>
        <v>0</v>
      </c>
      <c r="M29" s="2597" t="str">
        <f t="shared" ca="1" si="5"/>
        <v/>
      </c>
      <c r="N29" s="2465" cm="1">
        <f t="array" aca="1" ref="N29" ca="1">IF(ISBLANK(G29),0,INDIRECT(ADDRESS(MAX(($G$61:$M$68=G29)*ROW($G$61:$M$68))+1,MAX(($G$61:$M$68=G29)*COLUMN($G$61:$M$68))))*F29*T29*IF(ISBLANK(C29),1,C29))</f>
        <v>0</v>
      </c>
      <c r="O29" s="2706" cm="1">
        <f t="array" aca="1" ref="O29" ca="1">IF(ISBLANK(G29), 0, INDIRECT(ADDRESS(MAX(($G$61:$M$68=G29)*ROW($G$61:$M$68))+1, MAX(($G$61:$M$68=G29)*COLUMN($G$61:$M$68)))) * F29 * T29 * IF(ISBLANK(C29), 1, C29))</f>
        <v>0</v>
      </c>
      <c r="P29" s="2706" cm="1">
        <f t="array" aca="1" ref="P29" ca="1">IF(ISBLANK(G29), 0, IF(Y$14=0, 0, INDIRECT(ADDRESS(MAX(($G$61:$M$68=G29)*ROW($G$61:$M$68))+1, MAX(($G$61:$M$68=G29)*COLUMN($G$61:$M$68)))) * F29 * T29 * IF(ISBLANK(C29), 1, C29) / Y$14 * AA$10))</f>
        <v>0</v>
      </c>
      <c r="Q29" s="2339">
        <f t="shared" ca="1" si="6"/>
        <v>0</v>
      </c>
      <c r="R29" s="2472">
        <f ca="1">IF(P29&lt;&gt;0, (P29/P36)*R15, 0)</f>
        <v>0</v>
      </c>
      <c r="S29" s="2046"/>
      <c r="T29" s="2609">
        <v>1</v>
      </c>
      <c r="U29" s="2482">
        <f t="shared" ca="1" si="7"/>
        <v>0</v>
      </c>
      <c r="V29" s="2610">
        <f t="shared" ca="1" si="8"/>
        <v>0</v>
      </c>
      <c r="W29" s="2611" t="str">
        <f t="shared" ca="1" si="9"/>
        <v/>
      </c>
      <c r="X29" s="2484" t="str">
        <f t="shared" ca="1" si="10"/>
        <v/>
      </c>
      <c r="Y29" s="2612">
        <f t="shared" ca="1" si="11"/>
        <v>0</v>
      </c>
      <c r="Z29" s="2613">
        <f t="shared" ca="1" si="12"/>
        <v>0</v>
      </c>
      <c r="AA29" s="2485">
        <f ca="1">IF(Y14=0,0,(C29/Y14)*AA10)</f>
        <v>0</v>
      </c>
      <c r="AB29" s="2486">
        <f t="shared" si="13"/>
        <v>0</v>
      </c>
      <c r="AC29" s="3009"/>
      <c r="AD29" s="1928"/>
      <c r="AE29" s="1928"/>
      <c r="AF29" s="949"/>
      <c r="AG29" s="1928">
        <v>1</v>
      </c>
      <c r="AH29" s="2560"/>
      <c r="AI29" s="2560"/>
      <c r="AJ29" s="2625"/>
      <c r="AK29" s="3141"/>
      <c r="AL29" s="3141"/>
      <c r="AM29" s="3141"/>
      <c r="AN29" s="3141"/>
      <c r="AO29" s="3141"/>
      <c r="AP29" s="1928"/>
      <c r="AQ29" s="1928"/>
      <c r="AR29" s="3137"/>
      <c r="AS29" s="3138"/>
      <c r="AT29" s="3139"/>
      <c r="AU29" s="1928">
        <v>1</v>
      </c>
      <c r="AV29" s="1928">
        <v>1</v>
      </c>
      <c r="AW29" s="1928">
        <v>1</v>
      </c>
    </row>
    <row r="30" spans="1:49" s="839" customFormat="1" ht="26.1" customHeight="1">
      <c r="A30" s="1928"/>
      <c r="B30" s="2604" t="str">
        <f t="shared" si="14"/>
        <v>►</v>
      </c>
      <c r="C30" s="2590"/>
      <c r="D30" s="2591"/>
      <c r="E30" s="2592" t="str">
        <f t="shared" si="1"/>
        <v/>
      </c>
      <c r="F30" s="2615"/>
      <c r="G30" s="2309"/>
      <c r="H30" s="2594">
        <f>IF(AND(F30="",G30=""),0,IF(AND(F30&lt;&gt;"",G30=""),"saisir ⑦",IF(AND(F30="",G30&lt;&gt;""),"saisir ⑥",IF(AND(G30=C8,F30&gt;10),"Trop de'/10",0))))</f>
        <v>0</v>
      </c>
      <c r="I30" s="2716">
        <f t="shared" ca="1" si="2"/>
        <v>0</v>
      </c>
      <c r="J30" s="2717">
        <f t="shared" ca="1" si="3"/>
        <v>0</v>
      </c>
      <c r="K30" s="2595"/>
      <c r="L30" s="2596">
        <f t="shared" ca="1" si="4"/>
        <v>0</v>
      </c>
      <c r="M30" s="2597" t="str">
        <f t="shared" ca="1" si="5"/>
        <v/>
      </c>
      <c r="N30" s="2465" cm="1">
        <f t="array" aca="1" ref="N30" ca="1">IF(ISBLANK(G30),0,INDIRECT(ADDRESS(MAX(($G$61:$M$68=G30)*ROW($G$61:$M$68))+1,MAX(($G$61:$M$68=G30)*COLUMN($G$61:$M$68))))*F30*T30*IF(ISBLANK(C30),1,C30))</f>
        <v>0</v>
      </c>
      <c r="O30" s="2706" cm="1">
        <f t="array" aca="1" ref="O30" ca="1">IF(ISBLANK(G30), 0, INDIRECT(ADDRESS(MAX(($G$61:$M$68=G30)*ROW($G$61:$M$68))+1, MAX(($G$61:$M$68=G30)*COLUMN($G$61:$M$68)))) * F30 * T30 * IF(ISBLANK(C30), 1, C30))</f>
        <v>0</v>
      </c>
      <c r="P30" s="2706" cm="1">
        <f t="array" aca="1" ref="P30" ca="1">IF(ISBLANK(G30), 0, IF(Y$14=0, 0, INDIRECT(ADDRESS(MAX(($G$61:$M$68=G30)*ROW($G$61:$M$68))+1, MAX(($G$61:$M$68=G30)*COLUMN($G$61:$M$68)))) * F30 * T30 * IF(ISBLANK(C30), 1, C30) / Y$14 * AA$10))</f>
        <v>0</v>
      </c>
      <c r="Q30" s="2339">
        <f t="shared" ca="1" si="6"/>
        <v>0</v>
      </c>
      <c r="R30" s="2472">
        <f ca="1">IF(P30&lt;&gt;0, (P30/P36)*R15, 0)</f>
        <v>0</v>
      </c>
      <c r="S30" s="2046"/>
      <c r="T30" s="2598">
        <v>1</v>
      </c>
      <c r="U30" s="2481">
        <f t="shared" ca="1" si="7"/>
        <v>0</v>
      </c>
      <c r="V30" s="2599">
        <f t="shared" ca="1" si="8"/>
        <v>0</v>
      </c>
      <c r="W30" s="2617" t="str">
        <f t="shared" ca="1" si="9"/>
        <v/>
      </c>
      <c r="X30" s="2479" t="str">
        <f t="shared" ca="1" si="10"/>
        <v/>
      </c>
      <c r="Y30" s="2600">
        <f t="shared" ca="1" si="11"/>
        <v>0</v>
      </c>
      <c r="Z30" s="2601">
        <f t="shared" ca="1" si="12"/>
        <v>0</v>
      </c>
      <c r="AA30" s="2049">
        <f ca="1">IF(Y14=0,0,(C30/Y14)*AA10)</f>
        <v>0</v>
      </c>
      <c r="AB30" s="2307">
        <f t="shared" si="13"/>
        <v>0</v>
      </c>
      <c r="AC30" s="3009"/>
      <c r="AD30" s="1928"/>
      <c r="AE30" s="1928"/>
      <c r="AF30" s="949"/>
      <c r="AG30" s="1928">
        <v>1</v>
      </c>
      <c r="AH30" s="3142" t="s">
        <v>88</v>
      </c>
      <c r="AI30" s="3142"/>
      <c r="AJ30" s="2625"/>
      <c r="AK30" s="3141"/>
      <c r="AL30" s="3141"/>
      <c r="AM30" s="3141"/>
      <c r="AN30" s="3141"/>
      <c r="AO30" s="3141"/>
      <c r="AP30" s="1928"/>
      <c r="AQ30" s="1928"/>
      <c r="AR30" s="2633" t="s">
        <v>2219</v>
      </c>
      <c r="AS30" s="2634"/>
      <c r="AT30" s="2635"/>
      <c r="AU30" s="1928">
        <v>1</v>
      </c>
      <c r="AV30" s="1928">
        <v>1</v>
      </c>
      <c r="AW30" s="1928">
        <v>1</v>
      </c>
    </row>
    <row r="31" spans="1:49" s="839" customFormat="1" ht="26.1" customHeight="1" thickBot="1">
      <c r="A31" s="1928"/>
      <c r="B31" s="2604" t="str">
        <f t="shared" si="14"/>
        <v>►</v>
      </c>
      <c r="C31" s="2605"/>
      <c r="D31" s="2606"/>
      <c r="E31" s="2592" t="str">
        <f t="shared" si="1"/>
        <v/>
      </c>
      <c r="F31" s="2607"/>
      <c r="G31" s="2309"/>
      <c r="H31" s="2594">
        <f>IF(AND(F31="",G31=""),0,IF(AND(F31&lt;&gt;"",G31=""),"saisir ⑦",IF(AND(F31="",G31&lt;&gt;""),"saisir ⑥",IF(AND(G31=C8,F31&gt;10),"Trop de'/10",0))))</f>
        <v>0</v>
      </c>
      <c r="I31" s="2716">
        <f t="shared" ca="1" si="2"/>
        <v>0</v>
      </c>
      <c r="J31" s="2717">
        <f t="shared" ca="1" si="3"/>
        <v>0</v>
      </c>
      <c r="K31" s="2608"/>
      <c r="L31" s="2596">
        <f t="shared" ca="1" si="4"/>
        <v>0</v>
      </c>
      <c r="M31" s="2597" t="str">
        <f t="shared" ca="1" si="5"/>
        <v/>
      </c>
      <c r="N31" s="2465" cm="1">
        <f t="array" aca="1" ref="N31" ca="1">IF(ISBLANK(G31),0,INDIRECT(ADDRESS(MAX(($G$61:$M$68=G31)*ROW($G$61:$M$68))+1,MAX(($G$61:$M$68=G31)*COLUMN($G$61:$M$68))))*F31*T31*IF(ISBLANK(C31),1,C31))</f>
        <v>0</v>
      </c>
      <c r="O31" s="2706" cm="1">
        <f t="array" aca="1" ref="O31" ca="1">IF(ISBLANK(G31), 0, INDIRECT(ADDRESS(MAX(($G$61:$M$68=G31)*ROW($G$61:$M$68))+1, MAX(($G$61:$M$68=G31)*COLUMN($G$61:$M$68)))) * F31 * T31 * IF(ISBLANK(C31), 1, C31))</f>
        <v>0</v>
      </c>
      <c r="P31" s="2706" cm="1">
        <f t="array" aca="1" ref="P31" ca="1">IF(ISBLANK(G31), 0, IF(Y$14=0, 0, INDIRECT(ADDRESS(MAX(($G$61:$M$68=G31)*ROW($G$61:$M$68))+1, MAX(($G$61:$M$68=G31)*COLUMN($G$61:$M$68)))) * F31 * T31 * IF(ISBLANK(C31), 1, C31) / Y$14 * AA$10))</f>
        <v>0</v>
      </c>
      <c r="Q31" s="2339">
        <f t="shared" ca="1" si="6"/>
        <v>0</v>
      </c>
      <c r="R31" s="2472">
        <f ca="1">IF(P31&lt;&gt;0, (P31/P36)*R15, 0)</f>
        <v>0</v>
      </c>
      <c r="S31" s="2046"/>
      <c r="T31" s="2609">
        <v>1</v>
      </c>
      <c r="U31" s="2482">
        <f t="shared" ca="1" si="7"/>
        <v>0</v>
      </c>
      <c r="V31" s="2610">
        <f t="shared" ca="1" si="8"/>
        <v>0</v>
      </c>
      <c r="W31" s="2611" t="str">
        <f t="shared" ca="1" si="9"/>
        <v/>
      </c>
      <c r="X31" s="2484" t="str">
        <f t="shared" ca="1" si="10"/>
        <v/>
      </c>
      <c r="Y31" s="2612">
        <f t="shared" ca="1" si="11"/>
        <v>0</v>
      </c>
      <c r="Z31" s="2613">
        <f t="shared" ca="1" si="12"/>
        <v>0</v>
      </c>
      <c r="AA31" s="2485">
        <f ca="1">IF(Y14=0,0,(C31/Y14)*AA10)</f>
        <v>0</v>
      </c>
      <c r="AB31" s="2486">
        <f t="shared" si="13"/>
        <v>0</v>
      </c>
      <c r="AC31" s="3009"/>
      <c r="AD31" s="1928"/>
      <c r="AE31" s="1928"/>
      <c r="AF31" s="949"/>
      <c r="AG31" s="1928">
        <v>1</v>
      </c>
      <c r="AH31" s="2560"/>
      <c r="AI31" s="2560"/>
      <c r="AJ31" s="2625"/>
      <c r="AK31" s="3116" t="s">
        <v>3721</v>
      </c>
      <c r="AL31" s="3116"/>
      <c r="AM31" s="3116"/>
      <c r="AN31" s="3116"/>
      <c r="AO31" s="3116"/>
      <c r="AP31" s="1928"/>
      <c r="AQ31" s="1928"/>
      <c r="AR31" s="3117" t="s">
        <v>3817</v>
      </c>
      <c r="AS31" s="3118"/>
      <c r="AT31" s="3119"/>
      <c r="AU31" s="1928">
        <v>1</v>
      </c>
      <c r="AV31" s="1928">
        <v>1</v>
      </c>
      <c r="AW31" s="1928">
        <v>1</v>
      </c>
    </row>
    <row r="32" spans="1:49" s="839" customFormat="1" ht="26.1" customHeight="1">
      <c r="A32" s="1928"/>
      <c r="B32" s="2604" t="str">
        <f t="shared" si="14"/>
        <v>►</v>
      </c>
      <c r="C32" s="2590"/>
      <c r="D32" s="2591"/>
      <c r="E32" s="2592" t="str">
        <f t="shared" si="1"/>
        <v/>
      </c>
      <c r="F32" s="2615"/>
      <c r="G32" s="2309"/>
      <c r="H32" s="2594">
        <f>IF(AND(F32="",G32=""),0,IF(AND(F32&lt;&gt;"",G32=""),"saisir ⑦",IF(AND(F32="",G32&lt;&gt;""),"saisir ⑥",IF(AND(G32=C8,F32&gt;10),"Trop de'/10",0))))</f>
        <v>0</v>
      </c>
      <c r="I32" s="2716">
        <f t="shared" ca="1" si="2"/>
        <v>0</v>
      </c>
      <c r="J32" s="2717">
        <f t="shared" ca="1" si="3"/>
        <v>0</v>
      </c>
      <c r="K32" s="2595"/>
      <c r="L32" s="2596">
        <f t="shared" ca="1" si="4"/>
        <v>0</v>
      </c>
      <c r="M32" s="2597" t="str">
        <f t="shared" ca="1" si="5"/>
        <v/>
      </c>
      <c r="N32" s="2465" cm="1">
        <f t="array" aca="1" ref="N32" ca="1">IF(ISBLANK(G32),0,INDIRECT(ADDRESS(MAX(($G$61:$M$68=G32)*ROW($G$61:$M$68))+1,MAX(($G$61:$M$68=G32)*COLUMN($G$61:$M$68))))*F32*T32*IF(ISBLANK(C32),1,C32))</f>
        <v>0</v>
      </c>
      <c r="O32" s="2706" cm="1">
        <f t="array" aca="1" ref="O32" ca="1">IF(ISBLANK(G32), 0, INDIRECT(ADDRESS(MAX(($G$61:$M$68=G32)*ROW($G$61:$M$68))+1, MAX(($G$61:$M$68=G32)*COLUMN($G$61:$M$68)))) * F32 * T32 * IF(ISBLANK(C32), 1, C32))</f>
        <v>0</v>
      </c>
      <c r="P32" s="2706" cm="1">
        <f t="array" aca="1" ref="P32" ca="1">IF(ISBLANK(G32), 0, IF(Y$14=0, 0, INDIRECT(ADDRESS(MAX(($G$61:$M$68=G32)*ROW($G$61:$M$68))+1, MAX(($G$61:$M$68=G32)*COLUMN($G$61:$M$68)))) * F32 * T32 * IF(ISBLANK(C32), 1, C32) / Y$14 * AA$10))</f>
        <v>0</v>
      </c>
      <c r="Q32" s="2339">
        <f t="shared" ca="1" si="6"/>
        <v>0</v>
      </c>
      <c r="R32" s="2472">
        <f ca="1">IF(P32&lt;&gt;0, (P32/P36)*R15, 0)</f>
        <v>0</v>
      </c>
      <c r="S32" s="2046"/>
      <c r="T32" s="2598">
        <v>1</v>
      </c>
      <c r="U32" s="2481">
        <f t="shared" ca="1" si="7"/>
        <v>0</v>
      </c>
      <c r="V32" s="2599">
        <f t="shared" ca="1" si="8"/>
        <v>0</v>
      </c>
      <c r="W32" s="2617" t="str">
        <f t="shared" ca="1" si="9"/>
        <v/>
      </c>
      <c r="X32" s="2479" t="str">
        <f t="shared" ca="1" si="10"/>
        <v/>
      </c>
      <c r="Y32" s="2600">
        <f t="shared" ca="1" si="11"/>
        <v>0</v>
      </c>
      <c r="Z32" s="2601">
        <f t="shared" ca="1" si="12"/>
        <v>0</v>
      </c>
      <c r="AA32" s="2049">
        <f ca="1">IF(Y14=0,0,(C32/Y14)*AA10)</f>
        <v>0</v>
      </c>
      <c r="AB32" s="2307">
        <f t="shared" si="13"/>
        <v>0</v>
      </c>
      <c r="AC32" s="3009"/>
      <c r="AD32" s="1928"/>
      <c r="AE32" s="1928"/>
      <c r="AF32" s="949"/>
      <c r="AG32" s="1928">
        <v>1</v>
      </c>
      <c r="AH32" s="3120" t="s">
        <v>92</v>
      </c>
      <c r="AI32" s="3120"/>
      <c r="AJ32" s="2625"/>
      <c r="AK32" s="3116"/>
      <c r="AL32" s="3116"/>
      <c r="AM32" s="3116"/>
      <c r="AN32" s="3116"/>
      <c r="AO32" s="3116"/>
      <c r="AP32" s="1928"/>
      <c r="AQ32" s="1928"/>
      <c r="AR32" s="3117"/>
      <c r="AS32" s="3118"/>
      <c r="AT32" s="3119"/>
      <c r="AU32" s="1928">
        <v>1</v>
      </c>
      <c r="AV32" s="1928">
        <v>1</v>
      </c>
      <c r="AW32" s="1928">
        <v>1</v>
      </c>
    </row>
    <row r="33" spans="1:49" s="839" customFormat="1" ht="26.1" customHeight="1" thickBot="1">
      <c r="A33" s="1928"/>
      <c r="B33" s="2604" t="str">
        <f t="shared" si="14"/>
        <v>►</v>
      </c>
      <c r="C33" s="2605"/>
      <c r="D33" s="2606"/>
      <c r="E33" s="2592" t="str">
        <f t="shared" si="1"/>
        <v/>
      </c>
      <c r="F33" s="2607"/>
      <c r="G33" s="2309"/>
      <c r="H33" s="2594">
        <f>IF(AND(F33="",G33=""),0,IF(AND(F33&lt;&gt;"",G33=""),"saisir ⑦",IF(AND(F33="",G33&lt;&gt;""),"saisir ⑥",IF(AND(G33=C8,F33&gt;10),"Trop de'/10",0))))</f>
        <v>0</v>
      </c>
      <c r="I33" s="2716">
        <f t="shared" ca="1" si="2"/>
        <v>0</v>
      </c>
      <c r="J33" s="2717">
        <f t="shared" ca="1" si="3"/>
        <v>0</v>
      </c>
      <c r="K33" s="2608"/>
      <c r="L33" s="2596">
        <f t="shared" ca="1" si="4"/>
        <v>0</v>
      </c>
      <c r="M33" s="2597" t="str">
        <f t="shared" ca="1" si="5"/>
        <v/>
      </c>
      <c r="N33" s="2465" cm="1">
        <f t="array" aca="1" ref="N33" ca="1">IF(ISBLANK(G33),0,INDIRECT(ADDRESS(MAX(($G$61:$M$68=G33)*ROW($G$61:$M$68))+1,MAX(($G$61:$M$68=G33)*COLUMN($G$61:$M$68))))*F33*T33*IF(ISBLANK(C33),1,C33))</f>
        <v>0</v>
      </c>
      <c r="O33" s="2706" cm="1">
        <f t="array" aca="1" ref="O33" ca="1">IF(ISBLANK(G33), 0, INDIRECT(ADDRESS(MAX(($G$61:$M$68=G33)*ROW($G$61:$M$68))+1, MAX(($G$61:$M$68=G33)*COLUMN($G$61:$M$68)))) * F33 * T33 * IF(ISBLANK(C33), 1, C33))</f>
        <v>0</v>
      </c>
      <c r="P33" s="2706" cm="1">
        <f t="array" aca="1" ref="P33" ca="1">IF(ISBLANK(G33), 0, IF(Y$14=0, 0, INDIRECT(ADDRESS(MAX(($G$61:$M$68=G33)*ROW($G$61:$M$68))+1, MAX(($G$61:$M$68=G33)*COLUMN($G$61:$M$68)))) * F33 * T33 * IF(ISBLANK(C33), 1, C33) / Y$14 * AA$10))</f>
        <v>0</v>
      </c>
      <c r="Q33" s="2339">
        <f t="shared" ca="1" si="6"/>
        <v>0</v>
      </c>
      <c r="R33" s="2472">
        <f ca="1">IF(P33&lt;&gt;0, (P33/P36)*R15, 0)</f>
        <v>0</v>
      </c>
      <c r="S33" s="2046"/>
      <c r="T33" s="2609">
        <v>1</v>
      </c>
      <c r="U33" s="2482">
        <f t="shared" ca="1" si="7"/>
        <v>0</v>
      </c>
      <c r="V33" s="2610">
        <f t="shared" ca="1" si="8"/>
        <v>0</v>
      </c>
      <c r="W33" s="2611" t="str">
        <f t="shared" ca="1" si="9"/>
        <v/>
      </c>
      <c r="X33" s="2484" t="str">
        <f t="shared" ca="1" si="10"/>
        <v/>
      </c>
      <c r="Y33" s="2612">
        <f t="shared" ca="1" si="11"/>
        <v>0</v>
      </c>
      <c r="Z33" s="2613">
        <f t="shared" ca="1" si="12"/>
        <v>0</v>
      </c>
      <c r="AA33" s="2485">
        <f ca="1">IF(Y14=0,0,(C33/Y14)*AA10)</f>
        <v>0</v>
      </c>
      <c r="AB33" s="2486">
        <f t="shared" si="13"/>
        <v>0</v>
      </c>
      <c r="AC33" s="3009"/>
      <c r="AD33" s="1928"/>
      <c r="AE33" s="1928"/>
      <c r="AF33" s="949"/>
      <c r="AG33" s="1928">
        <v>1</v>
      </c>
      <c r="AH33" s="2560"/>
      <c r="AI33" s="2560"/>
      <c r="AJ33" s="2625"/>
      <c r="AK33" s="3121" t="s">
        <v>5</v>
      </c>
      <c r="AL33" s="3121"/>
      <c r="AM33" s="3121"/>
      <c r="AN33" s="3121"/>
      <c r="AO33" s="2627"/>
      <c r="AP33" s="1928"/>
      <c r="AQ33" s="1928"/>
      <c r="AR33" s="3122" t="s">
        <v>2225</v>
      </c>
      <c r="AS33" s="3123"/>
      <c r="AT33" s="3124"/>
      <c r="AU33" s="1928">
        <v>1</v>
      </c>
      <c r="AV33" s="1928">
        <v>1</v>
      </c>
      <c r="AW33" s="1928">
        <v>1</v>
      </c>
    </row>
    <row r="34" spans="1:49" s="839" customFormat="1" ht="26.1" customHeight="1">
      <c r="A34" s="1928">
        <v>1</v>
      </c>
      <c r="B34" s="2604" t="str">
        <f t="shared" si="14"/>
        <v>►</v>
      </c>
      <c r="C34" s="2590"/>
      <c r="D34" s="2591"/>
      <c r="E34" s="2592" t="str">
        <f t="shared" si="1"/>
        <v/>
      </c>
      <c r="F34" s="2615"/>
      <c r="G34" s="2309"/>
      <c r="H34" s="2594">
        <f>IF(AND(F34="",G34=""),0,IF(AND(F34&lt;&gt;"",G34=""),"saisir ⑦",IF(AND(F34="",G34&lt;&gt;""),"saisir ⑥",IF(AND(G34=C8,F34&gt;10),"Trop de'/10",0))))</f>
        <v>0</v>
      </c>
      <c r="I34" s="2716">
        <f t="shared" ca="1" si="2"/>
        <v>0</v>
      </c>
      <c r="J34" s="2717">
        <f t="shared" ca="1" si="3"/>
        <v>0</v>
      </c>
      <c r="K34" s="2595"/>
      <c r="L34" s="2596">
        <f t="shared" ca="1" si="4"/>
        <v>0</v>
      </c>
      <c r="M34" s="2597" t="str">
        <f t="shared" ca="1" si="5"/>
        <v/>
      </c>
      <c r="N34" s="2465" cm="1">
        <f t="array" aca="1" ref="N34" ca="1">IF(ISBLANK(G34),0,INDIRECT(ADDRESS(MAX(($G$61:$M$68=G34)*ROW($G$61:$M$68))+1,MAX(($G$61:$M$68=G34)*COLUMN($G$61:$M$68))))*F34*T34*IF(ISBLANK(C34),1,C34))</f>
        <v>0</v>
      </c>
      <c r="O34" s="2706" cm="1">
        <f t="array" aca="1" ref="O34" ca="1">IF(ISBLANK(G34), 0, INDIRECT(ADDRESS(MAX(($G$61:$M$68=G34)*ROW($G$61:$M$68))+1, MAX(($G$61:$M$68=G34)*COLUMN($G$61:$M$68)))) * F34 * T34 * IF(ISBLANK(C34), 1, C34))</f>
        <v>0</v>
      </c>
      <c r="P34" s="2706" cm="1">
        <f t="array" aca="1" ref="P34" ca="1">IF(ISBLANK(G34), 0, IF(Y$14=0, 0, INDIRECT(ADDRESS(MAX(($G$61:$M$68=G34)*ROW($G$61:$M$68))+1, MAX(($G$61:$M$68=G34)*COLUMN($G$61:$M$68)))) * F34 * T34 * IF(ISBLANK(C34), 1, C34) / Y$14 * AA$10))</f>
        <v>0</v>
      </c>
      <c r="Q34" s="2339">
        <f t="shared" ca="1" si="6"/>
        <v>0</v>
      </c>
      <c r="R34" s="2472">
        <f ca="1">IF(P34&lt;&gt;0, (P34/P36)*R15, 0)</f>
        <v>0</v>
      </c>
      <c r="S34" s="2046"/>
      <c r="T34" s="2598">
        <v>1</v>
      </c>
      <c r="U34" s="2481">
        <f t="shared" ca="1" si="7"/>
        <v>0</v>
      </c>
      <c r="V34" s="2599">
        <f t="shared" ca="1" si="8"/>
        <v>0</v>
      </c>
      <c r="W34" s="2617" t="str">
        <f t="shared" ca="1" si="9"/>
        <v/>
      </c>
      <c r="X34" s="2479" t="str">
        <f t="shared" ca="1" si="10"/>
        <v/>
      </c>
      <c r="Y34" s="2600">
        <f t="shared" ca="1" si="11"/>
        <v>0</v>
      </c>
      <c r="Z34" s="2601">
        <f t="shared" ca="1" si="12"/>
        <v>0</v>
      </c>
      <c r="AA34" s="2049">
        <f ca="1">IF(Y14=0,0,(C34/Y14)*AA10)</f>
        <v>0</v>
      </c>
      <c r="AB34" s="2307">
        <f t="shared" si="13"/>
        <v>0</v>
      </c>
      <c r="AC34" s="3009"/>
      <c r="AD34" s="1928">
        <v>1</v>
      </c>
      <c r="AE34" s="1928">
        <v>1</v>
      </c>
      <c r="AF34" s="3040" t="s">
        <v>1917</v>
      </c>
      <c r="AG34" s="1928">
        <v>1</v>
      </c>
      <c r="AH34" s="3134" t="s">
        <v>96</v>
      </c>
      <c r="AI34" s="3134"/>
      <c r="AJ34" s="2625">
        <v>1</v>
      </c>
      <c r="AK34" s="3121"/>
      <c r="AL34" s="3121"/>
      <c r="AM34" s="3121"/>
      <c r="AN34" s="3121"/>
      <c r="AO34" s="2627"/>
      <c r="AP34" s="1928">
        <v>1</v>
      </c>
      <c r="AQ34" s="1928">
        <v>1</v>
      </c>
      <c r="AR34" s="3122"/>
      <c r="AS34" s="3123"/>
      <c r="AT34" s="3124"/>
      <c r="AU34" s="1928">
        <v>1</v>
      </c>
      <c r="AV34" s="1928">
        <v>1</v>
      </c>
      <c r="AW34" s="1928">
        <v>1</v>
      </c>
    </row>
    <row r="35" spans="1:49" s="839" customFormat="1" ht="26.1" customHeight="1" thickBot="1">
      <c r="A35" s="1928">
        <v>1</v>
      </c>
      <c r="B35" s="2544" t="s">
        <v>192</v>
      </c>
      <c r="C35" s="2605"/>
      <c r="D35" s="2606"/>
      <c r="E35" s="2592" t="str">
        <f t="shared" si="1"/>
        <v/>
      </c>
      <c r="F35" s="2636"/>
      <c r="G35" s="2309"/>
      <c r="H35" s="2594">
        <f>IF(AND(F35="",G35=""),0,IF(AND(F35&lt;&gt;"",G35=""),"saisir ⑦",IF(AND(F35="",G35&lt;&gt;""),"saisir ⑥",IF(AND(G35=C8,F35&gt;10),"Trop de'/10",0))))</f>
        <v>0</v>
      </c>
      <c r="I35" s="2716">
        <f t="shared" ca="1" si="2"/>
        <v>0</v>
      </c>
      <c r="J35" s="2717">
        <f t="shared" ca="1" si="3"/>
        <v>0</v>
      </c>
      <c r="K35" s="2608"/>
      <c r="L35" s="2596">
        <f t="shared" ca="1" si="4"/>
        <v>0</v>
      </c>
      <c r="M35" s="2597" t="str">
        <f t="shared" ca="1" si="5"/>
        <v/>
      </c>
      <c r="N35" s="2465" cm="1">
        <f t="array" aca="1" ref="N35" ca="1">IF(ISBLANK(G35),0,INDIRECT(ADDRESS(MAX(($G$61:$M$68=G35)*ROW($G$61:$M$68))+1,MAX(($G$61:$M$68=G35)*COLUMN($G$61:$M$68))))*F35*T35*IF(ISBLANK(C35),1,C35))</f>
        <v>0</v>
      </c>
      <c r="O35" s="2706" cm="1">
        <f t="array" aca="1" ref="O35" ca="1">IF(ISBLANK(G35), 0, INDIRECT(ADDRESS(MAX(($G$61:$M$68=G35)*ROW($G$61:$M$68))+1, MAX(($G$61:$M$68=G35)*COLUMN($G$61:$M$68)))) * F35 * T35 * IF(ISBLANK(C35), 1, C35))</f>
        <v>0</v>
      </c>
      <c r="P35" s="2706" cm="1">
        <f t="array" aca="1" ref="P35" ca="1">IF(ISBLANK(G35), 0, IF(Y$14=0, 0, INDIRECT(ADDRESS(MAX(($G$61:$M$68=G35)*ROW($G$61:$M$68))+1, MAX(($G$61:$M$68=G35)*COLUMN($G$61:$M$68)))) * F35 * T35 * IF(ISBLANK(C35), 1, C35) / Y$14 * AA$10))</f>
        <v>0</v>
      </c>
      <c r="Q35" s="2339">
        <f t="shared" ca="1" si="6"/>
        <v>0</v>
      </c>
      <c r="R35" s="2472">
        <f ca="1">IF(P35&lt;&gt;0, (P35/P36)*R15, 0)</f>
        <v>0</v>
      </c>
      <c r="S35" s="2046"/>
      <c r="T35" s="2609">
        <v>1</v>
      </c>
      <c r="U35" s="2482">
        <f t="shared" ca="1" si="7"/>
        <v>0</v>
      </c>
      <c r="V35" s="2610">
        <f t="shared" ca="1" si="8"/>
        <v>0</v>
      </c>
      <c r="W35" s="2611" t="str">
        <f t="shared" ca="1" si="9"/>
        <v/>
      </c>
      <c r="X35" s="2484" t="str">
        <f t="shared" ca="1" si="10"/>
        <v/>
      </c>
      <c r="Y35" s="2612">
        <f t="shared" ca="1" si="11"/>
        <v>0</v>
      </c>
      <c r="Z35" s="2613">
        <f t="shared" ca="1" si="12"/>
        <v>0</v>
      </c>
      <c r="AA35" s="2485">
        <f ca="1">IF(Y14=0,0,(C35/Y14)*AA10)</f>
        <v>0</v>
      </c>
      <c r="AB35" s="2486">
        <f t="shared" si="13"/>
        <v>0</v>
      </c>
      <c r="AC35" s="3009"/>
      <c r="AD35" s="1928">
        <v>1</v>
      </c>
      <c r="AE35" s="1928">
        <v>1</v>
      </c>
      <c r="AF35" s="3040"/>
      <c r="AG35" s="1928">
        <v>1</v>
      </c>
      <c r="AH35" s="2560"/>
      <c r="AI35" s="2560"/>
      <c r="AJ35" s="1928">
        <v>1</v>
      </c>
      <c r="AK35" s="1928">
        <v>1</v>
      </c>
      <c r="AL35" s="1928">
        <v>1</v>
      </c>
      <c r="AM35" s="1928">
        <v>1</v>
      </c>
      <c r="AN35" s="1928">
        <v>1</v>
      </c>
      <c r="AO35" s="1928">
        <v>1</v>
      </c>
      <c r="AP35" s="1928">
        <v>1</v>
      </c>
      <c r="AQ35" s="1928">
        <v>1</v>
      </c>
      <c r="AR35" s="2637" t="s">
        <v>3818</v>
      </c>
      <c r="AS35" s="927"/>
      <c r="AT35" s="2603"/>
      <c r="AU35" s="1928">
        <v>1</v>
      </c>
      <c r="AV35" s="1928">
        <v>1</v>
      </c>
      <c r="AW35" s="1928">
        <v>1</v>
      </c>
    </row>
    <row r="36" spans="1:49" s="839" customFormat="1" ht="24.95" customHeight="1">
      <c r="A36" s="1928">
        <v>1</v>
      </c>
      <c r="B36" s="2544" t="s">
        <v>192</v>
      </c>
      <c r="C36" s="2638">
        <v>0</v>
      </c>
      <c r="D36" s="2639" t="s">
        <v>3686</v>
      </c>
      <c r="E36" s="2640"/>
      <c r="F36" s="2640"/>
      <c r="G36" s="2640"/>
      <c r="H36" s="2640"/>
      <c r="I36" s="2640"/>
      <c r="J36" s="2640"/>
      <c r="K36" s="2640"/>
      <c r="L36" s="2641"/>
      <c r="M36" s="2641"/>
      <c r="N36" s="2642"/>
      <c r="O36" s="2641"/>
      <c r="P36" s="2643">
        <f ca="1">SUM(P16:P35)</f>
        <v>0.75</v>
      </c>
      <c r="Q36" s="2643"/>
      <c r="R36" s="2644">
        <f ca="1">SUM(R16:R35)</f>
        <v>1</v>
      </c>
      <c r="S36" s="2641"/>
      <c r="T36" s="2641"/>
      <c r="U36" s="2641"/>
      <c r="V36" s="2641"/>
      <c r="W36" s="2641"/>
      <c r="X36" s="2641"/>
      <c r="Y36" s="2641"/>
      <c r="Z36" s="2641"/>
      <c r="AA36" s="2641"/>
      <c r="AB36" s="2641"/>
      <c r="AC36" s="3009"/>
      <c r="AD36" s="1928">
        <v>1</v>
      </c>
      <c r="AE36" s="1928">
        <v>1</v>
      </c>
      <c r="AF36" s="1936"/>
      <c r="AG36" s="1928">
        <v>1</v>
      </c>
      <c r="AH36" s="3125" t="s">
        <v>102</v>
      </c>
      <c r="AI36" s="3125"/>
      <c r="AJ36" s="1928">
        <v>1</v>
      </c>
      <c r="AK36" s="1928">
        <v>1</v>
      </c>
      <c r="AL36" s="1928">
        <v>1</v>
      </c>
      <c r="AM36" s="1928">
        <v>1</v>
      </c>
      <c r="AN36" s="1928">
        <v>1</v>
      </c>
      <c r="AO36" s="1928">
        <v>1</v>
      </c>
      <c r="AP36" s="1928">
        <v>1</v>
      </c>
      <c r="AQ36" s="1928">
        <v>1</v>
      </c>
      <c r="AR36" s="3126" t="s">
        <v>3819</v>
      </c>
      <c r="AS36" s="3127"/>
      <c r="AT36" s="3128"/>
      <c r="AU36" s="1928">
        <v>1</v>
      </c>
      <c r="AV36" s="1928">
        <v>1</v>
      </c>
      <c r="AW36" s="1928">
        <v>1</v>
      </c>
    </row>
    <row r="37" spans="1:49" s="839" customFormat="1" ht="20.100000000000001" customHeight="1" thickBot="1">
      <c r="A37" s="1928">
        <v>1</v>
      </c>
      <c r="B37" s="2604" t="str">
        <f t="shared" ref="B37:B54" si="15">IF(D37&lt;&gt;"","A",IF(E37&lt;&gt;"","A",IF(E37&lt;&gt;"","A",IF(F37&lt;&gt;"","A",IF(G37&lt;&gt;"","A",IF(H37&lt;&gt;"","A",IF(I37&lt;&gt;"","A","►")))))))</f>
        <v>►</v>
      </c>
      <c r="C37" s="2645" t="str">
        <f>IF(ISBLANK(D37),"",LARGE(C36:C36,1)+1)</f>
        <v/>
      </c>
      <c r="D37" s="2646"/>
      <c r="E37" s="2646"/>
      <c r="F37" s="2646"/>
      <c r="G37" s="2646"/>
      <c r="H37" s="2646"/>
      <c r="I37" s="2646"/>
      <c r="J37" s="2646"/>
      <c r="K37" s="2646"/>
      <c r="L37" s="2646"/>
      <c r="M37" s="2646"/>
      <c r="N37" s="2646"/>
      <c r="O37" s="2646"/>
      <c r="P37" s="2646"/>
      <c r="Q37" s="2646"/>
      <c r="R37" s="2646"/>
      <c r="S37" s="2646"/>
      <c r="U37" s="2489"/>
      <c r="V37" s="2489"/>
      <c r="W37" s="2489"/>
      <c r="X37" s="2489"/>
      <c r="Y37" s="2489"/>
      <c r="Z37" s="2647" t="s">
        <v>2182</v>
      </c>
      <c r="AA37" s="2648">
        <v>1</v>
      </c>
      <c r="AB37" s="2649">
        <f>AA37</f>
        <v>1</v>
      </c>
      <c r="AC37" s="3009"/>
      <c r="AD37" s="1928">
        <v>1</v>
      </c>
      <c r="AE37" s="1928">
        <v>1</v>
      </c>
      <c r="AF37" s="1936"/>
      <c r="AG37" s="1928">
        <v>1</v>
      </c>
      <c r="AH37" s="2560"/>
      <c r="AI37" s="2560"/>
      <c r="AJ37" s="1928">
        <v>1</v>
      </c>
      <c r="AK37" s="1928">
        <v>1</v>
      </c>
      <c r="AL37" s="1928">
        <v>1</v>
      </c>
      <c r="AM37" s="1928">
        <v>1</v>
      </c>
      <c r="AN37" s="1928">
        <v>1</v>
      </c>
      <c r="AO37" s="1928">
        <v>1</v>
      </c>
      <c r="AP37" s="1928">
        <v>1</v>
      </c>
      <c r="AQ37" s="1928">
        <v>1</v>
      </c>
      <c r="AR37" s="3126"/>
      <c r="AS37" s="3127"/>
      <c r="AT37" s="3128"/>
      <c r="AU37" s="1928">
        <v>1</v>
      </c>
      <c r="AV37" s="1928">
        <v>1</v>
      </c>
      <c r="AW37" s="1928">
        <v>1</v>
      </c>
    </row>
    <row r="38" spans="1:49" s="839" customFormat="1" ht="20.100000000000001" customHeight="1">
      <c r="A38" s="1928">
        <v>1</v>
      </c>
      <c r="B38" s="2604" t="str">
        <f t="shared" si="15"/>
        <v>A</v>
      </c>
      <c r="C38" s="2645">
        <f>IF(ISBLANK(D38),"",LARGE(C36:C37,1)+1)</f>
        <v>1</v>
      </c>
      <c r="D38" s="2646" t="s">
        <v>3692</v>
      </c>
      <c r="E38" s="2646"/>
      <c r="F38" s="2646"/>
      <c r="G38" s="2646"/>
      <c r="H38" s="2646"/>
      <c r="I38" s="2646"/>
      <c r="J38" s="2646"/>
      <c r="K38" s="2646"/>
      <c r="L38" s="2646"/>
      <c r="M38" s="2646"/>
      <c r="N38" s="2646"/>
      <c r="O38" s="2646"/>
      <c r="P38" s="2646"/>
      <c r="Q38" s="2646"/>
      <c r="R38" s="2646"/>
      <c r="S38" s="2646"/>
      <c r="U38" s="2489"/>
      <c r="V38" s="2650" t="s">
        <v>3810</v>
      </c>
      <c r="W38" s="2651" t="s">
        <v>2189</v>
      </c>
      <c r="X38" s="2452">
        <f ca="1">IF(SUM(X39:X56)=0,0,SUM(X39:X56))</f>
        <v>6.9999999999999991</v>
      </c>
      <c r="Y38" s="2217" t="s">
        <v>2190</v>
      </c>
      <c r="Z38" s="1775"/>
      <c r="AA38" s="2652" t="s">
        <v>2974</v>
      </c>
      <c r="AB38" s="2652" t="s">
        <v>2179</v>
      </c>
      <c r="AC38" s="3009"/>
      <c r="AD38" s="1928">
        <v>1</v>
      </c>
      <c r="AE38" s="1928">
        <v>1</v>
      </c>
      <c r="AF38" s="1936"/>
      <c r="AG38" s="1928">
        <v>1</v>
      </c>
      <c r="AH38" s="3129" t="s">
        <v>108</v>
      </c>
      <c r="AI38" s="3129"/>
      <c r="AJ38" s="1928">
        <v>1</v>
      </c>
      <c r="AK38" s="2757" t="s">
        <v>3901</v>
      </c>
      <c r="AL38" s="1928"/>
      <c r="AM38" s="1928"/>
      <c r="AN38" s="1928">
        <v>1</v>
      </c>
      <c r="AO38" s="1928">
        <v>1</v>
      </c>
      <c r="AP38" s="1928">
        <v>1</v>
      </c>
      <c r="AQ38" s="1928">
        <v>1</v>
      </c>
      <c r="AR38" s="3130" t="s">
        <v>3820</v>
      </c>
      <c r="AS38" s="3131"/>
      <c r="AT38" s="3132"/>
      <c r="AU38" s="1928">
        <v>1</v>
      </c>
      <c r="AV38" s="1928">
        <v>1</v>
      </c>
      <c r="AW38" s="1928">
        <v>1</v>
      </c>
    </row>
    <row r="39" spans="1:49" s="839" customFormat="1" ht="20.100000000000001" customHeight="1" thickBot="1">
      <c r="A39" s="1928">
        <v>1</v>
      </c>
      <c r="B39" s="2604" t="str">
        <f t="shared" si="15"/>
        <v>►</v>
      </c>
      <c r="C39" s="2645" t="str">
        <f>IF(ISBLANK(D39),"",LARGE(C36:C38,1)+1)</f>
        <v/>
      </c>
      <c r="D39" s="2646"/>
      <c r="E39" s="2646"/>
      <c r="F39" s="2646"/>
      <c r="G39" s="2646"/>
      <c r="H39" s="2646"/>
      <c r="I39" s="2646"/>
      <c r="J39" s="2646"/>
      <c r="K39" s="2646"/>
      <c r="L39" s="2646"/>
      <c r="M39" s="2646"/>
      <c r="N39" s="2646"/>
      <c r="O39" s="2646"/>
      <c r="P39" s="2646"/>
      <c r="Q39" s="2646"/>
      <c r="R39" s="2646"/>
      <c r="S39" s="2646"/>
      <c r="T39" s="839">
        <v>0</v>
      </c>
      <c r="U39" s="2653" t="str">
        <f t="shared" ref="U39:U58" si="16">S16</f>
        <v>rhum ambré</v>
      </c>
      <c r="V39" s="2718">
        <f t="shared" ref="V39:V56" ca="1" si="17">IF(P16=Q16,0,(P16-Q16)*W39)</f>
        <v>0</v>
      </c>
      <c r="W39" s="2654">
        <v>1</v>
      </c>
      <c r="X39" s="2239">
        <f t="shared" ref="X39:X56" ca="1" si="18">IF(P16&gt;0,P16*W39,AA16*W39)</f>
        <v>0.15625</v>
      </c>
      <c r="Y39" s="2051">
        <f ca="1">IF(X38=0,0,X39/X38)</f>
        <v>2.2321428571428575E-2</v>
      </c>
      <c r="Z39" s="2455" t="str">
        <f t="shared" ref="Z39:Z56" ca="1" si="19">IF(O16&gt;=1, TRUNC(R16,2) &amp; " Kg", IF(O16&gt;0, ROUNDUP(R16*1000,0) &amp; " g", "")) &amp;" "&amp; IF(N16&gt;=1, TRUNC(R16,2) &amp; " L", IF(N16&gt;0, ROUNDUP(R16,3)*100 &amp; " cl", ""))</f>
        <v>209 g 20.9 cl</v>
      </c>
      <c r="AA39" s="2719">
        <f>(C16/AA10)*AA37</f>
        <v>0</v>
      </c>
      <c r="AB39" s="1118">
        <f t="shared" ref="AB39:AB57" si="20">D16</f>
        <v>0</v>
      </c>
      <c r="AC39" s="3009"/>
      <c r="AD39" s="1928">
        <v>1</v>
      </c>
      <c r="AE39" s="1928">
        <v>1</v>
      </c>
      <c r="AF39" s="949"/>
      <c r="AG39" s="1928">
        <v>1</v>
      </c>
      <c r="AH39" s="2560"/>
      <c r="AI39" s="2560"/>
      <c r="AJ39" s="1928">
        <v>1</v>
      </c>
      <c r="AK39" t="s">
        <v>3902</v>
      </c>
      <c r="AL39" s="1928">
        <v>1</v>
      </c>
      <c r="AM39" s="1928">
        <v>1</v>
      </c>
      <c r="AN39" s="1928">
        <v>1</v>
      </c>
      <c r="AO39" s="1928">
        <v>1</v>
      </c>
      <c r="AP39" s="1928">
        <v>1</v>
      </c>
      <c r="AQ39" s="1928">
        <v>1</v>
      </c>
      <c r="AR39" s="3130"/>
      <c r="AS39" s="3131"/>
      <c r="AT39" s="3132"/>
      <c r="AU39" s="1928">
        <v>1</v>
      </c>
      <c r="AV39" s="1928">
        <v>1</v>
      </c>
      <c r="AW39" s="1928">
        <v>1</v>
      </c>
    </row>
    <row r="40" spans="1:49" s="839" customFormat="1" ht="27" customHeight="1">
      <c r="A40" s="1928">
        <v>1</v>
      </c>
      <c r="B40" s="2604" t="str">
        <f t="shared" si="15"/>
        <v>A</v>
      </c>
      <c r="C40" s="2645" t="str">
        <f>IF(ISBLANK(D40),"",LARGE(C36:C39,1)+1)</f>
        <v/>
      </c>
      <c r="D40" s="2646"/>
      <c r="E40" s="2646"/>
      <c r="F40" s="2646" t="s">
        <v>3821</v>
      </c>
      <c r="G40" s="2646"/>
      <c r="H40" s="2646"/>
      <c r="I40" s="2646"/>
      <c r="J40" s="2646"/>
      <c r="K40" s="2646"/>
      <c r="L40" s="2646"/>
      <c r="M40" s="2646"/>
      <c r="N40" s="2646"/>
      <c r="O40" s="2646"/>
      <c r="P40" s="2646"/>
      <c r="Q40" s="2646"/>
      <c r="R40" s="2646"/>
      <c r="S40" s="2646"/>
      <c r="U40" s="2653" t="str">
        <f t="shared" si="16"/>
        <v>jus de citron vert</v>
      </c>
      <c r="V40" s="2720">
        <f t="shared" ca="1" si="17"/>
        <v>0</v>
      </c>
      <c r="W40" s="2655">
        <v>1</v>
      </c>
      <c r="X40" s="2491">
        <f t="shared" ca="1" si="18"/>
        <v>6.2499999999999991</v>
      </c>
      <c r="Y40" s="2492">
        <f ca="1">IF(X38=0,0,X40/X38)</f>
        <v>0.89285714285714279</v>
      </c>
      <c r="Z40" s="2493" t="str">
        <f t="shared" ca="1" si="19"/>
        <v xml:space="preserve"> </v>
      </c>
      <c r="AA40" s="2721">
        <f>(C17/AA10)*AA37</f>
        <v>2.6666666666666665</v>
      </c>
      <c r="AB40" s="2495" t="str">
        <f t="shared" si="20"/>
        <v>jus</v>
      </c>
      <c r="AC40" s="3009"/>
      <c r="AD40" s="1928">
        <v>1</v>
      </c>
      <c r="AE40" s="1928">
        <v>1</v>
      </c>
      <c r="AF40" s="949"/>
      <c r="AG40" s="1928">
        <v>1</v>
      </c>
      <c r="AH40" s="3133" t="s">
        <v>114</v>
      </c>
      <c r="AI40" s="3133"/>
      <c r="AJ40" s="1928">
        <v>1</v>
      </c>
      <c r="AK40" s="1928">
        <v>1</v>
      </c>
      <c r="AL40" s="1928">
        <v>1</v>
      </c>
      <c r="AM40" s="1928">
        <v>1</v>
      </c>
      <c r="AN40" s="1928">
        <v>1</v>
      </c>
      <c r="AO40" s="1928">
        <v>1</v>
      </c>
      <c r="AP40" s="1928">
        <v>1</v>
      </c>
      <c r="AQ40" s="1928">
        <v>1</v>
      </c>
      <c r="AR40" s="3130"/>
      <c r="AS40" s="3131"/>
      <c r="AT40" s="3132"/>
      <c r="AU40" s="1928">
        <v>1</v>
      </c>
      <c r="AV40" s="1928">
        <v>1</v>
      </c>
      <c r="AW40" s="1928">
        <v>1</v>
      </c>
    </row>
    <row r="41" spans="1:49" s="839" customFormat="1" ht="27" customHeight="1" thickBot="1">
      <c r="A41" s="1928"/>
      <c r="B41" s="2604" t="str">
        <f t="shared" si="15"/>
        <v>►</v>
      </c>
      <c r="C41" s="2645"/>
      <c r="D41" s="2646"/>
      <c r="E41" s="2646"/>
      <c r="F41" s="2646"/>
      <c r="G41" s="2646"/>
      <c r="H41" s="2646"/>
      <c r="I41" s="2646"/>
      <c r="J41" s="2646"/>
      <c r="K41" s="2646"/>
      <c r="L41" s="2646"/>
      <c r="M41" s="2646"/>
      <c r="N41" s="2646"/>
      <c r="O41" s="2646"/>
      <c r="P41" s="2646"/>
      <c r="Q41" s="2646"/>
      <c r="R41" s="2646"/>
      <c r="S41" s="2646"/>
      <c r="U41" s="2653" t="str">
        <f t="shared" si="16"/>
        <v>sirop de sucre de canne</v>
      </c>
      <c r="V41" s="2718">
        <f t="shared" ca="1" si="17"/>
        <v>0</v>
      </c>
      <c r="W41" s="2654">
        <v>1</v>
      </c>
      <c r="X41" s="2239">
        <f t="shared" ca="1" si="18"/>
        <v>0.3125</v>
      </c>
      <c r="Y41" s="2051">
        <f ca="1">IF(X38=0,0,X41/X38)</f>
        <v>4.4642857142857151E-2</v>
      </c>
      <c r="Z41" s="2455" t="str">
        <f t="shared" ca="1" si="19"/>
        <v>417 g 41.7 cl</v>
      </c>
      <c r="AA41" s="2719">
        <f>(C18/AA10)*AA37</f>
        <v>0</v>
      </c>
      <c r="AB41" s="1118">
        <f t="shared" si="20"/>
        <v>0</v>
      </c>
      <c r="AC41" s="3009"/>
      <c r="AD41" s="1928"/>
      <c r="AE41" s="1928"/>
      <c r="AF41" s="949"/>
      <c r="AG41" s="1928">
        <v>1</v>
      </c>
      <c r="AH41" s="2560"/>
      <c r="AI41" s="2560"/>
      <c r="AJ41" s="1928"/>
      <c r="AK41" s="2831" t="s">
        <v>3984</v>
      </c>
      <c r="AL41" s="1928"/>
      <c r="AM41" s="1928"/>
      <c r="AN41" s="1928"/>
      <c r="AO41" s="1928"/>
      <c r="AP41" s="1928"/>
      <c r="AQ41" s="1928"/>
      <c r="AR41" s="2656" t="s">
        <v>3800</v>
      </c>
      <c r="AS41" s="2657"/>
      <c r="AT41" s="2658"/>
      <c r="AU41" s="1928">
        <v>1</v>
      </c>
      <c r="AV41" s="1928">
        <v>1</v>
      </c>
      <c r="AW41" s="1928">
        <v>1</v>
      </c>
    </row>
    <row r="42" spans="1:49" s="839" customFormat="1" ht="27" customHeight="1">
      <c r="A42" s="1928"/>
      <c r="B42" s="2604" t="str">
        <f t="shared" si="15"/>
        <v>►</v>
      </c>
      <c r="C42" s="2645"/>
      <c r="D42" s="2646"/>
      <c r="E42" s="2646"/>
      <c r="F42" s="2646"/>
      <c r="G42" s="2646"/>
      <c r="H42" s="2646"/>
      <c r="I42" s="2646"/>
      <c r="J42" s="2646"/>
      <c r="K42" s="2646"/>
      <c r="L42" s="2646"/>
      <c r="M42" s="2646"/>
      <c r="N42" s="2646"/>
      <c r="O42" s="2646"/>
      <c r="P42" s="2646"/>
      <c r="Q42" s="2646"/>
      <c r="R42" s="2646"/>
      <c r="S42" s="2646"/>
      <c r="U42" s="2653" t="str">
        <f t="shared" si="16"/>
        <v>angostura bitters</v>
      </c>
      <c r="V42" s="2720">
        <f t="shared" ca="1" si="17"/>
        <v>0</v>
      </c>
      <c r="W42" s="2655">
        <v>1</v>
      </c>
      <c r="X42" s="2491">
        <f t="shared" ca="1" si="18"/>
        <v>0.28124999999999994</v>
      </c>
      <c r="Y42" s="2492">
        <f ca="1">IF(X38=0,0,X42/X38)</f>
        <v>4.0178571428571425E-2</v>
      </c>
      <c r="Z42" s="2493" t="str">
        <f t="shared" ca="1" si="19"/>
        <v>375 g 37.5 cl</v>
      </c>
      <c r="AA42" s="2721">
        <f>(C19/AA10)*AA37</f>
        <v>0</v>
      </c>
      <c r="AB42" s="2495">
        <f t="shared" si="20"/>
        <v>0</v>
      </c>
      <c r="AC42" s="3009"/>
      <c r="AD42" s="1928"/>
      <c r="AE42" s="1928"/>
      <c r="AF42" s="949"/>
      <c r="AG42" s="1928">
        <v>1</v>
      </c>
      <c r="AH42" s="3112" t="s">
        <v>119</v>
      </c>
      <c r="AI42" s="3112"/>
      <c r="AJ42" s="1928"/>
      <c r="AK42" s="2832" t="s">
        <v>3985</v>
      </c>
      <c r="AL42" s="1928"/>
      <c r="AM42" s="1928"/>
      <c r="AN42" s="1928"/>
      <c r="AO42" s="1928"/>
      <c r="AP42" s="1928"/>
      <c r="AQ42" s="1928"/>
      <c r="AR42" s="3113" t="s">
        <v>3822</v>
      </c>
      <c r="AS42" s="3114"/>
      <c r="AT42" s="3115"/>
      <c r="AU42" s="1928">
        <v>1</v>
      </c>
      <c r="AV42" s="1928">
        <v>1</v>
      </c>
      <c r="AW42" s="1928">
        <v>1</v>
      </c>
    </row>
    <row r="43" spans="1:49" s="839" customFormat="1" ht="27" customHeight="1" thickBot="1">
      <c r="A43" s="1928"/>
      <c r="B43" s="2604" t="str">
        <f t="shared" si="15"/>
        <v>►</v>
      </c>
      <c r="C43" s="2645"/>
      <c r="D43" s="2646"/>
      <c r="E43" s="2646"/>
      <c r="F43" s="2646"/>
      <c r="G43" s="2646"/>
      <c r="H43" s="2646"/>
      <c r="I43" s="2646"/>
      <c r="J43" s="2646"/>
      <c r="K43" s="2646"/>
      <c r="L43" s="2646"/>
      <c r="M43" s="2646"/>
      <c r="N43" s="2646"/>
      <c r="O43" s="2646"/>
      <c r="P43" s="2646"/>
      <c r="Q43" s="2646"/>
      <c r="R43" s="2646"/>
      <c r="S43" s="2646"/>
      <c r="U43" s="2653">
        <f t="shared" si="16"/>
        <v>0</v>
      </c>
      <c r="V43" s="2718">
        <f t="shared" ca="1" si="17"/>
        <v>0</v>
      </c>
      <c r="W43" s="2654">
        <v>1</v>
      </c>
      <c r="X43" s="2239">
        <f t="shared" ca="1" si="18"/>
        <v>0</v>
      </c>
      <c r="Y43" s="2051">
        <f ca="1">IF(X38=0,0,X43/X38)</f>
        <v>0</v>
      </c>
      <c r="Z43" s="2455" t="str">
        <f t="shared" ca="1" si="19"/>
        <v xml:space="preserve"> </v>
      </c>
      <c r="AA43" s="2719">
        <f>(C20/AA10)*AA37</f>
        <v>0</v>
      </c>
      <c r="AB43" s="1118">
        <f t="shared" si="20"/>
        <v>0</v>
      </c>
      <c r="AC43" s="3009"/>
      <c r="AD43" s="1928"/>
      <c r="AE43" s="1928"/>
      <c r="AF43" s="949"/>
      <c r="AG43" s="1928">
        <v>1</v>
      </c>
      <c r="AH43" s="2560"/>
      <c r="AI43" s="2560"/>
      <c r="AJ43" s="1928"/>
      <c r="AK43" s="2833" t="s">
        <v>3986</v>
      </c>
      <c r="AL43" s="1928"/>
      <c r="AM43" s="1928"/>
      <c r="AN43" s="1928"/>
      <c r="AO43" s="1928"/>
      <c r="AP43" s="1928"/>
      <c r="AQ43" s="1928"/>
      <c r="AR43" s="3113"/>
      <c r="AS43" s="3114"/>
      <c r="AT43" s="3115"/>
      <c r="AU43" s="1928">
        <v>1</v>
      </c>
      <c r="AV43" s="1928">
        <v>1</v>
      </c>
      <c r="AW43" s="1928">
        <v>1</v>
      </c>
    </row>
    <row r="44" spans="1:49" s="839" customFormat="1" ht="27" customHeight="1" thickBot="1">
      <c r="A44" s="1928"/>
      <c r="B44" s="2604" t="str">
        <f t="shared" si="15"/>
        <v>►</v>
      </c>
      <c r="C44" s="2645"/>
      <c r="D44" s="2646"/>
      <c r="E44" s="2646"/>
      <c r="F44" s="2646"/>
      <c r="G44" s="2646"/>
      <c r="H44" s="2646"/>
      <c r="I44" s="2646"/>
      <c r="J44" s="2646"/>
      <c r="K44" s="2646"/>
      <c r="L44" s="2646"/>
      <c r="M44" s="2646"/>
      <c r="N44" s="2646"/>
      <c r="O44" s="2646"/>
      <c r="P44" s="2646"/>
      <c r="Q44" s="2646"/>
      <c r="R44" s="2646"/>
      <c r="S44" s="2646"/>
      <c r="U44" s="2653">
        <f t="shared" si="16"/>
        <v>0</v>
      </c>
      <c r="V44" s="2720">
        <f t="shared" ca="1" si="17"/>
        <v>0</v>
      </c>
      <c r="W44" s="2655">
        <v>1</v>
      </c>
      <c r="X44" s="2491">
        <f t="shared" ca="1" si="18"/>
        <v>0</v>
      </c>
      <c r="Y44" s="2492">
        <f ca="1">IF(X38=0,0,X44/X38)</f>
        <v>0</v>
      </c>
      <c r="Z44" s="2493" t="str">
        <f t="shared" ca="1" si="19"/>
        <v xml:space="preserve"> </v>
      </c>
      <c r="AA44" s="2721">
        <f>(C21/AA10)*AA37</f>
        <v>0</v>
      </c>
      <c r="AB44" s="2495">
        <f t="shared" si="20"/>
        <v>0</v>
      </c>
      <c r="AC44" s="3009"/>
      <c r="AD44" s="1928"/>
      <c r="AE44" s="1928"/>
      <c r="AF44" s="944"/>
      <c r="AG44" s="1928">
        <v>1</v>
      </c>
      <c r="AH44" s="3106" t="s">
        <v>126</v>
      </c>
      <c r="AI44" s="3106"/>
      <c r="AJ44" s="1928"/>
      <c r="AK44" s="1928"/>
      <c r="AL44" s="1928"/>
      <c r="AM44" s="1928"/>
      <c r="AN44" s="1928"/>
      <c r="AO44" s="1928"/>
      <c r="AP44" s="1928"/>
      <c r="AQ44" s="1928"/>
      <c r="AR44" s="2659" t="s">
        <v>3823</v>
      </c>
      <c r="AS44" s="2660">
        <v>12</v>
      </c>
      <c r="AT44" s="1046"/>
      <c r="AU44" s="1928">
        <v>1</v>
      </c>
      <c r="AV44" s="1928">
        <v>1</v>
      </c>
      <c r="AW44" s="1928">
        <v>1</v>
      </c>
    </row>
    <row r="45" spans="1:49" s="839" customFormat="1" ht="27" customHeight="1" thickBot="1">
      <c r="A45" s="1928"/>
      <c r="B45" s="2604" t="str">
        <f t="shared" si="15"/>
        <v>►</v>
      </c>
      <c r="C45" s="2645"/>
      <c r="D45" s="2646"/>
      <c r="E45" s="2646"/>
      <c r="F45" s="2646"/>
      <c r="G45" s="2646"/>
      <c r="H45" s="2646"/>
      <c r="I45" s="2646"/>
      <c r="J45" s="2646"/>
      <c r="K45" s="2646"/>
      <c r="L45" s="2646"/>
      <c r="M45" s="2646"/>
      <c r="N45" s="2646"/>
      <c r="O45" s="2646"/>
      <c r="P45" s="2646"/>
      <c r="Q45" s="2646"/>
      <c r="R45" s="2646"/>
      <c r="S45" s="2646"/>
      <c r="U45" s="2653">
        <f t="shared" si="16"/>
        <v>0</v>
      </c>
      <c r="V45" s="2718">
        <f t="shared" ca="1" si="17"/>
        <v>0</v>
      </c>
      <c r="W45" s="2654">
        <v>1</v>
      </c>
      <c r="X45" s="2239">
        <f t="shared" ca="1" si="18"/>
        <v>0</v>
      </c>
      <c r="Y45" s="2051">
        <f ca="1">IF(X38=0,0,X45/X38)</f>
        <v>0</v>
      </c>
      <c r="Z45" s="2455" t="str">
        <f t="shared" ca="1" si="19"/>
        <v xml:space="preserve"> </v>
      </c>
      <c r="AA45" s="2719">
        <f>(C22/AA10)*AA37</f>
        <v>0</v>
      </c>
      <c r="AB45" s="1118">
        <f t="shared" si="20"/>
        <v>0</v>
      </c>
      <c r="AC45" s="3009"/>
      <c r="AD45" s="1928"/>
      <c r="AE45" s="1928"/>
      <c r="AF45" s="3040" t="s">
        <v>1918</v>
      </c>
      <c r="AG45" s="1928">
        <v>1</v>
      </c>
      <c r="AH45" s="2560"/>
      <c r="AI45" s="2560"/>
      <c r="AJ45" s="1928"/>
      <c r="AK45" s="1928"/>
      <c r="AL45" s="1928"/>
      <c r="AM45" s="1928"/>
      <c r="AN45" s="1928"/>
      <c r="AO45" s="1928"/>
      <c r="AP45" s="1928"/>
      <c r="AQ45" s="1928"/>
      <c r="AR45" s="2659" t="s">
        <v>3798</v>
      </c>
      <c r="AS45" s="2304">
        <v>11</v>
      </c>
      <c r="AT45" s="2433" t="s">
        <v>1840</v>
      </c>
      <c r="AU45" s="1928">
        <v>1</v>
      </c>
      <c r="AV45" s="1928">
        <v>1</v>
      </c>
      <c r="AW45" s="1928">
        <v>1</v>
      </c>
    </row>
    <row r="46" spans="1:49" s="839" customFormat="1" ht="27" customHeight="1">
      <c r="A46" s="1928"/>
      <c r="B46" s="2604" t="str">
        <f t="shared" si="15"/>
        <v>►</v>
      </c>
      <c r="C46" s="2645"/>
      <c r="D46" s="2646"/>
      <c r="E46" s="2646"/>
      <c r="F46" s="2646"/>
      <c r="G46" s="2646"/>
      <c r="H46" s="2646"/>
      <c r="I46" s="2646"/>
      <c r="J46" s="2646"/>
      <c r="K46" s="2646"/>
      <c r="L46" s="2646"/>
      <c r="M46" s="2646"/>
      <c r="N46" s="2646"/>
      <c r="O46" s="2646"/>
      <c r="P46" s="2646"/>
      <c r="Q46" s="2646"/>
      <c r="R46" s="2646"/>
      <c r="S46" s="2646"/>
      <c r="U46" s="2653">
        <f t="shared" si="16"/>
        <v>0</v>
      </c>
      <c r="V46" s="2720">
        <f t="shared" ca="1" si="17"/>
        <v>0</v>
      </c>
      <c r="W46" s="2655">
        <v>1</v>
      </c>
      <c r="X46" s="2491">
        <f t="shared" ca="1" si="18"/>
        <v>0</v>
      </c>
      <c r="Y46" s="2492">
        <f ca="1">IF(X38=0,0,X46/X38)</f>
        <v>0</v>
      </c>
      <c r="Z46" s="2493" t="str">
        <f t="shared" ca="1" si="19"/>
        <v xml:space="preserve"> </v>
      </c>
      <c r="AA46" s="2721">
        <f>(C23/AA10)*AA37</f>
        <v>0</v>
      </c>
      <c r="AB46" s="2495">
        <f t="shared" si="20"/>
        <v>0</v>
      </c>
      <c r="AC46" s="3009"/>
      <c r="AD46" s="1928"/>
      <c r="AE46" s="1928"/>
      <c r="AF46" s="3040"/>
      <c r="AG46" s="1928">
        <v>1</v>
      </c>
      <c r="AH46" s="3107" t="s">
        <v>132</v>
      </c>
      <c r="AI46" s="3107"/>
      <c r="AJ46" s="1928"/>
      <c r="AK46" s="1928"/>
      <c r="AL46" s="1928"/>
      <c r="AM46" s="1928"/>
      <c r="AN46" s="1928"/>
      <c r="AO46" s="1928"/>
      <c r="AP46" s="1928"/>
      <c r="AQ46" s="1928"/>
      <c r="AR46" s="3108" t="s">
        <v>3824</v>
      </c>
      <c r="AS46" s="3109"/>
      <c r="AT46" s="3110"/>
      <c r="AU46" s="1928">
        <v>1</v>
      </c>
      <c r="AV46" s="1928">
        <v>1</v>
      </c>
      <c r="AW46" s="1928">
        <v>1</v>
      </c>
    </row>
    <row r="47" spans="1:49" s="839" customFormat="1" ht="27" customHeight="1" thickBot="1">
      <c r="A47" s="1928"/>
      <c r="B47" s="2604" t="str">
        <f t="shared" si="15"/>
        <v>►</v>
      </c>
      <c r="C47" s="2645"/>
      <c r="D47" s="2646"/>
      <c r="E47" s="2646"/>
      <c r="F47" s="2646"/>
      <c r="G47" s="2646"/>
      <c r="H47" s="2646"/>
      <c r="I47" s="2646"/>
      <c r="J47" s="2646"/>
      <c r="K47" s="2646"/>
      <c r="L47" s="2646"/>
      <c r="M47" s="2646"/>
      <c r="N47" s="2646"/>
      <c r="O47" s="2646"/>
      <c r="P47" s="2646"/>
      <c r="Q47" s="2646"/>
      <c r="R47" s="2646"/>
      <c r="S47" s="2646"/>
      <c r="U47" s="2653">
        <f t="shared" si="16"/>
        <v>0</v>
      </c>
      <c r="V47" s="2718">
        <f t="shared" ca="1" si="17"/>
        <v>0</v>
      </c>
      <c r="W47" s="2654">
        <v>1</v>
      </c>
      <c r="X47" s="2239">
        <f t="shared" ca="1" si="18"/>
        <v>0</v>
      </c>
      <c r="Y47" s="2051">
        <f ca="1">IF(X38=0,0,X47/X38)</f>
        <v>0</v>
      </c>
      <c r="Z47" s="2455" t="str">
        <f t="shared" ca="1" si="19"/>
        <v xml:space="preserve"> </v>
      </c>
      <c r="AA47" s="2719">
        <f>(C24/AA10)*AA37</f>
        <v>0</v>
      </c>
      <c r="AB47" s="1118">
        <f t="shared" si="20"/>
        <v>0</v>
      </c>
      <c r="AC47" s="3009"/>
      <c r="AD47" s="1928"/>
      <c r="AE47" s="1928"/>
      <c r="AF47" s="3040"/>
      <c r="AG47" s="1928">
        <v>1</v>
      </c>
      <c r="AH47" s="2560"/>
      <c r="AI47" s="2560"/>
      <c r="AJ47" s="1928"/>
      <c r="AK47" s="1928"/>
      <c r="AL47" s="1928"/>
      <c r="AM47" s="1928"/>
      <c r="AN47" s="1928"/>
      <c r="AO47" s="1928"/>
      <c r="AP47" s="1928"/>
      <c r="AQ47" s="1928"/>
      <c r="AR47" s="3108"/>
      <c r="AS47" s="3109"/>
      <c r="AT47" s="3110"/>
      <c r="AU47" s="1928">
        <v>1</v>
      </c>
      <c r="AV47" s="1928">
        <v>1</v>
      </c>
      <c r="AW47" s="1928">
        <v>1</v>
      </c>
    </row>
    <row r="48" spans="1:49" s="839" customFormat="1" ht="27" customHeight="1">
      <c r="A48" s="1928"/>
      <c r="B48" s="2604" t="str">
        <f t="shared" si="15"/>
        <v>►</v>
      </c>
      <c r="C48" s="2645"/>
      <c r="D48" s="2646"/>
      <c r="E48" s="2646"/>
      <c r="F48" s="2646"/>
      <c r="G48" s="2646"/>
      <c r="H48" s="2646"/>
      <c r="I48" s="2646"/>
      <c r="J48" s="2646"/>
      <c r="K48" s="2646"/>
      <c r="L48" s="2646"/>
      <c r="M48" s="2646"/>
      <c r="N48" s="2646"/>
      <c r="O48" s="2646"/>
      <c r="P48" s="2646"/>
      <c r="Q48" s="2646"/>
      <c r="R48" s="2646"/>
      <c r="S48" s="2646"/>
      <c r="U48" s="2653">
        <f t="shared" si="16"/>
        <v>0</v>
      </c>
      <c r="V48" s="2720">
        <f t="shared" ca="1" si="17"/>
        <v>0</v>
      </c>
      <c r="W48" s="2655">
        <v>1</v>
      </c>
      <c r="X48" s="2491">
        <f t="shared" ca="1" si="18"/>
        <v>0</v>
      </c>
      <c r="Y48" s="2492">
        <f ca="1">IF(X38=0,0,X48/X38)</f>
        <v>0</v>
      </c>
      <c r="Z48" s="2493" t="str">
        <f t="shared" ca="1" si="19"/>
        <v xml:space="preserve"> </v>
      </c>
      <c r="AA48" s="2721">
        <f>(C25/AA10)*AA37</f>
        <v>0</v>
      </c>
      <c r="AB48" s="2495">
        <f t="shared" si="20"/>
        <v>0</v>
      </c>
      <c r="AC48" s="3009"/>
      <c r="AD48" s="1928"/>
      <c r="AE48" s="1928"/>
      <c r="AF48" s="3040"/>
      <c r="AG48" s="1928">
        <v>1</v>
      </c>
      <c r="AH48" s="3111" t="s">
        <v>138</v>
      </c>
      <c r="AI48" s="3111"/>
      <c r="AJ48" s="1928"/>
      <c r="AK48" s="1928"/>
      <c r="AL48" s="1928"/>
      <c r="AM48" s="1928"/>
      <c r="AN48" s="1928"/>
      <c r="AO48" s="1928"/>
      <c r="AP48" s="1928"/>
      <c r="AQ48" s="1928"/>
      <c r="AR48" s="3108"/>
      <c r="AS48" s="3109"/>
      <c r="AT48" s="3110"/>
      <c r="AU48" s="1928">
        <v>1</v>
      </c>
      <c r="AV48" s="1928">
        <v>1</v>
      </c>
      <c r="AW48" s="1928">
        <v>1</v>
      </c>
    </row>
    <row r="49" spans="1:49" s="839" customFormat="1" ht="27" customHeight="1">
      <c r="A49" s="1928">
        <v>1</v>
      </c>
      <c r="B49" s="2604" t="str">
        <f t="shared" si="15"/>
        <v>►</v>
      </c>
      <c r="C49" s="2645" t="str">
        <f>IF(ISBLANK(D49),"",LARGE(C36:C40,1)+1)</f>
        <v/>
      </c>
      <c r="D49" s="2646"/>
      <c r="E49" s="2646"/>
      <c r="F49" s="2646"/>
      <c r="G49" s="2646"/>
      <c r="H49" s="2646"/>
      <c r="I49" s="2646"/>
      <c r="J49" s="2646"/>
      <c r="K49" s="2646"/>
      <c r="L49" s="2646"/>
      <c r="M49" s="2646"/>
      <c r="N49" s="2646"/>
      <c r="O49" s="2646"/>
      <c r="P49" s="2646"/>
      <c r="Q49" s="2646"/>
      <c r="R49" s="2646"/>
      <c r="S49" s="2646"/>
      <c r="U49" s="2653">
        <f t="shared" si="16"/>
        <v>0</v>
      </c>
      <c r="V49" s="2718">
        <f t="shared" ca="1" si="17"/>
        <v>0</v>
      </c>
      <c r="W49" s="2654">
        <v>1</v>
      </c>
      <c r="X49" s="2239">
        <f t="shared" ca="1" si="18"/>
        <v>0</v>
      </c>
      <c r="Y49" s="2051">
        <f ca="1">IF(X38=0,0,X49/X38)</f>
        <v>0</v>
      </c>
      <c r="Z49" s="2455" t="str">
        <f t="shared" ca="1" si="19"/>
        <v xml:space="preserve"> </v>
      </c>
      <c r="AA49" s="2719">
        <f>(C26/AA10)*AA37</f>
        <v>0</v>
      </c>
      <c r="AB49" s="1118">
        <f t="shared" si="20"/>
        <v>0</v>
      </c>
      <c r="AC49" s="3009"/>
      <c r="AD49" s="1928">
        <v>1</v>
      </c>
      <c r="AE49" s="1928">
        <v>1</v>
      </c>
      <c r="AF49" s="1437" t="s">
        <v>1983</v>
      </c>
      <c r="AG49" s="1928">
        <v>1</v>
      </c>
      <c r="AH49"/>
      <c r="AI49"/>
      <c r="AJ49" s="1928">
        <v>1</v>
      </c>
      <c r="AK49" s="1928">
        <v>1</v>
      </c>
      <c r="AL49" s="1928">
        <v>1</v>
      </c>
      <c r="AM49" s="1928">
        <v>1</v>
      </c>
      <c r="AN49" s="1928">
        <v>1</v>
      </c>
      <c r="AO49" s="1928">
        <v>1</v>
      </c>
      <c r="AP49" s="1928">
        <v>1</v>
      </c>
      <c r="AQ49" s="1928">
        <v>1</v>
      </c>
      <c r="AR49" s="2661" t="s">
        <v>2228</v>
      </c>
      <c r="AS49" s="2634"/>
      <c r="AT49" s="2635"/>
      <c r="AU49" s="1928">
        <v>1</v>
      </c>
      <c r="AV49" s="1928">
        <v>1</v>
      </c>
      <c r="AW49" s="1928">
        <v>1</v>
      </c>
    </row>
    <row r="50" spans="1:49" s="839" customFormat="1" ht="27" customHeight="1">
      <c r="A50" s="1928">
        <v>1</v>
      </c>
      <c r="B50" s="2604" t="str">
        <f t="shared" si="15"/>
        <v>►</v>
      </c>
      <c r="C50" s="2645" t="str">
        <f>IF(ISBLANK(D50),"",LARGE(C36:C49,1)+1)</f>
        <v/>
      </c>
      <c r="D50" s="2646"/>
      <c r="E50" s="2646"/>
      <c r="F50" s="2646"/>
      <c r="G50" s="2646"/>
      <c r="H50" s="2646"/>
      <c r="I50" s="2646"/>
      <c r="J50" s="2646"/>
      <c r="K50" s="2646"/>
      <c r="L50" s="2646"/>
      <c r="M50" s="2646"/>
      <c r="N50" s="2646"/>
      <c r="O50" s="2646"/>
      <c r="P50" s="2646"/>
      <c r="Q50" s="2646"/>
      <c r="R50" s="2646"/>
      <c r="S50" s="2646"/>
      <c r="U50" s="2653">
        <f t="shared" si="16"/>
        <v>0</v>
      </c>
      <c r="V50" s="2720">
        <f t="shared" ca="1" si="17"/>
        <v>0</v>
      </c>
      <c r="W50" s="2655">
        <v>1</v>
      </c>
      <c r="X50" s="2491">
        <f t="shared" ca="1" si="18"/>
        <v>0</v>
      </c>
      <c r="Y50" s="2492">
        <f ca="1">IF(X38=0,0,X50/X38)</f>
        <v>0</v>
      </c>
      <c r="Z50" s="2493" t="str">
        <f t="shared" ca="1" si="19"/>
        <v xml:space="preserve"> </v>
      </c>
      <c r="AA50" s="2721">
        <f>(C27/AA10)*AA37</f>
        <v>0</v>
      </c>
      <c r="AB50" s="2495">
        <f t="shared" si="20"/>
        <v>0</v>
      </c>
      <c r="AC50" s="3009"/>
      <c r="AD50" s="1928">
        <v>1</v>
      </c>
      <c r="AE50" s="1928">
        <v>1</v>
      </c>
      <c r="AF50" s="1896" t="s">
        <v>1984</v>
      </c>
      <c r="AG50" s="1928">
        <v>1</v>
      </c>
      <c r="AH50" s="2939" t="s">
        <v>145</v>
      </c>
      <c r="AI50" s="2939"/>
      <c r="AJ50" s="1928">
        <v>1</v>
      </c>
      <c r="AK50" s="1928">
        <v>1</v>
      </c>
      <c r="AL50" s="1928">
        <v>1</v>
      </c>
      <c r="AM50" s="1928">
        <v>1</v>
      </c>
      <c r="AN50" s="1928">
        <v>1</v>
      </c>
      <c r="AO50" s="1928">
        <v>1</v>
      </c>
      <c r="AP50" s="1928">
        <v>1</v>
      </c>
      <c r="AQ50" s="1928">
        <v>1</v>
      </c>
      <c r="AR50" s="2662" t="s">
        <v>2229</v>
      </c>
      <c r="AS50" s="2634"/>
      <c r="AT50" s="2635"/>
      <c r="AU50" s="1928">
        <v>1</v>
      </c>
      <c r="AV50" s="1928">
        <v>1</v>
      </c>
      <c r="AW50" s="1928">
        <v>1</v>
      </c>
    </row>
    <row r="51" spans="1:49" s="839" customFormat="1" ht="27" customHeight="1">
      <c r="A51" s="1928">
        <v>1</v>
      </c>
      <c r="B51" s="2604" t="str">
        <f t="shared" si="15"/>
        <v>►</v>
      </c>
      <c r="C51" s="2645" t="str">
        <f>IF(ISBLANK(D51),"",LARGE(C36:C50,1)+1)</f>
        <v/>
      </c>
      <c r="D51" s="2646"/>
      <c r="E51" s="2646"/>
      <c r="F51" s="2646"/>
      <c r="G51" s="2646"/>
      <c r="H51" s="2646"/>
      <c r="I51" s="2646"/>
      <c r="J51" s="2646"/>
      <c r="K51" s="2646"/>
      <c r="L51" s="2646"/>
      <c r="M51" s="2646"/>
      <c r="N51" s="2313"/>
      <c r="O51" s="2313"/>
      <c r="P51" s="2313"/>
      <c r="Q51" s="2313"/>
      <c r="R51" s="2313"/>
      <c r="S51" s="2646"/>
      <c r="U51" s="2653">
        <f t="shared" si="16"/>
        <v>0</v>
      </c>
      <c r="V51" s="2718">
        <f t="shared" ca="1" si="17"/>
        <v>0</v>
      </c>
      <c r="W51" s="2654">
        <v>1</v>
      </c>
      <c r="X51" s="2239">
        <f t="shared" ca="1" si="18"/>
        <v>0</v>
      </c>
      <c r="Y51" s="2051">
        <f ca="1">IF(X38=0,0,X51/X38)</f>
        <v>0</v>
      </c>
      <c r="Z51" s="2455" t="str">
        <f t="shared" ca="1" si="19"/>
        <v xml:space="preserve"> </v>
      </c>
      <c r="AA51" s="2719">
        <f>(C28/AA10)*AA37</f>
        <v>0</v>
      </c>
      <c r="AB51" s="1118">
        <f t="shared" si="20"/>
        <v>0</v>
      </c>
      <c r="AC51" s="3009"/>
      <c r="AD51" s="1928">
        <v>1</v>
      </c>
      <c r="AE51" s="1928">
        <v>1</v>
      </c>
      <c r="AF51" s="1896" t="s">
        <v>1670</v>
      </c>
      <c r="AG51" s="1928">
        <v>1</v>
      </c>
      <c r="AH51" s="2939"/>
      <c r="AI51" s="2939"/>
      <c r="AJ51" s="1928">
        <v>1</v>
      </c>
      <c r="AK51" s="1928">
        <v>1</v>
      </c>
      <c r="AL51" s="1928">
        <v>1</v>
      </c>
      <c r="AM51" s="1928">
        <v>1</v>
      </c>
      <c r="AN51" s="1928">
        <v>1</v>
      </c>
      <c r="AO51" s="1928">
        <v>1</v>
      </c>
      <c r="AP51" s="1928">
        <v>1</v>
      </c>
      <c r="AQ51" s="1928">
        <v>1</v>
      </c>
      <c r="AR51" s="2662" t="s">
        <v>2234</v>
      </c>
      <c r="AS51" s="2634"/>
      <c r="AT51" s="2635"/>
      <c r="AU51" s="1928">
        <v>1</v>
      </c>
      <c r="AV51" s="1928">
        <v>1</v>
      </c>
      <c r="AW51" s="1928">
        <v>1</v>
      </c>
    </row>
    <row r="52" spans="1:49" s="839" customFormat="1" ht="27" customHeight="1">
      <c r="A52" s="1928">
        <v>1</v>
      </c>
      <c r="B52" s="2604" t="str">
        <f t="shared" si="15"/>
        <v>►</v>
      </c>
      <c r="C52" s="2645" t="str">
        <f>IF(ISBLANK(D52),"",LARGE(C36:C51,1)+1)</f>
        <v/>
      </c>
      <c r="D52" s="2646"/>
      <c r="E52" s="2646"/>
      <c r="F52" s="2646"/>
      <c r="G52" s="2646"/>
      <c r="H52" s="2646"/>
      <c r="I52" s="2646"/>
      <c r="J52" s="2646"/>
      <c r="K52" s="2646"/>
      <c r="L52" s="2646"/>
      <c r="M52" s="2646"/>
      <c r="N52" s="2313"/>
      <c r="O52" s="2313"/>
      <c r="P52" s="2313"/>
      <c r="Q52" s="2313"/>
      <c r="R52" s="2313"/>
      <c r="S52" s="2646"/>
      <c r="U52" s="2653">
        <f t="shared" si="16"/>
        <v>0</v>
      </c>
      <c r="V52" s="2720">
        <f t="shared" ca="1" si="17"/>
        <v>0</v>
      </c>
      <c r="W52" s="2655">
        <v>1</v>
      </c>
      <c r="X52" s="2491">
        <f t="shared" ca="1" si="18"/>
        <v>0</v>
      </c>
      <c r="Y52" s="2492">
        <f ca="1">IF(X38=0,0,X52/X38)</f>
        <v>0</v>
      </c>
      <c r="Z52" s="2493" t="str">
        <f t="shared" ca="1" si="19"/>
        <v xml:space="preserve"> </v>
      </c>
      <c r="AA52" s="2721">
        <f>(C29/AA10)*AA37</f>
        <v>0</v>
      </c>
      <c r="AB52" s="2495">
        <f t="shared" si="20"/>
        <v>0</v>
      </c>
      <c r="AC52" s="3009"/>
      <c r="AD52" s="1928">
        <v>1</v>
      </c>
      <c r="AE52" s="1928">
        <v>1</v>
      </c>
      <c r="AF52" s="3070" t="s">
        <v>1985</v>
      </c>
      <c r="AG52" s="1928">
        <v>1</v>
      </c>
      <c r="AH52" s="2939"/>
      <c r="AI52" s="2939"/>
      <c r="AJ52" s="1928">
        <v>1</v>
      </c>
      <c r="AK52" s="1928">
        <v>1</v>
      </c>
      <c r="AL52" s="1928">
        <v>1</v>
      </c>
      <c r="AM52" s="1928">
        <v>1</v>
      </c>
      <c r="AN52" s="1928">
        <v>1</v>
      </c>
      <c r="AO52" s="1928">
        <v>1</v>
      </c>
      <c r="AP52" s="1928">
        <v>1</v>
      </c>
      <c r="AQ52" s="1928">
        <v>1</v>
      </c>
      <c r="AR52" s="2663" t="s">
        <v>3825</v>
      </c>
      <c r="AS52" s="927"/>
      <c r="AT52" s="2603"/>
      <c r="AU52" s="1928">
        <v>1</v>
      </c>
      <c r="AV52" s="1928">
        <v>1</v>
      </c>
      <c r="AW52" s="1928">
        <v>1</v>
      </c>
    </row>
    <row r="53" spans="1:49" s="839" customFormat="1" ht="27" customHeight="1">
      <c r="A53" s="1928">
        <v>1</v>
      </c>
      <c r="B53" s="2604" t="str">
        <f t="shared" si="15"/>
        <v>►</v>
      </c>
      <c r="C53" s="2645" t="str">
        <f>IF(ISBLANK(D53),"",LARGE(C36:C52,1)+1)</f>
        <v/>
      </c>
      <c r="D53" s="2664"/>
      <c r="E53" s="2664"/>
      <c r="F53" s="2646"/>
      <c r="G53" s="2646"/>
      <c r="H53" s="2646"/>
      <c r="I53" s="2646"/>
      <c r="J53" s="2646"/>
      <c r="K53" s="2646"/>
      <c r="L53" s="2646"/>
      <c r="M53" s="2646"/>
      <c r="N53" s="2313"/>
      <c r="O53" s="2313"/>
      <c r="P53" s="2313"/>
      <c r="Q53" s="2313"/>
      <c r="R53" s="2313"/>
      <c r="S53" s="2646"/>
      <c r="U53" s="2653">
        <f t="shared" si="16"/>
        <v>0</v>
      </c>
      <c r="V53" s="2718">
        <f t="shared" ca="1" si="17"/>
        <v>0</v>
      </c>
      <c r="W53" s="2654">
        <v>1</v>
      </c>
      <c r="X53" s="2239">
        <f t="shared" ca="1" si="18"/>
        <v>0</v>
      </c>
      <c r="Y53" s="2051">
        <f ca="1">IF(X38=0,0,X53/X38)</f>
        <v>0</v>
      </c>
      <c r="Z53" s="2455" t="str">
        <f t="shared" ca="1" si="19"/>
        <v xml:space="preserve"> </v>
      </c>
      <c r="AA53" s="2719">
        <f>(C30/AA10)*AA37</f>
        <v>0</v>
      </c>
      <c r="AB53" s="1118">
        <f t="shared" si="20"/>
        <v>0</v>
      </c>
      <c r="AC53" s="3009"/>
      <c r="AD53" s="1928">
        <v>1</v>
      </c>
      <c r="AE53" s="1928">
        <v>1</v>
      </c>
      <c r="AF53" s="3070"/>
      <c r="AG53" s="1928">
        <v>1</v>
      </c>
      <c r="AH53" s="2939"/>
      <c r="AI53" s="2939"/>
      <c r="AJ53" s="1928">
        <v>1</v>
      </c>
      <c r="AK53" s="1928">
        <v>1</v>
      </c>
      <c r="AL53" s="1928">
        <v>1</v>
      </c>
      <c r="AM53" s="1928">
        <v>1</v>
      </c>
      <c r="AN53" s="1928">
        <v>1</v>
      </c>
      <c r="AO53" s="1928">
        <v>1</v>
      </c>
      <c r="AP53" s="1928">
        <v>1</v>
      </c>
      <c r="AQ53" s="1928">
        <v>1</v>
      </c>
      <c r="AR53" s="2665" t="s">
        <v>3687</v>
      </c>
      <c r="AS53" s="22"/>
      <c r="AT53" s="2666" t="s">
        <v>3763</v>
      </c>
      <c r="AU53" s="1928">
        <v>1</v>
      </c>
      <c r="AV53" s="1928">
        <v>1</v>
      </c>
      <c r="AW53" s="1928">
        <v>1</v>
      </c>
    </row>
    <row r="54" spans="1:49" s="873" customFormat="1" ht="27" customHeight="1">
      <c r="A54" s="1928">
        <v>1</v>
      </c>
      <c r="B54" s="2604" t="str">
        <f t="shared" si="15"/>
        <v>►</v>
      </c>
      <c r="C54" s="2645" t="str">
        <f>IF(ISBLANK(D54),"",LARGE(C36:C53,1)+1)</f>
        <v/>
      </c>
      <c r="D54" s="2667"/>
      <c r="E54" s="2667"/>
      <c r="F54" s="2667"/>
      <c r="G54" s="2667"/>
      <c r="H54" s="2667"/>
      <c r="I54" s="2667"/>
      <c r="J54" s="2667"/>
      <c r="K54" s="2111" t="s">
        <v>2289</v>
      </c>
      <c r="L54" s="2106" t="s">
        <v>173</v>
      </c>
      <c r="M54" s="2521">
        <v>1.0416666666666666E-2</v>
      </c>
      <c r="N54" s="71"/>
      <c r="O54" s="71"/>
      <c r="P54" s="71"/>
      <c r="Q54" s="71"/>
      <c r="R54" s="71"/>
      <c r="S54" s="2722" t="s">
        <v>3763</v>
      </c>
      <c r="U54" s="2668">
        <f t="shared" si="16"/>
        <v>0</v>
      </c>
      <c r="V54" s="2720">
        <f t="shared" ca="1" si="17"/>
        <v>0</v>
      </c>
      <c r="W54" s="2655">
        <v>1</v>
      </c>
      <c r="X54" s="2491">
        <f t="shared" ca="1" si="18"/>
        <v>0</v>
      </c>
      <c r="Y54" s="2492">
        <f ca="1">IF(X38=0,0,X54/X38)</f>
        <v>0</v>
      </c>
      <c r="Z54" s="2493" t="str">
        <f t="shared" ca="1" si="19"/>
        <v xml:space="preserve"> </v>
      </c>
      <c r="AA54" s="2721">
        <f>(C31/AA10)*AA37</f>
        <v>0</v>
      </c>
      <c r="AB54" s="2495">
        <f t="shared" si="20"/>
        <v>0</v>
      </c>
      <c r="AC54" s="3009"/>
      <c r="AD54" s="1928">
        <v>1</v>
      </c>
      <c r="AE54" s="1928">
        <v>1</v>
      </c>
      <c r="AF54" s="1895" t="s">
        <v>1986</v>
      </c>
      <c r="AG54" s="1928">
        <v>1</v>
      </c>
      <c r="AH54" s="2939"/>
      <c r="AI54" s="2939"/>
      <c r="AJ54" s="1928">
        <v>1</v>
      </c>
      <c r="AK54" s="1928">
        <v>1</v>
      </c>
      <c r="AL54" s="1928">
        <v>1</v>
      </c>
      <c r="AM54" s="1928">
        <v>1</v>
      </c>
      <c r="AN54" s="1928">
        <v>1</v>
      </c>
      <c r="AO54" s="1928">
        <v>1</v>
      </c>
      <c r="AP54" s="1928">
        <v>1</v>
      </c>
      <c r="AQ54" s="1928">
        <v>1</v>
      </c>
      <c r="AR54" s="2665" t="s">
        <v>3689</v>
      </c>
      <c r="AS54" s="22"/>
      <c r="AT54" s="2666" t="s">
        <v>2263</v>
      </c>
      <c r="AU54" s="1928">
        <v>1</v>
      </c>
      <c r="AV54" s="1928">
        <v>1</v>
      </c>
      <c r="AW54" s="1928">
        <v>1</v>
      </c>
    </row>
    <row r="55" spans="1:49" s="873" customFormat="1" ht="27" customHeight="1">
      <c r="A55" s="1928">
        <v>1</v>
      </c>
      <c r="B55" s="2604" t="str">
        <f>IF(D55&lt;&gt;"","A",IF(E55&lt;&gt;"","A",IF(F55&lt;&gt;"","A",IF(G55&lt;&gt;"","A",IF(H55&lt;&gt;"","A",IF(J55&lt;&gt;"","A",IF(L55&lt;&gt;"","A","►")))))))</f>
        <v>A</v>
      </c>
      <c r="C55" s="2669" t="s">
        <v>3687</v>
      </c>
      <c r="D55" s="2670" t="s">
        <v>3688</v>
      </c>
      <c r="E55" s="2319"/>
      <c r="F55" s="2319"/>
      <c r="G55" s="2319"/>
      <c r="H55" s="2319"/>
      <c r="I55" s="2319"/>
      <c r="J55" s="2319"/>
      <c r="K55" s="2111" t="s">
        <v>2253</v>
      </c>
      <c r="L55" s="2106" t="s">
        <v>2331</v>
      </c>
      <c r="M55" s="2522">
        <v>1.2499999999999999E-2</v>
      </c>
      <c r="N55" s="71"/>
      <c r="O55" s="71"/>
      <c r="P55" s="71"/>
      <c r="Q55" s="71"/>
      <c r="R55" s="71"/>
      <c r="S55" s="2722" t="s">
        <v>2263</v>
      </c>
      <c r="U55" s="2668">
        <f t="shared" si="16"/>
        <v>0</v>
      </c>
      <c r="V55" s="2718">
        <f t="shared" ca="1" si="17"/>
        <v>0</v>
      </c>
      <c r="W55" s="2654">
        <v>1</v>
      </c>
      <c r="X55" s="2239">
        <f t="shared" ca="1" si="18"/>
        <v>0</v>
      </c>
      <c r="Y55" s="2051">
        <f ca="1">IF(X38=0,0,X55/X38)</f>
        <v>0</v>
      </c>
      <c r="Z55" s="2455" t="str">
        <f t="shared" ca="1" si="19"/>
        <v xml:space="preserve"> </v>
      </c>
      <c r="AA55" s="2719">
        <f>(C32/AA10)*AA37</f>
        <v>0</v>
      </c>
      <c r="AB55" s="1118">
        <f t="shared" si="20"/>
        <v>0</v>
      </c>
      <c r="AC55" s="3009"/>
      <c r="AD55" s="1928">
        <v>1</v>
      </c>
      <c r="AE55" s="1928">
        <v>1</v>
      </c>
      <c r="AF55" s="1895"/>
      <c r="AG55" s="1928">
        <v>1</v>
      </c>
      <c r="AH55" s="2939"/>
      <c r="AI55" s="2939"/>
      <c r="AJ55" s="1928">
        <v>1</v>
      </c>
      <c r="AK55" s="1928">
        <v>1</v>
      </c>
      <c r="AL55" s="1928">
        <v>1</v>
      </c>
      <c r="AM55" s="1928">
        <v>1</v>
      </c>
      <c r="AN55" s="1928">
        <v>1</v>
      </c>
      <c r="AO55" s="1928">
        <v>1</v>
      </c>
      <c r="AP55" s="1928">
        <v>1</v>
      </c>
      <c r="AQ55" s="1928">
        <v>1</v>
      </c>
      <c r="AR55" s="2671" t="s">
        <v>2289</v>
      </c>
      <c r="AS55" s="2111" t="s">
        <v>3310</v>
      </c>
      <c r="AT55" s="2672" t="s">
        <v>2253</v>
      </c>
      <c r="AU55" s="1928">
        <v>1</v>
      </c>
      <c r="AV55" s="1928">
        <v>1</v>
      </c>
      <c r="AW55" s="1928">
        <v>1</v>
      </c>
    </row>
    <row r="56" spans="1:49" s="873" customFormat="1" ht="27" customHeight="1" thickBot="1">
      <c r="A56" s="1928">
        <v>1</v>
      </c>
      <c r="B56" s="2604" t="str">
        <f>IF(D56&lt;&gt;"","A",IF(#REF!&lt;&gt;"","A",IF(S56&lt;&gt;"","A","►")))</f>
        <v>A</v>
      </c>
      <c r="C56" s="2669" t="s">
        <v>3689</v>
      </c>
      <c r="D56" s="2670" t="s">
        <v>3690</v>
      </c>
      <c r="E56" s="2319"/>
      <c r="F56" s="2319"/>
      <c r="G56" s="2319"/>
      <c r="H56" s="2319"/>
      <c r="I56" s="2319"/>
      <c r="J56" s="2319"/>
      <c r="K56" s="2111" t="s">
        <v>3310</v>
      </c>
      <c r="L56" s="2106" t="s">
        <v>173</v>
      </c>
      <c r="M56" s="2523">
        <f>M54+M55</f>
        <v>2.2916666666666665E-2</v>
      </c>
      <c r="N56" s="71"/>
      <c r="O56" s="71"/>
      <c r="P56" s="71"/>
      <c r="Q56" s="71"/>
      <c r="R56" s="71"/>
      <c r="S56" s="2723" t="s">
        <v>2162</v>
      </c>
      <c r="T56" s="873">
        <v>0</v>
      </c>
      <c r="U56" s="2668">
        <f t="shared" si="16"/>
        <v>0</v>
      </c>
      <c r="V56" s="2720">
        <f t="shared" ca="1" si="17"/>
        <v>0</v>
      </c>
      <c r="W56" s="2655">
        <v>1</v>
      </c>
      <c r="X56" s="2491">
        <f t="shared" ca="1" si="18"/>
        <v>0</v>
      </c>
      <c r="Y56" s="2492">
        <f ca="1">IF(X38=0,0,X56/X38)</f>
        <v>0</v>
      </c>
      <c r="Z56" s="2493" t="str">
        <f t="shared" ca="1" si="19"/>
        <v xml:space="preserve"> </v>
      </c>
      <c r="AA56" s="2721">
        <f>(C33/AA10)*AA37</f>
        <v>0</v>
      </c>
      <c r="AB56" s="2495">
        <f t="shared" si="20"/>
        <v>0</v>
      </c>
      <c r="AC56" s="3096" t="str">
        <f>AC7</f>
        <v>N</v>
      </c>
      <c r="AD56" s="1928">
        <v>1</v>
      </c>
      <c r="AE56" s="1928">
        <v>1</v>
      </c>
      <c r="AF56" s="1028">
        <v>1</v>
      </c>
      <c r="AG56" s="1928">
        <v>1</v>
      </c>
      <c r="AH56" s="2315">
        <v>11</v>
      </c>
      <c r="AI56" s="2315">
        <v>19</v>
      </c>
      <c r="AJ56" s="1928">
        <v>1</v>
      </c>
      <c r="AK56" s="1928">
        <v>1</v>
      </c>
      <c r="AL56" s="1928">
        <v>1</v>
      </c>
      <c r="AM56" s="1928">
        <v>1</v>
      </c>
      <c r="AN56" s="1928">
        <v>1</v>
      </c>
      <c r="AO56" s="1928">
        <v>1</v>
      </c>
      <c r="AP56" s="1928">
        <v>1</v>
      </c>
      <c r="AQ56" s="1928">
        <v>1</v>
      </c>
      <c r="AR56" s="2673" t="s">
        <v>3826</v>
      </c>
      <c r="AS56" s="22"/>
      <c r="AT56" s="2674"/>
      <c r="AU56" s="1928">
        <v>1</v>
      </c>
      <c r="AV56" s="1928">
        <v>1</v>
      </c>
      <c r="AW56" s="1928">
        <v>1</v>
      </c>
    </row>
    <row r="57" spans="1:49" s="873" customFormat="1" ht="20.100000000000001" customHeight="1">
      <c r="A57" s="1928">
        <v>1</v>
      </c>
      <c r="B57" s="2604" t="str">
        <f>IF(D57&lt;&gt;"","A",IF(#REF!&lt;&gt;"","A",IF(S57&lt;&gt;"","A","►")))</f>
        <v>A</v>
      </c>
      <c r="C57" s="2316"/>
      <c r="D57" s="2317" t="s">
        <v>3685</v>
      </c>
      <c r="E57" s="2423"/>
      <c r="F57" s="2423"/>
      <c r="G57" s="2423"/>
      <c r="H57" s="2423"/>
      <c r="I57" s="2423"/>
      <c r="J57" s="2423"/>
      <c r="K57" s="2423"/>
      <c r="L57" s="2423"/>
      <c r="M57" s="2423"/>
      <c r="N57" s="2423"/>
      <c r="O57" s="2423"/>
      <c r="P57" s="2423"/>
      <c r="Q57" s="2423"/>
      <c r="R57" s="2423"/>
      <c r="S57" s="2423"/>
      <c r="T57" s="2423"/>
      <c r="U57" s="2423">
        <f t="shared" si="16"/>
        <v>0</v>
      </c>
      <c r="V57" s="2423"/>
      <c r="W57" s="2675">
        <f ca="1">IF(P34&gt;0,P34*U57,AA34*U57)</f>
        <v>0</v>
      </c>
      <c r="X57" s="2676">
        <f ca="1">IF(X38=0,0,W57/X38)</f>
        <v>0</v>
      </c>
      <c r="Y57" s="2677" t="e">
        <f ca="1">IF(#REF!&gt;=1, TRUNC(R34,2) &amp; " Kg", IF(#REF!&gt;0, ROUNDUP(R34*1000,0) &amp; " g", "")) &amp; IF(N34&gt;=1, TRUNC(R34,2) &amp; " L", IF(N34&gt;0, ROUNDUP(R34,3)*100 &amp; " cl", ""))</f>
        <v>#REF!</v>
      </c>
      <c r="Z57" s="2677"/>
      <c r="AA57" s="2678">
        <f>(C34/AA10)*AA37</f>
        <v>0</v>
      </c>
      <c r="AB57" s="2679">
        <f t="shared" si="20"/>
        <v>0</v>
      </c>
      <c r="AC57" s="3096"/>
      <c r="AD57" s="1928">
        <v>1</v>
      </c>
      <c r="AE57" s="1928">
        <v>1</v>
      </c>
      <c r="AF57" s="1029">
        <f>ROW()</f>
        <v>57</v>
      </c>
      <c r="AG57" s="1928">
        <v>1</v>
      </c>
      <c r="AH57" s="908">
        <f ca="1">CELL("largeur",AH57)</f>
        <v>11</v>
      </c>
      <c r="AI57" s="908">
        <f ca="1">CELL("largeur",AI57)</f>
        <v>19</v>
      </c>
      <c r="AJ57" s="1928">
        <v>1</v>
      </c>
      <c r="AK57" s="1928">
        <v>1</v>
      </c>
      <c r="AL57" s="1928">
        <v>1</v>
      </c>
      <c r="AM57" s="1928">
        <v>1</v>
      </c>
      <c r="AN57" s="1928">
        <v>1</v>
      </c>
      <c r="AO57" s="1928">
        <v>1</v>
      </c>
      <c r="AP57" s="1928">
        <v>1</v>
      </c>
      <c r="AQ57" s="1928">
        <v>1</v>
      </c>
      <c r="AR57" s="2663" t="s">
        <v>3827</v>
      </c>
      <c r="AS57" s="22"/>
      <c r="AT57" s="2674"/>
      <c r="AU57" s="1928">
        <v>1</v>
      </c>
      <c r="AV57" s="1928">
        <v>1</v>
      </c>
      <c r="AW57" s="1928">
        <v>1</v>
      </c>
    </row>
    <row r="58" spans="1:49" s="873" customFormat="1" ht="20.100000000000001" customHeight="1">
      <c r="A58" s="1928">
        <v>1</v>
      </c>
      <c r="B58" s="2544" t="s">
        <v>192</v>
      </c>
      <c r="C58" s="1003" t="s">
        <v>9</v>
      </c>
      <c r="D58" s="1004" t="str">
        <f ca="1">CELL("nomfichier")</f>
        <v>D:\Données\1.UPRT\0-UPRT.fait\1-UPRT.FR-SITE-WEB\ff-fiches-fabrications\ff.fiches.fabrication.2023\ffr.restaurant.2023\[ffr.50.col.fiche.Bar.xlsx]Excel.liens</v>
      </c>
      <c r="E58" s="1004"/>
      <c r="F58" s="1004"/>
      <c r="G58" s="1004"/>
      <c r="H58" s="1004"/>
      <c r="I58" s="1004"/>
      <c r="J58" s="1004"/>
      <c r="K58" s="1004"/>
      <c r="L58" s="2341"/>
      <c r="M58" s="2341"/>
      <c r="N58" s="2341"/>
      <c r="O58" s="2341"/>
      <c r="P58" s="2341"/>
      <c r="Q58" s="2341"/>
      <c r="R58" s="2341"/>
      <c r="S58" s="2102"/>
      <c r="T58" s="2102"/>
      <c r="U58" s="2102">
        <f t="shared" si="16"/>
        <v>0</v>
      </c>
      <c r="V58" s="2102"/>
      <c r="W58" s="2102"/>
      <c r="X58" s="2102"/>
      <c r="Y58" s="2102"/>
      <c r="Z58" s="2102"/>
      <c r="AA58" s="2102"/>
      <c r="AB58" s="2102"/>
      <c r="AC58" s="3096"/>
      <c r="AD58" s="1928">
        <v>1</v>
      </c>
      <c r="AE58" s="1928">
        <v>1</v>
      </c>
      <c r="AF58" s="755">
        <v>44</v>
      </c>
      <c r="AG58" s="1928">
        <v>1</v>
      </c>
      <c r="AH58" s="1928">
        <v>1</v>
      </c>
      <c r="AI58" s="1928">
        <v>1</v>
      </c>
      <c r="AJ58" s="1928">
        <v>1</v>
      </c>
      <c r="AK58" s="1928">
        <v>1</v>
      </c>
      <c r="AL58" s="1928">
        <v>1</v>
      </c>
      <c r="AM58" s="1928">
        <v>1</v>
      </c>
      <c r="AN58" s="1928">
        <v>1</v>
      </c>
      <c r="AO58" s="1928">
        <v>1</v>
      </c>
      <c r="AP58" s="1928">
        <v>1</v>
      </c>
      <c r="AQ58" s="1928">
        <v>1</v>
      </c>
      <c r="AR58" s="3098" t="s">
        <v>3828</v>
      </c>
      <c r="AS58" s="2680" t="s">
        <v>3829</v>
      </c>
      <c r="AT58" s="2674"/>
      <c r="AU58" s="1928">
        <v>1</v>
      </c>
      <c r="AV58" s="1928">
        <v>1</v>
      </c>
      <c r="AW58" s="1928">
        <v>1</v>
      </c>
    </row>
    <row r="59" spans="1:49" s="873" customFormat="1" ht="20.100000000000001" customHeight="1" thickBot="1">
      <c r="A59" s="1928">
        <v>1</v>
      </c>
      <c r="B59" s="2681" t="s">
        <v>192</v>
      </c>
      <c r="C59" s="2682">
        <v>14</v>
      </c>
      <c r="D59" s="2682">
        <v>13</v>
      </c>
      <c r="E59" s="2682">
        <v>3</v>
      </c>
      <c r="F59" s="2682">
        <v>14</v>
      </c>
      <c r="G59" s="2682">
        <v>12</v>
      </c>
      <c r="H59" s="2682">
        <v>12</v>
      </c>
      <c r="I59" s="2682"/>
      <c r="J59" s="2682">
        <v>10</v>
      </c>
      <c r="K59" s="2682"/>
      <c r="L59" s="2682">
        <v>12</v>
      </c>
      <c r="M59" s="2682">
        <v>12</v>
      </c>
      <c r="N59" s="2510">
        <v>0.2</v>
      </c>
      <c r="O59" s="2513">
        <v>0.2</v>
      </c>
      <c r="P59" s="2513">
        <v>0.2</v>
      </c>
      <c r="Q59" s="2513">
        <v>0.2</v>
      </c>
      <c r="R59" s="2514">
        <v>0.2</v>
      </c>
      <c r="S59" s="2683">
        <v>42</v>
      </c>
      <c r="T59" s="2683">
        <v>11</v>
      </c>
      <c r="U59" s="2683">
        <v>14</v>
      </c>
      <c r="V59" s="2683"/>
      <c r="W59" s="2683">
        <v>18</v>
      </c>
      <c r="X59" s="2683"/>
      <c r="Y59" s="2683">
        <v>17</v>
      </c>
      <c r="Z59" s="2683"/>
      <c r="AA59" s="2684">
        <v>20</v>
      </c>
      <c r="AB59" s="2684">
        <v>19</v>
      </c>
      <c r="AC59" s="3097"/>
      <c r="AD59" s="1928">
        <v>1</v>
      </c>
      <c r="AE59" s="1928">
        <v>1</v>
      </c>
      <c r="AF59" s="908">
        <f ca="1">CELL("largeur",AF59)</f>
        <v>44</v>
      </c>
      <c r="AG59" s="1928">
        <v>1</v>
      </c>
      <c r="AH59" s="1928">
        <v>1</v>
      </c>
      <c r="AI59" s="1928">
        <v>1</v>
      </c>
      <c r="AJ59" s="1928">
        <v>1</v>
      </c>
      <c r="AK59" s="1928">
        <v>1</v>
      </c>
      <c r="AL59" s="1928">
        <v>1</v>
      </c>
      <c r="AM59" s="1928">
        <v>1</v>
      </c>
      <c r="AN59" s="1928">
        <v>1</v>
      </c>
      <c r="AO59" s="1928">
        <v>1</v>
      </c>
      <c r="AP59" s="1928">
        <v>1</v>
      </c>
      <c r="AQ59" s="1928">
        <v>1</v>
      </c>
      <c r="AR59" s="3098"/>
      <c r="AS59" s="2680" t="s">
        <v>3830</v>
      </c>
      <c r="AT59" s="2685"/>
      <c r="AU59" s="1928">
        <v>1</v>
      </c>
      <c r="AV59" s="1928">
        <v>1</v>
      </c>
      <c r="AW59" s="1928">
        <v>1</v>
      </c>
    </row>
    <row r="60" spans="1:49" ht="15" customHeight="1" thickBot="1">
      <c r="A60" s="1928">
        <v>1</v>
      </c>
      <c r="B60" s="2147"/>
      <c r="C60" s="908">
        <f t="shared" ref="C60:H60" ca="1" si="21">CELL("largeur",C60)</f>
        <v>14</v>
      </c>
      <c r="D60" s="908">
        <f t="shared" ca="1" si="21"/>
        <v>13</v>
      </c>
      <c r="E60" s="908">
        <f t="shared" ca="1" si="21"/>
        <v>3</v>
      </c>
      <c r="F60" s="908">
        <f t="shared" ca="1" si="21"/>
        <v>15</v>
      </c>
      <c r="G60" s="908">
        <f t="shared" ca="1" si="21"/>
        <v>15</v>
      </c>
      <c r="H60" s="908">
        <f t="shared" ca="1" si="21"/>
        <v>15</v>
      </c>
      <c r="I60" s="908"/>
      <c r="J60" s="908">
        <f ca="1">CELL("largeur",J60)</f>
        <v>15</v>
      </c>
      <c r="K60" s="908"/>
      <c r="L60" s="908">
        <f t="shared" ref="L60:U60" ca="1" si="22">CELL("largeur",L60)</f>
        <v>12</v>
      </c>
      <c r="M60" s="908">
        <f t="shared" ca="1" si="22"/>
        <v>12</v>
      </c>
      <c r="N60" s="2516">
        <f t="shared" ca="1" si="22"/>
        <v>0</v>
      </c>
      <c r="O60" s="2519">
        <f t="shared" ca="1" si="22"/>
        <v>0</v>
      </c>
      <c r="P60" s="2519">
        <f t="shared" ca="1" si="22"/>
        <v>0</v>
      </c>
      <c r="Q60" s="2519">
        <f t="shared" ca="1" si="22"/>
        <v>0</v>
      </c>
      <c r="R60" s="2520">
        <f t="shared" ca="1" si="22"/>
        <v>0</v>
      </c>
      <c r="S60" s="908">
        <f t="shared" ca="1" si="22"/>
        <v>42</v>
      </c>
      <c r="T60" s="908">
        <f t="shared" ca="1" si="22"/>
        <v>11</v>
      </c>
      <c r="U60" s="908">
        <f t="shared" ca="1" si="22"/>
        <v>14</v>
      </c>
      <c r="V60" s="908"/>
      <c r="W60" s="908">
        <f ca="1">CELL("largeur",W60)</f>
        <v>18</v>
      </c>
      <c r="X60" s="908"/>
      <c r="Y60" s="908">
        <f ca="1">CELL("largeur",Y60)</f>
        <v>17</v>
      </c>
      <c r="Z60" s="908"/>
      <c r="AA60" s="908">
        <f ca="1">CELL("largeur",AA60)</f>
        <v>20</v>
      </c>
      <c r="AB60" s="908">
        <f ca="1">CELL("largeur",AB60)</f>
        <v>19</v>
      </c>
      <c r="AC60" s="908">
        <f ca="1">CELL("largeur",AC60)</f>
        <v>8</v>
      </c>
      <c r="AD60" s="1928">
        <v>1</v>
      </c>
      <c r="AE60" s="1928">
        <v>1</v>
      </c>
      <c r="AF60" s="1453">
        <v>1</v>
      </c>
      <c r="AG60" s="1453">
        <v>1</v>
      </c>
      <c r="AH60" s="1453">
        <v>1</v>
      </c>
      <c r="AI60" s="1453">
        <v>1</v>
      </c>
      <c r="AJ60" s="1928">
        <v>1</v>
      </c>
      <c r="AK60" s="3071" t="s">
        <v>3724</v>
      </c>
      <c r="AL60" s="3071"/>
      <c r="AM60" s="3071"/>
      <c r="AN60" s="3071"/>
      <c r="AO60" s="3071"/>
      <c r="AP60" s="3071"/>
      <c r="AQ60" s="1928">
        <v>1</v>
      </c>
      <c r="AR60" s="3098"/>
      <c r="AS60" s="2680" t="s">
        <v>3831</v>
      </c>
      <c r="AT60" s="2685"/>
      <c r="AU60" s="1928">
        <v>1</v>
      </c>
      <c r="AV60" s="1928">
        <v>1</v>
      </c>
      <c r="AW60" s="1928">
        <v>1</v>
      </c>
    </row>
    <row r="61" spans="1:49" ht="15" customHeight="1">
      <c r="A61" s="1928">
        <v>1</v>
      </c>
      <c r="B61" s="1928">
        <v>1</v>
      </c>
      <c r="C61" s="1928">
        <v>1</v>
      </c>
      <c r="D61" s="1928">
        <v>1</v>
      </c>
      <c r="E61" s="3099" t="s">
        <v>3325</v>
      </c>
      <c r="F61" s="3100"/>
      <c r="G61" s="2724" t="s">
        <v>218</v>
      </c>
      <c r="H61" s="2725" t="s">
        <v>389</v>
      </c>
      <c r="I61" s="2725" t="s">
        <v>223</v>
      </c>
      <c r="J61" s="2725" t="s">
        <v>390</v>
      </c>
      <c r="K61" s="2725" t="s">
        <v>1676</v>
      </c>
      <c r="L61" s="2725" t="s">
        <v>1675</v>
      </c>
      <c r="M61" s="2726" t="s">
        <v>3104</v>
      </c>
      <c r="N61" s="2516"/>
      <c r="O61" s="2519"/>
      <c r="P61" s="2519"/>
      <c r="Q61" s="2519"/>
      <c r="R61" s="2520"/>
      <c r="S61" s="905" t="s">
        <v>3860</v>
      </c>
      <c r="T61" s="905"/>
      <c r="U61" s="1928">
        <v>1</v>
      </c>
      <c r="V61" s="1928">
        <v>1</v>
      </c>
      <c r="W61" s="1928">
        <v>1</v>
      </c>
      <c r="X61" s="1928"/>
      <c r="Y61" s="1928">
        <v>1</v>
      </c>
      <c r="Z61" s="1928"/>
      <c r="AA61" s="1928">
        <v>1</v>
      </c>
      <c r="AB61" s="1928">
        <v>1</v>
      </c>
      <c r="AC61" s="1928">
        <v>1</v>
      </c>
      <c r="AD61" s="1928">
        <v>1</v>
      </c>
      <c r="AE61" s="1928">
        <v>1</v>
      </c>
      <c r="AF61" s="1453">
        <v>1</v>
      </c>
      <c r="AG61" s="1453">
        <v>1</v>
      </c>
      <c r="AH61" s="1453">
        <v>1</v>
      </c>
      <c r="AI61" s="1453">
        <v>1</v>
      </c>
      <c r="AJ61" s="1928">
        <v>1</v>
      </c>
      <c r="AK61" s="3071"/>
      <c r="AL61" s="3071"/>
      <c r="AM61" s="3071"/>
      <c r="AN61" s="3071"/>
      <c r="AO61" s="3071"/>
      <c r="AP61" s="3071"/>
      <c r="AQ61" s="1928">
        <v>1</v>
      </c>
      <c r="AR61" s="3098"/>
      <c r="AS61" s="2680" t="s">
        <v>3832</v>
      </c>
      <c r="AT61" s="2685"/>
      <c r="AU61" s="1928">
        <v>1</v>
      </c>
      <c r="AV61" s="1928">
        <v>1</v>
      </c>
      <c r="AW61" s="1928">
        <v>1</v>
      </c>
    </row>
    <row r="62" spans="1:49" ht="18.75">
      <c r="A62" s="1928">
        <v>1</v>
      </c>
      <c r="B62" s="1928">
        <v>1</v>
      </c>
      <c r="C62" s="1928">
        <v>1</v>
      </c>
      <c r="D62" s="1928">
        <v>1</v>
      </c>
      <c r="E62" s="3101"/>
      <c r="F62" s="3102"/>
      <c r="G62" s="2727">
        <v>1</v>
      </c>
      <c r="H62" s="2728">
        <v>0.1</v>
      </c>
      <c r="I62" s="2728">
        <v>0.01</v>
      </c>
      <c r="J62" s="2728">
        <v>1E-3</v>
      </c>
      <c r="K62" s="2728">
        <v>1E-3</v>
      </c>
      <c r="L62" s="2728">
        <v>1</v>
      </c>
      <c r="M62" s="2729">
        <v>0.56999999999999995</v>
      </c>
      <c r="N62" s="1928">
        <v>1</v>
      </c>
      <c r="O62" s="1928">
        <v>1</v>
      </c>
      <c r="P62" s="1928">
        <v>1</v>
      </c>
      <c r="Q62" s="1928">
        <v>1</v>
      </c>
      <c r="R62" s="1928">
        <v>1</v>
      </c>
      <c r="S62" s="1928">
        <v>1</v>
      </c>
      <c r="T62" s="1928">
        <v>1</v>
      </c>
      <c r="U62" s="1928">
        <v>1</v>
      </c>
      <c r="V62" s="1928">
        <v>1</v>
      </c>
      <c r="W62" s="1928">
        <v>1</v>
      </c>
      <c r="X62" s="1928"/>
      <c r="Y62" s="1928">
        <v>1</v>
      </c>
      <c r="Z62" s="1928">
        <v>1</v>
      </c>
      <c r="AA62" s="1928">
        <v>1</v>
      </c>
      <c r="AB62" s="1928">
        <v>1</v>
      </c>
      <c r="AC62" s="1928">
        <v>1</v>
      </c>
      <c r="AD62" s="1928">
        <v>1</v>
      </c>
      <c r="AE62" s="1928">
        <v>1</v>
      </c>
      <c r="AF62" s="1453">
        <v>1</v>
      </c>
      <c r="AG62" s="1453">
        <v>1</v>
      </c>
      <c r="AH62" s="1453">
        <v>1</v>
      </c>
      <c r="AI62" s="1453">
        <v>1</v>
      </c>
      <c r="AJ62" s="1928">
        <v>1</v>
      </c>
      <c r="AK62" s="1325"/>
      <c r="AL62" s="1325" t="s">
        <v>2268</v>
      </c>
      <c r="AM62" s="1010" t="s">
        <v>2848</v>
      </c>
      <c r="AN62" s="1011"/>
      <c r="AO62" s="1011"/>
      <c r="AP62" s="1011"/>
      <c r="AQ62" s="1928">
        <v>1</v>
      </c>
      <c r="AR62" s="3098"/>
      <c r="AS62" s="2680" t="s">
        <v>3833</v>
      </c>
      <c r="AT62" s="2685"/>
      <c r="AU62" s="1928">
        <v>1</v>
      </c>
      <c r="AV62" s="1928">
        <v>1</v>
      </c>
      <c r="AW62" s="1928">
        <v>1</v>
      </c>
    </row>
    <row r="63" spans="1:49" ht="23.25">
      <c r="A63" s="1928">
        <v>1</v>
      </c>
      <c r="B63" s="1928">
        <v>1</v>
      </c>
      <c r="C63" s="1928">
        <v>1</v>
      </c>
      <c r="D63" s="1928">
        <v>1</v>
      </c>
      <c r="E63" s="3101"/>
      <c r="F63" s="3102"/>
      <c r="G63" s="2730" t="s">
        <v>3228</v>
      </c>
      <c r="H63" s="2731" t="s">
        <v>3231</v>
      </c>
      <c r="I63" s="2731" t="s">
        <v>1674</v>
      </c>
      <c r="J63" s="2731" t="s">
        <v>3509</v>
      </c>
      <c r="K63" s="2731" t="s">
        <v>3487</v>
      </c>
      <c r="L63" s="2731" t="s">
        <v>3505</v>
      </c>
      <c r="M63" s="2732" t="s">
        <v>2940</v>
      </c>
      <c r="N63" s="1928">
        <v>1</v>
      </c>
      <c r="O63" s="1928">
        <v>1</v>
      </c>
      <c r="P63" s="1928">
        <v>1</v>
      </c>
      <c r="Q63" s="1928">
        <v>1</v>
      </c>
      <c r="R63" s="1928">
        <v>1</v>
      </c>
      <c r="S63" s="1928">
        <v>1</v>
      </c>
      <c r="T63" s="1928">
        <v>1</v>
      </c>
      <c r="U63" s="1928">
        <v>1</v>
      </c>
      <c r="V63" s="1928">
        <v>1</v>
      </c>
      <c r="W63" s="1928">
        <v>1</v>
      </c>
      <c r="X63" s="1928"/>
      <c r="Y63" s="1928">
        <v>1</v>
      </c>
      <c r="Z63" s="1928">
        <v>1</v>
      </c>
      <c r="AA63" s="1928">
        <v>1</v>
      </c>
      <c r="AB63" s="1928">
        <v>1</v>
      </c>
      <c r="AC63" s="1928">
        <v>1</v>
      </c>
      <c r="AD63" s="1928">
        <v>1</v>
      </c>
      <c r="AE63" s="2758" t="s">
        <v>3903</v>
      </c>
      <c r="AF63" s="1453"/>
      <c r="AG63" s="1453"/>
      <c r="AH63" s="1453"/>
      <c r="AI63" s="1453"/>
      <c r="AJ63" s="1928">
        <v>1</v>
      </c>
      <c r="AK63" s="1326"/>
      <c r="AL63" s="1326" t="s">
        <v>297</v>
      </c>
      <c r="AM63" s="1327" t="s">
        <v>2270</v>
      </c>
      <c r="AN63" s="1013"/>
      <c r="AO63" s="1013"/>
      <c r="AP63" s="1014"/>
      <c r="AQ63" s="1928">
        <v>1</v>
      </c>
      <c r="AR63" s="3098"/>
      <c r="AS63" s="2680" t="s">
        <v>3834</v>
      </c>
      <c r="AT63" s="2685"/>
      <c r="AU63" s="1928">
        <v>1</v>
      </c>
      <c r="AV63" s="1928">
        <v>1</v>
      </c>
      <c r="AW63" s="1928">
        <v>1</v>
      </c>
    </row>
    <row r="64" spans="1:49" ht="15" customHeight="1">
      <c r="A64" s="1928">
        <v>1</v>
      </c>
      <c r="B64" s="1928">
        <v>1</v>
      </c>
      <c r="C64" s="1928">
        <v>1</v>
      </c>
      <c r="D64" s="1928">
        <v>1</v>
      </c>
      <c r="E64" s="3103"/>
      <c r="F64" s="3104"/>
      <c r="G64" s="2733">
        <v>0.5</v>
      </c>
      <c r="H64" s="2734">
        <v>0.25</v>
      </c>
      <c r="I64" s="2734">
        <v>0.1</v>
      </c>
      <c r="J64" s="2735">
        <v>5.8999999999999999E-3</v>
      </c>
      <c r="K64" s="2735">
        <v>2.5000000000000001E-3</v>
      </c>
      <c r="L64" s="2736">
        <v>2.5000000000000001E-2</v>
      </c>
      <c r="M64" s="2737">
        <v>2.8299999999999999E-2</v>
      </c>
      <c r="N64" s="1928">
        <v>1</v>
      </c>
      <c r="O64" s="1928">
        <v>1</v>
      </c>
      <c r="P64" s="1928">
        <v>1</v>
      </c>
      <c r="Q64" s="1928">
        <v>1</v>
      </c>
      <c r="R64" s="1928">
        <v>1</v>
      </c>
      <c r="S64" s="1928">
        <v>1</v>
      </c>
      <c r="T64" s="1928">
        <v>1</v>
      </c>
      <c r="U64" s="1928">
        <v>1</v>
      </c>
      <c r="V64" s="1928">
        <v>1</v>
      </c>
      <c r="W64" s="1928">
        <v>1</v>
      </c>
      <c r="X64" s="1928"/>
      <c r="Y64" s="1928">
        <v>1</v>
      </c>
      <c r="Z64" s="1928">
        <v>1</v>
      </c>
      <c r="AA64" s="1928">
        <v>1</v>
      </c>
      <c r="AB64" s="1928">
        <v>1</v>
      </c>
      <c r="AC64" s="1928">
        <v>1</v>
      </c>
      <c r="AD64" s="1928">
        <v>1</v>
      </c>
      <c r="AE64" s="2246" t="s">
        <v>3904</v>
      </c>
      <c r="AF64" s="1453"/>
      <c r="AG64" s="1453"/>
      <c r="AH64" s="1453"/>
      <c r="AI64" s="1453"/>
      <c r="AJ64" s="1928">
        <v>1</v>
      </c>
      <c r="AK64" s="1328"/>
      <c r="AL64" s="1328" t="s">
        <v>298</v>
      </c>
      <c r="AM64" s="1329" t="s">
        <v>2172</v>
      </c>
      <c r="AN64" s="1015"/>
      <c r="AO64" s="1015"/>
      <c r="AP64" s="1016"/>
      <c r="AQ64" s="1928">
        <v>1</v>
      </c>
      <c r="AR64" s="2686"/>
      <c r="AS64" s="146"/>
      <c r="AT64" s="2685"/>
      <c r="AU64" s="1928">
        <v>1</v>
      </c>
      <c r="AV64" s="1928">
        <v>1</v>
      </c>
      <c r="AW64" s="1928">
        <v>1</v>
      </c>
    </row>
    <row r="65" spans="1:49" ht="18.75" customHeight="1">
      <c r="A65" s="1928">
        <v>1</v>
      </c>
      <c r="B65" s="1928">
        <v>1</v>
      </c>
      <c r="C65" s="1928">
        <v>1</v>
      </c>
      <c r="D65" s="1928">
        <v>1</v>
      </c>
      <c r="E65" s="3054" t="s">
        <v>3705</v>
      </c>
      <c r="F65" s="3055"/>
      <c r="G65" s="2738" t="s">
        <v>3484</v>
      </c>
      <c r="H65" s="2738" t="s">
        <v>3502</v>
      </c>
      <c r="I65" s="2738" t="s">
        <v>3458</v>
      </c>
      <c r="J65" s="2738" t="s">
        <v>3466</v>
      </c>
      <c r="K65" s="2738" t="s">
        <v>3462</v>
      </c>
      <c r="L65" s="2738" t="s">
        <v>3704</v>
      </c>
      <c r="M65" s="2739" t="s">
        <v>3493</v>
      </c>
      <c r="N65" s="1928">
        <v>1</v>
      </c>
      <c r="O65" s="1928">
        <v>1</v>
      </c>
      <c r="P65" s="1928">
        <v>1</v>
      </c>
      <c r="Q65" s="1928">
        <v>1</v>
      </c>
      <c r="R65" s="1928">
        <v>1</v>
      </c>
      <c r="S65" s="1928">
        <v>1</v>
      </c>
      <c r="T65" s="1928">
        <v>1</v>
      </c>
      <c r="U65" s="1928">
        <v>1</v>
      </c>
      <c r="V65" s="1928">
        <v>1</v>
      </c>
      <c r="W65" s="1928">
        <v>1</v>
      </c>
      <c r="X65" s="1928"/>
      <c r="Y65" s="1928">
        <v>1</v>
      </c>
      <c r="Z65" s="1928">
        <v>1</v>
      </c>
      <c r="AA65" s="1928">
        <v>1</v>
      </c>
      <c r="AB65" s="1928">
        <v>1</v>
      </c>
      <c r="AC65" s="1928">
        <v>1</v>
      </c>
      <c r="AD65" s="1928">
        <v>1</v>
      </c>
      <c r="AE65" s="2246" t="str">
        <f ca="1">IF(O16&gt;=1, TRUNC(R16,2) &amp; " Kg", IF(O16&gt;0, ROUNDUP(R16*1000,0) &amp; " g", "")) &amp; " " &amp; IF(N16&gt;=1, TRUNC(R16,2) &amp; " L", IF(N16&gt;0, ROUNDUP(R16,3)*100 &amp; " cl", ""))</f>
        <v>209 g 20.9 cl</v>
      </c>
      <c r="AF65" s="1928"/>
      <c r="AG65" s="1928"/>
      <c r="AH65" s="1928"/>
      <c r="AI65" s="1928"/>
      <c r="AJ65" s="1928">
        <v>1</v>
      </c>
      <c r="AK65" s="1330" t="s">
        <v>2849</v>
      </c>
      <c r="AL65" s="1331" t="s">
        <v>299</v>
      </c>
      <c r="AM65" s="1332" t="s">
        <v>2850</v>
      </c>
      <c r="AN65" s="1017"/>
      <c r="AO65" s="1017"/>
      <c r="AP65" s="1018"/>
      <c r="AQ65" s="1928">
        <v>1</v>
      </c>
      <c r="AR65" s="3105" t="s">
        <v>3835</v>
      </c>
      <c r="AS65" s="2687" t="s">
        <v>3836</v>
      </c>
      <c r="AT65" s="2688" t="s">
        <v>3837</v>
      </c>
      <c r="AU65" s="1928">
        <v>1</v>
      </c>
      <c r="AV65" s="1928">
        <v>1</v>
      </c>
      <c r="AW65" s="1928">
        <v>1</v>
      </c>
    </row>
    <row r="66" spans="1:49" ht="23.25" customHeight="1">
      <c r="A66" s="1928">
        <v>1</v>
      </c>
      <c r="B66" s="1928">
        <v>1</v>
      </c>
      <c r="C66" s="1928">
        <v>1</v>
      </c>
      <c r="D66" s="1928">
        <v>1</v>
      </c>
      <c r="E66" s="3056"/>
      <c r="F66" s="3057"/>
      <c r="G66" s="2740">
        <v>0.24</v>
      </c>
      <c r="H66" s="2728">
        <v>0.03</v>
      </c>
      <c r="I66" s="2728">
        <v>5.0000000000000001E-3</v>
      </c>
      <c r="J66" s="2728">
        <v>4.9300000000000004E-3</v>
      </c>
      <c r="K66" s="2728">
        <v>0.01</v>
      </c>
      <c r="L66" s="2741">
        <v>0.15</v>
      </c>
      <c r="M66" s="2742">
        <v>4.4999999999999998E-2</v>
      </c>
      <c r="N66" s="1928">
        <v>1</v>
      </c>
      <c r="O66" s="1928">
        <v>1</v>
      </c>
      <c r="P66" s="1928">
        <v>1</v>
      </c>
      <c r="Q66" s="1928">
        <v>1</v>
      </c>
      <c r="R66" s="1928">
        <v>1</v>
      </c>
      <c r="S66" s="1928">
        <v>1</v>
      </c>
      <c r="T66" s="1928">
        <v>1</v>
      </c>
      <c r="U66" s="1928">
        <v>1</v>
      </c>
      <c r="V66" s="1928">
        <v>1</v>
      </c>
      <c r="W66" s="1928">
        <v>1</v>
      </c>
      <c r="X66" s="1928"/>
      <c r="Y66" s="1928">
        <v>1</v>
      </c>
      <c r="Z66" s="1928">
        <v>1</v>
      </c>
      <c r="AA66" s="1928">
        <v>1</v>
      </c>
      <c r="AB66" s="1928">
        <v>1</v>
      </c>
      <c r="AC66" s="1928">
        <v>1</v>
      </c>
      <c r="AD66" s="1928">
        <v>1</v>
      </c>
      <c r="AE66" s="2759" t="s">
        <v>3905</v>
      </c>
      <c r="AF66" s="1928"/>
      <c r="AG66" s="1928"/>
      <c r="AH66" s="1928"/>
      <c r="AI66" s="1928"/>
      <c r="AJ66" s="1928">
        <v>1</v>
      </c>
      <c r="AK66" s="1330" t="s">
        <v>2851</v>
      </c>
      <c r="AL66" s="1331" t="s">
        <v>2274</v>
      </c>
      <c r="AM66" s="1019" t="s">
        <v>2852</v>
      </c>
      <c r="AN66" s="1020"/>
      <c r="AO66" s="1020"/>
      <c r="AP66" s="1020"/>
      <c r="AQ66" s="1928">
        <v>1</v>
      </c>
      <c r="AR66" s="3105"/>
      <c r="AS66" s="2687" t="s">
        <v>3838</v>
      </c>
      <c r="AT66" s="2688"/>
      <c r="AU66" s="1928">
        <v>1</v>
      </c>
      <c r="AV66" s="1928">
        <v>1</v>
      </c>
      <c r="AW66" s="1928">
        <v>1</v>
      </c>
    </row>
    <row r="67" spans="1:49" ht="15" customHeight="1">
      <c r="A67" s="1928">
        <v>1</v>
      </c>
      <c r="B67" s="1928">
        <v>1</v>
      </c>
      <c r="C67" s="1928">
        <v>1</v>
      </c>
      <c r="D67" s="1928">
        <v>1</v>
      </c>
      <c r="E67" s="3056"/>
      <c r="F67" s="3057"/>
      <c r="G67" s="2731" t="s">
        <v>3475</v>
      </c>
      <c r="H67" s="2731" t="s">
        <v>2967</v>
      </c>
      <c r="I67" s="2731" t="s">
        <v>3480</v>
      </c>
      <c r="J67" s="2731" t="s">
        <v>3091</v>
      </c>
      <c r="K67" s="2731" t="s">
        <v>3453</v>
      </c>
      <c r="L67" s="2731" t="s">
        <v>3512</v>
      </c>
      <c r="M67" s="2732" t="s">
        <v>3105</v>
      </c>
      <c r="N67" s="1928">
        <v>1</v>
      </c>
      <c r="O67" s="1928">
        <v>1</v>
      </c>
      <c r="P67" s="1928">
        <v>1</v>
      </c>
      <c r="Q67" s="1928">
        <v>1</v>
      </c>
      <c r="R67" s="1928">
        <v>1</v>
      </c>
      <c r="S67" s="1928">
        <v>1</v>
      </c>
      <c r="T67" s="1928">
        <v>1</v>
      </c>
      <c r="U67" s="1928">
        <v>1</v>
      </c>
      <c r="V67" s="1928">
        <v>1</v>
      </c>
      <c r="W67" s="1928">
        <v>1</v>
      </c>
      <c r="X67" s="1928"/>
      <c r="Y67" s="1928">
        <v>1</v>
      </c>
      <c r="Z67" s="1928">
        <v>1</v>
      </c>
      <c r="AA67" s="1928">
        <v>1</v>
      </c>
      <c r="AB67" s="1928">
        <v>1</v>
      </c>
      <c r="AC67" s="1928">
        <v>1</v>
      </c>
      <c r="AD67" s="1928">
        <v>1</v>
      </c>
      <c r="AE67" s="1928">
        <v>1</v>
      </c>
      <c r="AF67" s="1928">
        <v>1</v>
      </c>
      <c r="AG67" s="1928">
        <v>1</v>
      </c>
      <c r="AH67" s="1928">
        <v>1</v>
      </c>
      <c r="AI67" s="1928">
        <v>1</v>
      </c>
      <c r="AJ67" s="1928">
        <v>1</v>
      </c>
      <c r="AK67" s="1333">
        <f>ROW()</f>
        <v>67</v>
      </c>
      <c r="AL67" s="1023" t="s">
        <v>2853</v>
      </c>
      <c r="AM67" s="2840" t="s">
        <v>3992</v>
      </c>
      <c r="AN67" s="2840"/>
      <c r="AO67" s="2840"/>
      <c r="AP67" s="2840"/>
      <c r="AQ67" s="1928">
        <v>1</v>
      </c>
      <c r="AR67" s="3105"/>
      <c r="AS67" s="2689" t="s">
        <v>3839</v>
      </c>
      <c r="AT67" s="2688" t="s">
        <v>3840</v>
      </c>
      <c r="AU67" s="1928">
        <v>1</v>
      </c>
      <c r="AV67" s="1928">
        <v>1</v>
      </c>
      <c r="AW67" s="1928">
        <v>1</v>
      </c>
    </row>
    <row r="68" spans="1:49" ht="19.5" thickBot="1">
      <c r="A68" s="1928">
        <v>1</v>
      </c>
      <c r="B68" s="1928">
        <v>1</v>
      </c>
      <c r="C68" s="1928">
        <v>1</v>
      </c>
      <c r="D68" s="1928">
        <v>1</v>
      </c>
      <c r="E68" s="3058"/>
      <c r="F68" s="3059"/>
      <c r="G68" s="2743">
        <v>0.03</v>
      </c>
      <c r="H68" s="2743">
        <v>0.15</v>
      </c>
      <c r="I68" s="2743">
        <v>0.22500000000000001</v>
      </c>
      <c r="J68" s="2743">
        <v>0.23658000000000001</v>
      </c>
      <c r="K68" s="2744">
        <v>0.35</v>
      </c>
      <c r="L68" s="2744">
        <v>2.9569999999999999E-2</v>
      </c>
      <c r="M68" s="2745">
        <v>0.47</v>
      </c>
      <c r="N68" s="1928">
        <v>1</v>
      </c>
      <c r="O68" s="1928">
        <v>1</v>
      </c>
      <c r="P68" s="1928">
        <v>1</v>
      </c>
      <c r="Q68" s="1928"/>
      <c r="R68" s="1928">
        <v>1</v>
      </c>
      <c r="S68" s="1928">
        <v>1</v>
      </c>
      <c r="T68" s="1928">
        <v>1</v>
      </c>
      <c r="U68" s="1928">
        <v>1</v>
      </c>
      <c r="V68" s="1928"/>
      <c r="W68" s="1928">
        <v>1</v>
      </c>
      <c r="X68" s="1928"/>
      <c r="Y68" s="1928">
        <v>1</v>
      </c>
      <c r="Z68" s="1928">
        <v>1</v>
      </c>
      <c r="AA68" s="1928">
        <v>1</v>
      </c>
      <c r="AB68" s="1928">
        <v>1</v>
      </c>
      <c r="AC68" s="1928">
        <v>1</v>
      </c>
      <c r="AD68" s="1928">
        <v>1</v>
      </c>
      <c r="AE68" s="1928"/>
      <c r="AF68" s="1928">
        <v>1</v>
      </c>
      <c r="AG68" s="1928">
        <v>1</v>
      </c>
      <c r="AH68" s="1928">
        <v>1</v>
      </c>
      <c r="AI68" s="1928">
        <v>1</v>
      </c>
      <c r="AJ68" s="1928">
        <v>1</v>
      </c>
      <c r="AK68" s="2839" t="s">
        <v>3991</v>
      </c>
      <c r="AL68" s="944" t="str">
        <f>CHAR(ROW(A65))</f>
        <v>A</v>
      </c>
      <c r="AM68" s="1334" t="s">
        <v>2529</v>
      </c>
      <c r="AN68" s="1335" t="s">
        <v>2854</v>
      </c>
      <c r="AO68" s="1336" t="s">
        <v>299</v>
      </c>
      <c r="AP68" s="1336" t="s">
        <v>2274</v>
      </c>
      <c r="AQ68" s="1928">
        <v>1</v>
      </c>
      <c r="AR68" s="3105"/>
      <c r="AS68" s="2690" t="s">
        <v>3841</v>
      </c>
      <c r="AT68" s="2688"/>
      <c r="AU68" s="1928">
        <v>1</v>
      </c>
      <c r="AV68" s="1928">
        <v>1</v>
      </c>
      <c r="AW68" s="1928">
        <v>1</v>
      </c>
    </row>
    <row r="69" spans="1:49" ht="15" customHeight="1" thickBot="1">
      <c r="A69" s="1928">
        <v>1</v>
      </c>
      <c r="B69" s="1928">
        <v>1</v>
      </c>
      <c r="C69" s="1928">
        <v>1</v>
      </c>
      <c r="D69" s="1928">
        <v>1</v>
      </c>
      <c r="E69" s="1928"/>
      <c r="F69" s="1928"/>
      <c r="G69" s="1928"/>
      <c r="H69" s="1928"/>
      <c r="I69" s="1928"/>
      <c r="J69" s="1928"/>
      <c r="K69" s="1928"/>
      <c r="L69" s="1928">
        <v>1</v>
      </c>
      <c r="M69" s="1928">
        <v>1</v>
      </c>
      <c r="N69" s="1928">
        <v>1</v>
      </c>
      <c r="O69" s="1928">
        <v>1</v>
      </c>
      <c r="P69" s="1928">
        <v>1</v>
      </c>
      <c r="Q69" s="1928"/>
      <c r="R69" s="1928">
        <v>1</v>
      </c>
      <c r="S69" s="1928">
        <v>1</v>
      </c>
      <c r="T69" s="1928">
        <v>1</v>
      </c>
      <c r="U69" s="1928">
        <v>1</v>
      </c>
      <c r="V69" s="1928"/>
      <c r="W69" s="1928">
        <v>1</v>
      </c>
      <c r="X69" s="1928"/>
      <c r="Y69" s="1928">
        <v>1</v>
      </c>
      <c r="Z69" s="1928"/>
      <c r="AA69" s="1928">
        <v>1</v>
      </c>
      <c r="AB69" s="1928">
        <v>1</v>
      </c>
      <c r="AC69" s="1928">
        <v>1</v>
      </c>
      <c r="AD69" s="1928">
        <v>1</v>
      </c>
      <c r="AE69" s="1928"/>
      <c r="AF69" s="1928">
        <v>1</v>
      </c>
      <c r="AG69" s="1928">
        <v>1</v>
      </c>
      <c r="AH69" s="1928">
        <v>1</v>
      </c>
      <c r="AI69" s="1928">
        <v>1</v>
      </c>
      <c r="AJ69" s="1928">
        <v>1</v>
      </c>
      <c r="AK69" s="2405">
        <f>ROW()</f>
        <v>69</v>
      </c>
      <c r="AL69" s="901" t="str" cm="1">
        <f t="array" aca="1" ref="AL69" ca="1">IF(AL68="","",LEFT(ADDRESS(1,COLUMN(INDIRECT(AL68&amp;"1"))+1,4),LEN(ADDRESS(1,COLUMN(INDIRECT(AL68&amp;"1"))+1,4))-1))</f>
        <v>B</v>
      </c>
      <c r="AM69" s="1025" t="str">
        <f t="shared" ref="AM69:AM96" ca="1" si="23">IF(AO69&lt;=0,"",AL69)</f>
        <v>B</v>
      </c>
      <c r="AN69" s="1026" t="str">
        <f t="shared" ref="AN69:AN96" ca="1" si="24">IF(AO69&lt;=0,AL69,"")</f>
        <v/>
      </c>
      <c r="AO69" s="1018" cm="1">
        <f t="array" aca="1" ref="AO69:AP69" ca="1">CELL("largeur", INDIRECT(AL69 &amp; 1))</f>
        <v>4</v>
      </c>
      <c r="AP69" s="1027" t="b">
        <f ca="1"/>
        <v>0</v>
      </c>
      <c r="AQ69" s="1928">
        <v>1</v>
      </c>
      <c r="AR69" s="3105"/>
      <c r="AS69" s="2691" t="s">
        <v>3841</v>
      </c>
      <c r="AT69" s="2688" t="s">
        <v>3842</v>
      </c>
      <c r="AU69" s="1928">
        <v>1</v>
      </c>
      <c r="AV69" s="1928">
        <v>1</v>
      </c>
      <c r="AW69" s="1928">
        <v>1</v>
      </c>
    </row>
    <row r="70" spans="1:49" s="873" customFormat="1" ht="18.75">
      <c r="A70" s="1928">
        <v>1</v>
      </c>
      <c r="B70" s="1928">
        <v>1</v>
      </c>
      <c r="C70" s="2369" t="s">
        <v>3707</v>
      </c>
      <c r="D70" s="2370"/>
      <c r="E70" s="2370"/>
      <c r="F70" s="2370"/>
      <c r="G70" s="2370"/>
      <c r="H70" s="2370"/>
      <c r="I70" s="2370" t="s">
        <v>188</v>
      </c>
      <c r="J70" s="2370"/>
      <c r="K70" s="2370"/>
      <c r="L70" s="2370"/>
      <c r="M70" s="2370"/>
      <c r="N70" s="2370"/>
      <c r="O70" s="2370"/>
      <c r="P70" s="2370"/>
      <c r="Q70" s="2370"/>
      <c r="R70" s="2370"/>
      <c r="S70" s="2370"/>
      <c r="T70" s="2370"/>
      <c r="U70" s="2370"/>
      <c r="V70" s="2370"/>
      <c r="W70" s="2370"/>
      <c r="X70" s="2370"/>
      <c r="Y70" s="2370"/>
      <c r="Z70" s="2370"/>
      <c r="AA70" s="2370"/>
      <c r="AB70" s="2370"/>
      <c r="AC70" s="2370"/>
      <c r="AD70" s="2370"/>
      <c r="AE70" s="1928"/>
      <c r="AF70" s="1928">
        <v>1</v>
      </c>
      <c r="AG70" s="1928">
        <v>1</v>
      </c>
      <c r="AH70" s="1928">
        <v>1</v>
      </c>
      <c r="AI70" s="1928">
        <v>1</v>
      </c>
      <c r="AJ70" s="1928">
        <v>1</v>
      </c>
      <c r="AK70" s="1333">
        <f>ROW()</f>
        <v>70</v>
      </c>
      <c r="AL70" s="901" t="str" cm="1">
        <f t="array" aca="1" ref="AL70" ca="1">IF(AL69="","",LEFT(ADDRESS(1,COLUMN(INDIRECT(AL69&amp;"1"))+1,4),LEN(ADDRESS(1,COLUMN(INDIRECT(AL69&amp;"1"))+1,4))-1))</f>
        <v>C</v>
      </c>
      <c r="AM70" s="1025" t="str">
        <f t="shared" ca="1" si="23"/>
        <v>C</v>
      </c>
      <c r="AN70" s="1026" t="str">
        <f t="shared" ca="1" si="24"/>
        <v/>
      </c>
      <c r="AO70" s="1018" cm="1">
        <f t="array" aca="1" ref="AO70:AP70" ca="1">CELL("largeur", INDIRECT(AL70 &amp; 1))</f>
        <v>14</v>
      </c>
      <c r="AP70" s="1027" t="b">
        <f ca="1"/>
        <v>0</v>
      </c>
      <c r="AQ70" s="1928">
        <v>1</v>
      </c>
      <c r="AR70" s="3105"/>
      <c r="AS70" s="2687" t="s">
        <v>1992</v>
      </c>
      <c r="AT70" s="2688"/>
      <c r="AU70" s="1928">
        <v>1</v>
      </c>
      <c r="AV70" s="1928">
        <v>1</v>
      </c>
      <c r="AW70" s="1928">
        <v>1</v>
      </c>
    </row>
    <row r="71" spans="1:49" s="873" customFormat="1" ht="18.75">
      <c r="A71" s="1928">
        <v>1</v>
      </c>
      <c r="B71" s="1928">
        <v>1</v>
      </c>
      <c r="C71" s="428"/>
      <c r="D71" s="2372" t="s">
        <v>223</v>
      </c>
      <c r="E71" s="2372"/>
      <c r="F71" s="2372" t="s">
        <v>390</v>
      </c>
      <c r="G71" s="2372"/>
      <c r="H71" s="2372" t="s">
        <v>1676</v>
      </c>
      <c r="I71" s="2373"/>
      <c r="J71" s="1928">
        <v>1</v>
      </c>
      <c r="K71" s="1928">
        <v>1</v>
      </c>
      <c r="L71" s="1928">
        <v>1</v>
      </c>
      <c r="M71" s="1928">
        <v>1</v>
      </c>
      <c r="N71" s="1928">
        <v>1</v>
      </c>
      <c r="O71" s="1928">
        <v>1</v>
      </c>
      <c r="P71" s="1928">
        <v>1</v>
      </c>
      <c r="Q71" s="1928"/>
      <c r="R71" s="1928">
        <v>1</v>
      </c>
      <c r="S71" s="1928">
        <v>1</v>
      </c>
      <c r="T71" s="1928">
        <v>1</v>
      </c>
      <c r="U71" s="1928">
        <v>1</v>
      </c>
      <c r="V71" s="1928"/>
      <c r="W71" s="1928">
        <v>1</v>
      </c>
      <c r="X71" s="1928"/>
      <c r="Y71" s="1928">
        <v>1</v>
      </c>
      <c r="Z71" s="1928"/>
      <c r="AA71" s="1928">
        <v>1</v>
      </c>
      <c r="AB71" s="1928">
        <v>1</v>
      </c>
      <c r="AC71" s="1928">
        <v>1</v>
      </c>
      <c r="AD71" s="1928">
        <v>1</v>
      </c>
      <c r="AE71" s="1928">
        <v>1</v>
      </c>
      <c r="AF71" s="1928">
        <v>1</v>
      </c>
      <c r="AG71" s="1928">
        <v>1</v>
      </c>
      <c r="AH71" s="1928">
        <v>1</v>
      </c>
      <c r="AI71" s="1928">
        <v>1</v>
      </c>
      <c r="AJ71" s="1928">
        <v>1</v>
      </c>
      <c r="AK71" s="1333">
        <f>ROW()</f>
        <v>71</v>
      </c>
      <c r="AL71" s="901" t="str" cm="1">
        <f t="array" aca="1" ref="AL71" ca="1">IF(AL70="","",LEFT(ADDRESS(1,COLUMN(INDIRECT(AL70&amp;"1"))+1,4),LEN(ADDRESS(1,COLUMN(INDIRECT(AL70&amp;"1"))+1,4))-1))</f>
        <v>D</v>
      </c>
      <c r="AM71" s="1025" t="str">
        <f t="shared" ca="1" si="23"/>
        <v>D</v>
      </c>
      <c r="AN71" s="1026" t="str">
        <f t="shared" ca="1" si="24"/>
        <v/>
      </c>
      <c r="AO71" s="1018" cm="1">
        <f t="array" aca="1" ref="AO71:AP71" ca="1">CELL("largeur", INDIRECT(AL71 &amp; 1))</f>
        <v>13</v>
      </c>
      <c r="AP71" s="1027" t="b">
        <f ca="1"/>
        <v>0</v>
      </c>
      <c r="AQ71" s="1928">
        <v>1</v>
      </c>
      <c r="AR71" s="3105"/>
      <c r="AS71" s="2692"/>
      <c r="AT71" s="2688" t="s">
        <v>3843</v>
      </c>
      <c r="AU71" s="1928">
        <v>1</v>
      </c>
      <c r="AV71" s="1928">
        <v>1</v>
      </c>
      <c r="AW71" s="1928">
        <v>1</v>
      </c>
    </row>
    <row r="72" spans="1:49" s="873" customFormat="1" ht="18.75">
      <c r="A72" s="1928">
        <v>1</v>
      </c>
      <c r="B72" s="1928">
        <v>1</v>
      </c>
      <c r="C72" s="428"/>
      <c r="D72" s="2374" t="s">
        <v>3193</v>
      </c>
      <c r="E72" s="2374"/>
      <c r="F72" s="941" t="s">
        <v>3217</v>
      </c>
      <c r="G72" s="2374"/>
      <c r="H72" s="941" t="s">
        <v>3178</v>
      </c>
      <c r="I72" s="2459"/>
      <c r="J72" s="1928">
        <v>1</v>
      </c>
      <c r="K72" s="1928">
        <v>1</v>
      </c>
      <c r="L72" s="1928">
        <v>1</v>
      </c>
      <c r="M72" s="1928">
        <v>1</v>
      </c>
      <c r="N72" s="1928">
        <v>1</v>
      </c>
      <c r="O72" s="1928">
        <v>1</v>
      </c>
      <c r="P72" s="1928">
        <v>1</v>
      </c>
      <c r="Q72" s="1928"/>
      <c r="R72" s="1928">
        <v>1</v>
      </c>
      <c r="S72" s="2401"/>
      <c r="T72" s="2401"/>
      <c r="U72" s="71"/>
      <c r="V72" s="71"/>
      <c r="W72" s="71"/>
      <c r="X72" s="71"/>
      <c r="Y72" s="836"/>
      <c r="Z72" s="836"/>
      <c r="AA72" s="1928">
        <v>1</v>
      </c>
      <c r="AB72" s="1928">
        <v>1</v>
      </c>
      <c r="AC72" s="1928">
        <v>1</v>
      </c>
      <c r="AD72" s="1928">
        <v>1</v>
      </c>
      <c r="AE72" s="1928">
        <v>1</v>
      </c>
      <c r="AF72" s="1928">
        <v>1</v>
      </c>
      <c r="AG72" s="1928">
        <v>1</v>
      </c>
      <c r="AH72" s="1928">
        <v>1</v>
      </c>
      <c r="AI72" s="1928">
        <v>1</v>
      </c>
      <c r="AJ72" s="1928">
        <v>1</v>
      </c>
      <c r="AK72" s="1333">
        <f>ROW()</f>
        <v>72</v>
      </c>
      <c r="AL72" s="901" t="str" cm="1">
        <f t="array" aca="1" ref="AL72" ca="1">IF(AL71="","",LEFT(ADDRESS(1,COLUMN(INDIRECT(AL71&amp;"1"))+1,4),LEN(ADDRESS(1,COLUMN(INDIRECT(AL71&amp;"1"))+1,4))-1))</f>
        <v>E</v>
      </c>
      <c r="AM72" s="1025" t="str">
        <f t="shared" ca="1" si="23"/>
        <v>E</v>
      </c>
      <c r="AN72" s="1026" t="str">
        <f t="shared" ca="1" si="24"/>
        <v/>
      </c>
      <c r="AO72" s="1018" cm="1">
        <f t="array" aca="1" ref="AO72:AP72" ca="1">CELL("largeur", INDIRECT(AL72 &amp; 1))</f>
        <v>3</v>
      </c>
      <c r="AP72" s="1027" t="b">
        <f ca="1"/>
        <v>0</v>
      </c>
      <c r="AQ72" s="1928">
        <v>1</v>
      </c>
      <c r="AR72" s="3105"/>
      <c r="AS72" s="2692" t="s">
        <v>3844</v>
      </c>
      <c r="AT72" s="2688"/>
      <c r="AU72" s="1928">
        <v>1</v>
      </c>
      <c r="AV72" s="1928">
        <v>1</v>
      </c>
      <c r="AW72" s="1928">
        <v>1</v>
      </c>
    </row>
    <row r="73" spans="1:49" s="873" customFormat="1" ht="18.75">
      <c r="A73" s="1928">
        <v>1</v>
      </c>
      <c r="B73" s="1928">
        <v>1</v>
      </c>
      <c r="C73" s="428"/>
      <c r="D73" s="2374" t="s">
        <v>3170</v>
      </c>
      <c r="E73" s="2374"/>
      <c r="F73" s="941" t="s">
        <v>3181</v>
      </c>
      <c r="G73" s="2374"/>
      <c r="H73" s="941" t="s">
        <v>3187</v>
      </c>
      <c r="I73" s="2459"/>
      <c r="J73" s="1928">
        <v>1</v>
      </c>
      <c r="K73" s="1928">
        <v>1</v>
      </c>
      <c r="L73" s="1928">
        <v>1</v>
      </c>
      <c r="M73" s="1928">
        <v>1</v>
      </c>
      <c r="N73" s="1928">
        <v>1</v>
      </c>
      <c r="O73" s="1928">
        <v>1</v>
      </c>
      <c r="P73" s="1928">
        <v>1</v>
      </c>
      <c r="Q73" s="1928"/>
      <c r="R73" s="1928">
        <v>1</v>
      </c>
      <c r="S73" s="2247" t="s">
        <v>3607</v>
      </c>
      <c r="T73" s="71"/>
      <c r="U73" s="71"/>
      <c r="V73" s="71"/>
      <c r="W73" s="71"/>
      <c r="X73" s="71"/>
      <c r="Y73" s="71"/>
      <c r="Z73" s="71"/>
      <c r="AA73" s="1928">
        <v>1</v>
      </c>
      <c r="AB73" s="1928">
        <v>1</v>
      </c>
      <c r="AC73" s="1928">
        <v>1</v>
      </c>
      <c r="AD73" s="1928">
        <v>1</v>
      </c>
      <c r="AE73" s="1928">
        <v>1</v>
      </c>
      <c r="AF73" s="1928">
        <v>1</v>
      </c>
      <c r="AG73" s="1928">
        <v>1</v>
      </c>
      <c r="AH73" s="1928">
        <v>1</v>
      </c>
      <c r="AI73" s="1928">
        <v>1</v>
      </c>
      <c r="AJ73" s="1928">
        <v>1</v>
      </c>
      <c r="AK73" s="1333">
        <f>ROW()</f>
        <v>73</v>
      </c>
      <c r="AL73" s="901" t="str" cm="1">
        <f t="array" aca="1" ref="AL73" ca="1">IF(AL72="","",LEFT(ADDRESS(1,COLUMN(INDIRECT(AL72&amp;"1"))+1,4),LEN(ADDRESS(1,COLUMN(INDIRECT(AL72&amp;"1"))+1,4))-1))</f>
        <v>F</v>
      </c>
      <c r="AM73" s="1025" t="str">
        <f t="shared" ca="1" si="23"/>
        <v>F</v>
      </c>
      <c r="AN73" s="1026" t="str">
        <f t="shared" ca="1" si="24"/>
        <v/>
      </c>
      <c r="AO73" s="1018" cm="1">
        <f t="array" aca="1" ref="AO73:AP73" ca="1">CELL("largeur", INDIRECT(AL73 &amp; 1))</f>
        <v>15</v>
      </c>
      <c r="AP73" s="1027" t="b">
        <f ca="1"/>
        <v>0</v>
      </c>
      <c r="AQ73" s="1928">
        <v>1</v>
      </c>
      <c r="AR73" s="3105"/>
      <c r="AS73" s="2693" t="s">
        <v>3845</v>
      </c>
      <c r="AT73" s="2688" t="s">
        <v>3846</v>
      </c>
      <c r="AU73" s="1928">
        <v>1</v>
      </c>
      <c r="AV73" s="1928">
        <v>1</v>
      </c>
      <c r="AW73" s="1928">
        <v>1</v>
      </c>
    </row>
    <row r="74" spans="1:49" s="873" customFormat="1" ht="18.75">
      <c r="A74" s="1928">
        <v>1</v>
      </c>
      <c r="B74" s="1928">
        <v>1</v>
      </c>
      <c r="C74" s="428"/>
      <c r="D74" s="2374" t="s">
        <v>3196</v>
      </c>
      <c r="E74" s="2374"/>
      <c r="F74" s="941" t="s">
        <v>3172</v>
      </c>
      <c r="G74" s="2374"/>
      <c r="H74" s="2449"/>
      <c r="I74" s="2459"/>
      <c r="J74" s="1928">
        <v>1</v>
      </c>
      <c r="K74" s="1928">
        <v>1</v>
      </c>
      <c r="L74" s="1928">
        <v>1</v>
      </c>
      <c r="M74" s="1928">
        <v>1</v>
      </c>
      <c r="N74" s="1928">
        <v>1</v>
      </c>
      <c r="O74" s="1928">
        <v>1</v>
      </c>
      <c r="P74" s="1928">
        <v>1</v>
      </c>
      <c r="Q74" s="1928"/>
      <c r="R74" s="1928">
        <v>1</v>
      </c>
      <c r="S74" s="1928"/>
      <c r="T74" s="422"/>
      <c r="U74" s="2250" t="s">
        <v>3725</v>
      </c>
      <c r="V74" s="2250"/>
      <c r="W74" s="2250"/>
      <c r="X74" s="2250"/>
      <c r="Y74" s="2250"/>
      <c r="Z74" s="2250"/>
      <c r="AA74" s="1928">
        <v>1</v>
      </c>
      <c r="AB74" s="1928">
        <v>1</v>
      </c>
      <c r="AC74" s="1928">
        <v>1</v>
      </c>
      <c r="AD74" s="1928">
        <v>1</v>
      </c>
      <c r="AE74" s="1928">
        <v>1</v>
      </c>
      <c r="AF74" s="1928">
        <v>1</v>
      </c>
      <c r="AG74" s="1928">
        <v>1</v>
      </c>
      <c r="AH74" s="1928">
        <v>1</v>
      </c>
      <c r="AI74" s="1928">
        <v>1</v>
      </c>
      <c r="AJ74" s="1928">
        <v>1</v>
      </c>
      <c r="AK74" s="1333">
        <f>ROW()</f>
        <v>74</v>
      </c>
      <c r="AL74" s="901" t="str" cm="1">
        <f t="array" aca="1" ref="AL74" ca="1">IF(AL73="","",LEFT(ADDRESS(1,COLUMN(INDIRECT(AL73&amp;"1"))+1,4),LEN(ADDRESS(1,COLUMN(INDIRECT(AL73&amp;"1"))+1,4))-1))</f>
        <v>G</v>
      </c>
      <c r="AM74" s="1025" t="str">
        <f t="shared" ca="1" si="23"/>
        <v>G</v>
      </c>
      <c r="AN74" s="1026" t="str">
        <f t="shared" ca="1" si="24"/>
        <v/>
      </c>
      <c r="AO74" s="1018" cm="1">
        <f t="array" aca="1" ref="AO74:AP74" ca="1">CELL("largeur", INDIRECT(AL74 &amp; 1))</f>
        <v>15</v>
      </c>
      <c r="AP74" s="1027" t="b">
        <f ca="1"/>
        <v>0</v>
      </c>
      <c r="AQ74" s="1928">
        <v>1</v>
      </c>
      <c r="AR74" s="3105"/>
      <c r="AS74" s="2693" t="s">
        <v>3847</v>
      </c>
      <c r="AT74" s="2694"/>
      <c r="AU74" s="1928">
        <v>1</v>
      </c>
      <c r="AV74" s="1928">
        <v>1</v>
      </c>
      <c r="AW74" s="1928">
        <v>1</v>
      </c>
    </row>
    <row r="75" spans="1:49" s="873" customFormat="1" ht="18.75">
      <c r="A75" s="1928">
        <v>1</v>
      </c>
      <c r="B75" s="1928">
        <v>1</v>
      </c>
      <c r="C75" s="428"/>
      <c r="D75" s="2374" t="s">
        <v>3184</v>
      </c>
      <c r="E75" s="2374"/>
      <c r="F75" s="941" t="s">
        <v>3190</v>
      </c>
      <c r="G75" s="2374"/>
      <c r="H75" s="2449"/>
      <c r="I75" s="2459"/>
      <c r="J75" s="1928">
        <v>1</v>
      </c>
      <c r="K75" s="1928">
        <v>1</v>
      </c>
      <c r="L75" s="1928">
        <v>1</v>
      </c>
      <c r="M75" s="1928">
        <v>1</v>
      </c>
      <c r="N75" s="1928">
        <v>1</v>
      </c>
      <c r="O75" s="1928">
        <v>1</v>
      </c>
      <c r="P75" s="1928">
        <v>1</v>
      </c>
      <c r="Q75" s="1928"/>
      <c r="R75" s="1928">
        <v>1</v>
      </c>
      <c r="S75" s="2254"/>
      <c r="T75" s="2403"/>
      <c r="U75" s="2404" t="str">
        <f>CONCATENATE("Pour ",L14," ","colonne ",M13)</f>
        <v>Pour 25 colonne M</v>
      </c>
      <c r="V75" s="2400" t="str">
        <f ca="1">_xlfn.FORMULATEXT(L16)</f>
        <v>=SI(P16=0; 0; SI(P16&gt;=1; TEXTE(P16; "0.000") &amp; " Kg"; TEXTE(P16*1000; "0") &amp; " g"))</v>
      </c>
      <c r="W75" s="611" t="s">
        <v>3861</v>
      </c>
      <c r="X75" s="611"/>
      <c r="Y75" s="2250"/>
      <c r="Z75" s="2250"/>
      <c r="AA75" s="1928"/>
      <c r="AB75" s="1928"/>
      <c r="AC75" s="1928"/>
      <c r="AD75" s="1928"/>
      <c r="AE75" s="1928"/>
      <c r="AF75" s="1928"/>
      <c r="AG75" s="1928">
        <v>1</v>
      </c>
      <c r="AH75" s="1928">
        <v>1</v>
      </c>
      <c r="AI75" s="1928">
        <v>1</v>
      </c>
      <c r="AJ75" s="1928">
        <v>1</v>
      </c>
      <c r="AK75" s="1333">
        <f>ROW()</f>
        <v>75</v>
      </c>
      <c r="AL75" s="901" t="str" cm="1">
        <f t="array" aca="1" ref="AL75" ca="1">IF(AL74="","",LEFT(ADDRESS(1,COLUMN(INDIRECT(AL74&amp;"1"))+1,4),LEN(ADDRESS(1,COLUMN(INDIRECT(AL74&amp;"1"))+1,4))-1))</f>
        <v>H</v>
      </c>
      <c r="AM75" s="1025" t="str">
        <f t="shared" ca="1" si="23"/>
        <v>H</v>
      </c>
      <c r="AN75" s="1026" t="str">
        <f t="shared" ca="1" si="24"/>
        <v/>
      </c>
      <c r="AO75" s="1018" cm="1">
        <f t="array" aca="1" ref="AO75:AP75" ca="1">CELL("largeur", INDIRECT(AL75 &amp; 1))</f>
        <v>15</v>
      </c>
      <c r="AP75" s="1027" t="b">
        <f ca="1"/>
        <v>0</v>
      </c>
      <c r="AQ75" s="1928">
        <v>1</v>
      </c>
      <c r="AR75" s="3105"/>
      <c r="AS75" s="2693" t="s">
        <v>3848</v>
      </c>
      <c r="AT75" s="2694"/>
      <c r="AU75" s="1928">
        <v>1</v>
      </c>
      <c r="AV75" s="1928">
        <v>1</v>
      </c>
      <c r="AW75" s="1928">
        <v>1</v>
      </c>
    </row>
    <row r="76" spans="1:49" s="873" customFormat="1" ht="18.75">
      <c r="A76" s="1928">
        <v>1</v>
      </c>
      <c r="B76" s="1928">
        <v>1</v>
      </c>
      <c r="C76" s="428"/>
      <c r="D76" s="2374" t="s">
        <v>3199</v>
      </c>
      <c r="E76" s="2374"/>
      <c r="F76" s="941" t="s">
        <v>3175</v>
      </c>
      <c r="G76" s="2374"/>
      <c r="H76" s="2449"/>
      <c r="I76" s="2459"/>
      <c r="J76" s="1928">
        <v>1</v>
      </c>
      <c r="K76" s="1928">
        <v>1</v>
      </c>
      <c r="L76" s="1928">
        <v>1</v>
      </c>
      <c r="M76" s="1928">
        <v>1</v>
      </c>
      <c r="N76" s="1928">
        <v>1</v>
      </c>
      <c r="O76" s="1928">
        <v>1</v>
      </c>
      <c r="P76" s="1928">
        <v>1</v>
      </c>
      <c r="Q76" s="1928"/>
      <c r="R76" s="1928">
        <v>1</v>
      </c>
      <c r="S76" s="2254"/>
      <c r="T76" s="2403"/>
      <c r="U76" s="2404" t="str">
        <f>CONCATENATE("Pour ",M14," Net ","colonne ",M13)</f>
        <v>Pour  Net colonne M</v>
      </c>
      <c r="V76" s="2400" t="str">
        <f ca="1">_xlfn.FORMULATEXT(M16)</f>
        <v>=SI(Q16=P16;"";SI(Q16=0;0;SI(Q16&gt;=1;TEXTE(Q16;"0.000")&amp;" Kg";TEXTE(Q16*1000;"0")&amp;" g")))</v>
      </c>
      <c r="W76" s="611" t="s">
        <v>3862</v>
      </c>
      <c r="X76" s="611"/>
      <c r="Y76" s="2250"/>
      <c r="Z76" s="2250"/>
      <c r="AA76" s="1928"/>
      <c r="AB76" s="2296"/>
      <c r="AC76" s="1928"/>
      <c r="AD76" s="1928"/>
      <c r="AE76" s="1928"/>
      <c r="AF76" s="1928"/>
      <c r="AG76" s="1928"/>
      <c r="AH76" s="1928"/>
      <c r="AI76" s="1928"/>
      <c r="AJ76" s="1928">
        <v>1</v>
      </c>
      <c r="AK76" s="1333">
        <f>ROW()</f>
        <v>76</v>
      </c>
      <c r="AL76" s="901" t="str" cm="1">
        <f t="array" aca="1" ref="AL76" ca="1">IF(AL75="","",LEFT(ADDRESS(1,COLUMN(INDIRECT(AL75&amp;"1"))+1,4),LEN(ADDRESS(1,COLUMN(INDIRECT(AL75&amp;"1"))+1,4))-1))</f>
        <v>I</v>
      </c>
      <c r="AM76" s="1025" t="str">
        <f t="shared" ca="1" si="23"/>
        <v>I</v>
      </c>
      <c r="AN76" s="1026" t="str">
        <f t="shared" ca="1" si="24"/>
        <v/>
      </c>
      <c r="AO76" s="1018" cm="1">
        <f t="array" aca="1" ref="AO76:AP76" ca="1">CELL("largeur", INDIRECT(AL76 &amp; 1))</f>
        <v>15</v>
      </c>
      <c r="AP76" s="1027" t="b">
        <f ca="1"/>
        <v>0</v>
      </c>
      <c r="AQ76" s="1928">
        <v>1</v>
      </c>
      <c r="AR76" s="3105"/>
      <c r="AS76" s="2693" t="s">
        <v>3849</v>
      </c>
      <c r="AT76" s="2694"/>
      <c r="AU76" s="1928">
        <v>1</v>
      </c>
      <c r="AV76" s="1928">
        <v>1</v>
      </c>
      <c r="AW76" s="1928">
        <v>1</v>
      </c>
    </row>
    <row r="77" spans="1:49" s="873" customFormat="1" ht="18.75">
      <c r="A77" s="1928">
        <v>1</v>
      </c>
      <c r="B77" s="1928">
        <v>1</v>
      </c>
      <c r="C77" s="428"/>
      <c r="D77" s="2374" t="s">
        <v>3205</v>
      </c>
      <c r="E77" s="2374"/>
      <c r="F77" s="941" t="s">
        <v>3220</v>
      </c>
      <c r="G77" s="2374"/>
      <c r="H77" s="2449"/>
      <c r="I77" s="2459"/>
      <c r="J77" s="1928">
        <v>1</v>
      </c>
      <c r="K77" s="1928">
        <v>1</v>
      </c>
      <c r="L77" s="1928">
        <v>1</v>
      </c>
      <c r="M77" s="1928">
        <v>1</v>
      </c>
      <c r="N77" s="1928">
        <v>1</v>
      </c>
      <c r="O77" s="1928">
        <v>1</v>
      </c>
      <c r="P77" s="1928">
        <v>1</v>
      </c>
      <c r="Q77" s="1928"/>
      <c r="R77" s="1928">
        <v>1</v>
      </c>
      <c r="S77" s="2254"/>
      <c r="T77" s="2403"/>
      <c r="U77" s="2404" t="str">
        <f>CONCATENATE(N15," colonne ",N14)</f>
        <v>B.Volume .Auteur.brut colonne N</v>
      </c>
      <c r="V77" s="2400" t="str">
        <f ca="1">_xlfn.FORMULATEXT(N16)</f>
        <v>=SI(ESTVIDE(G16);0;INDIRECT(ADRESSE(MAX(($G$61:$M$68=G16)*LIGNE($G$61:$M$68))+1;MAX(($G$61:$M$68=G16)*COLONNE($G$61:$M$68))))*F16*T16*SI(ESTVIDE(C16);1;C16))</v>
      </c>
      <c r="W77" s="611" t="s">
        <v>3863</v>
      </c>
      <c r="X77" s="611"/>
      <c r="Y77" s="2250"/>
      <c r="Z77" s="2250"/>
      <c r="AA77" s="1928"/>
      <c r="AB77" s="1928"/>
      <c r="AC77" s="1928"/>
      <c r="AD77" s="1928"/>
      <c r="AE77" s="1928"/>
      <c r="AF77" s="1928"/>
      <c r="AG77" s="1928"/>
      <c r="AH77" s="1928"/>
      <c r="AI77" s="1928"/>
      <c r="AJ77" s="1928">
        <v>1</v>
      </c>
      <c r="AK77" s="1333">
        <f>ROW()</f>
        <v>77</v>
      </c>
      <c r="AL77" s="901" t="str" cm="1">
        <f t="array" aca="1" ref="AL77" ca="1">IF(AL76="","",LEFT(ADDRESS(1,COLUMN(INDIRECT(AL76&amp;"1"))+1,4),LEN(ADDRESS(1,COLUMN(INDIRECT(AL76&amp;"1"))+1,4))-1))</f>
        <v>J</v>
      </c>
      <c r="AM77" s="1025" t="str">
        <f t="shared" ca="1" si="23"/>
        <v>J</v>
      </c>
      <c r="AN77" s="1026" t="str">
        <f t="shared" ca="1" si="24"/>
        <v/>
      </c>
      <c r="AO77" s="1018" cm="1">
        <f t="array" aca="1" ref="AO77:AP77" ca="1">CELL("largeur", INDIRECT(AL77 &amp; 1))</f>
        <v>15</v>
      </c>
      <c r="AP77" s="1027" t="b">
        <f ca="1"/>
        <v>0</v>
      </c>
      <c r="AQ77" s="1928">
        <v>1</v>
      </c>
      <c r="AR77" s="2695" t="s">
        <v>3850</v>
      </c>
      <c r="AS77" s="2696"/>
      <c r="AT77" s="2697"/>
      <c r="AU77" s="1928">
        <v>1</v>
      </c>
      <c r="AV77" s="1928">
        <v>1</v>
      </c>
      <c r="AW77" s="1928">
        <v>1</v>
      </c>
    </row>
    <row r="78" spans="1:49" ht="18.75">
      <c r="A78" s="1928">
        <v>1</v>
      </c>
      <c r="B78" s="1928">
        <v>1</v>
      </c>
      <c r="C78" s="70"/>
      <c r="D78" s="2374" t="s">
        <v>3202</v>
      </c>
      <c r="E78" s="2374"/>
      <c r="F78" s="941" t="s">
        <v>3223</v>
      </c>
      <c r="G78" s="2374"/>
      <c r="H78" s="2449"/>
      <c r="I78" s="2459"/>
      <c r="J78" s="1928">
        <v>1</v>
      </c>
      <c r="K78" s="1928">
        <v>1</v>
      </c>
      <c r="L78" s="1928">
        <v>1</v>
      </c>
      <c r="M78" s="1928">
        <v>1</v>
      </c>
      <c r="N78" s="1928">
        <v>1</v>
      </c>
      <c r="O78" s="1928">
        <v>1</v>
      </c>
      <c r="P78" s="1928">
        <v>1</v>
      </c>
      <c r="Q78" s="1928"/>
      <c r="R78" s="1928"/>
      <c r="S78" s="2254"/>
      <c r="T78" s="2403"/>
      <c r="U78" s="2404" t="str">
        <f>CONCATENATE(O15," colonne ",O14)</f>
        <v>A.B.ou C.Auteur brut colonne O</v>
      </c>
      <c r="V78" s="2400" t="str">
        <f ca="1">_xlfn.FORMULATEXT(O16)</f>
        <v>=SI(ESTVIDE(G16); 0; INDIRECT(ADRESSE(MAX(($G$61:$M$68=G16)*LIGNE($G$61:$M$68))+1; MAX(($G$61:$M$68=G16)*COLONNE($G$61:$M$68)))) * F16 * T16 * SI(ESTVIDE(C16); 1; C16))</v>
      </c>
      <c r="W78" s="611" t="s">
        <v>3864</v>
      </c>
      <c r="X78" s="611"/>
      <c r="Y78" s="2250"/>
      <c r="Z78" s="2250"/>
      <c r="AA78" s="1928"/>
      <c r="AB78" s="1928"/>
      <c r="AC78" s="1928"/>
      <c r="AD78" s="1928"/>
      <c r="AE78" s="1928"/>
      <c r="AF78" s="1928"/>
      <c r="AG78" s="1928"/>
      <c r="AH78" s="1928"/>
      <c r="AI78" s="1928"/>
      <c r="AJ78" s="1928">
        <v>1</v>
      </c>
      <c r="AK78" s="1333">
        <f>ROW()</f>
        <v>78</v>
      </c>
      <c r="AL78" s="901" t="str" cm="1">
        <f t="array" aca="1" ref="AL78" ca="1">IF(AL77="","",LEFT(ADDRESS(1,COLUMN(INDIRECT(AL77&amp;"1"))+1,4),LEN(ADDRESS(1,COLUMN(INDIRECT(AL77&amp;"1"))+1,4))-1))</f>
        <v>K</v>
      </c>
      <c r="AM78" s="1025" t="str">
        <f t="shared" ca="1" si="23"/>
        <v>K</v>
      </c>
      <c r="AN78" s="1026" t="str">
        <f t="shared" ca="1" si="24"/>
        <v/>
      </c>
      <c r="AO78" s="1018" cm="1">
        <f t="array" aca="1" ref="AO78:AP78" ca="1">CELL("largeur", INDIRECT(AL78 &amp; 1))</f>
        <v>15</v>
      </c>
      <c r="AP78" s="1027" t="b">
        <f ca="1"/>
        <v>0</v>
      </c>
      <c r="AQ78" s="1928">
        <v>1</v>
      </c>
      <c r="AR78" s="2698" t="s">
        <v>3851</v>
      </c>
      <c r="AS78" s="2619"/>
      <c r="AT78" s="2620"/>
      <c r="AU78" s="1928">
        <v>1</v>
      </c>
      <c r="AV78" s="1928">
        <v>1</v>
      </c>
      <c r="AW78" s="1928">
        <v>1</v>
      </c>
    </row>
    <row r="79" spans="1:49" ht="19.5" thickBot="1">
      <c r="A79" s="1928">
        <v>1</v>
      </c>
      <c r="B79" s="1928">
        <v>1</v>
      </c>
      <c r="C79" s="70"/>
      <c r="D79" s="2374" t="s">
        <v>3211</v>
      </c>
      <c r="E79" s="2374"/>
      <c r="F79" s="941" t="s">
        <v>3208</v>
      </c>
      <c r="G79" s="2374"/>
      <c r="H79" s="2449"/>
      <c r="I79" s="2459"/>
      <c r="J79" s="1928">
        <v>1</v>
      </c>
      <c r="K79" s="1928">
        <v>1</v>
      </c>
      <c r="L79" s="1928">
        <v>1</v>
      </c>
      <c r="M79" s="1928">
        <v>1</v>
      </c>
      <c r="N79" s="1928">
        <v>1</v>
      </c>
      <c r="O79" s="1928">
        <v>1</v>
      </c>
      <c r="P79" s="1928">
        <v>1</v>
      </c>
      <c r="Q79" s="1928"/>
      <c r="R79" s="1928"/>
      <c r="S79" s="2254"/>
      <c r="T79" s="2403"/>
      <c r="U79" s="2404" t="str">
        <f>CONCATENATE(P15," colonne ",P14)</f>
        <v>A.B.ou C.Vous.Brut colonne P</v>
      </c>
      <c r="V79" s="2400" t="str">
        <f ca="1">_xlfn.FORMULATEXT(P16)</f>
        <v>=SI(ESTVIDE(G16); 0; SI(Y$14=0; 0; INDIRECT(ADRESSE(MAX(($G$61:$M$68=G16)*LIGNE($G$61:$M$68))+1; MAX(($G$61:$M$68=G16)*COLONNE($G$61:$M$68)))) * F16 * T16 * SI(ESTVIDE(C16); 1; C16) / Y$14 * AA$10))</v>
      </c>
      <c r="W79" s="611" t="s">
        <v>3865</v>
      </c>
      <c r="X79" s="611"/>
      <c r="Y79" s="2250"/>
      <c r="Z79" s="2250"/>
      <c r="AA79" s="1928"/>
      <c r="AB79" s="1928"/>
      <c r="AC79" s="1928"/>
      <c r="AD79" s="1928"/>
      <c r="AE79" s="1928"/>
      <c r="AF79" s="1928"/>
      <c r="AG79" s="1928"/>
      <c r="AH79" s="1928"/>
      <c r="AI79" s="1928"/>
      <c r="AJ79" s="1928">
        <v>1</v>
      </c>
      <c r="AK79" s="1333">
        <f>ROW()</f>
        <v>79</v>
      </c>
      <c r="AL79" s="901" t="str" cm="1">
        <f t="array" aca="1" ref="AL79" ca="1">IF(AL78="","",LEFT(ADDRESS(1,COLUMN(INDIRECT(AL78&amp;"1"))+1,4),LEN(ADDRESS(1,COLUMN(INDIRECT(AL78&amp;"1"))+1,4))-1))</f>
        <v>L</v>
      </c>
      <c r="AM79" s="1025" t="str">
        <f t="shared" ca="1" si="23"/>
        <v>L</v>
      </c>
      <c r="AN79" s="1026" t="str">
        <f t="shared" ca="1" si="24"/>
        <v/>
      </c>
      <c r="AO79" s="1018" cm="1">
        <f t="array" aca="1" ref="AO79:AP79" ca="1">CELL("largeur", INDIRECT(AL79 &amp; 1))</f>
        <v>12</v>
      </c>
      <c r="AP79" s="1027" t="b">
        <f ca="1"/>
        <v>0</v>
      </c>
      <c r="AQ79" s="1928">
        <v>1</v>
      </c>
      <c r="AR79" s="1036">
        <v>43</v>
      </c>
      <c r="AS79" s="1037">
        <v>16</v>
      </c>
      <c r="AT79" s="1038">
        <v>16</v>
      </c>
      <c r="AU79" s="1928">
        <v>1</v>
      </c>
      <c r="AV79" s="1928">
        <v>1</v>
      </c>
      <c r="AW79" s="1928">
        <v>1</v>
      </c>
    </row>
    <row r="80" spans="1:49" ht="19.5" thickBot="1">
      <c r="A80" s="1928">
        <v>1</v>
      </c>
      <c r="B80" s="1928">
        <v>1</v>
      </c>
      <c r="C80" s="2375"/>
      <c r="D80" s="2376" t="s">
        <v>3214</v>
      </c>
      <c r="E80" s="2376"/>
      <c r="F80" s="2411"/>
      <c r="G80" s="2376"/>
      <c r="H80" s="2411"/>
      <c r="I80" s="2460"/>
      <c r="J80" s="1928">
        <v>1</v>
      </c>
      <c r="K80" s="1928">
        <v>1</v>
      </c>
      <c r="L80" s="1928">
        <v>1</v>
      </c>
      <c r="M80" s="1928">
        <v>1</v>
      </c>
      <c r="N80" s="1928">
        <v>1</v>
      </c>
      <c r="O80" s="1928">
        <v>1</v>
      </c>
      <c r="P80" s="1928">
        <v>1</v>
      </c>
      <c r="Q80" s="1928"/>
      <c r="R80" s="1928"/>
      <c r="S80" s="2254"/>
      <c r="T80" s="2403"/>
      <c r="U80" s="2404" t="str">
        <f>CONCATENATE(Q15," colonne ",Q14)</f>
        <v>A.B.ou C.Vous.Net colonne Q</v>
      </c>
      <c r="V80" s="2400" t="str">
        <f ca="1">_xlfn.FORMULATEXT(Q16)</f>
        <v>=MAX(0; P16 - P16 * K16)</v>
      </c>
      <c r="W80" s="611" t="s">
        <v>3866</v>
      </c>
      <c r="X80" s="611"/>
      <c r="Y80" s="2250"/>
      <c r="Z80" s="2250"/>
      <c r="AA80" s="1928"/>
      <c r="AB80" s="1928"/>
      <c r="AC80" s="1928"/>
      <c r="AD80" s="1928"/>
      <c r="AE80" s="1928"/>
      <c r="AF80" s="1928"/>
      <c r="AG80" s="1928"/>
      <c r="AH80" s="1928"/>
      <c r="AI80" s="1928"/>
      <c r="AJ80" s="1928">
        <v>1</v>
      </c>
      <c r="AK80" s="1333">
        <f>ROW()</f>
        <v>80</v>
      </c>
      <c r="AL80" s="901" t="str" cm="1">
        <f t="array" aca="1" ref="AL80" ca="1">IF(AL79="","",LEFT(ADDRESS(1,COLUMN(INDIRECT(AL79&amp;"1"))+1,4),LEN(ADDRESS(1,COLUMN(INDIRECT(AL79&amp;"1"))+1,4))-1))</f>
        <v>M</v>
      </c>
      <c r="AM80" s="1025" t="str">
        <f t="shared" ca="1" si="23"/>
        <v>M</v>
      </c>
      <c r="AN80" s="1026" t="str">
        <f t="shared" ca="1" si="24"/>
        <v/>
      </c>
      <c r="AO80" s="1018" cm="1">
        <f t="array" aca="1" ref="AO80:AP80" ca="1">CELL("largeur", INDIRECT(AL80 &amp; 1))</f>
        <v>12</v>
      </c>
      <c r="AP80" s="1027" t="b">
        <f ca="1"/>
        <v>0</v>
      </c>
      <c r="AQ80" s="1928">
        <v>1</v>
      </c>
      <c r="AR80" s="1042">
        <f ca="1">CELL("largeur",AR80)</f>
        <v>47</v>
      </c>
      <c r="AS80" s="1042">
        <f ca="1">CELL("largeur",AS80)</f>
        <v>16</v>
      </c>
      <c r="AT80" s="1042">
        <f ca="1">CELL("largeur",AT80)</f>
        <v>16</v>
      </c>
      <c r="AU80" s="1928">
        <v>1</v>
      </c>
      <c r="AV80" s="1928">
        <v>1</v>
      </c>
      <c r="AW80" s="1928">
        <v>1</v>
      </c>
    </row>
    <row r="81" spans="1:49" ht="18.75">
      <c r="A81" s="1928">
        <v>1</v>
      </c>
      <c r="B81" s="1928">
        <v>1</v>
      </c>
      <c r="C81" s="1928">
        <v>1</v>
      </c>
      <c r="D81" s="1928">
        <v>1</v>
      </c>
      <c r="E81" s="1928">
        <v>1</v>
      </c>
      <c r="F81" s="1928">
        <v>1</v>
      </c>
      <c r="J81" s="1928">
        <v>1</v>
      </c>
      <c r="K81" s="1928">
        <v>1</v>
      </c>
      <c r="L81" s="1928">
        <v>1</v>
      </c>
      <c r="M81" s="1928">
        <v>1</v>
      </c>
      <c r="N81" s="1928">
        <v>1</v>
      </c>
      <c r="O81" s="1928">
        <v>1</v>
      </c>
      <c r="P81" s="1928">
        <v>1</v>
      </c>
      <c r="Q81" s="1928"/>
      <c r="R81" s="1928"/>
      <c r="S81" s="2254"/>
      <c r="T81" s="2403"/>
      <c r="U81" s="2404" t="str">
        <f>CONCATENATE(W15," colonne ",W1)</f>
        <v>Net colonne W</v>
      </c>
      <c r="V81" s="2400" t="str">
        <f ca="1">_xlfn.FORMULATEXT(W16)</f>
        <v>=SI(Q16=P16;"";SI(Q16&gt;=1;TRONQUE(Q16;2)&amp;" Kg";SI(Q16&gt;0;ARRONDI.SUP(Q16*1000;0)&amp;" g";"")))</v>
      </c>
      <c r="W81" s="611" t="s">
        <v>3867</v>
      </c>
      <c r="X81" s="611"/>
      <c r="Y81" s="2250"/>
      <c r="Z81" s="2250"/>
      <c r="AA81" s="1928"/>
      <c r="AB81" s="1928"/>
      <c r="AC81" s="1928"/>
      <c r="AD81" s="1928"/>
      <c r="AE81" s="1928"/>
      <c r="AF81" s="1928"/>
      <c r="AG81" s="1928"/>
      <c r="AH81" s="1928"/>
      <c r="AI81" s="1928"/>
      <c r="AJ81" s="1928">
        <v>1</v>
      </c>
      <c r="AK81" s="1333">
        <f>ROW()</f>
        <v>81</v>
      </c>
      <c r="AL81" s="901" t="str" cm="1">
        <f t="array" aca="1" ref="AL81" ca="1">IF(AL80="","",LEFT(ADDRESS(1,COLUMN(INDIRECT(AL80&amp;"1"))+1,4),LEN(ADDRESS(1,COLUMN(INDIRECT(AL80&amp;"1"))+1,4))-1))</f>
        <v>N</v>
      </c>
      <c r="AM81" s="1025" t="str">
        <f t="shared" ca="1" si="23"/>
        <v/>
      </c>
      <c r="AN81" s="1026" t="str">
        <f t="shared" ca="1" si="24"/>
        <v>N</v>
      </c>
      <c r="AO81" s="1018" cm="1">
        <f t="array" aca="1" ref="AO81:AP81" ca="1">CELL("largeur", INDIRECT(AL81 &amp; 1))</f>
        <v>0</v>
      </c>
      <c r="AP81" s="1027" t="b">
        <f ca="1"/>
        <v>0</v>
      </c>
      <c r="AQ81" s="1928">
        <v>1</v>
      </c>
      <c r="AR81" s="1928">
        <v>1</v>
      </c>
      <c r="AS81" s="1928">
        <v>1</v>
      </c>
      <c r="AT81" s="1928">
        <v>1</v>
      </c>
      <c r="AU81" s="1928">
        <v>1</v>
      </c>
      <c r="AV81" s="1928">
        <v>1</v>
      </c>
      <c r="AW81" s="1928">
        <v>1</v>
      </c>
    </row>
    <row r="82" spans="1:49" ht="15" customHeight="1">
      <c r="A82" s="1928">
        <v>1</v>
      </c>
      <c r="B82" s="1928">
        <v>1</v>
      </c>
      <c r="C82" s="3060" t="s">
        <v>3708</v>
      </c>
      <c r="D82" s="3061"/>
      <c r="E82" s="3061"/>
      <c r="F82" s="3061"/>
      <c r="G82" s="3061"/>
      <c r="H82" s="3061"/>
      <c r="I82" s="3061"/>
      <c r="J82" s="3061"/>
      <c r="K82" s="3061"/>
      <c r="L82" s="3061"/>
      <c r="M82" s="3062"/>
      <c r="N82" s="1928">
        <v>1</v>
      </c>
      <c r="O82" s="1928">
        <v>1</v>
      </c>
      <c r="P82" s="1928">
        <v>1</v>
      </c>
      <c r="Q82" s="1928"/>
      <c r="R82" s="1928"/>
      <c r="S82" s="2254"/>
      <c r="T82" s="2403"/>
      <c r="U82" s="2404" t="str">
        <f>CONCATENATE(X15," colonne ",X1)</f>
        <v>brut colonne X</v>
      </c>
      <c r="V82" s="2400" t="str">
        <f ca="1">_xlfn.FORMULATEXT(X16)</f>
        <v>=SI(P16&gt;=1; TRONQUE(P16;2) &amp; " Kg"; SI(P16&gt;0; ARRONDI.SUP(P16*1000;0) &amp; " g"; ""))</v>
      </c>
      <c r="W82" s="611" t="s">
        <v>3868</v>
      </c>
      <c r="X82" s="611"/>
      <c r="Y82" s="2250"/>
      <c r="Z82" s="2250"/>
      <c r="AA82" s="1928"/>
      <c r="AB82" s="1928"/>
      <c r="AC82" s="1928"/>
      <c r="AD82" s="1928"/>
      <c r="AE82" s="1928"/>
      <c r="AF82" s="1928"/>
      <c r="AG82" s="1928"/>
      <c r="AH82" s="1928"/>
      <c r="AI82" s="1928"/>
      <c r="AJ82" s="1928">
        <v>1</v>
      </c>
      <c r="AK82" s="1333">
        <f>ROW()</f>
        <v>82</v>
      </c>
      <c r="AL82" s="901" t="str" cm="1">
        <f t="array" aca="1" ref="AL82" ca="1">IF(AL81="","",LEFT(ADDRESS(1,COLUMN(INDIRECT(AL81&amp;"1"))+1,4),LEN(ADDRESS(1,COLUMN(INDIRECT(AL81&amp;"1"))+1,4))-1))</f>
        <v>O</v>
      </c>
      <c r="AM82" s="1025" t="str">
        <f t="shared" ca="1" si="23"/>
        <v/>
      </c>
      <c r="AN82" s="1026" t="str">
        <f t="shared" ca="1" si="24"/>
        <v>O</v>
      </c>
      <c r="AO82" s="1018" cm="1">
        <f t="array" aca="1" ref="AO82:AP82" ca="1">CELL("largeur", INDIRECT(AL82 &amp; 1))</f>
        <v>0</v>
      </c>
      <c r="AP82" s="1027" t="b">
        <f ca="1"/>
        <v>0</v>
      </c>
      <c r="AQ82" s="1928">
        <v>1</v>
      </c>
      <c r="AR82" s="2834" t="s">
        <v>3987</v>
      </c>
      <c r="AS82" s="872"/>
      <c r="AT82" s="1928">
        <v>1</v>
      </c>
      <c r="AU82" s="1928">
        <v>1</v>
      </c>
      <c r="AV82" s="1928">
        <v>1</v>
      </c>
      <c r="AW82" s="1928">
        <v>1</v>
      </c>
    </row>
    <row r="83" spans="1:49" ht="15" customHeight="1">
      <c r="A83" s="1928">
        <v>1</v>
      </c>
      <c r="B83" s="1928">
        <v>1</v>
      </c>
      <c r="C83" s="3063"/>
      <c r="D83" s="3064"/>
      <c r="E83" s="3064"/>
      <c r="F83" s="3064"/>
      <c r="G83" s="3064"/>
      <c r="H83" s="3064"/>
      <c r="I83" s="3064"/>
      <c r="J83" s="3064"/>
      <c r="K83" s="3064"/>
      <c r="L83" s="3064"/>
      <c r="M83" s="3065"/>
      <c r="N83" s="1928">
        <v>1</v>
      </c>
      <c r="O83" s="1928">
        <v>1</v>
      </c>
      <c r="P83" s="1928">
        <v>1</v>
      </c>
      <c r="Q83" s="1928"/>
      <c r="R83" s="1928"/>
      <c r="S83" s="2254"/>
      <c r="T83" s="2403"/>
      <c r="U83" s="2404" t="str">
        <f>CONCATENATE(X15," colonne ",Y1)</f>
        <v>brut colonne Y</v>
      </c>
      <c r="V83" s="2400" t="str">
        <f ca="1">_xlfn.FORMULATEXT(Y16)</f>
        <v>=SI(ET(P16&lt;&gt;Q16; SIERREUR(SOMME.SI($G$61:$M$61; G16; $G$62:$M$62); 0)&gt;0; X16&gt;0); SI(P16&gt;1; ARRONDI(P16;2)&amp;" Kg"; ARRONDI(P16*1000;0)&amp;" g"); 0)</v>
      </c>
      <c r="W83" s="611" t="s">
        <v>3869</v>
      </c>
      <c r="X83" s="611"/>
      <c r="Y83" s="2250"/>
      <c r="Z83" s="2250"/>
      <c r="AA83" s="1928"/>
      <c r="AB83" s="1928"/>
      <c r="AC83" s="1928"/>
      <c r="AD83" s="1928"/>
      <c r="AE83" s="1928"/>
      <c r="AF83" s="1928"/>
      <c r="AG83" s="1928"/>
      <c r="AH83" s="1928"/>
      <c r="AI83" s="1928"/>
      <c r="AJ83" s="1928">
        <v>1</v>
      </c>
      <c r="AK83" s="1333">
        <f>ROW()</f>
        <v>83</v>
      </c>
      <c r="AL83" s="901" t="str" cm="1">
        <f t="array" aca="1" ref="AL83" ca="1">IF(AL82="","",LEFT(ADDRESS(1,COLUMN(INDIRECT(AL82&amp;"1"))+1,4),LEN(ADDRESS(1,COLUMN(INDIRECT(AL82&amp;"1"))+1,4))-1))</f>
        <v>P</v>
      </c>
      <c r="AM83" s="1025" t="str">
        <f t="shared" ca="1" si="23"/>
        <v/>
      </c>
      <c r="AN83" s="1026" t="str">
        <f t="shared" ca="1" si="24"/>
        <v>P</v>
      </c>
      <c r="AO83" s="1018" cm="1">
        <f t="array" aca="1" ref="AO83:AP83" ca="1">CELL("largeur", INDIRECT(AL83 &amp; 1))</f>
        <v>0</v>
      </c>
      <c r="AP83" s="1027" t="b">
        <f ca="1"/>
        <v>0</v>
      </c>
      <c r="AQ83" s="1928">
        <v>1</v>
      </c>
      <c r="AS83" s="872"/>
      <c r="AT83" s="1928">
        <v>1</v>
      </c>
      <c r="AU83" s="1928">
        <v>1</v>
      </c>
      <c r="AV83" s="1928">
        <v>1</v>
      </c>
      <c r="AW83" s="1928"/>
    </row>
    <row r="84" spans="1:49" ht="15" customHeight="1">
      <c r="A84" s="1928">
        <v>1</v>
      </c>
      <c r="B84" s="1928">
        <v>1</v>
      </c>
      <c r="C84" s="3063"/>
      <c r="D84" s="3064"/>
      <c r="E84" s="3064"/>
      <c r="F84" s="3064"/>
      <c r="G84" s="3064"/>
      <c r="H84" s="3064"/>
      <c r="I84" s="3064"/>
      <c r="J84" s="3064"/>
      <c r="K84" s="3064"/>
      <c r="L84" s="3064"/>
      <c r="M84" s="3065"/>
      <c r="N84" s="1928">
        <v>1</v>
      </c>
      <c r="O84" s="1928">
        <v>1</v>
      </c>
      <c r="P84" s="1928">
        <v>1</v>
      </c>
      <c r="Q84" s="1928"/>
      <c r="R84" s="1928"/>
      <c r="S84" s="2254"/>
      <c r="T84" s="2403"/>
      <c r="U84" s="2404" t="str">
        <f>CONCATENATE(Z15," colonne ",Z1)</f>
        <v>Perte colonne Z</v>
      </c>
      <c r="V84" s="2400" t="str">
        <f ca="1">_xlfn.FORMULATEXT(Z16)</f>
        <v>=SI(P16=Q16;0;SI(P16-Q16&gt;=1;TRONQUE(P16-Q16;3)&amp;" Kg";SI(P16-Q16&gt;0;ARRONDI.SUP((P16-Q16)*1000;0)&amp;" g";"")))</v>
      </c>
      <c r="W84" s="611" t="s">
        <v>3870</v>
      </c>
      <c r="X84" s="611"/>
      <c r="Y84" s="2250"/>
      <c r="Z84" s="2250"/>
      <c r="AA84" s="1928"/>
      <c r="AB84" s="1928"/>
      <c r="AC84" s="1928"/>
      <c r="AD84" s="1928"/>
      <c r="AE84" s="1928"/>
      <c r="AF84" s="1928"/>
      <c r="AG84" s="1928"/>
      <c r="AH84" s="1928"/>
      <c r="AI84" s="1928"/>
      <c r="AJ84" s="1928">
        <v>1</v>
      </c>
      <c r="AK84" s="1333">
        <f>ROW()</f>
        <v>84</v>
      </c>
      <c r="AL84" s="901" t="str" cm="1">
        <f t="array" aca="1" ref="AL84" ca="1">IF(AL83="","",LEFT(ADDRESS(1,COLUMN(INDIRECT(AL83&amp;"1"))+1,4),LEN(ADDRESS(1,COLUMN(INDIRECT(AL83&amp;"1"))+1,4))-1))</f>
        <v>Q</v>
      </c>
      <c r="AM84" s="1025" t="str">
        <f t="shared" ca="1" si="23"/>
        <v/>
      </c>
      <c r="AN84" s="1026" t="str">
        <f t="shared" ca="1" si="24"/>
        <v>Q</v>
      </c>
      <c r="AO84" s="1018" cm="1">
        <f t="array" aca="1" ref="AO84:AP84" ca="1">CELL("largeur", INDIRECT(AL84 &amp; 1))</f>
        <v>0</v>
      </c>
      <c r="AP84" s="1027" t="b">
        <f ca="1"/>
        <v>0</v>
      </c>
      <c r="AQ84" s="1928">
        <v>1</v>
      </c>
      <c r="AR84" s="2773" t="s">
        <v>3988</v>
      </c>
      <c r="AT84" s="1928">
        <v>1</v>
      </c>
      <c r="AU84" s="1928">
        <v>1</v>
      </c>
      <c r="AV84" s="1928">
        <v>1</v>
      </c>
      <c r="AW84" s="1928"/>
    </row>
    <row r="85" spans="1:49" ht="15" customHeight="1">
      <c r="A85" s="1928">
        <v>1</v>
      </c>
      <c r="B85" s="1928">
        <v>1</v>
      </c>
      <c r="C85" s="3066" t="s">
        <v>3709</v>
      </c>
      <c r="D85" s="3067"/>
      <c r="E85" s="3067"/>
      <c r="F85" s="3067"/>
      <c r="G85" s="3067"/>
      <c r="H85" s="3067"/>
      <c r="I85" s="3067"/>
      <c r="J85" s="3067"/>
      <c r="K85" s="3067"/>
      <c r="L85" s="3067"/>
      <c r="M85" s="3068"/>
      <c r="N85" s="1928">
        <v>1</v>
      </c>
      <c r="O85" s="1928">
        <v>1</v>
      </c>
      <c r="P85" s="1928">
        <v>1</v>
      </c>
      <c r="Q85" s="1928"/>
      <c r="R85" s="1928"/>
      <c r="S85" s="2254"/>
      <c r="T85" s="2403"/>
      <c r="U85" s="2404" t="str">
        <f>CONCATENATE(Z37," colonne ",Z1)</f>
        <v>⑭ pour  colonne Z</v>
      </c>
      <c r="V85" s="2400" t="str">
        <f ca="1">_xlfn.FORMULATEXT(Z39)</f>
        <v>=SI(O16&gt;=1; TRONQUE(R16;2) &amp; " Kg"; SI(O16&gt;0; ARRONDI.SUP(R16*1000;0) &amp; " g"; "")) &amp;" "&amp; SI(N16&gt;=1; TRONQUE(R16;2) &amp; " L"; SI(N16&gt;0; ARRONDI.SUP(R16;3)*100 &amp; " cl"; ""))</v>
      </c>
      <c r="W85" s="611" t="s">
        <v>3871</v>
      </c>
      <c r="X85" s="611"/>
      <c r="Y85" s="2250"/>
      <c r="Z85" s="2250"/>
      <c r="AA85" s="1928"/>
      <c r="AB85" s="1928"/>
      <c r="AC85" s="1928"/>
      <c r="AD85" s="1928"/>
      <c r="AE85" s="1928"/>
      <c r="AF85" s="1928"/>
      <c r="AG85" s="1928"/>
      <c r="AH85" s="1928"/>
      <c r="AI85" s="1928"/>
      <c r="AJ85" s="1928">
        <v>1</v>
      </c>
      <c r="AK85" s="1333">
        <f>ROW()</f>
        <v>85</v>
      </c>
      <c r="AL85" s="901" t="str" cm="1">
        <f t="array" aca="1" ref="AL85" ca="1">IF(AL84="","",LEFT(ADDRESS(1,COLUMN(INDIRECT(AL84&amp;"1"))+1,4),LEN(ADDRESS(1,COLUMN(INDIRECT(AL84&amp;"1"))+1,4))-1))</f>
        <v>R</v>
      </c>
      <c r="AM85" s="1025" t="str">
        <f t="shared" ca="1" si="23"/>
        <v/>
      </c>
      <c r="AN85" s="1026" t="str">
        <f t="shared" ca="1" si="24"/>
        <v>R</v>
      </c>
      <c r="AO85" s="1018" cm="1">
        <f t="array" aca="1" ref="AO85:AP85" ca="1">CELL("largeur", INDIRECT(AL85 &amp; 1))</f>
        <v>0</v>
      </c>
      <c r="AP85" s="1027" t="b">
        <f ca="1"/>
        <v>0</v>
      </c>
      <c r="AQ85" s="1928">
        <v>1</v>
      </c>
      <c r="AT85" s="1928">
        <v>1</v>
      </c>
      <c r="AU85" s="1928">
        <v>1</v>
      </c>
      <c r="AV85" s="1928">
        <v>1</v>
      </c>
      <c r="AW85" s="1928"/>
    </row>
    <row r="86" spans="1:49" ht="19.5" thickBot="1">
      <c r="A86" s="1928">
        <v>1</v>
      </c>
      <c r="B86" s="1928">
        <v>1</v>
      </c>
      <c r="C86" s="3066"/>
      <c r="D86" s="3067"/>
      <c r="E86" s="3067"/>
      <c r="F86" s="3067"/>
      <c r="G86" s="3067"/>
      <c r="H86" s="3067"/>
      <c r="I86" s="3067"/>
      <c r="J86" s="3067"/>
      <c r="K86" s="3067"/>
      <c r="L86" s="3067"/>
      <c r="M86" s="3068"/>
      <c r="N86" s="1928">
        <v>1</v>
      </c>
      <c r="O86" s="1928">
        <v>1</v>
      </c>
      <c r="P86" s="1928">
        <v>1</v>
      </c>
      <c r="Q86" s="1928"/>
      <c r="R86" s="1928">
        <v>1</v>
      </c>
      <c r="S86" s="1928">
        <v>1</v>
      </c>
      <c r="T86" s="1928">
        <v>1</v>
      </c>
      <c r="U86" s="611"/>
      <c r="V86" s="611"/>
      <c r="W86" s="611"/>
      <c r="X86" s="611"/>
      <c r="Y86" s="2250"/>
      <c r="Z86" s="2250"/>
      <c r="AA86" s="1928"/>
      <c r="AB86" s="1928"/>
      <c r="AC86" s="1928"/>
      <c r="AD86" s="1928"/>
      <c r="AE86" s="1928"/>
      <c r="AF86" s="1928"/>
      <c r="AG86" s="1928"/>
      <c r="AH86" s="1928"/>
      <c r="AI86" s="1928"/>
      <c r="AJ86" s="1928">
        <v>1</v>
      </c>
      <c r="AK86" s="1333">
        <f>ROW()</f>
        <v>86</v>
      </c>
      <c r="AL86" s="901" t="str" cm="1">
        <f t="array" aca="1" ref="AL86" ca="1">IF(AL85="","",LEFT(ADDRESS(1,COLUMN(INDIRECT(AL85&amp;"1"))+1,4),LEN(ADDRESS(1,COLUMN(INDIRECT(AL85&amp;"1"))+1,4))-1))</f>
        <v>S</v>
      </c>
      <c r="AM86" s="1025" t="str">
        <f t="shared" ca="1" si="23"/>
        <v>S</v>
      </c>
      <c r="AN86" s="1026" t="str">
        <f t="shared" ca="1" si="24"/>
        <v/>
      </c>
      <c r="AO86" s="1018" cm="1">
        <f t="array" aca="1" ref="AO86:AP86" ca="1">CELL("largeur", INDIRECT(AL86 &amp; 1))</f>
        <v>42</v>
      </c>
      <c r="AP86" s="1027" t="b">
        <f ca="1"/>
        <v>0</v>
      </c>
      <c r="AQ86" s="1928">
        <v>1</v>
      </c>
      <c r="AR86" s="2778" t="str">
        <f>SUBSTITUTE(ADDRESS(1,ROW(),4,1),"1","")</f>
        <v>CH</v>
      </c>
      <c r="AS86" s="2835" t="str">
        <f ca="1">_xlfn.FORMULATEXT(AR86)</f>
        <v>=SUBSTITUE(ADRESSE(1;LIGNE();4;1);"1";"")</v>
      </c>
      <c r="AT86" s="1928"/>
      <c r="AU86" s="1928"/>
      <c r="AV86" s="1928"/>
      <c r="AW86" s="1928"/>
    </row>
    <row r="87" spans="1:49" ht="18.75" customHeight="1">
      <c r="A87" s="1928">
        <v>1</v>
      </c>
      <c r="B87" s="1928">
        <v>1</v>
      </c>
      <c r="C87" s="2378" t="s">
        <v>3710</v>
      </c>
      <c r="D87" s="2379"/>
      <c r="E87" s="2379"/>
      <c r="F87" s="2379"/>
      <c r="G87" s="2379"/>
      <c r="H87" s="2379"/>
      <c r="I87" s="2379"/>
      <c r="J87" s="2379"/>
      <c r="K87" s="2379"/>
      <c r="L87" s="2379"/>
      <c r="M87" s="2380"/>
      <c r="N87" s="1928">
        <v>1</v>
      </c>
      <c r="O87" s="1928">
        <v>1</v>
      </c>
      <c r="P87" s="1928">
        <v>1</v>
      </c>
      <c r="Q87" s="1928"/>
      <c r="R87" s="1928">
        <v>1</v>
      </c>
      <c r="S87" s="1928">
        <v>1</v>
      </c>
      <c r="T87" s="1928">
        <v>1</v>
      </c>
      <c r="U87" s="837" t="s">
        <v>192</v>
      </c>
      <c r="V87" s="611"/>
      <c r="W87" s="611"/>
      <c r="X87" s="611"/>
      <c r="Y87" s="2250"/>
      <c r="Z87" s="2250"/>
      <c r="AA87" s="1928"/>
      <c r="AB87" s="1928"/>
      <c r="AC87" s="1928"/>
      <c r="AD87" s="1928"/>
      <c r="AE87" s="1928"/>
      <c r="AF87" s="1928"/>
      <c r="AG87" s="1928"/>
      <c r="AH87" s="1928"/>
      <c r="AI87" s="1928"/>
      <c r="AJ87" s="1928">
        <v>1</v>
      </c>
      <c r="AK87" s="1333">
        <f>ROW()</f>
        <v>87</v>
      </c>
      <c r="AL87" s="901" t="str" cm="1">
        <f t="array" aca="1" ref="AL87" ca="1">IF(AL86="","",LEFT(ADDRESS(1,COLUMN(INDIRECT(AL86&amp;"1"))+1,4),LEN(ADDRESS(1,COLUMN(INDIRECT(AL86&amp;"1"))+1,4))-1))</f>
        <v>T</v>
      </c>
      <c r="AM87" s="1025" t="str">
        <f t="shared" ca="1" si="23"/>
        <v>T</v>
      </c>
      <c r="AN87" s="1026" t="str">
        <f t="shared" ca="1" si="24"/>
        <v/>
      </c>
      <c r="AO87" s="1018" cm="1">
        <f t="array" aca="1" ref="AO87:AP87" ca="1">CELL("largeur", INDIRECT(AL87 &amp; 1))</f>
        <v>11</v>
      </c>
      <c r="AP87" s="1027" t="b">
        <f ca="1"/>
        <v>0</v>
      </c>
      <c r="AQ87" s="1928">
        <v>1</v>
      </c>
      <c r="AR87" s="1928">
        <v>1</v>
      </c>
      <c r="AS87" s="1928">
        <v>1</v>
      </c>
      <c r="AT87" s="1928">
        <v>1</v>
      </c>
      <c r="AU87" s="1928">
        <v>1</v>
      </c>
      <c r="AV87" s="1928">
        <v>1</v>
      </c>
      <c r="AW87" s="1928"/>
    </row>
    <row r="88" spans="1:49" ht="19.5" thickBot="1">
      <c r="A88" s="1928">
        <v>1</v>
      </c>
      <c r="B88" s="1928">
        <v>1</v>
      </c>
      <c r="C88" s="1928">
        <v>1</v>
      </c>
      <c r="D88" s="1928">
        <v>1</v>
      </c>
      <c r="E88" s="1928">
        <v>1</v>
      </c>
      <c r="F88" s="1928">
        <v>1</v>
      </c>
      <c r="G88" s="1928">
        <v>1</v>
      </c>
      <c r="L88" s="1928">
        <v>1</v>
      </c>
      <c r="M88" s="1928"/>
      <c r="N88" s="1928">
        <v>1</v>
      </c>
      <c r="O88" s="1928">
        <v>1</v>
      </c>
      <c r="P88" s="1928">
        <v>1</v>
      </c>
      <c r="Q88" s="1928"/>
      <c r="R88" s="1928">
        <v>1</v>
      </c>
      <c r="S88" s="1928">
        <v>1</v>
      </c>
      <c r="T88" s="1928">
        <v>1</v>
      </c>
      <c r="U88" s="860" t="s">
        <v>201</v>
      </c>
      <c r="V88" s="2536" t="s">
        <v>3732</v>
      </c>
      <c r="W88" s="611"/>
      <c r="X88" s="611"/>
      <c r="Y88" s="2250"/>
      <c r="Z88" s="2250"/>
      <c r="AA88" s="1928"/>
      <c r="AB88" s="1928"/>
      <c r="AC88" s="1928"/>
      <c r="AD88" s="1928"/>
      <c r="AE88" s="1928"/>
      <c r="AF88" s="1928"/>
      <c r="AG88" s="1928"/>
      <c r="AH88" s="1928"/>
      <c r="AI88" s="1928"/>
      <c r="AJ88" s="1928">
        <v>1</v>
      </c>
      <c r="AK88" s="1333">
        <f>ROW()</f>
        <v>88</v>
      </c>
      <c r="AL88" s="901" t="str" cm="1">
        <f t="array" aca="1" ref="AL88" ca="1">IF(AL87="","",LEFT(ADDRESS(1,COLUMN(INDIRECT(AL87&amp;"1"))+1,4),LEN(ADDRESS(1,COLUMN(INDIRECT(AL87&amp;"1"))+1,4))-1))</f>
        <v>U</v>
      </c>
      <c r="AM88" s="1025" t="str">
        <f t="shared" ca="1" si="23"/>
        <v>U</v>
      </c>
      <c r="AN88" s="1026" t="str">
        <f t="shared" ca="1" si="24"/>
        <v/>
      </c>
      <c r="AO88" s="1018" cm="1">
        <f t="array" aca="1" ref="AO88:AP88" ca="1">CELL("largeur", INDIRECT(AL88 &amp; 1))</f>
        <v>14</v>
      </c>
      <c r="AP88" s="1027" t="b">
        <f ca="1"/>
        <v>0</v>
      </c>
      <c r="AQ88" s="1928">
        <v>1</v>
      </c>
      <c r="AR88" s="1928">
        <v>1</v>
      </c>
      <c r="AS88" s="1928">
        <v>1</v>
      </c>
      <c r="AT88" s="1928">
        <v>1</v>
      </c>
      <c r="AU88" s="1928">
        <v>1</v>
      </c>
      <c r="AV88" s="1928">
        <v>1</v>
      </c>
      <c r="AW88" s="1928"/>
    </row>
    <row r="89" spans="1:49" ht="18.75">
      <c r="A89" s="1928">
        <v>1</v>
      </c>
      <c r="B89" s="1928">
        <v>1</v>
      </c>
      <c r="C89" s="838" t="s">
        <v>192</v>
      </c>
      <c r="D89" s="3092" t="s">
        <v>3079</v>
      </c>
      <c r="E89" s="3092"/>
      <c r="F89" s="3092"/>
      <c r="G89" s="3092"/>
      <c r="H89" s="3092"/>
      <c r="I89" s="3092"/>
      <c r="J89" s="3092"/>
      <c r="K89" s="3092"/>
      <c r="L89" s="3093"/>
      <c r="M89" s="1928"/>
      <c r="N89" s="1928">
        <v>1</v>
      </c>
      <c r="O89" s="1928">
        <v>1</v>
      </c>
      <c r="P89" s="1928">
        <v>1</v>
      </c>
      <c r="Q89" s="1928"/>
      <c r="R89" s="1928">
        <v>1</v>
      </c>
      <c r="S89" s="1928">
        <v>1</v>
      </c>
      <c r="T89" s="1928">
        <v>1</v>
      </c>
      <c r="U89" s="2055" t="s">
        <v>192</v>
      </c>
      <c r="V89" s="2536" t="s">
        <v>3853</v>
      </c>
      <c r="W89" s="611"/>
      <c r="X89" s="611"/>
      <c r="Y89" s="2250"/>
      <c r="Z89" s="2250"/>
      <c r="AA89" s="1928"/>
      <c r="AB89" s="1928"/>
      <c r="AC89" s="1928"/>
      <c r="AD89" s="1928"/>
      <c r="AE89" s="1928"/>
      <c r="AF89" s="1928"/>
      <c r="AG89" s="1928"/>
      <c r="AH89" s="1928"/>
      <c r="AI89" s="1928"/>
      <c r="AJ89" s="1928">
        <v>1</v>
      </c>
      <c r="AK89" s="1333">
        <f>ROW()</f>
        <v>89</v>
      </c>
      <c r="AL89" s="901" t="str" cm="1">
        <f t="array" aca="1" ref="AL89" ca="1">IF(AL88="","",LEFT(ADDRESS(1,COLUMN(INDIRECT(AL88&amp;"1"))+1,4),LEN(ADDRESS(1,COLUMN(INDIRECT(AL88&amp;"1"))+1,4))-1))</f>
        <v>V</v>
      </c>
      <c r="AM89" s="1025" t="str">
        <f t="shared" ca="1" si="23"/>
        <v>V</v>
      </c>
      <c r="AN89" s="1026" t="str">
        <f t="shared" ca="1" si="24"/>
        <v/>
      </c>
      <c r="AO89" s="1018" cm="1">
        <f t="array" aca="1" ref="AO89:AP89" ca="1">CELL("largeur", INDIRECT(AL89 &amp; 1))</f>
        <v>22</v>
      </c>
      <c r="AP89" s="1027" t="b">
        <f ca="1"/>
        <v>0</v>
      </c>
      <c r="AQ89" s="1928">
        <v>1</v>
      </c>
      <c r="AR89" s="1928">
        <v>1</v>
      </c>
      <c r="AS89" s="1928">
        <v>1</v>
      </c>
      <c r="AT89" s="1928">
        <v>1</v>
      </c>
      <c r="AU89" s="1928">
        <v>1</v>
      </c>
      <c r="AV89" s="1928">
        <v>1</v>
      </c>
      <c r="AW89" s="1928"/>
    </row>
    <row r="90" spans="1:49" ht="18.75">
      <c r="A90" s="1928">
        <v>1</v>
      </c>
      <c r="B90" s="1928">
        <v>1</v>
      </c>
      <c r="C90" s="852" t="s">
        <v>192</v>
      </c>
      <c r="D90" s="1617"/>
      <c r="E90" s="29"/>
      <c r="F90" s="29"/>
      <c r="G90" s="2195" t="s">
        <v>3563</v>
      </c>
      <c r="H90" s="29"/>
      <c r="I90" s="2196" t="s">
        <v>3564</v>
      </c>
      <c r="J90" s="29"/>
      <c r="K90" s="29"/>
      <c r="L90" s="1611"/>
      <c r="M90" s="1928"/>
      <c r="N90" s="1928">
        <v>1</v>
      </c>
      <c r="O90" s="1928">
        <v>1</v>
      </c>
      <c r="P90" s="1928">
        <v>1</v>
      </c>
      <c r="Q90" s="1928"/>
      <c r="R90" s="1928">
        <v>1</v>
      </c>
      <c r="S90" s="1928">
        <v>1</v>
      </c>
      <c r="T90" s="1928">
        <v>1</v>
      </c>
      <c r="U90" s="1991" t="s">
        <v>201</v>
      </c>
      <c r="V90" s="2247" t="s">
        <v>3797</v>
      </c>
      <c r="W90" s="1928"/>
      <c r="X90" s="1928"/>
      <c r="Y90" s="2250"/>
      <c r="Z90" s="2250"/>
      <c r="AA90" s="1928">
        <v>1</v>
      </c>
      <c r="AB90" s="1928">
        <v>1</v>
      </c>
      <c r="AC90" s="1928">
        <v>1</v>
      </c>
      <c r="AD90" s="1928">
        <v>1</v>
      </c>
      <c r="AE90" s="1928">
        <v>1</v>
      </c>
      <c r="AF90" s="1928">
        <v>1</v>
      </c>
      <c r="AG90" s="1928">
        <v>1</v>
      </c>
      <c r="AH90" s="1928">
        <v>1</v>
      </c>
      <c r="AI90" s="1928">
        <v>1</v>
      </c>
      <c r="AJ90" s="1928">
        <v>1</v>
      </c>
      <c r="AK90" s="1333">
        <f>ROW()</f>
        <v>90</v>
      </c>
      <c r="AL90" s="901" t="str" cm="1">
        <f t="array" aca="1" ref="AL90" ca="1">IF(AL89="","",LEFT(ADDRESS(1,COLUMN(INDIRECT(AL89&amp;"1"))+1,4),LEN(ADDRESS(1,COLUMN(INDIRECT(AL89&amp;"1"))+1,4))-1))</f>
        <v>W</v>
      </c>
      <c r="AM90" s="1025" t="str">
        <f t="shared" ca="1" si="23"/>
        <v>W</v>
      </c>
      <c r="AN90" s="1026" t="str">
        <f t="shared" ca="1" si="24"/>
        <v/>
      </c>
      <c r="AO90" s="1018" cm="1">
        <f t="array" aca="1" ref="AO90:AP90" ca="1">CELL("largeur", INDIRECT(AL90 &amp; 1))</f>
        <v>18</v>
      </c>
      <c r="AP90" s="1027" t="b">
        <f ca="1"/>
        <v>0</v>
      </c>
      <c r="AQ90" s="1928">
        <v>1</v>
      </c>
      <c r="AR90" s="1928">
        <v>1</v>
      </c>
      <c r="AS90" s="1928">
        <v>1</v>
      </c>
      <c r="AT90" s="1928">
        <v>1</v>
      </c>
      <c r="AU90" s="1928">
        <v>1</v>
      </c>
      <c r="AV90" s="1928">
        <v>1</v>
      </c>
      <c r="AW90" s="1928">
        <v>1</v>
      </c>
    </row>
    <row r="91" spans="1:49" ht="18.75">
      <c r="A91" s="1928">
        <v>1</v>
      </c>
      <c r="B91" s="1928">
        <v>1</v>
      </c>
      <c r="C91" s="852" t="s">
        <v>192</v>
      </c>
      <c r="D91" s="1617"/>
      <c r="E91" s="29"/>
      <c r="F91" s="2197" t="s">
        <v>3852</v>
      </c>
      <c r="G91" s="2195"/>
      <c r="H91" s="29"/>
      <c r="I91" s="2196"/>
      <c r="J91" s="2200"/>
      <c r="K91" s="2699" t="s">
        <v>3050</v>
      </c>
      <c r="L91" s="1611"/>
      <c r="M91" s="2755"/>
      <c r="N91" s="2755">
        <v>1</v>
      </c>
      <c r="O91" s="2755">
        <v>1</v>
      </c>
      <c r="P91" s="2755">
        <v>1</v>
      </c>
      <c r="Q91" s="2755"/>
      <c r="R91" s="2755">
        <v>1</v>
      </c>
      <c r="S91" s="2746" t="s">
        <v>3895</v>
      </c>
      <c r="T91" s="1928"/>
      <c r="U91" s="1928">
        <v>1</v>
      </c>
      <c r="V91" s="1928">
        <v>1</v>
      </c>
      <c r="W91" s="1928">
        <v>1</v>
      </c>
      <c r="X91" s="1928"/>
      <c r="Y91" s="2250"/>
      <c r="Z91" s="2250"/>
      <c r="AA91" s="1928"/>
      <c r="AB91" s="1928"/>
      <c r="AC91" s="1928"/>
      <c r="AD91" s="1928"/>
      <c r="AE91" s="1928"/>
      <c r="AF91" s="1928"/>
      <c r="AG91" s="1928">
        <v>1</v>
      </c>
      <c r="AH91" s="1928">
        <v>1</v>
      </c>
      <c r="AI91" s="1928">
        <v>1</v>
      </c>
      <c r="AJ91" s="1928">
        <v>1</v>
      </c>
      <c r="AK91" s="1333">
        <f>ROW()</f>
        <v>91</v>
      </c>
      <c r="AL91" s="901" t="str" cm="1">
        <f t="array" aca="1" ref="AL91" ca="1">IF(AL90="","",LEFT(ADDRESS(1,COLUMN(INDIRECT(AL90&amp;"1"))+1,4),LEN(ADDRESS(1,COLUMN(INDIRECT(AL90&amp;"1"))+1,4))-1))</f>
        <v>X</v>
      </c>
      <c r="AM91" s="1025" t="str">
        <f t="shared" ca="1" si="23"/>
        <v>X</v>
      </c>
      <c r="AN91" s="1026" t="str">
        <f t="shared" ca="1" si="24"/>
        <v/>
      </c>
      <c r="AO91" s="1018" cm="1">
        <f t="array" aca="1" ref="AO91:AP91" ca="1">CELL("largeur", INDIRECT(AL91 &amp; 1))</f>
        <v>18</v>
      </c>
      <c r="AP91" s="1027" t="b">
        <f ca="1"/>
        <v>0</v>
      </c>
      <c r="AQ91" s="1928">
        <v>1</v>
      </c>
      <c r="AR91" s="1928">
        <v>1</v>
      </c>
      <c r="AS91" s="1928">
        <v>1</v>
      </c>
      <c r="AT91" s="1928">
        <v>1</v>
      </c>
      <c r="AU91" s="1928">
        <v>1</v>
      </c>
      <c r="AV91" s="1928">
        <v>1</v>
      </c>
      <c r="AW91" s="1928">
        <v>1</v>
      </c>
    </row>
    <row r="92" spans="1:49" ht="18.75">
      <c r="A92" s="1928">
        <v>1</v>
      </c>
      <c r="B92" s="1928">
        <v>1</v>
      </c>
      <c r="C92" s="852" t="s">
        <v>192</v>
      </c>
      <c r="D92" s="1617"/>
      <c r="E92" s="2374" t="s">
        <v>3193</v>
      </c>
      <c r="F92" s="2700">
        <v>3</v>
      </c>
      <c r="G92" s="2198" t="s">
        <v>223</v>
      </c>
      <c r="H92" s="1939">
        <v>1</v>
      </c>
      <c r="I92" s="2198" t="s">
        <v>1675</v>
      </c>
      <c r="J92" s="2701" t="str">
        <f>(F117* F92 *H92)*H117&amp; " " &amp; I92</f>
        <v>0.03 kg</v>
      </c>
      <c r="K92" s="2699">
        <f>(F117* F92 *H92)*H117</f>
        <v>0.03</v>
      </c>
      <c r="L92" s="1611"/>
      <c r="M92" s="2756"/>
      <c r="N92" s="2756">
        <v>1</v>
      </c>
      <c r="O92" s="2756">
        <v>1</v>
      </c>
      <c r="P92" s="2756">
        <v>1</v>
      </c>
      <c r="Q92" s="2756"/>
      <c r="R92" s="2756">
        <v>1</v>
      </c>
      <c r="S92" s="2760" t="s">
        <v>3906</v>
      </c>
      <c r="T92" s="1928"/>
      <c r="U92" s="1928"/>
      <c r="V92" s="1928"/>
      <c r="W92" s="1928">
        <v>1</v>
      </c>
      <c r="X92" s="1928"/>
      <c r="Y92" s="2250"/>
      <c r="Z92" s="1928">
        <v>1</v>
      </c>
      <c r="AA92" s="1928"/>
      <c r="AB92" s="1928"/>
      <c r="AC92" s="1928"/>
      <c r="AD92" s="1928"/>
      <c r="AE92" s="1928"/>
      <c r="AF92" s="872"/>
      <c r="AG92" s="872"/>
      <c r="AH92" s="872"/>
      <c r="AI92" s="872"/>
      <c r="AJ92" s="2850" t="s">
        <v>3999</v>
      </c>
      <c r="AK92" s="1333">
        <f>ROW()</f>
        <v>92</v>
      </c>
      <c r="AL92" s="901" t="str" cm="1">
        <f t="array" aca="1" ref="AL92" ca="1">IF(AL91="","",LEFT(ADDRESS(1,COLUMN(INDIRECT(AL91&amp;"1"))+1,4),LEN(ADDRESS(1,COLUMN(INDIRECT(AL91&amp;"1"))+1,4))-1))</f>
        <v>Y</v>
      </c>
      <c r="AM92" s="1025" t="str">
        <f t="shared" ca="1" si="23"/>
        <v>Y</v>
      </c>
      <c r="AN92" s="1026" t="str">
        <f t="shared" ca="1" si="24"/>
        <v/>
      </c>
      <c r="AO92" s="1018" cm="1">
        <f t="array" aca="1" ref="AO92:AP92" ca="1">CELL("largeur", INDIRECT(AL92 &amp; 1))</f>
        <v>17</v>
      </c>
      <c r="AP92" s="1027" t="b">
        <f ca="1"/>
        <v>0</v>
      </c>
      <c r="AQ92" s="1928">
        <v>1</v>
      </c>
      <c r="AR92" s="1928">
        <v>1</v>
      </c>
      <c r="AS92" s="1928">
        <v>1</v>
      </c>
      <c r="AT92" s="1928">
        <v>1</v>
      </c>
      <c r="AU92" s="1928">
        <v>1</v>
      </c>
      <c r="AV92" s="1928">
        <v>1</v>
      </c>
      <c r="AW92" s="1928">
        <v>1</v>
      </c>
    </row>
    <row r="93" spans="1:49" ht="18.75">
      <c r="A93" s="1928">
        <v>1</v>
      </c>
      <c r="B93" s="1928">
        <v>1</v>
      </c>
      <c r="C93" s="852" t="s">
        <v>192</v>
      </c>
      <c r="D93" s="1617"/>
      <c r="E93" s="2374" t="s">
        <v>3170</v>
      </c>
      <c r="F93" s="2700">
        <v>3</v>
      </c>
      <c r="G93" s="2198" t="s">
        <v>223</v>
      </c>
      <c r="H93" s="1939">
        <v>1</v>
      </c>
      <c r="I93" s="2198" t="s">
        <v>1675</v>
      </c>
      <c r="J93" s="2701" t="str">
        <f>(F117* F93 *H92)*H117&amp; " " &amp; I93</f>
        <v>0.03 kg</v>
      </c>
      <c r="K93" s="2699">
        <f>(F117* F93 *H92)*H117</f>
        <v>0.03</v>
      </c>
      <c r="L93" s="1611"/>
      <c r="M93" s="1928"/>
      <c r="N93" s="1928">
        <v>1</v>
      </c>
      <c r="O93" s="1928">
        <v>1</v>
      </c>
      <c r="P93" s="1928">
        <v>1</v>
      </c>
      <c r="Q93" s="1928"/>
      <c r="R93" s="1928">
        <v>1</v>
      </c>
      <c r="S93" s="2747" t="s">
        <v>3872</v>
      </c>
      <c r="T93" s="1928"/>
      <c r="U93" s="1928"/>
      <c r="V93" s="1928"/>
      <c r="W93" s="1928">
        <v>1</v>
      </c>
      <c r="X93" s="1928"/>
      <c r="Y93" s="1928"/>
      <c r="Z93" s="1928">
        <v>1</v>
      </c>
      <c r="AA93" s="2755"/>
      <c r="AB93" s="1928"/>
      <c r="AC93" s="1928"/>
      <c r="AD93" s="1928"/>
      <c r="AE93" s="1928"/>
      <c r="AF93" s="872"/>
      <c r="AG93" s="872"/>
      <c r="AH93" s="872"/>
      <c r="AI93" s="872"/>
      <c r="AJ93" s="2836" t="s">
        <v>3989</v>
      </c>
      <c r="AK93" s="1333">
        <f>ROW()</f>
        <v>93</v>
      </c>
      <c r="AL93" s="901" t="str" cm="1">
        <f t="array" aca="1" ref="AL93" ca="1">IF(AL92="","",LEFT(ADDRESS(1,COLUMN(INDIRECT(AL92&amp;"1"))+1,4),LEN(ADDRESS(1,COLUMN(INDIRECT(AL92&amp;"1"))+1,4))-1))</f>
        <v>Z</v>
      </c>
      <c r="AM93" s="1025" t="str">
        <f t="shared" ca="1" si="23"/>
        <v>Z</v>
      </c>
      <c r="AN93" s="1026" t="str">
        <f t="shared" ca="1" si="24"/>
        <v/>
      </c>
      <c r="AO93" s="1018" cm="1">
        <f t="array" aca="1" ref="AO93:AP93" ca="1">CELL("largeur", INDIRECT(AL93 &amp; 1))</f>
        <v>17</v>
      </c>
      <c r="AP93" s="1027" t="b">
        <f ca="1"/>
        <v>0</v>
      </c>
      <c r="AQ93" s="1928">
        <v>1</v>
      </c>
      <c r="AR93" s="1928">
        <v>1</v>
      </c>
      <c r="AS93" s="1928">
        <v>1</v>
      </c>
      <c r="AT93" s="1928">
        <v>1</v>
      </c>
      <c r="AU93" s="1928">
        <v>1</v>
      </c>
      <c r="AV93" s="1928">
        <v>1</v>
      </c>
      <c r="AW93" s="1928">
        <v>1</v>
      </c>
    </row>
    <row r="94" spans="1:49" ht="18.75">
      <c r="A94" s="1928">
        <v>1</v>
      </c>
      <c r="B94" s="1928">
        <v>1</v>
      </c>
      <c r="C94" s="852" t="s">
        <v>192</v>
      </c>
      <c r="D94" s="1617"/>
      <c r="E94" s="2374" t="s">
        <v>3196</v>
      </c>
      <c r="F94" s="2700">
        <v>4.5</v>
      </c>
      <c r="G94" s="2198" t="s">
        <v>223</v>
      </c>
      <c r="H94" s="1939">
        <v>1</v>
      </c>
      <c r="I94" s="2198" t="s">
        <v>1675</v>
      </c>
      <c r="J94" s="2701" t="str">
        <f>(F117* F94 *H92)*H117&amp; " " &amp; I94</f>
        <v>0.045 kg</v>
      </c>
      <c r="K94" s="2699">
        <f>(F117* F94 *H92)*H117</f>
        <v>4.4999999999999998E-2</v>
      </c>
      <c r="L94" s="1611"/>
      <c r="M94" s="1928"/>
      <c r="N94" s="1928">
        <v>1</v>
      </c>
      <c r="O94" s="1928">
        <v>1</v>
      </c>
      <c r="P94" s="1928">
        <v>1</v>
      </c>
      <c r="Q94" s="1928"/>
      <c r="R94" s="1928">
        <v>1</v>
      </c>
      <c r="S94" s="2747" t="s">
        <v>3873</v>
      </c>
      <c r="T94" s="1928"/>
      <c r="U94" s="1928"/>
      <c r="V94" s="1928"/>
      <c r="W94" s="1928">
        <v>1</v>
      </c>
      <c r="X94" s="1928"/>
      <c r="Y94" s="1928"/>
      <c r="Z94" s="1928">
        <v>1</v>
      </c>
      <c r="AA94" s="2755"/>
      <c r="AB94" s="1928"/>
      <c r="AC94" s="1928"/>
      <c r="AD94" s="1928"/>
      <c r="AE94" s="1928"/>
      <c r="AF94" s="3076" t="s">
        <v>3990</v>
      </c>
      <c r="AG94" s="3076"/>
      <c r="AH94" s="3076"/>
      <c r="AI94" s="3076"/>
      <c r="AJ94" s="3076"/>
      <c r="AK94" s="1333">
        <f>ROW()</f>
        <v>94</v>
      </c>
      <c r="AL94" s="901" t="str" cm="1">
        <f t="array" aca="1" ref="AL94" ca="1">IF(AL93="","",LEFT(ADDRESS(1,COLUMN(INDIRECT(AL93&amp;"1"))+1,4),LEN(ADDRESS(1,COLUMN(INDIRECT(AL93&amp;"1"))+1,4))-1))</f>
        <v>AA</v>
      </c>
      <c r="AM94" s="1025" t="str">
        <f t="shared" ca="1" si="23"/>
        <v>AA</v>
      </c>
      <c r="AN94" s="1026" t="str">
        <f t="shared" ca="1" si="24"/>
        <v/>
      </c>
      <c r="AO94" s="1018" cm="1">
        <f t="array" aca="1" ref="AO94:AP94" ca="1">CELL("largeur", INDIRECT(AL94 &amp; 1))</f>
        <v>20</v>
      </c>
      <c r="AP94" s="1027" t="b">
        <f ca="1"/>
        <v>0</v>
      </c>
      <c r="AQ94" s="1928">
        <v>1</v>
      </c>
      <c r="AR94" s="1928">
        <v>1</v>
      </c>
      <c r="AS94" s="1928">
        <v>1</v>
      </c>
      <c r="AT94" s="1928">
        <v>1</v>
      </c>
      <c r="AU94" s="1928">
        <v>1</v>
      </c>
      <c r="AV94" s="1928">
        <v>1</v>
      </c>
      <c r="AW94" s="1928">
        <v>1</v>
      </c>
    </row>
    <row r="95" spans="1:49" ht="18.75">
      <c r="A95" s="1928">
        <v>1</v>
      </c>
      <c r="B95" s="1928">
        <v>1</v>
      </c>
      <c r="C95" s="852" t="s">
        <v>192</v>
      </c>
      <c r="D95" s="1617"/>
      <c r="E95" s="2374" t="s">
        <v>3184</v>
      </c>
      <c r="F95" s="2700">
        <v>15</v>
      </c>
      <c r="G95" s="2198" t="s">
        <v>223</v>
      </c>
      <c r="H95" s="1939">
        <v>1</v>
      </c>
      <c r="I95" s="2198" t="s">
        <v>1675</v>
      </c>
      <c r="J95" s="2701" t="str">
        <f>(F117* F95 *H92)*H117&amp; " " &amp; I95</f>
        <v>0.15 kg</v>
      </c>
      <c r="K95" s="2699">
        <f>(F117* F95 *H92)*H117</f>
        <v>0.15</v>
      </c>
      <c r="L95" s="1611"/>
      <c r="M95" s="1928"/>
      <c r="N95" s="1928">
        <v>1</v>
      </c>
      <c r="O95" s="1928">
        <v>1</v>
      </c>
      <c r="P95" s="1928">
        <v>1</v>
      </c>
      <c r="Q95" s="1928"/>
      <c r="R95" s="1928">
        <v>1</v>
      </c>
      <c r="S95" s="2747" t="s">
        <v>3874</v>
      </c>
      <c r="T95" s="1928"/>
      <c r="U95" s="1928"/>
      <c r="V95" s="1928"/>
      <c r="W95" s="1928">
        <v>1</v>
      </c>
      <c r="X95" s="1928"/>
      <c r="Y95" s="1928">
        <v>1</v>
      </c>
      <c r="Z95" s="1928">
        <v>1</v>
      </c>
      <c r="AA95" s="2755"/>
      <c r="AB95" s="1928"/>
      <c r="AC95" s="1928"/>
      <c r="AD95" s="1928"/>
      <c r="AE95" s="1928"/>
      <c r="AF95" s="872"/>
      <c r="AG95" s="872"/>
      <c r="AH95" s="872"/>
      <c r="AI95" s="872"/>
      <c r="AJ95" s="2837" t="str">
        <f ca="1">_xlfn.FORMULATEXT(AL96)</f>
        <v>=SI(AL95="";"";GAUCHE(ADRESSE(1;COLONNE(INDIRECT(AL95&amp;"1"))+1;4);NBCAR(ADRESSE(1;COLONNE(INDIRECT(AL95&amp;"1"))+1;4))-1))</v>
      </c>
      <c r="AK95" s="1333">
        <f>ROW()</f>
        <v>95</v>
      </c>
      <c r="AL95" s="901" t="str" cm="1">
        <f t="array" aca="1" ref="AL95" ca="1">IF(AL94="","",LEFT(ADDRESS(1,COLUMN(INDIRECT(AL94&amp;"1"))+1,4),LEN(ADDRESS(1,COLUMN(INDIRECT(AL94&amp;"1"))+1,4))-1))</f>
        <v>AB</v>
      </c>
      <c r="AM95" s="1025" t="str">
        <f t="shared" ca="1" si="23"/>
        <v>AB</v>
      </c>
      <c r="AN95" s="1026" t="str">
        <f t="shared" ca="1" si="24"/>
        <v/>
      </c>
      <c r="AO95" s="1018" cm="1">
        <f t="array" aca="1" ref="AO95:AP95" ca="1">CELL("largeur", INDIRECT(AL95 &amp; 1))</f>
        <v>19</v>
      </c>
      <c r="AP95" s="1027" t="b">
        <f ca="1"/>
        <v>0</v>
      </c>
      <c r="AQ95" s="1928">
        <v>1</v>
      </c>
      <c r="AR95" s="1928">
        <v>1</v>
      </c>
      <c r="AS95" s="1928">
        <v>1</v>
      </c>
      <c r="AT95" s="1928">
        <v>1</v>
      </c>
      <c r="AU95" s="1928">
        <v>1</v>
      </c>
      <c r="AV95" s="1928">
        <v>1</v>
      </c>
      <c r="AW95" s="1928">
        <v>1</v>
      </c>
    </row>
    <row r="96" spans="1:49" ht="18.75">
      <c r="A96" s="1928">
        <v>1</v>
      </c>
      <c r="B96" s="1928">
        <v>1</v>
      </c>
      <c r="C96" s="852" t="s">
        <v>192</v>
      </c>
      <c r="D96" s="1617"/>
      <c r="E96" s="2374" t="s">
        <v>3199</v>
      </c>
      <c r="F96" s="2700">
        <v>15</v>
      </c>
      <c r="G96" s="2198" t="s">
        <v>223</v>
      </c>
      <c r="H96" s="1939">
        <v>1</v>
      </c>
      <c r="I96" s="2198" t="s">
        <v>1675</v>
      </c>
      <c r="J96" s="2701" t="str">
        <f>(F117* F96 *H92)*H117&amp; " " &amp; I96</f>
        <v>0.15 kg</v>
      </c>
      <c r="K96" s="2699">
        <f>(F117* F96 *H92)*H117</f>
        <v>0.15</v>
      </c>
      <c r="L96" s="1611"/>
      <c r="M96" s="1928"/>
      <c r="N96" s="1928">
        <v>1</v>
      </c>
      <c r="O96" s="1928">
        <v>1</v>
      </c>
      <c r="P96" s="1928">
        <v>1</v>
      </c>
      <c r="Q96" s="1928"/>
      <c r="R96" s="1928">
        <v>1</v>
      </c>
      <c r="S96" s="2747" t="s">
        <v>3875</v>
      </c>
      <c r="T96" s="761"/>
      <c r="U96" s="761"/>
      <c r="V96" s="761"/>
      <c r="W96" s="1928">
        <v>1</v>
      </c>
      <c r="X96" s="1928"/>
      <c r="Y96" s="1928">
        <v>1</v>
      </c>
      <c r="Z96" s="1928">
        <v>1</v>
      </c>
      <c r="AA96" s="2755"/>
      <c r="AB96" s="1928"/>
      <c r="AC96" s="1928"/>
      <c r="AD96" s="1928"/>
      <c r="AE96" s="1928"/>
      <c r="AF96" s="1928"/>
      <c r="AG96" s="1928">
        <v>1</v>
      </c>
      <c r="AH96" s="1928">
        <v>1</v>
      </c>
      <c r="AI96" s="1928">
        <v>1</v>
      </c>
      <c r="AJ96" s="1928">
        <v>1</v>
      </c>
      <c r="AK96" s="1333">
        <f>ROW()</f>
        <v>96</v>
      </c>
      <c r="AL96" s="901" t="str" cm="1">
        <f t="array" aca="1" ref="AL96" ca="1">IF(AL95="","",LEFT(ADDRESS(1,COLUMN(INDIRECT(AL95&amp;"1"))+1,4),LEN(ADDRESS(1,COLUMN(INDIRECT(AL95&amp;"1"))+1,4))-1))</f>
        <v>AC</v>
      </c>
      <c r="AM96" s="1025" t="str">
        <f t="shared" ca="1" si="23"/>
        <v>AC</v>
      </c>
      <c r="AN96" s="1026" t="str">
        <f t="shared" ca="1" si="24"/>
        <v/>
      </c>
      <c r="AO96" s="1018" cm="1">
        <f t="array" aca="1" ref="AO96:AP96" ca="1">CELL("largeur", INDIRECT(AL96 &amp; 1))</f>
        <v>8</v>
      </c>
      <c r="AP96" s="1027" t="b">
        <f ca="1"/>
        <v>0</v>
      </c>
      <c r="AQ96" s="1928">
        <v>1</v>
      </c>
      <c r="AR96" s="1928">
        <v>1</v>
      </c>
      <c r="AS96" s="1928">
        <v>1</v>
      </c>
      <c r="AT96" s="1928">
        <v>1</v>
      </c>
      <c r="AU96" s="1928">
        <v>1</v>
      </c>
      <c r="AV96" s="1928">
        <v>1</v>
      </c>
      <c r="AW96" s="1928">
        <v>1</v>
      </c>
    </row>
    <row r="97" spans="1:49" ht="18.75">
      <c r="A97" s="1928">
        <v>1</v>
      </c>
      <c r="B97" s="1928">
        <v>1</v>
      </c>
      <c r="C97" s="852" t="s">
        <v>192</v>
      </c>
      <c r="D97" s="1617"/>
      <c r="E97" s="2374" t="s">
        <v>3205</v>
      </c>
      <c r="F97" s="2702">
        <v>23.658000000000001</v>
      </c>
      <c r="G97" s="2198" t="s">
        <v>223</v>
      </c>
      <c r="H97" s="1939">
        <v>1</v>
      </c>
      <c r="I97" s="2198" t="s">
        <v>1675</v>
      </c>
      <c r="J97" s="2701" t="str">
        <f>(F117* F97 *H92)*H117&amp; " " &amp; I97</f>
        <v>0.23658 kg</v>
      </c>
      <c r="K97" s="2699">
        <f>(F117* F97 *H92)*H117</f>
        <v>0.23658000000000001</v>
      </c>
      <c r="L97" s="1611"/>
      <c r="M97" s="1928"/>
      <c r="N97" s="1928">
        <v>1</v>
      </c>
      <c r="O97" s="1928">
        <v>1</v>
      </c>
      <c r="P97" s="1928">
        <v>1</v>
      </c>
      <c r="Q97" s="1928"/>
      <c r="R97" s="1928">
        <v>1</v>
      </c>
      <c r="S97" s="2747" t="s">
        <v>3876</v>
      </c>
      <c r="T97" s="1928"/>
      <c r="U97" s="1928"/>
      <c r="V97" s="1928"/>
      <c r="W97" s="1928"/>
      <c r="X97" s="1928">
        <v>1</v>
      </c>
      <c r="Y97" s="1928">
        <v>1</v>
      </c>
      <c r="Z97" s="1928">
        <v>1</v>
      </c>
      <c r="AA97" s="2755"/>
      <c r="AB97" s="1928"/>
      <c r="AC97" s="1928"/>
      <c r="AD97" s="1928">
        <v>1</v>
      </c>
      <c r="AE97" s="1928">
        <v>1</v>
      </c>
      <c r="AF97" s="1928">
        <v>1</v>
      </c>
      <c r="AG97" s="1928">
        <v>1</v>
      </c>
      <c r="AH97" s="1928">
        <v>1</v>
      </c>
      <c r="AI97" s="1928">
        <v>1</v>
      </c>
      <c r="AJ97" s="1928">
        <v>1</v>
      </c>
      <c r="AK97" s="3069" t="s">
        <v>2925</v>
      </c>
      <c r="AL97" s="3069"/>
      <c r="AM97" s="3069"/>
      <c r="AN97" s="3069"/>
      <c r="AO97" s="3069"/>
      <c r="AP97" s="3069"/>
      <c r="AQ97" s="1928">
        <v>1</v>
      </c>
      <c r="AR97" s="1928">
        <v>1</v>
      </c>
      <c r="AS97" s="1928">
        <v>1</v>
      </c>
      <c r="AT97" s="1928">
        <v>1</v>
      </c>
      <c r="AU97" s="1928">
        <v>1</v>
      </c>
      <c r="AV97" s="1928">
        <v>1</v>
      </c>
      <c r="AW97" s="1928">
        <v>1</v>
      </c>
    </row>
    <row r="98" spans="1:49" ht="18.75">
      <c r="A98" s="1928">
        <v>1</v>
      </c>
      <c r="B98" s="1928">
        <v>1</v>
      </c>
      <c r="C98" s="852" t="s">
        <v>192</v>
      </c>
      <c r="D98" s="1617"/>
      <c r="E98" s="2374" t="s">
        <v>3202</v>
      </c>
      <c r="F98" s="2700">
        <v>24</v>
      </c>
      <c r="G98" s="2198" t="s">
        <v>223</v>
      </c>
      <c r="H98" s="1939">
        <v>1</v>
      </c>
      <c r="I98" s="2198" t="s">
        <v>1675</v>
      </c>
      <c r="J98" s="2701" t="str">
        <f>(F117* F98 *H92)*H117&amp; " " &amp; I98</f>
        <v>0.24 kg</v>
      </c>
      <c r="K98" s="2699">
        <f>(F117* F98 *H92)*H117</f>
        <v>0.24</v>
      </c>
      <c r="L98" s="1611"/>
      <c r="M98" s="1928"/>
      <c r="N98" s="1928">
        <v>1</v>
      </c>
      <c r="O98" s="1928">
        <v>1</v>
      </c>
      <c r="P98" s="1928">
        <v>1</v>
      </c>
      <c r="Q98" s="1928"/>
      <c r="R98" s="1928">
        <v>1</v>
      </c>
      <c r="S98" s="2747" t="s">
        <v>3877</v>
      </c>
      <c r="T98" s="1928"/>
      <c r="U98" s="1928"/>
      <c r="V98" s="1928"/>
      <c r="W98" s="1928">
        <v>1</v>
      </c>
      <c r="X98" s="1928">
        <v>1</v>
      </c>
      <c r="Y98" s="1928">
        <v>1</v>
      </c>
      <c r="Z98" s="1928">
        <v>1</v>
      </c>
      <c r="AA98" s="2755"/>
      <c r="AB98" s="1928"/>
      <c r="AC98" s="1928"/>
      <c r="AD98" s="1928"/>
      <c r="AE98" s="1928"/>
      <c r="AF98" s="1928"/>
      <c r="AG98" s="1928">
        <v>1</v>
      </c>
      <c r="AH98" s="1928">
        <v>1</v>
      </c>
      <c r="AI98" s="1928">
        <v>1</v>
      </c>
      <c r="AJ98" s="1928">
        <v>1</v>
      </c>
      <c r="AK98" s="755">
        <v>7</v>
      </c>
      <c r="AL98" s="755">
        <v>24</v>
      </c>
      <c r="AM98" s="755">
        <v>14</v>
      </c>
      <c r="AN98" s="755">
        <v>23</v>
      </c>
      <c r="AO98" s="755">
        <v>9</v>
      </c>
      <c r="AP98" s="755">
        <v>2</v>
      </c>
      <c r="AQ98" s="1928">
        <v>1</v>
      </c>
      <c r="AR98" s="1928">
        <v>1</v>
      </c>
      <c r="AS98" s="1928">
        <v>1</v>
      </c>
      <c r="AT98" s="1928">
        <v>1</v>
      </c>
      <c r="AU98" s="1928">
        <v>1</v>
      </c>
      <c r="AV98" s="1928">
        <v>1</v>
      </c>
      <c r="AW98" s="1928">
        <v>1</v>
      </c>
    </row>
    <row r="99" spans="1:49" ht="26.25">
      <c r="A99" s="1928">
        <v>1</v>
      </c>
      <c r="B99" s="1928">
        <v>1</v>
      </c>
      <c r="C99" s="852" t="s">
        <v>192</v>
      </c>
      <c r="D99" s="1617"/>
      <c r="E99" s="2374" t="s">
        <v>3211</v>
      </c>
      <c r="F99" s="2700">
        <v>47</v>
      </c>
      <c r="G99" s="2198" t="s">
        <v>223</v>
      </c>
      <c r="H99" s="1939">
        <v>1</v>
      </c>
      <c r="I99" s="2198" t="s">
        <v>1675</v>
      </c>
      <c r="J99" s="2701" t="str">
        <f>(F117* F99 *H92)*H117&amp; " " &amp; I99</f>
        <v>0.47 kg</v>
      </c>
      <c r="K99" s="2699">
        <f>(F117* F99 *H92)*H117</f>
        <v>0.47000000000000003</v>
      </c>
      <c r="L99" s="1611"/>
      <c r="M99" s="1928"/>
      <c r="N99" s="1928">
        <v>1</v>
      </c>
      <c r="O99" s="1928">
        <v>1</v>
      </c>
      <c r="P99" s="1928">
        <v>1</v>
      </c>
      <c r="Q99" s="1928"/>
      <c r="R99" s="1928">
        <v>1</v>
      </c>
      <c r="S99" s="2746" t="s">
        <v>3878</v>
      </c>
      <c r="T99" s="1928"/>
      <c r="U99" s="1928"/>
      <c r="V99" s="1928"/>
      <c r="W99" s="1928"/>
      <c r="X99" s="1928">
        <v>1</v>
      </c>
      <c r="Y99" s="1928">
        <v>1</v>
      </c>
      <c r="Z99" s="1928">
        <v>1</v>
      </c>
      <c r="AA99" s="2755"/>
      <c r="AB99" s="2761"/>
      <c r="AC99" s="2761"/>
      <c r="AD99" s="2761"/>
      <c r="AE99" s="2761"/>
      <c r="AF99" s="2761"/>
      <c r="AG99" s="1928">
        <v>1</v>
      </c>
      <c r="AH99" s="1928">
        <v>1</v>
      </c>
      <c r="AI99" s="1928">
        <v>1</v>
      </c>
      <c r="AJ99" s="1928">
        <v>1</v>
      </c>
      <c r="AK99" s="908">
        <f t="shared" ref="AK99:AP99" ca="1" si="25">CELL("largeur",AK99)</f>
        <v>28</v>
      </c>
      <c r="AL99" s="908">
        <f t="shared" ca="1" si="25"/>
        <v>16</v>
      </c>
      <c r="AM99" s="908">
        <f t="shared" ca="1" si="25"/>
        <v>27</v>
      </c>
      <c r="AN99" s="908">
        <f t="shared" ca="1" si="25"/>
        <v>16</v>
      </c>
      <c r="AO99" s="908">
        <f t="shared" ca="1" si="25"/>
        <v>7</v>
      </c>
      <c r="AP99" s="908">
        <f t="shared" ca="1" si="25"/>
        <v>2</v>
      </c>
      <c r="AQ99" s="1928">
        <v>1</v>
      </c>
      <c r="AR99" s="1928">
        <v>1</v>
      </c>
      <c r="AS99" s="1928">
        <v>1</v>
      </c>
      <c r="AT99" s="1928">
        <v>1</v>
      </c>
      <c r="AU99" s="1928">
        <v>1</v>
      </c>
      <c r="AV99" s="1928">
        <v>1</v>
      </c>
      <c r="AW99" s="1928">
        <v>1</v>
      </c>
    </row>
    <row r="100" spans="1:49" ht="26.25">
      <c r="A100" s="1928">
        <v>1</v>
      </c>
      <c r="B100" s="1928">
        <v>1</v>
      </c>
      <c r="C100" s="852" t="s">
        <v>192</v>
      </c>
      <c r="D100" s="1617"/>
      <c r="E100" s="2374" t="s">
        <v>3214</v>
      </c>
      <c r="F100" s="2700">
        <v>57</v>
      </c>
      <c r="G100" s="2198" t="s">
        <v>223</v>
      </c>
      <c r="H100" s="1939">
        <v>1</v>
      </c>
      <c r="I100" s="2198" t="s">
        <v>1675</v>
      </c>
      <c r="J100" s="2701" t="str">
        <f>(F117* F100 *H92)*H117&amp; " " &amp; I100</f>
        <v>0.57 kg</v>
      </c>
      <c r="K100" s="2699">
        <f>(F117* F100 *H92)*H117</f>
        <v>0.57000000000000006</v>
      </c>
      <c r="L100" s="1611"/>
      <c r="M100" s="1928"/>
      <c r="N100" s="1928">
        <v>1</v>
      </c>
      <c r="O100" s="1928">
        <v>1</v>
      </c>
      <c r="P100" s="1928">
        <v>1</v>
      </c>
      <c r="Q100" s="1928"/>
      <c r="R100" s="1928">
        <v>1</v>
      </c>
      <c r="S100" s="2746" t="s">
        <v>3879</v>
      </c>
      <c r="T100" s="1928">
        <v>1</v>
      </c>
      <c r="U100" s="1928">
        <v>1</v>
      </c>
      <c r="V100" s="1928">
        <v>1</v>
      </c>
      <c r="W100" s="1928">
        <v>1</v>
      </c>
      <c r="X100" s="1928">
        <v>1</v>
      </c>
      <c r="Y100" s="1928">
        <v>1</v>
      </c>
      <c r="Z100" s="1928">
        <v>1</v>
      </c>
      <c r="AA100" s="2755"/>
      <c r="AB100" s="2761"/>
      <c r="AC100" s="2761"/>
      <c r="AD100" s="2761"/>
      <c r="AE100" s="2761"/>
      <c r="AF100" s="2761"/>
      <c r="AG100" s="1928">
        <v>1</v>
      </c>
      <c r="AH100" s="1928">
        <v>1</v>
      </c>
      <c r="AI100" s="1928">
        <v>1</v>
      </c>
      <c r="AJ100" s="1928">
        <v>1</v>
      </c>
      <c r="AK100" s="1928">
        <v>1</v>
      </c>
      <c r="AL100" s="1928">
        <v>1</v>
      </c>
      <c r="AM100" s="1928">
        <v>1</v>
      </c>
      <c r="AN100" s="1928">
        <v>1</v>
      </c>
      <c r="AO100" s="1928">
        <v>1</v>
      </c>
      <c r="AP100" s="1928">
        <v>1</v>
      </c>
      <c r="AQ100" s="1928">
        <v>1</v>
      </c>
      <c r="AR100" s="1928">
        <v>1</v>
      </c>
      <c r="AS100" s="1928">
        <v>1</v>
      </c>
      <c r="AT100" s="1928">
        <v>1</v>
      </c>
      <c r="AU100" s="1928">
        <v>1</v>
      </c>
      <c r="AV100" s="1928">
        <v>1</v>
      </c>
      <c r="AW100" s="1928">
        <v>1</v>
      </c>
    </row>
    <row r="101" spans="1:49" ht="26.25">
      <c r="A101" s="1928">
        <v>1</v>
      </c>
      <c r="B101" s="1928">
        <v>1</v>
      </c>
      <c r="C101" s="852" t="s">
        <v>192</v>
      </c>
      <c r="D101" s="1617"/>
      <c r="E101" s="2374" t="s">
        <v>3217</v>
      </c>
      <c r="F101" s="2703">
        <v>2.5</v>
      </c>
      <c r="G101" s="2198" t="s">
        <v>390</v>
      </c>
      <c r="H101" s="1939">
        <v>1</v>
      </c>
      <c r="I101" s="2198" t="s">
        <v>1675</v>
      </c>
      <c r="J101" s="2701" t="str">
        <f>(F117* F101 *H92)*H117&amp; " " &amp; I101</f>
        <v>0.025 kg</v>
      </c>
      <c r="K101" s="2699">
        <f>(F117* F101 *H92)*H117</f>
        <v>2.5000000000000001E-2</v>
      </c>
      <c r="L101" s="1611"/>
      <c r="M101" s="1928">
        <v>1</v>
      </c>
      <c r="N101" s="1928">
        <v>1</v>
      </c>
      <c r="O101" s="1928">
        <v>1</v>
      </c>
      <c r="P101" s="1928">
        <v>1</v>
      </c>
      <c r="Q101" s="1928">
        <v>1</v>
      </c>
      <c r="R101" s="1928">
        <v>1</v>
      </c>
      <c r="S101" s="2748">
        <v>45330</v>
      </c>
      <c r="T101" s="1928">
        <v>1</v>
      </c>
      <c r="U101" s="1928">
        <v>1</v>
      </c>
      <c r="V101" s="1928">
        <v>1</v>
      </c>
      <c r="W101" s="1928">
        <v>1</v>
      </c>
      <c r="X101" s="1928">
        <v>1</v>
      </c>
      <c r="Y101" s="1928">
        <v>1</v>
      </c>
      <c r="Z101" s="1928">
        <v>1</v>
      </c>
      <c r="AA101" s="2261"/>
      <c r="AB101" s="2762"/>
      <c r="AC101" s="2762"/>
      <c r="AD101" s="2762"/>
      <c r="AE101" s="2762"/>
      <c r="AF101" s="2762"/>
      <c r="AG101" s="1928">
        <v>1</v>
      </c>
      <c r="AH101" s="1928">
        <v>1</v>
      </c>
      <c r="AI101" s="1928">
        <v>1</v>
      </c>
      <c r="AJ101" s="1928">
        <v>1</v>
      </c>
      <c r="AK101" s="1928">
        <v>1</v>
      </c>
      <c r="AL101" s="1928">
        <v>1</v>
      </c>
      <c r="AM101" s="1928">
        <v>1</v>
      </c>
      <c r="AN101" s="1928">
        <v>1</v>
      </c>
      <c r="AO101" s="1928">
        <v>1</v>
      </c>
      <c r="AP101" s="1928">
        <v>1</v>
      </c>
      <c r="AQ101" s="1928">
        <v>1</v>
      </c>
      <c r="AR101" s="1928">
        <v>1</v>
      </c>
      <c r="AS101" s="1928">
        <v>1</v>
      </c>
      <c r="AT101" s="1928">
        <v>1</v>
      </c>
      <c r="AU101" s="1928">
        <v>1</v>
      </c>
      <c r="AV101" s="1928">
        <v>1</v>
      </c>
      <c r="AW101" s="1928">
        <v>1</v>
      </c>
    </row>
    <row r="102" spans="1:49" ht="26.25">
      <c r="A102" s="1928">
        <v>1</v>
      </c>
      <c r="B102" s="1928">
        <v>1</v>
      </c>
      <c r="C102" s="852" t="s">
        <v>192</v>
      </c>
      <c r="D102" s="1617"/>
      <c r="E102" s="2374" t="s">
        <v>3181</v>
      </c>
      <c r="F102" s="1938">
        <v>4.93</v>
      </c>
      <c r="G102" s="2198" t="s">
        <v>390</v>
      </c>
      <c r="H102" s="1939">
        <v>1</v>
      </c>
      <c r="I102" s="2198" t="s">
        <v>1675</v>
      </c>
      <c r="J102" s="2701" t="str">
        <f>(F117* F102 *H92)*H117&amp; " " &amp; I102</f>
        <v>0.0493 kg</v>
      </c>
      <c r="K102" s="2699">
        <f>(F117* F102 *H92)*H117</f>
        <v>4.9299999999999997E-2</v>
      </c>
      <c r="L102" s="1611"/>
      <c r="M102" s="1928">
        <v>1</v>
      </c>
      <c r="N102" s="1928">
        <v>1</v>
      </c>
      <c r="O102" s="1928">
        <v>1</v>
      </c>
      <c r="P102" s="1928">
        <v>1</v>
      </c>
      <c r="Q102" s="1928">
        <v>1</v>
      </c>
      <c r="R102" s="1928">
        <v>1</v>
      </c>
      <c r="S102" s="2763" t="s">
        <v>3914</v>
      </c>
      <c r="T102" s="1928">
        <v>1</v>
      </c>
      <c r="U102" s="1928">
        <v>1</v>
      </c>
      <c r="V102" s="1928">
        <v>1</v>
      </c>
      <c r="W102" s="1928">
        <v>1</v>
      </c>
      <c r="X102" s="1928">
        <v>1</v>
      </c>
      <c r="Y102" s="1928">
        <v>1</v>
      </c>
      <c r="Z102" s="1928">
        <v>1</v>
      </c>
      <c r="AA102" s="2261"/>
      <c r="AB102" s="2762"/>
      <c r="AC102" s="2762"/>
      <c r="AD102" s="2762"/>
      <c r="AE102" s="2762"/>
      <c r="AF102" s="2762"/>
      <c r="AG102" s="1928">
        <v>1</v>
      </c>
      <c r="AH102" s="1928">
        <v>1</v>
      </c>
      <c r="AI102" s="1928">
        <v>1</v>
      </c>
      <c r="AJ102" s="1928">
        <v>1</v>
      </c>
      <c r="AK102" s="1928">
        <v>1</v>
      </c>
      <c r="AL102" s="1928">
        <v>1</v>
      </c>
      <c r="AM102" s="1928">
        <v>1</v>
      </c>
      <c r="AN102" s="1928">
        <v>1</v>
      </c>
      <c r="AO102" s="1928">
        <v>1</v>
      </c>
      <c r="AP102" s="1928">
        <v>1</v>
      </c>
      <c r="AQ102" s="1928">
        <v>1</v>
      </c>
      <c r="AR102" s="1928">
        <v>1</v>
      </c>
      <c r="AS102" s="1928">
        <v>1</v>
      </c>
      <c r="AT102" s="1928">
        <v>1</v>
      </c>
      <c r="AU102" s="1928">
        <v>1</v>
      </c>
      <c r="AV102" s="1928">
        <v>1</v>
      </c>
      <c r="AW102" s="1928">
        <v>1</v>
      </c>
    </row>
    <row r="103" spans="1:49" ht="26.25">
      <c r="A103" s="1928">
        <v>1</v>
      </c>
      <c r="B103" s="1928">
        <v>1</v>
      </c>
      <c r="C103" s="852" t="s">
        <v>192</v>
      </c>
      <c r="D103" s="1617"/>
      <c r="E103" s="2374" t="s">
        <v>3172</v>
      </c>
      <c r="F103" s="2700">
        <v>5</v>
      </c>
      <c r="G103" s="2198" t="s">
        <v>390</v>
      </c>
      <c r="H103" s="1939">
        <v>1</v>
      </c>
      <c r="I103" s="2198" t="s">
        <v>1675</v>
      </c>
      <c r="J103" s="2701" t="str">
        <f>(F117* F103 *H92)*H117&amp; " " &amp; I103</f>
        <v>0.05 kg</v>
      </c>
      <c r="K103" s="2699">
        <f>(F117* F103 *H92)*H117</f>
        <v>0.05</v>
      </c>
      <c r="L103" s="1611"/>
      <c r="M103" s="1928">
        <v>1</v>
      </c>
      <c r="N103" s="1928">
        <v>1</v>
      </c>
      <c r="O103" s="1928">
        <v>1</v>
      </c>
      <c r="P103" s="1928">
        <v>1</v>
      </c>
      <c r="Q103" s="1928">
        <v>1</v>
      </c>
      <c r="R103" s="1928">
        <v>1</v>
      </c>
      <c r="S103" s="2764" t="s">
        <v>3915</v>
      </c>
      <c r="T103" s="2261"/>
      <c r="U103" s="2261"/>
      <c r="V103" s="2261"/>
      <c r="W103" s="2246"/>
      <c r="X103" s="1928"/>
      <c r="Y103" s="1928"/>
      <c r="Z103" s="1928">
        <v>1</v>
      </c>
      <c r="AA103" s="2261"/>
      <c r="AB103" s="2762"/>
      <c r="AC103" s="2762"/>
      <c r="AD103" s="2762"/>
      <c r="AE103" s="2762"/>
      <c r="AF103" s="2762"/>
      <c r="AG103" s="1928">
        <v>1</v>
      </c>
      <c r="AH103" s="1928">
        <v>1</v>
      </c>
      <c r="AI103" s="1928">
        <v>1</v>
      </c>
      <c r="AJ103" s="1928">
        <v>1</v>
      </c>
      <c r="AQ103" s="1928">
        <v>1</v>
      </c>
      <c r="AR103" s="1928">
        <v>1</v>
      </c>
      <c r="AS103" s="1928">
        <v>1</v>
      </c>
      <c r="AT103" s="1928">
        <v>1</v>
      </c>
      <c r="AU103" s="1928">
        <v>1</v>
      </c>
      <c r="AV103" s="1928">
        <v>1</v>
      </c>
      <c r="AW103" s="1928">
        <v>1</v>
      </c>
    </row>
    <row r="104" spans="1:49" ht="26.25">
      <c r="A104" s="1928">
        <v>1</v>
      </c>
      <c r="B104" s="1928">
        <v>1</v>
      </c>
      <c r="C104" s="852" t="s">
        <v>192</v>
      </c>
      <c r="D104" s="1617"/>
      <c r="E104" s="2374" t="s">
        <v>3190</v>
      </c>
      <c r="F104" s="1938">
        <v>5.9</v>
      </c>
      <c r="G104" s="2198" t="s">
        <v>390</v>
      </c>
      <c r="H104" s="1939">
        <v>1</v>
      </c>
      <c r="I104" s="2198" t="s">
        <v>1675</v>
      </c>
      <c r="J104" s="2701" t="str">
        <f>(F117* F104 *H92)*H117&amp; " " &amp; I104</f>
        <v>0.059 kg</v>
      </c>
      <c r="K104" s="2699">
        <f>(F117* F104 *H92)*H117</f>
        <v>5.9000000000000004E-2</v>
      </c>
      <c r="L104" s="1611"/>
      <c r="M104" s="1928">
        <v>1</v>
      </c>
      <c r="N104" s="1928">
        <v>1</v>
      </c>
      <c r="O104" s="1928">
        <v>1</v>
      </c>
      <c r="P104" s="1928">
        <v>1</v>
      </c>
      <c r="Q104" s="1928">
        <v>1</v>
      </c>
      <c r="R104" s="1928">
        <v>1</v>
      </c>
      <c r="S104" s="2764" t="s">
        <v>3916</v>
      </c>
      <c r="T104" s="2261"/>
      <c r="U104" s="2261"/>
      <c r="V104" s="2261"/>
      <c r="W104" s="2246"/>
      <c r="X104" s="1928"/>
      <c r="Y104" s="1928"/>
      <c r="Z104" s="1928">
        <v>1</v>
      </c>
      <c r="AA104" s="2261"/>
      <c r="AB104" s="2762"/>
      <c r="AC104" s="2762"/>
      <c r="AD104" s="2762"/>
      <c r="AE104" s="2762"/>
      <c r="AF104" s="2762"/>
      <c r="AG104" s="1928">
        <v>1</v>
      </c>
      <c r="AH104" s="1928">
        <v>1</v>
      </c>
      <c r="AI104" s="1928">
        <v>1</v>
      </c>
      <c r="AJ104" s="1928">
        <v>1</v>
      </c>
      <c r="AQ104" s="1928">
        <v>1</v>
      </c>
      <c r="AR104" s="1928">
        <v>1</v>
      </c>
      <c r="AS104" s="1928">
        <v>1</v>
      </c>
      <c r="AT104" s="1928">
        <v>1</v>
      </c>
      <c r="AU104" s="1928">
        <v>1</v>
      </c>
      <c r="AV104" s="1928">
        <v>1</v>
      </c>
      <c r="AW104" s="1928">
        <v>1</v>
      </c>
    </row>
    <row r="105" spans="1:49" ht="26.25">
      <c r="A105" s="1928">
        <v>1</v>
      </c>
      <c r="B105" s="1928">
        <v>1</v>
      </c>
      <c r="C105" s="852" t="s">
        <v>192</v>
      </c>
      <c r="D105" s="1617"/>
      <c r="E105" s="2374" t="s">
        <v>3175</v>
      </c>
      <c r="F105" s="2700">
        <v>10</v>
      </c>
      <c r="G105" s="2198" t="s">
        <v>390</v>
      </c>
      <c r="H105" s="1939">
        <v>1</v>
      </c>
      <c r="I105" s="2198" t="s">
        <v>1675</v>
      </c>
      <c r="J105" s="2701" t="str">
        <f>(F117* F105 *H92)*H117&amp; " " &amp; I105</f>
        <v>0.1 kg</v>
      </c>
      <c r="K105" s="2699">
        <f>(F117* F105 *H92)*H117</f>
        <v>0.1</v>
      </c>
      <c r="L105" s="1611"/>
      <c r="M105" s="1928">
        <v>1</v>
      </c>
      <c r="N105" s="1928">
        <v>1</v>
      </c>
      <c r="O105" s="1928">
        <v>1</v>
      </c>
      <c r="P105" s="1928">
        <v>1</v>
      </c>
      <c r="Q105" s="1928">
        <v>1</v>
      </c>
      <c r="R105" s="1928">
        <v>1</v>
      </c>
      <c r="S105" s="2764" t="s">
        <v>3917</v>
      </c>
      <c r="T105" s="2261"/>
      <c r="U105" s="2261"/>
      <c r="V105" s="2261"/>
      <c r="W105" s="2246"/>
      <c r="X105" s="1928"/>
      <c r="Y105" s="1928"/>
      <c r="Z105" s="1928">
        <v>1</v>
      </c>
      <c r="AA105" s="2261"/>
      <c r="AB105" s="2762"/>
      <c r="AC105" s="2762"/>
      <c r="AD105" s="2762"/>
      <c r="AE105" s="2762"/>
      <c r="AF105" s="2762"/>
      <c r="AG105" s="1928">
        <v>1</v>
      </c>
      <c r="AH105" s="1928">
        <v>1</v>
      </c>
      <c r="AI105" s="1928">
        <v>1</v>
      </c>
      <c r="AJ105" s="1928">
        <v>1</v>
      </c>
      <c r="AQ105" s="1928">
        <v>1</v>
      </c>
      <c r="AR105" s="1928">
        <v>1</v>
      </c>
      <c r="AS105" s="1928">
        <v>1</v>
      </c>
      <c r="AT105" s="1928">
        <v>1</v>
      </c>
      <c r="AU105" s="1928">
        <v>1</v>
      </c>
      <c r="AV105" s="1928">
        <v>1</v>
      </c>
      <c r="AW105" s="1928">
        <v>1</v>
      </c>
    </row>
    <row r="106" spans="1:49" ht="26.25">
      <c r="A106" s="1928">
        <v>1</v>
      </c>
      <c r="B106" s="1928">
        <v>1</v>
      </c>
      <c r="C106" s="852" t="s">
        <v>192</v>
      </c>
      <c r="D106" s="1617"/>
      <c r="E106" s="2374" t="s">
        <v>3220</v>
      </c>
      <c r="F106" s="2700">
        <v>25</v>
      </c>
      <c r="G106" s="2198" t="s">
        <v>390</v>
      </c>
      <c r="H106" s="1939">
        <v>1</v>
      </c>
      <c r="I106" s="2198" t="s">
        <v>1675</v>
      </c>
      <c r="J106" s="2701" t="str">
        <f>(F117* F106 *H92)*H117&amp; " " &amp; I106</f>
        <v>0.25 kg</v>
      </c>
      <c r="K106" s="2699">
        <f>(F117* F106 *H92)*H117</f>
        <v>0.25</v>
      </c>
      <c r="L106" s="1611"/>
      <c r="M106" s="1928">
        <v>1</v>
      </c>
      <c r="N106" s="1928">
        <v>1</v>
      </c>
      <c r="O106" s="1928">
        <v>1</v>
      </c>
      <c r="P106" s="1928">
        <v>1</v>
      </c>
      <c r="Q106" s="1928">
        <v>1</v>
      </c>
      <c r="R106" s="1928">
        <v>1</v>
      </c>
      <c r="S106" s="3094" t="s">
        <v>3918</v>
      </c>
      <c r="T106" s="3094"/>
      <c r="U106" s="3094"/>
      <c r="V106" s="3094"/>
      <c r="W106" s="3094"/>
      <c r="X106" s="3094"/>
      <c r="Y106" s="1928"/>
      <c r="Z106" s="1928">
        <v>1</v>
      </c>
      <c r="AA106" s="2261"/>
      <c r="AB106" s="2762"/>
      <c r="AC106" s="2762"/>
      <c r="AD106" s="2762"/>
      <c r="AE106" s="2762"/>
      <c r="AF106" s="2762"/>
      <c r="AG106" s="1928">
        <v>1</v>
      </c>
      <c r="AH106" s="1928">
        <v>1</v>
      </c>
      <c r="AI106" s="1928">
        <v>1</v>
      </c>
      <c r="AJ106" s="1928">
        <v>1</v>
      </c>
      <c r="AQ106" s="1928"/>
      <c r="AR106" s="1928">
        <v>1</v>
      </c>
      <c r="AS106" s="1928">
        <v>1</v>
      </c>
      <c r="AT106" s="1928">
        <v>1</v>
      </c>
      <c r="AU106" s="1928">
        <v>1</v>
      </c>
      <c r="AV106" s="1928">
        <v>1</v>
      </c>
      <c r="AW106" s="1928">
        <v>1</v>
      </c>
    </row>
    <row r="107" spans="1:49" ht="26.25">
      <c r="A107" s="1928">
        <v>1</v>
      </c>
      <c r="B107" s="1928">
        <v>1</v>
      </c>
      <c r="C107" s="852" t="s">
        <v>192</v>
      </c>
      <c r="D107" s="1617"/>
      <c r="E107" s="2374" t="s">
        <v>3223</v>
      </c>
      <c r="F107" s="2703">
        <v>28.3</v>
      </c>
      <c r="G107" s="2198" t="s">
        <v>390</v>
      </c>
      <c r="H107" s="1939">
        <v>1</v>
      </c>
      <c r="I107" s="2198" t="s">
        <v>1675</v>
      </c>
      <c r="J107" s="2701" t="str">
        <f>(F117* F107 *H92)*H117&amp; " " &amp; I107</f>
        <v>0.283 kg</v>
      </c>
      <c r="K107" s="2699">
        <f>(F117* F107 *H92)*H117</f>
        <v>0.28300000000000003</v>
      </c>
      <c r="L107" s="1611"/>
      <c r="M107" s="1928">
        <v>1</v>
      </c>
      <c r="N107" s="1928">
        <v>1</v>
      </c>
      <c r="O107" s="1928">
        <v>1</v>
      </c>
      <c r="P107" s="1928">
        <v>1</v>
      </c>
      <c r="Q107" s="1928">
        <v>1</v>
      </c>
      <c r="R107" s="1928">
        <v>1</v>
      </c>
      <c r="S107" s="3094"/>
      <c r="T107" s="3094"/>
      <c r="U107" s="3094"/>
      <c r="V107" s="3094"/>
      <c r="W107" s="3094"/>
      <c r="X107" s="3094"/>
      <c r="Y107" s="1928">
        <v>1</v>
      </c>
      <c r="Z107" s="1928">
        <v>1</v>
      </c>
      <c r="AA107" s="2261"/>
      <c r="AB107" s="2762"/>
      <c r="AC107" s="2762"/>
      <c r="AD107" s="2762"/>
      <c r="AE107" s="2762"/>
      <c r="AF107" s="2762"/>
      <c r="AG107" s="1928">
        <v>1</v>
      </c>
      <c r="AH107" s="1928">
        <v>1</v>
      </c>
      <c r="AI107" s="1928">
        <v>1</v>
      </c>
      <c r="AJ107" s="1928">
        <v>1</v>
      </c>
      <c r="AR107" s="1928">
        <v>1</v>
      </c>
      <c r="AS107" s="1928">
        <v>1</v>
      </c>
      <c r="AT107" s="1928">
        <v>1</v>
      </c>
      <c r="AU107" s="1928">
        <v>1</v>
      </c>
      <c r="AV107" s="1928">
        <v>1</v>
      </c>
      <c r="AW107" s="1928">
        <v>1</v>
      </c>
    </row>
    <row r="108" spans="1:49" ht="26.25">
      <c r="A108" s="1928">
        <v>1</v>
      </c>
      <c r="B108" s="1928">
        <v>1</v>
      </c>
      <c r="C108" s="852" t="s">
        <v>192</v>
      </c>
      <c r="D108" s="1617"/>
      <c r="E108" s="2374" t="s">
        <v>3208</v>
      </c>
      <c r="F108" s="1938">
        <v>29.57</v>
      </c>
      <c r="G108" s="2198" t="s">
        <v>390</v>
      </c>
      <c r="H108" s="1939">
        <v>1</v>
      </c>
      <c r="I108" s="2198" t="s">
        <v>1675</v>
      </c>
      <c r="J108" s="2701" t="str">
        <f>(F117* F108 *H92)*H117&amp; " " &amp; I108</f>
        <v>0.2957 kg</v>
      </c>
      <c r="K108" s="2699">
        <f>(F117* F108 *H92)*H117</f>
        <v>0.29570000000000002</v>
      </c>
      <c r="L108" s="1611"/>
      <c r="M108" s="1928">
        <v>1</v>
      </c>
      <c r="N108" s="1928">
        <v>1</v>
      </c>
      <c r="O108" s="1928">
        <v>1</v>
      </c>
      <c r="P108" s="1928">
        <v>1</v>
      </c>
      <c r="Q108" s="1928">
        <v>1</v>
      </c>
      <c r="R108" s="1928">
        <v>1</v>
      </c>
      <c r="S108" s="3095" t="s">
        <v>3919</v>
      </c>
      <c r="T108" s="3095"/>
      <c r="U108" s="3095"/>
      <c r="V108" s="3095"/>
      <c r="W108" s="3095"/>
      <c r="X108" s="3095"/>
      <c r="Y108" s="1928">
        <v>1</v>
      </c>
      <c r="Z108" s="1928">
        <v>1</v>
      </c>
      <c r="AA108" s="2261"/>
      <c r="AB108" s="2762"/>
      <c r="AC108" s="2762"/>
      <c r="AD108" s="2762"/>
      <c r="AE108" s="2762"/>
      <c r="AF108" s="2762"/>
      <c r="AG108" s="1928">
        <v>1</v>
      </c>
      <c r="AH108" s="1928">
        <v>1</v>
      </c>
      <c r="AI108" s="1928">
        <v>1</v>
      </c>
      <c r="AJ108" s="1928">
        <v>1</v>
      </c>
      <c r="AQ108" s="1928">
        <v>1</v>
      </c>
      <c r="AR108" s="1928">
        <v>1</v>
      </c>
      <c r="AS108" s="1928">
        <v>1</v>
      </c>
      <c r="AT108" s="1928">
        <v>1</v>
      </c>
      <c r="AU108" s="1928">
        <v>1</v>
      </c>
      <c r="AV108" s="1928">
        <v>1</v>
      </c>
      <c r="AW108" s="1928">
        <v>1</v>
      </c>
    </row>
    <row r="109" spans="1:49" ht="26.25">
      <c r="A109" s="1928">
        <v>1</v>
      </c>
      <c r="B109" s="1928">
        <v>1</v>
      </c>
      <c r="C109" s="852" t="s">
        <v>192</v>
      </c>
      <c r="D109" s="1617"/>
      <c r="E109" s="2374" t="s">
        <v>3178</v>
      </c>
      <c r="F109" s="2700">
        <v>225</v>
      </c>
      <c r="G109" s="2203" t="s">
        <v>1676</v>
      </c>
      <c r="H109" s="1939">
        <v>1</v>
      </c>
      <c r="I109" s="2198" t="s">
        <v>1675</v>
      </c>
      <c r="J109" s="2701" t="str">
        <f>(F117* F109 *H92)*H117&amp; " " &amp; I109</f>
        <v>2.25 kg</v>
      </c>
      <c r="K109" s="2699">
        <f>(F117* F109 *H92)*H117</f>
        <v>2.25</v>
      </c>
      <c r="L109" s="1611"/>
      <c r="M109" s="1928">
        <v>1</v>
      </c>
      <c r="N109" s="1928">
        <v>1</v>
      </c>
      <c r="O109" s="1928">
        <v>1</v>
      </c>
      <c r="P109" s="1928">
        <v>1</v>
      </c>
      <c r="Q109" s="1928">
        <v>1</v>
      </c>
      <c r="R109" s="1928">
        <v>1</v>
      </c>
      <c r="S109" s="3095"/>
      <c r="T109" s="3095"/>
      <c r="U109" s="3095"/>
      <c r="V109" s="3095"/>
      <c r="W109" s="3095"/>
      <c r="X109" s="3095"/>
      <c r="Y109" s="1928">
        <v>1</v>
      </c>
      <c r="Z109" s="1928">
        <v>1</v>
      </c>
      <c r="AA109" s="2261"/>
      <c r="AB109" s="2762"/>
      <c r="AC109" s="2762"/>
      <c r="AD109" s="2762"/>
      <c r="AE109" s="2762"/>
      <c r="AF109" s="2762"/>
      <c r="AG109" s="1928">
        <v>1</v>
      </c>
      <c r="AH109" s="1928">
        <v>1</v>
      </c>
      <c r="AI109" s="1928">
        <v>1</v>
      </c>
      <c r="AJ109" s="1928">
        <v>1</v>
      </c>
      <c r="AQ109" s="1928">
        <v>1</v>
      </c>
      <c r="AR109" s="1928">
        <v>1</v>
      </c>
      <c r="AS109" s="1928">
        <v>1</v>
      </c>
      <c r="AT109" s="1928">
        <v>1</v>
      </c>
      <c r="AU109" s="1928">
        <v>1</v>
      </c>
      <c r="AV109" s="1928">
        <v>1</v>
      </c>
      <c r="AW109" s="1928">
        <v>1</v>
      </c>
    </row>
    <row r="110" spans="1:49" ht="26.25">
      <c r="A110" s="1928">
        <v>1</v>
      </c>
      <c r="B110" s="1928">
        <v>1</v>
      </c>
      <c r="C110" s="852" t="s">
        <v>192</v>
      </c>
      <c r="D110" s="1617"/>
      <c r="E110" s="2374" t="s">
        <v>3187</v>
      </c>
      <c r="F110" s="2700">
        <v>350</v>
      </c>
      <c r="G110" s="2203" t="s">
        <v>1676</v>
      </c>
      <c r="H110" s="1939">
        <v>1</v>
      </c>
      <c r="I110" s="2198" t="s">
        <v>1675</v>
      </c>
      <c r="J110" s="2701" t="str">
        <f>(F117* F110 *H92)*H117&amp; " " &amp; I110</f>
        <v>3.5 kg</v>
      </c>
      <c r="K110" s="2699">
        <f>(F117* F110 *H92)*H117</f>
        <v>3.5</v>
      </c>
      <c r="L110" s="1611"/>
      <c r="M110" s="1928">
        <v>1</v>
      </c>
      <c r="N110" s="1928">
        <v>1</v>
      </c>
      <c r="O110" s="1928">
        <v>1</v>
      </c>
      <c r="P110" s="1928">
        <v>1</v>
      </c>
      <c r="Q110" s="1928">
        <v>1</v>
      </c>
      <c r="R110" s="1928">
        <v>1</v>
      </c>
      <c r="S110" s="2765" t="s">
        <v>3970</v>
      </c>
      <c r="T110" s="2261"/>
      <c r="U110" s="2261"/>
      <c r="V110" s="2261"/>
      <c r="W110" s="2246"/>
      <c r="X110" s="1928"/>
      <c r="Y110" s="1928">
        <v>1</v>
      </c>
      <c r="Z110" s="1928">
        <v>1</v>
      </c>
      <c r="AA110" s="2261"/>
      <c r="AB110" s="2762"/>
      <c r="AC110" s="2762"/>
      <c r="AD110" s="2762"/>
      <c r="AE110" s="2762"/>
      <c r="AF110" s="2762"/>
      <c r="AG110" s="1928">
        <v>1</v>
      </c>
      <c r="AH110" s="1928">
        <v>1</v>
      </c>
      <c r="AI110" s="1928">
        <v>1</v>
      </c>
      <c r="AJ110" s="1928">
        <v>1</v>
      </c>
      <c r="AQ110" s="1928">
        <v>1</v>
      </c>
      <c r="AR110" s="1928">
        <v>1</v>
      </c>
      <c r="AS110" s="1928">
        <v>1</v>
      </c>
      <c r="AT110" s="1928">
        <v>1</v>
      </c>
      <c r="AU110" s="1928">
        <v>1</v>
      </c>
      <c r="AV110" s="1928">
        <v>1</v>
      </c>
      <c r="AW110" s="1928">
        <v>1</v>
      </c>
    </row>
    <row r="111" spans="1:49" ht="26.25">
      <c r="A111" s="1928">
        <v>1</v>
      </c>
      <c r="B111" s="1928">
        <v>1</v>
      </c>
      <c r="C111" s="852" t="s">
        <v>192</v>
      </c>
      <c r="D111" s="1617"/>
      <c r="E111" s="29"/>
      <c r="F111" s="1830"/>
      <c r="G111" s="29"/>
      <c r="H111" s="2201" t="s">
        <v>3565</v>
      </c>
      <c r="I111" s="29"/>
      <c r="J111" s="29"/>
      <c r="K111" s="29"/>
      <c r="L111" s="1611"/>
      <c r="M111" s="1928">
        <v>1</v>
      </c>
      <c r="N111" s="1928">
        <v>1</v>
      </c>
      <c r="O111" s="1928">
        <v>1</v>
      </c>
      <c r="P111" s="1928">
        <v>1</v>
      </c>
      <c r="Q111" s="1928">
        <v>1</v>
      </c>
      <c r="R111" s="1928">
        <v>1</v>
      </c>
      <c r="S111" s="3085" t="s">
        <v>3920</v>
      </c>
      <c r="T111" s="3085"/>
      <c r="U111" s="3085"/>
      <c r="V111" s="3085"/>
      <c r="W111" s="3085"/>
      <c r="X111" s="3085"/>
      <c r="Y111" s="1928">
        <v>1</v>
      </c>
      <c r="Z111" s="1928">
        <v>1</v>
      </c>
      <c r="AA111" s="2261"/>
      <c r="AB111" s="2762"/>
      <c r="AC111" s="2762"/>
      <c r="AD111" s="2762"/>
      <c r="AE111" s="2762"/>
      <c r="AF111" s="2762"/>
      <c r="AG111" s="1928">
        <v>1</v>
      </c>
      <c r="AH111" s="1928">
        <v>1</v>
      </c>
      <c r="AI111" s="1928">
        <v>1</v>
      </c>
      <c r="AJ111" s="1928">
        <v>1</v>
      </c>
      <c r="AQ111" s="1928">
        <v>1</v>
      </c>
      <c r="AR111" s="1928">
        <v>1</v>
      </c>
      <c r="AS111" s="1928">
        <v>1</v>
      </c>
      <c r="AT111" s="1928">
        <v>1</v>
      </c>
      <c r="AU111" s="1928">
        <v>1</v>
      </c>
      <c r="AV111" s="1928">
        <v>1</v>
      </c>
      <c r="AW111" s="1928">
        <v>1</v>
      </c>
    </row>
    <row r="112" spans="1:49" ht="26.25">
      <c r="A112" s="1928">
        <v>1</v>
      </c>
      <c r="B112" s="1928">
        <v>1</v>
      </c>
      <c r="C112" s="852" t="s">
        <v>192</v>
      </c>
      <c r="D112" s="1617"/>
      <c r="E112" s="2704" t="s">
        <v>3052</v>
      </c>
      <c r="F112" s="2198" t="s">
        <v>218</v>
      </c>
      <c r="G112" s="2198" t="s">
        <v>389</v>
      </c>
      <c r="H112" s="2198" t="s">
        <v>223</v>
      </c>
      <c r="I112" s="2198" t="s">
        <v>390</v>
      </c>
      <c r="J112" s="2203" t="s">
        <v>1675</v>
      </c>
      <c r="K112" s="2203" t="s">
        <v>1676</v>
      </c>
      <c r="L112" s="1611"/>
      <c r="M112" s="1928">
        <v>1</v>
      </c>
      <c r="N112" s="1928">
        <v>1</v>
      </c>
      <c r="O112" s="1928">
        <v>1</v>
      </c>
      <c r="P112" s="1928">
        <v>1</v>
      </c>
      <c r="Q112" s="1928">
        <v>1</v>
      </c>
      <c r="R112" s="1928">
        <v>1</v>
      </c>
      <c r="S112" s="3085"/>
      <c r="T112" s="3085"/>
      <c r="U112" s="3085"/>
      <c r="V112" s="3085"/>
      <c r="W112" s="3085"/>
      <c r="X112" s="3085"/>
      <c r="Y112" s="1928">
        <v>1</v>
      </c>
      <c r="Z112" s="1928">
        <v>1</v>
      </c>
      <c r="AA112" s="2261"/>
      <c r="AB112" s="2762"/>
      <c r="AC112" s="2762"/>
      <c r="AD112" s="2762"/>
      <c r="AE112" s="2762"/>
      <c r="AF112" s="2762"/>
      <c r="AG112" s="1928">
        <v>1</v>
      </c>
      <c r="AH112" s="1928">
        <v>1</v>
      </c>
      <c r="AI112" s="1928">
        <v>1</v>
      </c>
      <c r="AJ112" s="1928">
        <v>1</v>
      </c>
      <c r="AQ112" s="1928">
        <v>1</v>
      </c>
      <c r="AR112" s="1928">
        <v>1</v>
      </c>
      <c r="AS112" s="1928">
        <v>1</v>
      </c>
      <c r="AT112" s="1928">
        <v>1</v>
      </c>
      <c r="AU112" s="1928">
        <v>1</v>
      </c>
      <c r="AV112" s="1928">
        <v>1</v>
      </c>
      <c r="AW112" s="1928">
        <v>1</v>
      </c>
    </row>
    <row r="113" spans="1:49" ht="26.25">
      <c r="A113" s="1928">
        <v>1</v>
      </c>
      <c r="B113" s="1928">
        <v>1</v>
      </c>
      <c r="C113" s="852" t="s">
        <v>192</v>
      </c>
      <c r="D113" s="1617"/>
      <c r="E113" s="1617"/>
      <c r="F113" s="1617"/>
      <c r="G113" s="1617"/>
      <c r="H113" s="1617"/>
      <c r="I113" s="1617"/>
      <c r="J113" s="1617"/>
      <c r="K113" s="1617"/>
      <c r="L113" s="1611"/>
      <c r="M113" s="1928">
        <v>1</v>
      </c>
      <c r="N113" s="1928">
        <v>1</v>
      </c>
      <c r="O113" s="1928">
        <v>1</v>
      </c>
      <c r="P113" s="1928">
        <v>1</v>
      </c>
      <c r="Q113" s="1928">
        <v>1</v>
      </c>
      <c r="R113" s="1928">
        <v>1</v>
      </c>
      <c r="S113" s="3085" t="s">
        <v>3921</v>
      </c>
      <c r="T113" s="3085"/>
      <c r="U113" s="3085"/>
      <c r="V113" s="3085"/>
      <c r="W113" s="3085"/>
      <c r="X113" s="3085"/>
      <c r="Y113" s="1928">
        <v>1</v>
      </c>
      <c r="Z113" s="1928">
        <v>1</v>
      </c>
      <c r="AA113" s="2261"/>
      <c r="AB113" s="2762"/>
      <c r="AC113" s="2762"/>
      <c r="AD113" s="2762"/>
      <c r="AE113" s="2762"/>
      <c r="AF113" s="2762"/>
      <c r="AG113" s="1928">
        <v>1</v>
      </c>
      <c r="AH113" s="1928">
        <v>1</v>
      </c>
      <c r="AI113" s="1928">
        <v>1</v>
      </c>
      <c r="AJ113" s="1928">
        <v>1</v>
      </c>
      <c r="AQ113" s="1928">
        <v>1</v>
      </c>
      <c r="AR113" s="1928">
        <v>1</v>
      </c>
      <c r="AS113" s="1928">
        <v>1</v>
      </c>
      <c r="AT113" s="1928">
        <v>1</v>
      </c>
      <c r="AU113" s="1928">
        <v>1</v>
      </c>
      <c r="AV113" s="1928">
        <v>1</v>
      </c>
      <c r="AW113" s="1928">
        <v>1</v>
      </c>
    </row>
    <row r="114" spans="1:49" ht="15.75">
      <c r="A114" s="1928">
        <v>1</v>
      </c>
      <c r="B114" s="1928">
        <v>1</v>
      </c>
      <c r="C114" s="852" t="s">
        <v>192</v>
      </c>
      <c r="D114" s="3086" t="s">
        <v>3051</v>
      </c>
      <c r="E114" s="3087"/>
      <c r="F114" s="2204" t="s">
        <v>1676</v>
      </c>
      <c r="G114" s="2204" t="s">
        <v>1675</v>
      </c>
      <c r="H114" s="2204" t="s">
        <v>218</v>
      </c>
      <c r="I114" s="2204" t="s">
        <v>389</v>
      </c>
      <c r="J114" s="2204" t="s">
        <v>223</v>
      </c>
      <c r="K114" s="2205" t="s">
        <v>390</v>
      </c>
      <c r="L114" s="1611"/>
      <c r="M114" s="1928">
        <v>1</v>
      </c>
      <c r="N114" s="1928">
        <v>1</v>
      </c>
      <c r="O114" s="1928">
        <v>1</v>
      </c>
      <c r="P114" s="1928">
        <v>1</v>
      </c>
      <c r="Q114" s="1928">
        <v>1</v>
      </c>
      <c r="R114" s="1928">
        <v>1</v>
      </c>
      <c r="S114" s="3085"/>
      <c r="T114" s="3085"/>
      <c r="U114" s="3085"/>
      <c r="V114" s="3085"/>
      <c r="W114" s="3085"/>
      <c r="X114" s="3085"/>
      <c r="Y114" s="1928">
        <v>1</v>
      </c>
      <c r="Z114" s="1928">
        <v>1</v>
      </c>
      <c r="AA114" s="2755"/>
      <c r="AB114" s="1928"/>
      <c r="AC114" s="1928"/>
      <c r="AD114" s="1928"/>
      <c r="AE114" s="1928"/>
      <c r="AF114" s="1928"/>
      <c r="AG114" s="1928">
        <v>1</v>
      </c>
      <c r="AH114" s="1928">
        <v>1</v>
      </c>
      <c r="AI114" s="1928">
        <v>1</v>
      </c>
      <c r="AJ114" s="1928">
        <v>1</v>
      </c>
      <c r="AQ114" s="1928">
        <v>1</v>
      </c>
      <c r="AR114" s="1928">
        <v>1</v>
      </c>
      <c r="AS114" s="1928">
        <v>1</v>
      </c>
      <c r="AT114" s="1928">
        <v>1</v>
      </c>
      <c r="AU114" s="1928">
        <v>1</v>
      </c>
      <c r="AV114" s="1928">
        <v>1</v>
      </c>
      <c r="AW114" s="1928">
        <v>1</v>
      </c>
    </row>
    <row r="115" spans="1:49" ht="21">
      <c r="A115" s="1928">
        <v>1</v>
      </c>
      <c r="B115" s="1928">
        <v>1</v>
      </c>
      <c r="C115" s="852" t="s">
        <v>192</v>
      </c>
      <c r="D115" s="3088"/>
      <c r="E115" s="3089"/>
      <c r="F115" s="1598">
        <v>1E-3</v>
      </c>
      <c r="G115" s="1599">
        <v>1</v>
      </c>
      <c r="H115" s="1599">
        <v>1</v>
      </c>
      <c r="I115" s="1599">
        <v>0.1</v>
      </c>
      <c r="J115" s="1599">
        <v>0.01</v>
      </c>
      <c r="K115" s="1600">
        <v>1E-3</v>
      </c>
      <c r="L115" s="1611"/>
      <c r="M115" s="1928">
        <v>1</v>
      </c>
      <c r="N115" s="1928">
        <v>1</v>
      </c>
      <c r="O115" s="1928">
        <v>1</v>
      </c>
      <c r="P115" s="1928">
        <v>1</v>
      </c>
      <c r="Q115" s="1928">
        <v>1</v>
      </c>
      <c r="R115" s="1928">
        <v>1</v>
      </c>
      <c r="S115" s="2765" t="s">
        <v>3922</v>
      </c>
      <c r="T115" s="2261"/>
      <c r="U115" s="2261"/>
      <c r="V115" s="2261"/>
      <c r="W115" s="2246"/>
      <c r="X115" s="1928">
        <v>1</v>
      </c>
      <c r="Y115" s="1928">
        <v>1</v>
      </c>
      <c r="Z115" s="1928">
        <v>1</v>
      </c>
      <c r="AA115" s="2755"/>
      <c r="AB115" s="1928"/>
      <c r="AC115" s="1928"/>
      <c r="AD115" s="1928"/>
      <c r="AE115" s="1928"/>
      <c r="AF115" s="1928"/>
      <c r="AG115" s="1928">
        <v>1</v>
      </c>
      <c r="AH115" s="1928">
        <v>1</v>
      </c>
      <c r="AI115" s="1928">
        <v>1</v>
      </c>
      <c r="AJ115" s="1928">
        <v>1</v>
      </c>
      <c r="AQ115" s="1928">
        <v>1</v>
      </c>
      <c r="AR115" s="1928">
        <v>1</v>
      </c>
      <c r="AS115" s="1928">
        <v>1</v>
      </c>
      <c r="AT115" s="1928">
        <v>1</v>
      </c>
      <c r="AU115" s="1928">
        <v>1</v>
      </c>
      <c r="AV115" s="1928">
        <v>1</v>
      </c>
      <c r="AW115" s="1928">
        <v>1</v>
      </c>
    </row>
    <row r="116" spans="1:49" ht="26.25">
      <c r="A116" s="1928">
        <v>1</v>
      </c>
      <c r="B116" s="1928">
        <v>1</v>
      </c>
      <c r="C116" s="852" t="s">
        <v>192</v>
      </c>
      <c r="D116" s="3088"/>
      <c r="E116" s="3089"/>
      <c r="F116" s="1601">
        <v>1000</v>
      </c>
      <c r="G116" s="1601">
        <v>1</v>
      </c>
      <c r="H116" s="1601">
        <v>1</v>
      </c>
      <c r="I116" s="1601">
        <v>10</v>
      </c>
      <c r="J116" s="1601">
        <v>100</v>
      </c>
      <c r="K116" s="1602">
        <v>1000</v>
      </c>
      <c r="L116" s="1611"/>
      <c r="M116" s="1928">
        <v>1</v>
      </c>
      <c r="N116" s="1928">
        <v>1</v>
      </c>
      <c r="O116" s="1928">
        <v>1</v>
      </c>
      <c r="P116" s="1928">
        <v>1</v>
      </c>
      <c r="Q116" s="1928">
        <v>1</v>
      </c>
      <c r="R116" s="1928">
        <v>1</v>
      </c>
      <c r="S116" s="1443" t="s">
        <v>3965</v>
      </c>
      <c r="T116" s="2767"/>
      <c r="U116" s="2767"/>
      <c r="V116" s="2767"/>
      <c r="W116" s="2767"/>
      <c r="X116" s="2767"/>
      <c r="Y116" s="2767"/>
      <c r="Z116" s="1928">
        <v>1</v>
      </c>
      <c r="AA116" s="2261"/>
      <c r="AB116" s="2762"/>
      <c r="AC116" s="2762"/>
      <c r="AD116" s="2762"/>
      <c r="AE116" s="2762"/>
      <c r="AF116" s="2762"/>
      <c r="AG116" s="2762"/>
      <c r="AH116" s="2762"/>
      <c r="AI116" s="2762"/>
      <c r="AJ116" s="1928">
        <v>1</v>
      </c>
      <c r="AQ116" s="1928">
        <v>1</v>
      </c>
      <c r="AR116" s="1928">
        <v>1</v>
      </c>
      <c r="AS116" s="1928">
        <v>1</v>
      </c>
      <c r="AT116" s="1928">
        <v>1</v>
      </c>
      <c r="AU116" s="1928">
        <v>1</v>
      </c>
      <c r="AV116" s="1928">
        <v>1</v>
      </c>
      <c r="AW116" s="1928">
        <v>1</v>
      </c>
    </row>
    <row r="117" spans="1:49" ht="18.75" customHeight="1">
      <c r="A117" s="1928">
        <v>1</v>
      </c>
      <c r="B117" s="1928">
        <v>1</v>
      </c>
      <c r="C117" s="852" t="s">
        <v>192</v>
      </c>
      <c r="D117" s="3090"/>
      <c r="E117" s="3091"/>
      <c r="F117" s="1603">
        <f>_xlfn.XLOOKUP(G92,F114:K114,F115:K115)</f>
        <v>0.01</v>
      </c>
      <c r="G117" s="1603">
        <f>_xlfn.XLOOKUP(I92,F114:K114,F115:K115)</f>
        <v>1</v>
      </c>
      <c r="H117" s="1603">
        <f>_xlfn.XLOOKUP(I92,F114:K114,F116:K116)</f>
        <v>1</v>
      </c>
      <c r="I117" s="1604"/>
      <c r="J117" s="1604"/>
      <c r="K117" s="1605"/>
      <c r="L117" s="1611"/>
      <c r="M117" s="1928">
        <v>1</v>
      </c>
      <c r="N117" s="1928">
        <v>1</v>
      </c>
      <c r="O117" s="1928">
        <v>1</v>
      </c>
      <c r="P117" s="1928">
        <v>1</v>
      </c>
      <c r="Q117" s="1928">
        <v>1</v>
      </c>
      <c r="R117" s="1928">
        <v>1</v>
      </c>
      <c r="S117" s="2746" t="s">
        <v>3967</v>
      </c>
      <c r="T117" s="2746"/>
      <c r="U117" s="2746"/>
      <c r="V117" s="2746"/>
      <c r="W117" s="2746"/>
      <c r="X117" s="2746"/>
      <c r="Y117" s="2767"/>
      <c r="AA117" s="1928"/>
      <c r="AB117" s="1928"/>
      <c r="AC117" s="1928"/>
      <c r="AD117" s="1928"/>
      <c r="AE117" s="1928"/>
      <c r="AF117" s="1928"/>
      <c r="AG117" s="1928">
        <v>1</v>
      </c>
      <c r="AH117" s="1928">
        <v>1</v>
      </c>
      <c r="AI117" s="1928">
        <v>1</v>
      </c>
      <c r="AJ117" s="1928">
        <v>1</v>
      </c>
      <c r="AQ117" s="1928">
        <v>1</v>
      </c>
      <c r="AR117" s="1928">
        <v>1</v>
      </c>
      <c r="AS117" s="1928">
        <v>1</v>
      </c>
      <c r="AT117" s="1928">
        <v>1</v>
      </c>
      <c r="AU117" s="1928">
        <v>1</v>
      </c>
      <c r="AV117" s="1928">
        <v>1</v>
      </c>
      <c r="AW117" s="1928">
        <v>1</v>
      </c>
    </row>
    <row r="118" spans="1:49" ht="18.75">
      <c r="A118" s="1928">
        <v>1</v>
      </c>
      <c r="B118" s="1928">
        <v>1</v>
      </c>
      <c r="C118" s="852" t="s">
        <v>192</v>
      </c>
      <c r="D118" s="1078"/>
      <c r="E118" s="1078" t="s">
        <v>3566</v>
      </c>
      <c r="F118" s="1078"/>
      <c r="G118" s="1078"/>
      <c r="H118" s="1078"/>
      <c r="I118" s="1078"/>
      <c r="J118" s="1078"/>
      <c r="K118" s="1078"/>
      <c r="L118" s="849"/>
      <c r="M118" s="1928">
        <v>1</v>
      </c>
      <c r="N118" s="1928">
        <v>1</v>
      </c>
      <c r="O118" s="1928">
        <v>1</v>
      </c>
      <c r="P118" s="1928">
        <v>1</v>
      </c>
      <c r="Q118" s="1928">
        <v>1</v>
      </c>
      <c r="R118" s="1928">
        <v>1</v>
      </c>
      <c r="S118" s="2746" t="s">
        <v>3966</v>
      </c>
      <c r="T118" s="2746"/>
      <c r="U118" s="2746"/>
      <c r="V118" s="2746"/>
      <c r="W118" s="2746"/>
      <c r="X118" s="2746"/>
      <c r="Y118" s="1928">
        <v>1</v>
      </c>
      <c r="Z118" s="1928">
        <v>1</v>
      </c>
      <c r="AA118" s="1928">
        <v>1</v>
      </c>
      <c r="AB118" s="1928">
        <v>1</v>
      </c>
      <c r="AC118" s="1928"/>
      <c r="AD118" s="1928"/>
      <c r="AE118" s="1928"/>
      <c r="AF118" s="1928"/>
      <c r="AG118" s="1928">
        <v>1</v>
      </c>
      <c r="AH118" s="1928">
        <v>1</v>
      </c>
      <c r="AI118" s="1928">
        <v>1</v>
      </c>
      <c r="AJ118" s="1928">
        <v>1</v>
      </c>
      <c r="AQ118" s="1928">
        <v>1</v>
      </c>
      <c r="AR118" s="1928">
        <v>1</v>
      </c>
      <c r="AS118" s="1928">
        <v>1</v>
      </c>
      <c r="AT118" s="1928">
        <v>1</v>
      </c>
      <c r="AU118" s="1928">
        <v>1</v>
      </c>
      <c r="AV118" s="1928">
        <v>1</v>
      </c>
      <c r="AW118" s="1928">
        <v>1</v>
      </c>
    </row>
    <row r="119" spans="1:49" ht="18.75">
      <c r="A119" s="1928">
        <v>1</v>
      </c>
      <c r="B119" s="1928">
        <v>1</v>
      </c>
      <c r="C119" s="852" t="s">
        <v>192</v>
      </c>
      <c r="D119" s="1078"/>
      <c r="E119" s="1078" t="s">
        <v>3066</v>
      </c>
      <c r="F119" s="1078"/>
      <c r="G119" s="1078"/>
      <c r="H119" s="1078"/>
      <c r="I119" s="1078" t="s">
        <v>3854</v>
      </c>
      <c r="J119" s="1078"/>
      <c r="K119" s="1078"/>
      <c r="L119" s="1611"/>
      <c r="M119" s="1928">
        <v>1</v>
      </c>
      <c r="N119" s="2246"/>
      <c r="O119" s="2246"/>
      <c r="P119" s="2246"/>
      <c r="Q119" s="2246"/>
      <c r="R119" s="1928">
        <v>1</v>
      </c>
      <c r="S119" s="2770" t="s">
        <v>3968</v>
      </c>
      <c r="T119" s="2767"/>
      <c r="U119" s="2767"/>
      <c r="V119" s="2767"/>
      <c r="W119" s="2767"/>
      <c r="X119" s="2767"/>
      <c r="Y119" s="1928">
        <v>1</v>
      </c>
      <c r="Z119" s="1928">
        <v>1</v>
      </c>
      <c r="AA119" s="1928">
        <v>1</v>
      </c>
      <c r="AB119" s="1928">
        <v>1</v>
      </c>
      <c r="AC119" s="1928"/>
      <c r="AD119" s="1928"/>
      <c r="AE119" s="1928"/>
      <c r="AF119" s="1928"/>
      <c r="AG119" s="1928">
        <v>1</v>
      </c>
      <c r="AH119" s="1928">
        <v>1</v>
      </c>
      <c r="AI119" s="1928">
        <v>1</v>
      </c>
      <c r="AJ119" s="1928">
        <v>1</v>
      </c>
      <c r="AQ119" s="1928">
        <v>1</v>
      </c>
      <c r="AR119" s="1928">
        <v>1</v>
      </c>
      <c r="AS119" s="1928">
        <v>1</v>
      </c>
      <c r="AT119" s="1928">
        <v>1</v>
      </c>
      <c r="AU119" s="1928">
        <v>1</v>
      </c>
      <c r="AV119" s="1928">
        <v>1</v>
      </c>
      <c r="AW119" s="1928">
        <v>1</v>
      </c>
    </row>
    <row r="120" spans="1:49" ht="21.75" thickBot="1">
      <c r="A120" s="1928">
        <v>1</v>
      </c>
      <c r="B120" s="1928">
        <v>1</v>
      </c>
      <c r="C120" s="890">
        <v>3</v>
      </c>
      <c r="D120" s="2206">
        <v>3</v>
      </c>
      <c r="E120" s="2206">
        <v>11</v>
      </c>
      <c r="F120" s="2206">
        <v>11</v>
      </c>
      <c r="G120" s="2206">
        <v>11</v>
      </c>
      <c r="H120" s="2206">
        <v>11</v>
      </c>
      <c r="I120" s="2206">
        <v>11</v>
      </c>
      <c r="J120" s="2206">
        <v>11</v>
      </c>
      <c r="K120" s="2206">
        <v>11</v>
      </c>
      <c r="L120" s="2207">
        <v>3</v>
      </c>
      <c r="M120" s="1928">
        <v>1</v>
      </c>
      <c r="N120" s="1928">
        <v>1</v>
      </c>
      <c r="O120" s="1928">
        <v>1</v>
      </c>
      <c r="P120" s="1928">
        <v>1</v>
      </c>
      <c r="Q120" s="1928">
        <v>1</v>
      </c>
      <c r="R120" s="1928">
        <v>1</v>
      </c>
      <c r="S120" s="2768" t="s">
        <v>3969</v>
      </c>
      <c r="T120" s="2769"/>
      <c r="U120" s="2767"/>
      <c r="V120" s="2767"/>
      <c r="W120" s="2767"/>
      <c r="X120" s="2767"/>
      <c r="Y120" s="1928">
        <v>1</v>
      </c>
      <c r="Z120" s="1928">
        <v>1</v>
      </c>
      <c r="AA120" s="1928">
        <v>1</v>
      </c>
      <c r="AB120" s="1928">
        <v>1</v>
      </c>
      <c r="AC120" s="1928"/>
      <c r="AD120" s="1928">
        <v>1</v>
      </c>
      <c r="AE120" s="1928">
        <v>1</v>
      </c>
      <c r="AF120" s="1928">
        <v>1</v>
      </c>
      <c r="AG120" s="1928">
        <v>1</v>
      </c>
      <c r="AH120" s="1928">
        <v>1</v>
      </c>
      <c r="AI120" s="1928">
        <v>1</v>
      </c>
      <c r="AJ120" s="1928">
        <v>1</v>
      </c>
      <c r="AQ120" s="1928">
        <v>1</v>
      </c>
      <c r="AR120" s="1928">
        <v>1</v>
      </c>
      <c r="AS120" s="1928">
        <v>1</v>
      </c>
      <c r="AT120" s="1928">
        <v>1</v>
      </c>
      <c r="AU120" s="1928">
        <v>1</v>
      </c>
      <c r="AV120" s="1928">
        <v>1</v>
      </c>
      <c r="AW120" s="771" t="s">
        <v>2103</v>
      </c>
    </row>
    <row r="121" spans="1:49">
      <c r="A121" s="1928">
        <v>1</v>
      </c>
      <c r="B121" s="1928">
        <v>1</v>
      </c>
      <c r="C121" s="908">
        <f t="shared" ref="C121:L121" ca="1" si="26">CELL("largeur",C121)</f>
        <v>14</v>
      </c>
      <c r="D121" s="908">
        <f t="shared" ca="1" si="26"/>
        <v>13</v>
      </c>
      <c r="E121" s="908">
        <f t="shared" ca="1" si="26"/>
        <v>3</v>
      </c>
      <c r="F121" s="908">
        <f t="shared" ca="1" si="26"/>
        <v>15</v>
      </c>
      <c r="G121" s="908">
        <f t="shared" ca="1" si="26"/>
        <v>15</v>
      </c>
      <c r="H121" s="908">
        <f t="shared" ca="1" si="26"/>
        <v>15</v>
      </c>
      <c r="I121" s="908">
        <f t="shared" ca="1" si="26"/>
        <v>15</v>
      </c>
      <c r="J121" s="908">
        <f t="shared" ca="1" si="26"/>
        <v>15</v>
      </c>
      <c r="K121" s="908">
        <f t="shared" ca="1" si="26"/>
        <v>15</v>
      </c>
      <c r="L121" s="908">
        <f t="shared" ca="1" si="26"/>
        <v>12</v>
      </c>
      <c r="M121" s="1928">
        <v>1</v>
      </c>
      <c r="N121" s="1928">
        <v>1</v>
      </c>
      <c r="O121" s="1928">
        <v>1</v>
      </c>
      <c r="P121" s="1928">
        <v>1</v>
      </c>
      <c r="Q121" s="1928">
        <v>1</v>
      </c>
      <c r="R121" s="1928">
        <v>1</v>
      </c>
      <c r="S121" s="1928">
        <v>1</v>
      </c>
      <c r="T121" s="1928">
        <v>1</v>
      </c>
      <c r="U121" s="1928">
        <v>1</v>
      </c>
      <c r="V121" s="1928">
        <v>1</v>
      </c>
      <c r="W121" s="1928">
        <v>1</v>
      </c>
      <c r="X121" s="1928">
        <v>1</v>
      </c>
      <c r="Y121" s="1928">
        <v>1</v>
      </c>
      <c r="Z121" s="1928">
        <v>1</v>
      </c>
      <c r="AA121" s="1928">
        <v>1</v>
      </c>
      <c r="AB121" s="1928">
        <v>1</v>
      </c>
      <c r="AC121" s="1928"/>
      <c r="AD121" s="1928">
        <v>1</v>
      </c>
      <c r="AE121" s="1928">
        <v>1</v>
      </c>
      <c r="AF121" s="1928">
        <v>1</v>
      </c>
      <c r="AG121" s="1928">
        <v>1</v>
      </c>
      <c r="AH121" s="1928">
        <v>1</v>
      </c>
      <c r="AI121" s="1928">
        <v>1</v>
      </c>
      <c r="AJ121" s="1928">
        <v>1</v>
      </c>
      <c r="AQ121" s="1928">
        <v>1</v>
      </c>
      <c r="AR121" s="1928">
        <v>1</v>
      </c>
      <c r="AS121" s="1928">
        <v>1</v>
      </c>
      <c r="AT121" s="1928">
        <v>1</v>
      </c>
      <c r="AU121" s="1928">
        <v>1</v>
      </c>
      <c r="AV121" s="1928">
        <v>1</v>
      </c>
      <c r="AW121" s="772" t="str">
        <f>ADDRESS(ROW(),COLUMN(),4)</f>
        <v>AW121</v>
      </c>
    </row>
  </sheetData>
  <autoFilter ref="B6:C62" xr:uid="{73034B31-1561-4864-8296-53C10BBA85C8}"/>
  <mergeCells count="79">
    <mergeCell ref="AA7:AB7"/>
    <mergeCell ref="AH7:AI7"/>
    <mergeCell ref="AK7:AK8"/>
    <mergeCell ref="AL7:AL8"/>
    <mergeCell ref="AM7:AM8"/>
    <mergeCell ref="AR7:AT8"/>
    <mergeCell ref="AC8:AC55"/>
    <mergeCell ref="AF8:AF9"/>
    <mergeCell ref="AH8:AI8"/>
    <mergeCell ref="AH9:AI9"/>
    <mergeCell ref="AK9:AK10"/>
    <mergeCell ref="AL9:AL10"/>
    <mergeCell ref="AM9:AM10"/>
    <mergeCell ref="AN9:AN10"/>
    <mergeCell ref="AF10:AF12"/>
    <mergeCell ref="AN7:AN8"/>
    <mergeCell ref="AH10:AI10"/>
    <mergeCell ref="AK11:AK12"/>
    <mergeCell ref="AL11:AL12"/>
    <mergeCell ref="AM11:AM12"/>
    <mergeCell ref="AN11:AN12"/>
    <mergeCell ref="AH12:AI12"/>
    <mergeCell ref="AF23:AF25"/>
    <mergeCell ref="AH24:AI24"/>
    <mergeCell ref="AR24:AT25"/>
    <mergeCell ref="AH14:AI14"/>
    <mergeCell ref="AK14:AO15"/>
    <mergeCell ref="AF15:AF16"/>
    <mergeCell ref="AH16:AI16"/>
    <mergeCell ref="AK16:AO17"/>
    <mergeCell ref="AH18:AI18"/>
    <mergeCell ref="AR27:AT29"/>
    <mergeCell ref="AH28:AI28"/>
    <mergeCell ref="AK28:AO30"/>
    <mergeCell ref="AH30:AI30"/>
    <mergeCell ref="AH20:AI20"/>
    <mergeCell ref="AK20:AO21"/>
    <mergeCell ref="AH22:AI22"/>
    <mergeCell ref="AR22:AT23"/>
    <mergeCell ref="AF34:AF35"/>
    <mergeCell ref="AH34:AI34"/>
    <mergeCell ref="AF26:AF28"/>
    <mergeCell ref="AH26:AI26"/>
    <mergeCell ref="AK26:AN27"/>
    <mergeCell ref="AH42:AI42"/>
    <mergeCell ref="AR42:AT43"/>
    <mergeCell ref="AK31:AO32"/>
    <mergeCell ref="AR31:AT32"/>
    <mergeCell ref="AH32:AI32"/>
    <mergeCell ref="AK33:AN34"/>
    <mergeCell ref="AR33:AT34"/>
    <mergeCell ref="AH36:AI36"/>
    <mergeCell ref="AR36:AT37"/>
    <mergeCell ref="AH38:AI38"/>
    <mergeCell ref="AR38:AT40"/>
    <mergeCell ref="AH40:AI40"/>
    <mergeCell ref="E61:F64"/>
    <mergeCell ref="E65:F68"/>
    <mergeCell ref="AR65:AR76"/>
    <mergeCell ref="AH44:AI44"/>
    <mergeCell ref="AF45:AF48"/>
    <mergeCell ref="AH46:AI46"/>
    <mergeCell ref="AR46:AT48"/>
    <mergeCell ref="AH48:AI48"/>
    <mergeCell ref="AH50:AI55"/>
    <mergeCell ref="AF52:AF53"/>
    <mergeCell ref="AK97:AP97"/>
    <mergeCell ref="S106:X107"/>
    <mergeCell ref="S108:X109"/>
    <mergeCell ref="AC56:AC59"/>
    <mergeCell ref="AR58:AR63"/>
    <mergeCell ref="AK60:AP61"/>
    <mergeCell ref="AF94:AJ94"/>
    <mergeCell ref="S111:X112"/>
    <mergeCell ref="S113:X114"/>
    <mergeCell ref="D114:E117"/>
    <mergeCell ref="C82:M84"/>
    <mergeCell ref="C85:M86"/>
    <mergeCell ref="D89:L89"/>
  </mergeCells>
  <conditionalFormatting sqref="H92:H110">
    <cfRule type="cellIs" dxfId="12" priority="1" operator="notEqual">
      <formula>1</formula>
    </cfRule>
  </conditionalFormatting>
  <conditionalFormatting sqref="T16:T35">
    <cfRule type="cellIs" dxfId="11" priority="2" operator="notEqual">
      <formula>1</formula>
    </cfRule>
  </conditionalFormatting>
  <hyperlinks>
    <hyperlink ref="AF5" r:id="rId1" xr:uid="{826DB95D-BCC2-486E-A9FF-36D2F0A76FB5}"/>
    <hyperlink ref="AK24" r:id="rId2" xr:uid="{0C724ED4-CD7D-438C-A034-3E87213595D9}"/>
    <hyperlink ref="AR78" r:id="rId3" xr:uid="{7A89211B-09BD-4E45-93F8-1CDD1EE5E5C8}"/>
    <hyperlink ref="S92" r:id="rId4" xr:uid="{8DB8B4B8-36E1-4EE8-BA0D-56668334D8B6}"/>
    <hyperlink ref="S120" r:id="rId5" xr:uid="{5670D937-ECF3-4EE6-B0A6-C9B5C9D88C3B}"/>
    <hyperlink ref="AK43" r:id="rId6" xr:uid="{CAA8F4D4-1699-44F3-89FE-6A5FDAB70904}"/>
    <hyperlink ref="AR84" r:id="rId7" xr:uid="{B9C8F42B-475C-4D62-A540-27E1B2F9FFDE}"/>
    <hyperlink ref="AR91" r:id="rId8" display="https://blog.partiprof.fr/inserer-suite-lettres-excel/" xr:uid="{16446B3D-0F23-4270-909E-9B3A59BA617A}"/>
    <hyperlink ref="AF94" r:id="rId9" xr:uid="{A5ED650E-54EB-42E3-9AE2-3059D3157D2B}"/>
  </hyperlinks>
  <printOptions horizontalCentered="1"/>
  <pageMargins left="0.31496062992125984" right="0.11811023622047245" top="0.15748031496062992" bottom="0.15748031496062992" header="0.11811023622047245" footer="0.11811023622047245"/>
  <pageSetup paperSize="9" scale="40" orientation="landscape" r:id="rId10"/>
  <drawing r:id="rId11"/>
  <legacy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95ACB-E530-40AC-B4AE-D9A526EAE1D7}">
  <sheetPr>
    <pageSetUpPr fitToPage="1"/>
  </sheetPr>
  <dimension ref="A1:AO92"/>
  <sheetViews>
    <sheetView showZeros="0" topLeftCell="A13" zoomScaleNormal="100" workbookViewId="0">
      <selection activeCell="AI68" sqref="AI68:AL74"/>
    </sheetView>
  </sheetViews>
  <sheetFormatPr baseColWidth="10" defaultRowHeight="15"/>
  <cols>
    <col min="1" max="1" width="4.42578125" style="2" customWidth="1"/>
    <col min="2" max="2" width="4.7109375" style="2" customWidth="1"/>
    <col min="3" max="3" width="17.85546875" style="2" customWidth="1"/>
    <col min="4" max="4" width="16" style="2" customWidth="1"/>
    <col min="5" max="6" width="1.7109375" style="2" customWidth="1"/>
    <col min="7" max="7" width="16.7109375" style="2" customWidth="1"/>
    <col min="8" max="8" width="18.7109375" style="2" customWidth="1"/>
    <col min="9" max="9" width="17.42578125" style="2" customWidth="1"/>
    <col min="10" max="10" width="14.140625" style="2" customWidth="1"/>
    <col min="11" max="11" width="8.5703125" style="2" customWidth="1"/>
    <col min="12" max="12" width="35.7109375" style="2" customWidth="1"/>
    <col min="13" max="21" width="12.7109375" style="2" customWidth="1"/>
    <col min="22" max="22" width="7.7109375" style="2" customWidth="1"/>
    <col min="23" max="23" width="36.7109375" style="2" customWidth="1"/>
    <col min="24" max="24" width="19.140625" style="2" customWidth="1"/>
    <col min="25" max="25" width="17.140625" style="2" customWidth="1"/>
    <col min="26" max="26" width="18" style="2" customWidth="1"/>
    <col min="27" max="27" width="14.7109375" style="2" customWidth="1"/>
    <col min="28" max="28" width="22.140625" style="2" customWidth="1"/>
    <col min="29" max="29" width="16.140625" style="2" customWidth="1"/>
    <col min="30" max="30" width="11.7109375" style="2" customWidth="1"/>
    <col min="31" max="31" width="14.140625" style="2" customWidth="1"/>
    <col min="32" max="32" width="21.5703125" style="2" customWidth="1"/>
    <col min="33" max="33" width="12.7109375" style="2" customWidth="1"/>
    <col min="34" max="34" width="9" style="839" customWidth="1"/>
    <col min="35" max="35" width="28" style="839" customWidth="1"/>
    <col min="36" max="36" width="11.5703125" style="839" customWidth="1"/>
    <col min="37" max="37" width="15.28515625" style="839" customWidth="1"/>
    <col min="38" max="38" width="16" style="1976" customWidth="1"/>
    <col min="39" max="16384" width="11.42578125" style="2"/>
  </cols>
  <sheetData>
    <row r="1" spans="1:41" ht="15.75">
      <c r="A1" s="1928">
        <v>1</v>
      </c>
      <c r="B1" s="1975" t="str">
        <f t="shared" ref="B1:L1" si="0">SUBSTITUTE(ADDRESS(1,COLUMN(),4),"1","")</f>
        <v>B</v>
      </c>
      <c r="C1" s="1975" t="str">
        <f t="shared" si="0"/>
        <v>C</v>
      </c>
      <c r="D1" s="1975" t="str">
        <f t="shared" si="0"/>
        <v>D</v>
      </c>
      <c r="E1" s="1975" t="str">
        <f t="shared" si="0"/>
        <v>E</v>
      </c>
      <c r="F1" s="1975" t="str">
        <f t="shared" si="0"/>
        <v>F</v>
      </c>
      <c r="G1" s="1975" t="str">
        <f t="shared" si="0"/>
        <v>G</v>
      </c>
      <c r="H1" s="1975" t="str">
        <f t="shared" si="0"/>
        <v>H</v>
      </c>
      <c r="I1" s="1975" t="str">
        <f t="shared" si="0"/>
        <v>I</v>
      </c>
      <c r="J1" s="1975" t="str">
        <f t="shared" si="0"/>
        <v>J</v>
      </c>
      <c r="K1" s="1975" t="str">
        <f t="shared" si="0"/>
        <v>K</v>
      </c>
      <c r="L1" s="1975" t="str">
        <f t="shared" si="0"/>
        <v>L</v>
      </c>
      <c r="M1" s="1975" t="str">
        <f>SUBSTITUTE(ADDRESS(1,COLUMN(),4),"1","")</f>
        <v>M</v>
      </c>
      <c r="N1" s="1975" t="str">
        <f t="shared" ref="N1:AH1" si="1">SUBSTITUTE(ADDRESS(1,COLUMN(),4),"1","")</f>
        <v>N</v>
      </c>
      <c r="O1" s="1975" t="str">
        <f t="shared" si="1"/>
        <v>O</v>
      </c>
      <c r="P1" s="1975" t="str">
        <f t="shared" si="1"/>
        <v>P</v>
      </c>
      <c r="Q1" s="1975" t="str">
        <f t="shared" si="1"/>
        <v>Q</v>
      </c>
      <c r="R1" s="1975" t="str">
        <f t="shared" si="1"/>
        <v>R</v>
      </c>
      <c r="S1" s="1975" t="str">
        <f t="shared" si="1"/>
        <v>S</v>
      </c>
      <c r="T1" s="1975" t="str">
        <f t="shared" si="1"/>
        <v>T</v>
      </c>
      <c r="U1" s="1975" t="str">
        <f t="shared" si="1"/>
        <v>U</v>
      </c>
      <c r="V1" s="1975" t="str">
        <f t="shared" si="1"/>
        <v>V</v>
      </c>
      <c r="W1" s="1975" t="str">
        <f t="shared" si="1"/>
        <v>W</v>
      </c>
      <c r="X1" s="1975" t="str">
        <f t="shared" si="1"/>
        <v>X</v>
      </c>
      <c r="Y1" s="1975" t="str">
        <f t="shared" si="1"/>
        <v>Y</v>
      </c>
      <c r="Z1" s="1975" t="str">
        <f t="shared" si="1"/>
        <v>Z</v>
      </c>
      <c r="AA1" s="1975" t="str">
        <f t="shared" si="1"/>
        <v>AA</v>
      </c>
      <c r="AB1" s="1975" t="str">
        <f t="shared" si="1"/>
        <v>AB</v>
      </c>
      <c r="AC1" s="1975" t="str">
        <f t="shared" si="1"/>
        <v>AC</v>
      </c>
      <c r="AD1" s="1975" t="str">
        <f t="shared" si="1"/>
        <v>AD</v>
      </c>
      <c r="AE1" s="1975" t="str">
        <f t="shared" si="1"/>
        <v>AE</v>
      </c>
      <c r="AF1" s="1975" t="str">
        <f t="shared" si="1"/>
        <v>AF</v>
      </c>
      <c r="AG1" s="1975" t="str">
        <f t="shared" si="1"/>
        <v>AG</v>
      </c>
      <c r="AH1" s="1975" t="str">
        <f t="shared" si="1"/>
        <v>AH</v>
      </c>
      <c r="AI1" s="615" t="s">
        <v>2158</v>
      </c>
      <c r="AJ1" s="923" t="str">
        <f>$AO$92</f>
        <v>AO92</v>
      </c>
    </row>
    <row r="2" spans="1:41" ht="19.5" customHeight="1">
      <c r="A2" s="1928">
        <v>1</v>
      </c>
      <c r="B2" s="71"/>
      <c r="C2" s="71"/>
      <c r="D2" s="71"/>
      <c r="E2" s="71"/>
      <c r="F2" s="71"/>
      <c r="G2" s="71"/>
      <c r="H2" s="71"/>
      <c r="I2" s="71"/>
      <c r="J2" s="71"/>
      <c r="K2" s="71"/>
      <c r="L2" s="71"/>
      <c r="M2" s="71"/>
      <c r="N2" s="71"/>
      <c r="O2" s="71"/>
      <c r="P2" s="71"/>
      <c r="Q2" s="540"/>
      <c r="R2" s="540"/>
      <c r="S2" s="540"/>
      <c r="T2" s="540"/>
      <c r="U2" s="540"/>
      <c r="V2" s="540"/>
      <c r="W2" s="540"/>
      <c r="X2" s="540"/>
      <c r="Y2" s="540"/>
      <c r="Z2" s="1339">
        <v>1</v>
      </c>
      <c r="AA2" s="1339">
        <v>1</v>
      </c>
      <c r="AB2" s="1339">
        <v>1</v>
      </c>
      <c r="AC2" s="1339">
        <v>1</v>
      </c>
      <c r="AD2" s="540"/>
      <c r="AE2" s="540"/>
      <c r="AF2" s="540"/>
      <c r="AG2" s="540"/>
      <c r="AH2" s="1339">
        <v>1</v>
      </c>
      <c r="AI2" s="924" t="s">
        <v>2159</v>
      </c>
      <c r="AJ2" s="1445" t="s">
        <v>2933</v>
      </c>
      <c r="AK2" s="1339"/>
    </row>
    <row r="3" spans="1:41" ht="18.75" customHeight="1">
      <c r="A3" s="1928">
        <v>1</v>
      </c>
      <c r="B3" s="71"/>
      <c r="C3" s="2293" t="s">
        <v>3678</v>
      </c>
      <c r="D3" s="71"/>
      <c r="E3" s="71"/>
      <c r="F3" s="71"/>
      <c r="G3" s="2293"/>
      <c r="H3" s="71"/>
      <c r="I3" s="71"/>
      <c r="J3" s="71"/>
      <c r="K3" s="71"/>
      <c r="L3" s="71"/>
      <c r="M3" s="71"/>
      <c r="N3" s="71"/>
      <c r="O3" s="71"/>
      <c r="P3" s="71"/>
      <c r="Q3" s="540"/>
      <c r="R3" s="540"/>
      <c r="S3" s="540"/>
      <c r="T3" s="540"/>
      <c r="U3" s="3215" t="s">
        <v>3679</v>
      </c>
      <c r="V3" s="540"/>
      <c r="W3" s="540"/>
      <c r="X3" s="540"/>
      <c r="Y3" s="540"/>
      <c r="Z3" s="1339">
        <v>1</v>
      </c>
      <c r="AA3" s="1339">
        <v>1</v>
      </c>
      <c r="AB3" s="1339">
        <v>1</v>
      </c>
      <c r="AC3" s="1339">
        <v>1</v>
      </c>
      <c r="AD3" s="1440"/>
      <c r="AE3" s="1440"/>
      <c r="AF3" s="1440"/>
      <c r="AG3" s="1440"/>
      <c r="AH3" s="1339"/>
      <c r="AI3" s="924" t="s">
        <v>2160</v>
      </c>
      <c r="AJ3" s="1442" t="s">
        <v>2932</v>
      </c>
      <c r="AK3" s="1339"/>
    </row>
    <row r="4" spans="1:41" ht="18.75" customHeight="1">
      <c r="A4" s="1928">
        <v>1</v>
      </c>
      <c r="B4" s="71"/>
      <c r="C4" s="71"/>
      <c r="D4" s="71"/>
      <c r="E4" s="71"/>
      <c r="F4" s="71"/>
      <c r="G4" s="3204" t="s">
        <v>3651</v>
      </c>
      <c r="H4" s="3204"/>
      <c r="I4" s="3204"/>
      <c r="J4" s="3204"/>
      <c r="K4" s="3204"/>
      <c r="L4" s="3204"/>
      <c r="M4" s="3204"/>
      <c r="N4" s="71"/>
      <c r="O4" s="71"/>
      <c r="P4" s="71"/>
      <c r="Q4" s="540"/>
      <c r="R4" s="540"/>
      <c r="S4" s="540"/>
      <c r="T4" s="540"/>
      <c r="U4" s="3215"/>
      <c r="V4" s="540"/>
      <c r="W4" s="540"/>
      <c r="X4" s="540"/>
      <c r="Y4" s="540"/>
      <c r="Z4" s="1339">
        <v>1</v>
      </c>
      <c r="AA4" s="1339">
        <v>1</v>
      </c>
      <c r="AB4" s="1339">
        <v>1</v>
      </c>
      <c r="AC4" s="1339">
        <v>1</v>
      </c>
      <c r="AD4" s="1440"/>
      <c r="AE4" s="1440"/>
      <c r="AF4" s="1440"/>
      <c r="AG4" s="1440"/>
      <c r="AH4" s="1339">
        <v>1</v>
      </c>
      <c r="AK4" s="1339"/>
      <c r="AL4" s="1928">
        <v>1</v>
      </c>
      <c r="AM4" s="1928">
        <v>1</v>
      </c>
      <c r="AN4" s="1928">
        <v>1</v>
      </c>
      <c r="AO4" s="1928">
        <v>1</v>
      </c>
    </row>
    <row r="5" spans="1:41" ht="21.75" customHeight="1">
      <c r="A5" s="1928">
        <v>1</v>
      </c>
      <c r="B5" s="1443"/>
      <c r="C5" s="1443"/>
      <c r="D5" s="1443"/>
      <c r="E5" s="1443"/>
      <c r="F5" s="1443"/>
      <c r="G5" s="3204"/>
      <c r="H5" s="3204"/>
      <c r="I5" s="3204"/>
      <c r="J5" s="3204"/>
      <c r="K5" s="3204"/>
      <c r="L5" s="3204"/>
      <c r="M5" s="3204"/>
      <c r="N5" s="1443"/>
      <c r="O5" s="2298" t="s">
        <v>3650</v>
      </c>
      <c r="P5" s="1443"/>
      <c r="Q5" s="540"/>
      <c r="R5" s="540"/>
      <c r="S5" s="540"/>
      <c r="T5" s="540"/>
      <c r="U5" s="540"/>
      <c r="V5" s="540"/>
      <c r="W5" s="540"/>
      <c r="X5" s="540"/>
      <c r="Y5" s="540"/>
      <c r="Z5" s="1339">
        <v>1</v>
      </c>
      <c r="AA5" s="1339">
        <v>1</v>
      </c>
      <c r="AB5" s="1339">
        <v>1</v>
      </c>
      <c r="AC5" s="1339">
        <v>1</v>
      </c>
      <c r="AD5" s="1440"/>
      <c r="AE5" s="1440"/>
      <c r="AF5" s="1440"/>
      <c r="AG5" s="1440"/>
      <c r="AH5" s="1339">
        <v>1</v>
      </c>
      <c r="AK5" s="1339"/>
      <c r="AL5" s="1928">
        <v>1</v>
      </c>
      <c r="AM5" s="1928">
        <v>1</v>
      </c>
      <c r="AN5" s="1928">
        <v>1</v>
      </c>
      <c r="AO5" s="1928">
        <v>1</v>
      </c>
    </row>
    <row r="6" spans="1:41" ht="30" customHeight="1">
      <c r="A6" s="1928">
        <v>1</v>
      </c>
      <c r="B6" s="1443"/>
      <c r="C6" s="2297" t="s">
        <v>3677</v>
      </c>
      <c r="D6" s="1443"/>
      <c r="E6" s="1443"/>
      <c r="F6" s="1443"/>
      <c r="G6" s="2293"/>
      <c r="H6" s="1443"/>
      <c r="I6" s="1443"/>
      <c r="J6" s="1443"/>
      <c r="K6" s="1443"/>
      <c r="L6" s="1443"/>
      <c r="M6" s="1443"/>
      <c r="N6" s="1443"/>
      <c r="O6" s="1443"/>
      <c r="P6" s="1443"/>
      <c r="Q6" s="540"/>
      <c r="R6" s="540"/>
      <c r="S6" s="540"/>
      <c r="T6" s="1444"/>
      <c r="U6" s="1444"/>
      <c r="V6" s="1444"/>
      <c r="W6" s="1444"/>
      <c r="X6" s="1444"/>
      <c r="Z6" s="1339">
        <v>1</v>
      </c>
      <c r="AA6" s="1339">
        <v>1</v>
      </c>
      <c r="AB6" s="1339">
        <v>1</v>
      </c>
      <c r="AC6" s="1339">
        <v>1</v>
      </c>
      <c r="AD6" s="1440"/>
      <c r="AE6" s="1440"/>
      <c r="AF6" s="1440"/>
      <c r="AG6" s="1440"/>
      <c r="AH6" s="1339">
        <v>1</v>
      </c>
      <c r="AI6" s="1339">
        <v>1</v>
      </c>
      <c r="AJ6" s="1339">
        <v>1</v>
      </c>
      <c r="AK6" s="1339">
        <v>1</v>
      </c>
      <c r="AL6" s="1928">
        <v>1</v>
      </c>
      <c r="AM6" s="1928">
        <v>1</v>
      </c>
      <c r="AN6" s="1928">
        <v>1</v>
      </c>
      <c r="AO6" s="1928">
        <v>1</v>
      </c>
    </row>
    <row r="7" spans="1:41" s="839" customFormat="1" ht="15.75" customHeight="1" thickBot="1">
      <c r="A7" s="1928">
        <v>1</v>
      </c>
      <c r="B7" s="860" t="s">
        <v>201</v>
      </c>
      <c r="C7" s="1441" t="str">
        <f t="shared" ref="C7:J7" si="2">SUBSTITUTE(ADDRESS(1,COLUMN(),4),"1","")</f>
        <v>C</v>
      </c>
      <c r="D7" s="1441" t="str">
        <f t="shared" si="2"/>
        <v>D</v>
      </c>
      <c r="E7" s="1441" t="str">
        <f t="shared" si="2"/>
        <v>E</v>
      </c>
      <c r="F7" s="1441" t="str">
        <f t="shared" si="2"/>
        <v>F</v>
      </c>
      <c r="G7" s="1441" t="str">
        <f t="shared" si="2"/>
        <v>G</v>
      </c>
      <c r="H7" s="1441" t="str">
        <f t="shared" si="2"/>
        <v>H</v>
      </c>
      <c r="I7" s="1441" t="str">
        <f t="shared" si="2"/>
        <v>I</v>
      </c>
      <c r="J7" s="1441" t="str">
        <f t="shared" si="2"/>
        <v>J</v>
      </c>
      <c r="K7" s="2259" t="s">
        <v>3277</v>
      </c>
      <c r="L7" s="1978"/>
      <c r="M7" s="836"/>
      <c r="N7" s="836"/>
      <c r="O7" s="836"/>
      <c r="P7" s="836"/>
      <c r="Q7" s="836"/>
      <c r="R7" s="836"/>
      <c r="S7" s="836"/>
      <c r="T7" s="836"/>
      <c r="U7" s="836"/>
      <c r="V7" s="836"/>
      <c r="W7" s="918"/>
      <c r="X7" s="918"/>
      <c r="AA7" s="918"/>
      <c r="AB7" s="918"/>
      <c r="AC7" s="1366"/>
      <c r="AD7" s="1441" t="str">
        <f t="shared" ref="AD7:AG7" si="3">SUBSTITUTE(ADDRESS(1,COLUMN(),4),"1","")</f>
        <v>AD</v>
      </c>
      <c r="AE7" s="1441" t="str">
        <f t="shared" si="3"/>
        <v>AE</v>
      </c>
      <c r="AF7" s="1441" t="str">
        <f t="shared" si="3"/>
        <v>AF</v>
      </c>
      <c r="AG7" s="1441" t="str">
        <f t="shared" si="3"/>
        <v>AG</v>
      </c>
      <c r="AH7" s="918" t="s">
        <v>3278</v>
      </c>
      <c r="AI7" s="919"/>
      <c r="AJ7" s="919"/>
      <c r="AK7" s="1928"/>
      <c r="AL7" s="1928">
        <v>1</v>
      </c>
      <c r="AM7" s="1928">
        <v>1</v>
      </c>
      <c r="AN7" s="1928">
        <v>1</v>
      </c>
      <c r="AO7" s="1928">
        <v>1</v>
      </c>
    </row>
    <row r="8" spans="1:41" s="839" customFormat="1" ht="39.950000000000003" customHeight="1">
      <c r="A8" s="1928">
        <v>1</v>
      </c>
      <c r="B8" s="1979" t="s">
        <v>192</v>
      </c>
      <c r="C8" s="841"/>
      <c r="D8" s="841"/>
      <c r="E8" s="1439"/>
      <c r="F8" s="1439"/>
      <c r="G8" s="2302"/>
      <c r="H8" s="1980" t="s">
        <v>1674</v>
      </c>
      <c r="I8" s="841"/>
      <c r="J8" s="1981"/>
      <c r="K8" s="3203" t="s">
        <v>2161</v>
      </c>
      <c r="L8" s="3203"/>
      <c r="M8" s="1982"/>
      <c r="N8" s="1982"/>
      <c r="O8" s="1982"/>
      <c r="P8" s="1982"/>
      <c r="Q8" s="1982"/>
      <c r="R8" s="1982"/>
      <c r="S8" s="1982"/>
      <c r="T8" s="1982"/>
      <c r="U8" s="1982"/>
      <c r="V8" s="1982"/>
      <c r="W8" s="1983" t="s">
        <v>3279</v>
      </c>
      <c r="X8" s="1983"/>
      <c r="Y8" s="1983"/>
      <c r="Z8" s="1983"/>
      <c r="AA8" s="1983"/>
      <c r="AB8" s="2926" t="s">
        <v>15</v>
      </c>
      <c r="AC8" s="2926"/>
      <c r="AD8" s="1984"/>
      <c r="AE8" s="1984"/>
      <c r="AF8" s="1985" t="s">
        <v>2527</v>
      </c>
      <c r="AG8" s="1986" t="str">
        <f>IF(AG9=AG10,"Aucunes",AG10-AG9)</f>
        <v>Aucunes</v>
      </c>
      <c r="AH8" s="1987" t="str">
        <f>LEFT(W8,1)</f>
        <v>S</v>
      </c>
      <c r="AI8" s="1988" t="str">
        <f>AF8</f>
        <v>Lignes masquées</v>
      </c>
      <c r="AJ8" s="1989" t="str">
        <f>AG8</f>
        <v>Aucunes</v>
      </c>
      <c r="AK8" s="1928">
        <v>1</v>
      </c>
      <c r="AL8" s="1928">
        <v>1</v>
      </c>
      <c r="AM8" s="1928">
        <v>1</v>
      </c>
      <c r="AN8" s="1928">
        <v>1</v>
      </c>
      <c r="AO8" s="1928">
        <v>1</v>
      </c>
    </row>
    <row r="9" spans="1:41" s="839" customFormat="1" ht="24.95" customHeight="1">
      <c r="A9" s="1928">
        <v>1</v>
      </c>
      <c r="B9" s="1991" t="s">
        <v>201</v>
      </c>
      <c r="C9" s="841"/>
      <c r="D9" s="841"/>
      <c r="E9" s="841"/>
      <c r="F9" s="841"/>
      <c r="G9" s="841"/>
      <c r="H9" s="841"/>
      <c r="I9" s="841"/>
      <c r="J9" s="841"/>
      <c r="K9" s="1992" t="s">
        <v>2526</v>
      </c>
      <c r="L9" s="1993"/>
      <c r="M9" s="1994"/>
      <c r="N9" s="1994"/>
      <c r="O9" s="1994"/>
      <c r="P9" s="1994"/>
      <c r="Q9" s="1994"/>
      <c r="R9" s="1994"/>
      <c r="S9" s="1994"/>
      <c r="T9" s="1994"/>
      <c r="U9" s="1994"/>
      <c r="V9" s="1995"/>
      <c r="W9" s="1929" t="s">
        <v>2936</v>
      </c>
      <c r="X9" s="1996"/>
      <c r="Y9" s="1996"/>
      <c r="Z9" s="1996"/>
      <c r="AA9" s="1996"/>
      <c r="AB9" s="1996"/>
      <c r="AC9" s="1996"/>
      <c r="AD9" s="1996"/>
      <c r="AE9" s="1996"/>
      <c r="AF9" s="936" t="s">
        <v>2528</v>
      </c>
      <c r="AG9" s="1997">
        <f>SUBTOTAL(103,B8:B28)</f>
        <v>21</v>
      </c>
      <c r="AH9" s="3009" t="str">
        <f>W8</f>
        <v>STORMY</v>
      </c>
      <c r="AI9" s="3195" t="s">
        <v>3281</v>
      </c>
      <c r="AJ9" s="3196"/>
      <c r="AK9" s="1928">
        <v>1</v>
      </c>
      <c r="AL9" s="1928">
        <v>1</v>
      </c>
      <c r="AM9" s="1928">
        <v>1</v>
      </c>
      <c r="AN9" s="1928">
        <v>1</v>
      </c>
      <c r="AO9" s="1928">
        <v>1</v>
      </c>
    </row>
    <row r="10" spans="1:41" s="839" customFormat="1" ht="24.95" customHeight="1" thickBot="1">
      <c r="A10" s="1928">
        <v>1</v>
      </c>
      <c r="B10" s="1991" t="s">
        <v>201</v>
      </c>
      <c r="C10" s="841"/>
      <c r="D10" s="841"/>
      <c r="E10" s="841"/>
      <c r="F10" s="841"/>
      <c r="G10" s="841"/>
      <c r="H10" s="841"/>
      <c r="I10" s="841"/>
      <c r="J10" s="841"/>
      <c r="K10" s="1992" t="s">
        <v>2168</v>
      </c>
      <c r="L10" s="1993"/>
      <c r="M10" s="1994"/>
      <c r="N10" s="1994"/>
      <c r="O10" s="1994"/>
      <c r="P10" s="1994"/>
      <c r="Q10" s="1994"/>
      <c r="R10" s="1994"/>
      <c r="S10" s="1994"/>
      <c r="T10" s="1994"/>
      <c r="U10" s="1994"/>
      <c r="V10" s="1995"/>
      <c r="W10" s="1571" t="s">
        <v>3282</v>
      </c>
      <c r="X10" s="1998"/>
      <c r="Y10" s="1998"/>
      <c r="Z10" s="1998"/>
      <c r="AA10" s="1998"/>
      <c r="AB10" s="1998"/>
      <c r="AC10" s="841"/>
      <c r="AD10" s="1078"/>
      <c r="AE10" s="1078"/>
      <c r="AF10" s="936" t="s">
        <v>2185</v>
      </c>
      <c r="AG10" s="1999">
        <f>ROWS(B8:B28)</f>
        <v>21</v>
      </c>
      <c r="AH10" s="3009"/>
      <c r="AI10" s="2000" t="s">
        <v>2172</v>
      </c>
      <c r="AJ10" s="2001" cm="1">
        <f t="array" aca="1" ref="AJ10" ca="1">SUM(--(AA71:AA76&lt;&gt;""))</f>
        <v>0</v>
      </c>
      <c r="AK10" s="1928">
        <v>1</v>
      </c>
      <c r="AL10" s="1928">
        <v>1</v>
      </c>
      <c r="AM10" s="1928">
        <v>1</v>
      </c>
      <c r="AN10" s="1928">
        <v>1</v>
      </c>
      <c r="AO10" s="1928">
        <v>1</v>
      </c>
    </row>
    <row r="11" spans="1:41" s="839" customFormat="1" ht="24.95" customHeight="1">
      <c r="A11" s="1928">
        <v>1</v>
      </c>
      <c r="B11" s="1991" t="s">
        <v>201</v>
      </c>
      <c r="C11" s="841"/>
      <c r="D11" s="841"/>
      <c r="E11" s="841"/>
      <c r="F11" s="841"/>
      <c r="G11" s="841"/>
      <c r="H11" s="841"/>
      <c r="I11" s="841"/>
      <c r="J11" s="841"/>
      <c r="K11" s="2002"/>
      <c r="L11" s="2003"/>
      <c r="M11" s="1904"/>
      <c r="N11" s="1904"/>
      <c r="O11" s="1904"/>
      <c r="P11" s="1904"/>
      <c r="Q11" s="1904"/>
      <c r="R11" s="1904"/>
      <c r="S11" s="1904"/>
      <c r="T11" s="2004"/>
      <c r="U11" s="2004"/>
      <c r="V11" s="1078"/>
      <c r="W11" s="2005" t="s">
        <v>2167</v>
      </c>
      <c r="X11" s="2006">
        <v>10</v>
      </c>
      <c r="Y11" s="3200" t="s">
        <v>1840</v>
      </c>
      <c r="Z11" s="3200"/>
      <c r="AA11" s="2007">
        <f>Z12*X11</f>
        <v>1</v>
      </c>
      <c r="AB11" s="2008" t="s">
        <v>2171</v>
      </c>
      <c r="AC11" s="3201">
        <v>10</v>
      </c>
      <c r="AD11" s="1078"/>
      <c r="AE11" s="1078"/>
      <c r="AF11" s="2009" t="s">
        <v>2172</v>
      </c>
      <c r="AG11" s="2010" t="str">
        <f ca="1">IF(COUNTIF(AB44:AB76,0),COUNTIF(AB44:AB76,0),"Aucunes")</f>
        <v>Aucunes</v>
      </c>
      <c r="AH11" s="3009"/>
      <c r="AI11" s="2011" t="s">
        <v>3283</v>
      </c>
      <c r="AJ11" s="1989" t="str">
        <f ca="1">AG11</f>
        <v>Aucunes</v>
      </c>
      <c r="AK11" s="1928">
        <v>1</v>
      </c>
      <c r="AL11" s="1928">
        <v>1</v>
      </c>
      <c r="AM11" s="1928">
        <v>1</v>
      </c>
      <c r="AN11" s="1928">
        <v>1</v>
      </c>
      <c r="AO11" s="1928">
        <v>1</v>
      </c>
    </row>
    <row r="12" spans="1:41" s="839" customFormat="1" ht="24.95" customHeight="1" thickBot="1">
      <c r="A12" s="1928">
        <v>1</v>
      </c>
      <c r="B12" s="1991" t="s">
        <v>201</v>
      </c>
      <c r="C12" s="841"/>
      <c r="D12" s="841"/>
      <c r="E12" s="841"/>
      <c r="F12" s="841"/>
      <c r="G12" s="841"/>
      <c r="H12" s="841"/>
      <c r="I12" s="841"/>
      <c r="J12" s="841"/>
      <c r="K12" s="2002"/>
      <c r="L12" s="2003"/>
      <c r="M12" s="846"/>
      <c r="N12" s="846"/>
      <c r="O12" s="846"/>
      <c r="P12" s="846"/>
      <c r="Q12" s="846"/>
      <c r="R12" s="846"/>
      <c r="S12" s="846"/>
      <c r="T12" s="2004"/>
      <c r="U12" s="2004"/>
      <c r="V12" s="1078"/>
      <c r="W12" s="2012" t="s">
        <v>2170</v>
      </c>
      <c r="X12" s="2013">
        <v>10</v>
      </c>
      <c r="Y12" s="2014">
        <f>Z12*1000</f>
        <v>100</v>
      </c>
      <c r="Z12" s="1919">
        <f>X12/100</f>
        <v>0.1</v>
      </c>
      <c r="AA12" s="1337"/>
      <c r="AB12" s="2015">
        <f>AA11/X11*AC11</f>
        <v>1</v>
      </c>
      <c r="AC12" s="3202"/>
      <c r="AD12" s="1078"/>
      <c r="AE12" s="1078"/>
      <c r="AF12" s="929" t="s">
        <v>2163</v>
      </c>
      <c r="AG12" s="930">
        <f ca="1">IF(ISTEXT(AG11),COLUMNS(B1:AH1),COLUMNS(B1:AH1)-AG11)</f>
        <v>33</v>
      </c>
      <c r="AH12" s="3009"/>
      <c r="AI12" s="2016" t="s">
        <v>3284</v>
      </c>
      <c r="AJ12" s="2168">
        <f>X44</f>
        <v>44</v>
      </c>
      <c r="AK12" s="1928">
        <v>1</v>
      </c>
      <c r="AL12" s="1928">
        <v>1</v>
      </c>
      <c r="AM12" s="1928">
        <v>1</v>
      </c>
      <c r="AN12" s="1928">
        <v>1</v>
      </c>
      <c r="AO12" s="1928">
        <v>1</v>
      </c>
    </row>
    <row r="13" spans="1:41" s="839" customFormat="1" ht="24.95" customHeight="1">
      <c r="A13" s="1928">
        <v>1</v>
      </c>
      <c r="B13" s="1991" t="s">
        <v>201</v>
      </c>
      <c r="C13" s="841"/>
      <c r="D13" s="841"/>
      <c r="E13" s="841"/>
      <c r="F13" s="841"/>
      <c r="G13" s="841"/>
      <c r="H13" s="841"/>
      <c r="I13" s="841"/>
      <c r="J13" s="841"/>
      <c r="K13" s="2002"/>
      <c r="L13" s="2003"/>
      <c r="M13" s="2017"/>
      <c r="N13" s="2017"/>
      <c r="O13" s="2018"/>
      <c r="P13" s="2017"/>
      <c r="Q13" s="2017"/>
      <c r="R13" s="2018"/>
      <c r="S13" s="2019"/>
      <c r="T13" s="2004"/>
      <c r="U13" s="2004"/>
      <c r="V13" s="1078"/>
      <c r="W13" s="841"/>
      <c r="X13" s="841"/>
      <c r="Y13" s="841"/>
      <c r="Z13" s="841"/>
      <c r="AA13" s="841"/>
      <c r="AB13" s="2020">
        <f>AB12</f>
        <v>1</v>
      </c>
      <c r="AC13" s="2021" t="s">
        <v>1840</v>
      </c>
      <c r="AD13" s="1078"/>
      <c r="AE13" s="1078"/>
      <c r="AF13" s="936" t="s">
        <v>2176</v>
      </c>
      <c r="AG13" s="930">
        <f ca="1">IF(ISTEXT(AG11),AG12,AG12+AG11)</f>
        <v>33</v>
      </c>
      <c r="AH13" s="3009"/>
      <c r="AI13" s="2016" t="s">
        <v>3286</v>
      </c>
      <c r="AJ13" s="2022" t="str">
        <f>SUBSTITUTE(ADDRESS(1,COLUMN(AA43),4),"1","")</f>
        <v>AA</v>
      </c>
      <c r="AK13" s="1928">
        <v>1</v>
      </c>
      <c r="AL13" s="1928">
        <v>1</v>
      </c>
      <c r="AM13" s="1928">
        <v>1</v>
      </c>
      <c r="AN13" s="1928">
        <v>1</v>
      </c>
      <c r="AO13" s="1928">
        <v>1</v>
      </c>
    </row>
    <row r="14" spans="1:41" s="839" customFormat="1" ht="24.95" customHeight="1">
      <c r="A14" s="1928">
        <v>1</v>
      </c>
      <c r="B14" s="1991" t="s">
        <v>201</v>
      </c>
      <c r="C14" s="841"/>
      <c r="D14" s="841"/>
      <c r="E14" s="841"/>
      <c r="F14" s="841"/>
      <c r="G14" s="841"/>
      <c r="H14" s="841"/>
      <c r="I14" s="841"/>
      <c r="J14" s="841"/>
      <c r="K14" s="2002"/>
      <c r="L14" s="2003"/>
      <c r="M14" s="2017"/>
      <c r="N14" s="2017"/>
      <c r="O14" s="2018"/>
      <c r="P14" s="2017"/>
      <c r="Q14" s="2017"/>
      <c r="R14" s="2018"/>
      <c r="S14" s="2019"/>
      <c r="T14" s="2004"/>
      <c r="U14" s="2004"/>
      <c r="V14" s="1078"/>
      <c r="W14" s="2023" t="s">
        <v>2175</v>
      </c>
      <c r="X14" s="938">
        <v>10</v>
      </c>
      <c r="Y14" s="3199" t="s">
        <v>1840</v>
      </c>
      <c r="Z14" s="3199"/>
      <c r="AA14" s="1918">
        <f>J21</f>
        <v>1.7297400000000001</v>
      </c>
      <c r="AB14" s="2024">
        <f>AA14/X14</f>
        <v>0.17297400000000002</v>
      </c>
      <c r="AC14" s="2025"/>
      <c r="AD14" s="2026"/>
      <c r="AE14" s="2027"/>
      <c r="AF14" s="2028"/>
      <c r="AG14" s="2029"/>
      <c r="AH14" s="3009"/>
      <c r="AI14" s="3183" t="s">
        <v>2191</v>
      </c>
      <c r="AJ14" s="3184"/>
      <c r="AK14" s="1928">
        <v>1</v>
      </c>
      <c r="AL14" s="1928">
        <v>1</v>
      </c>
      <c r="AM14" s="1928">
        <v>1</v>
      </c>
      <c r="AN14" s="1928">
        <v>1</v>
      </c>
      <c r="AO14" s="1928">
        <v>1</v>
      </c>
    </row>
    <row r="15" spans="1:41" s="839" customFormat="1" ht="24.95" customHeight="1">
      <c r="A15" s="1928">
        <v>1</v>
      </c>
      <c r="B15" s="1991" t="s">
        <v>201</v>
      </c>
      <c r="C15" s="3185" t="s">
        <v>2178</v>
      </c>
      <c r="D15" s="3187" t="s">
        <v>2179</v>
      </c>
      <c r="E15" s="3189" t="s">
        <v>1718</v>
      </c>
      <c r="F15" s="3189"/>
      <c r="G15" s="3185" t="s">
        <v>1711</v>
      </c>
      <c r="H15" s="3191" t="s">
        <v>2180</v>
      </c>
      <c r="I15" s="2030" t="s">
        <v>2954</v>
      </c>
      <c r="J15" s="2031" t="s">
        <v>2181</v>
      </c>
      <c r="K15" s="2002"/>
      <c r="L15" s="2003"/>
      <c r="M15" s="2017" t="s">
        <v>2976</v>
      </c>
      <c r="N15" s="2017" t="s">
        <v>3287</v>
      </c>
      <c r="O15" s="2018" t="s">
        <v>3288</v>
      </c>
      <c r="P15" s="2017" t="s">
        <v>3289</v>
      </c>
      <c r="Q15" s="2017" t="s">
        <v>3290</v>
      </c>
      <c r="R15" s="2018" t="s">
        <v>3291</v>
      </c>
      <c r="S15" s="2019" t="s">
        <v>3292</v>
      </c>
      <c r="T15" s="2032" t="s">
        <v>2182</v>
      </c>
      <c r="U15" s="2033">
        <f>AF15</f>
        <v>1</v>
      </c>
      <c r="V15" s="929"/>
      <c r="W15" s="929" t="s">
        <v>2930</v>
      </c>
      <c r="X15" s="1438">
        <v>45320</v>
      </c>
      <c r="Y15" s="1367" t="s">
        <v>3293</v>
      </c>
      <c r="Z15" s="2034" t="s">
        <v>218</v>
      </c>
      <c r="AA15" s="2035"/>
      <c r="AB15" s="2035"/>
      <c r="AC15" s="2035"/>
      <c r="AD15" s="2036"/>
      <c r="AE15" s="2037" t="s">
        <v>2182</v>
      </c>
      <c r="AF15" s="2038">
        <v>1</v>
      </c>
      <c r="AG15" s="2039">
        <f>AF15</f>
        <v>1</v>
      </c>
      <c r="AH15" s="3009"/>
      <c r="AI15" s="3183"/>
      <c r="AJ15" s="3184"/>
      <c r="AK15" s="1928">
        <v>1</v>
      </c>
      <c r="AL15" s="1928">
        <v>1</v>
      </c>
      <c r="AM15" s="1928">
        <v>1</v>
      </c>
      <c r="AN15" s="1928">
        <v>1</v>
      </c>
      <c r="AO15" s="1928">
        <v>1</v>
      </c>
    </row>
    <row r="16" spans="1:41" s="839" customFormat="1" ht="24.95" customHeight="1">
      <c r="A16" s="1928">
        <v>1</v>
      </c>
      <c r="B16" s="1991" t="s">
        <v>192</v>
      </c>
      <c r="C16" s="3186"/>
      <c r="D16" s="3188"/>
      <c r="E16" s="3190"/>
      <c r="F16" s="3190"/>
      <c r="G16" s="3186"/>
      <c r="H16" s="3192"/>
      <c r="I16" s="1902" t="str">
        <f>SUBSTITUTE(ADDRESS(1,COLUMN(),4),"1","")</f>
        <v>I</v>
      </c>
      <c r="J16" s="1574" t="s">
        <v>1708</v>
      </c>
      <c r="K16" s="2215" t="s">
        <v>3294</v>
      </c>
      <c r="L16" s="2216" t="s">
        <v>2187</v>
      </c>
      <c r="M16" s="2040" t="s">
        <v>3295</v>
      </c>
      <c r="N16" s="2040" t="s">
        <v>3296</v>
      </c>
      <c r="O16" s="2040" t="s">
        <v>3297</v>
      </c>
      <c r="P16" s="2040" t="s">
        <v>3295</v>
      </c>
      <c r="Q16" s="2040" t="s">
        <v>3296</v>
      </c>
      <c r="R16" s="2040" t="s">
        <v>3297</v>
      </c>
      <c r="S16" s="2040" t="s">
        <v>3297</v>
      </c>
      <c r="T16" s="2032" t="s">
        <v>2934</v>
      </c>
      <c r="U16" s="2210" t="s">
        <v>2935</v>
      </c>
      <c r="V16" s="2210"/>
      <c r="W16" s="2211" t="s">
        <v>2250</v>
      </c>
      <c r="X16" s="2212">
        <f>AC11</f>
        <v>10</v>
      </c>
      <c r="Y16" s="2213" t="str">
        <f>AC13</f>
        <v>verres</v>
      </c>
      <c r="Z16" s="2214"/>
      <c r="AA16" s="2214"/>
      <c r="AB16" s="1903"/>
      <c r="AC16" s="2217" t="s">
        <v>2190</v>
      </c>
      <c r="AD16" s="1903" t="s">
        <v>2189</v>
      </c>
      <c r="AE16" s="1570" t="s">
        <v>2124</v>
      </c>
      <c r="AF16" s="1799" t="s">
        <v>2974</v>
      </c>
      <c r="AG16" s="1799" t="s">
        <v>2179</v>
      </c>
      <c r="AH16" s="3009"/>
      <c r="AI16" s="3193" t="s">
        <v>2199</v>
      </c>
      <c r="AJ16" s="3194"/>
      <c r="AK16" s="1928">
        <v>1</v>
      </c>
      <c r="AL16" s="1928">
        <v>1</v>
      </c>
      <c r="AM16" s="1928">
        <v>1</v>
      </c>
      <c r="AN16" s="1928">
        <v>1</v>
      </c>
      <c r="AO16" s="1928">
        <v>1</v>
      </c>
    </row>
    <row r="17" spans="1:41" s="839" customFormat="1" ht="26.1" customHeight="1">
      <c r="A17" s="1928">
        <v>1</v>
      </c>
      <c r="B17" s="1991" t="s">
        <v>192</v>
      </c>
      <c r="C17" s="2041"/>
      <c r="D17" s="2042"/>
      <c r="E17" s="3198" t="str">
        <f t="shared" ref="E17:E20" si="4">IF(AND(C17&gt;0,G17&gt;0),"de","")</f>
        <v/>
      </c>
      <c r="F17" s="3198"/>
      <c r="G17" s="2043">
        <v>4</v>
      </c>
      <c r="H17" s="1950" t="s">
        <v>3170</v>
      </c>
      <c r="I17" s="1369">
        <f>IF(AND(G17="",H17=""),0,IF(AND(G17&lt;&gt;"",H17=""),"saisir ⑦",IF(AND(G17="",H17&lt;&gt;""),"saisir ⑥",IF(AND(H17=H8,G17&gt;10),"Trop de'/10",0))))</f>
        <v>0</v>
      </c>
      <c r="J17" s="2044">
        <v>1</v>
      </c>
      <c r="K17" s="2045" t="str">
        <f>IF(L17&lt;&gt;"",K16,"")</f>
        <v>✅</v>
      </c>
      <c r="L17" s="2046" t="s">
        <v>239</v>
      </c>
      <c r="M17" s="2040">
        <f>IFERROR(SUMIF(G32:H32, H17, G33:H33), 0)</f>
        <v>0</v>
      </c>
      <c r="N17" s="2040">
        <f t="shared" ref="N17:N20" si="5">IF(C17="",M17*G17*J17,(M17*G17)*C17*J17)</f>
        <v>0</v>
      </c>
      <c r="O17" s="2047">
        <f>IF(AA11="",0,(N17/AA11)*AB12)</f>
        <v>0</v>
      </c>
      <c r="P17" s="2040">
        <f>IFERROR(SUMIF(I30:U30, H17, I31:U31), 0) + IFERROR(SUMIF(I32:U32, H17, I33:U33), 0)</f>
        <v>0.03</v>
      </c>
      <c r="Q17" s="2040">
        <f>IF(C17="",P17*G17,(P17*G17)*C17)</f>
        <v>0.12</v>
      </c>
      <c r="R17" s="2047">
        <f>IF(AA11="",0,(Q17/AA11)*AB12)</f>
        <v>0.12</v>
      </c>
      <c r="S17" s="2048">
        <f t="shared" ref="S17:S20" si="6">IF(O17&gt;0,O17,R17)</f>
        <v>0.12</v>
      </c>
      <c r="T17" s="2048">
        <f>IF(O17=0,0,(O17/O21)*AF15)</f>
        <v>0</v>
      </c>
      <c r="U17" s="2032">
        <f>IF(Q17=0,0,(Q17/Q21)*AF15)</f>
        <v>6.9374588088383218E-2</v>
      </c>
      <c r="V17" s="2299">
        <f>IFERROR(IF(M17=0, R17/P17, IFERROR(O17/M17, IF(P17=0, "", O17/M17))), 0)</f>
        <v>4</v>
      </c>
      <c r="W17" s="2243" t="str">
        <f t="shared" ref="W17:W20" si="7">H17</f>
        <v xml:space="preserve">V.liqueur.de.3 cl </v>
      </c>
      <c r="X17" s="2242" t="str">
        <f t="shared" ref="X17:X20" si="8">IF(R17&gt;=1, TRUNC(R17,2) &amp; " L", IF(R17&gt;0, ROUNDUP(R17,3)*100 &amp; " cl", ""))</f>
        <v>12 cl</v>
      </c>
      <c r="Y17" s="2242" t="str">
        <f t="shared" ref="Y17:Y20" si="9">IF(X17&gt;0,IF(R17=0,0,IF(R17&gt;=1,ROUND(R17,2)&amp;" Kg",ROUND(R17*1000,0)&amp;" g")))</f>
        <v>120 g</v>
      </c>
      <c r="Z17" s="2049">
        <f>IF(AA11=0,0,IF(ISBLANK(C17),0,(C17/AA11)*AB12))</f>
        <v>0</v>
      </c>
      <c r="AA17" s="2050">
        <f t="shared" ref="AA17:AA20" si="10">D17</f>
        <v>0</v>
      </c>
      <c r="AB17" s="2239">
        <f t="shared" ref="AB17:AB20" si="11">IF(S17=0,Z17*AD17,S17*AD17)</f>
        <v>0.12</v>
      </c>
      <c r="AC17" s="2051">
        <f>IF(ISERROR(AB17/AB21),0,AB17/AB21)</f>
        <v>6.9374588088383218E-2</v>
      </c>
      <c r="AD17" s="2052">
        <v>1</v>
      </c>
      <c r="AE17" s="2053" t="str">
        <f t="shared" ref="AE17:AE20" si="12">IF(T17&gt;=1, TRUNC(T17,2) &amp; " Kg", IF(T17&gt;0, ROUNDUP(T17*1000,0) &amp; " g", "")) &amp; IF(U17&gt;=1, TRUNC(U17,2) &amp; " L", IF(U17&gt;0, ROUNDUP(U17,3)*100 &amp; " cl", ""))</f>
        <v>7 cl</v>
      </c>
      <c r="AF17" s="1931">
        <f>IF(AA11=0,0,IF(ISBLANK(C17),0,(C17/AA11)*AF15))</f>
        <v>0</v>
      </c>
      <c r="AG17" s="2054">
        <f t="shared" ref="AG17:AG20" si="13">D17</f>
        <v>0</v>
      </c>
      <c r="AH17" s="3009"/>
      <c r="AI17" s="3193"/>
      <c r="AJ17" s="3194"/>
      <c r="AK17" s="1928">
        <v>1</v>
      </c>
      <c r="AL17" s="1928">
        <v>1</v>
      </c>
      <c r="AM17" s="1928">
        <v>1</v>
      </c>
      <c r="AN17" s="1928">
        <v>1</v>
      </c>
      <c r="AO17" s="1928">
        <v>1</v>
      </c>
    </row>
    <row r="18" spans="1:41" s="839" customFormat="1" ht="26.1" customHeight="1">
      <c r="A18" s="1928">
        <v>1</v>
      </c>
      <c r="B18" s="2055" t="str">
        <f t="shared" ref="B18:B20" si="14">IF(L18&lt;&gt;"","A","►")</f>
        <v>A</v>
      </c>
      <c r="C18" s="2056"/>
      <c r="D18" s="2057"/>
      <c r="E18" s="3198" t="str">
        <f t="shared" si="4"/>
        <v/>
      </c>
      <c r="F18" s="3198"/>
      <c r="G18" s="2058">
        <v>2</v>
      </c>
      <c r="H18" s="1950" t="s">
        <v>3178</v>
      </c>
      <c r="I18" s="1369">
        <f>IF(AND(G18="",H18=""),0,IF(AND(G18&lt;&gt;"",H18=""),"saisir ⑦",IF(AND(G18="",H18&lt;&gt;""),"saisir ⑥",IF(AND(H18=H8,G18&gt;10),"Trop de'/10",0))))</f>
        <v>0</v>
      </c>
      <c r="J18" s="2059">
        <v>2</v>
      </c>
      <c r="K18" s="2045" t="str">
        <f>IF(L18&lt;&gt;"",K16,"")</f>
        <v>✅</v>
      </c>
      <c r="L18" s="2046" t="s">
        <v>3298</v>
      </c>
      <c r="M18" s="2040">
        <f>IFERROR(SUMIF(G32:H32, H18, G33:H33), 0)</f>
        <v>0</v>
      </c>
      <c r="N18" s="2040">
        <f t="shared" si="5"/>
        <v>0</v>
      </c>
      <c r="O18" s="2047">
        <f>IF(AA11="",0,(N18/AA11)*AB12)</f>
        <v>0</v>
      </c>
      <c r="P18" s="2040">
        <f>IFERROR(SUMIF(I30:U30, H18, I31:U31), 0) + IFERROR(SUMIF(I32:U32, H18, I33:U33), 0)</f>
        <v>0.22500000000000001</v>
      </c>
      <c r="Q18" s="2040">
        <f t="shared" ref="Q18:Q20" si="15">IF(C18="",P18*G18*J18,(P18*G18)*C18*J18)</f>
        <v>0.9</v>
      </c>
      <c r="R18" s="2047">
        <f>IF(AA11="",0,(Q18/AA11)*AB12)</f>
        <v>0.9</v>
      </c>
      <c r="S18" s="2048">
        <f t="shared" si="6"/>
        <v>0.9</v>
      </c>
      <c r="T18" s="2060">
        <f>IF(O18=0,0,(O18/O21)*AF15)</f>
        <v>0</v>
      </c>
      <c r="U18" s="2032">
        <f>IF(Q18=0,0,(Q18/Q21)*AF15)</f>
        <v>0.52030941066287417</v>
      </c>
      <c r="V18" s="2299">
        <f t="shared" ref="V18:V20" si="16">IFERROR(IF(M18=0, R18/P18, IFERROR(O18/M18, IF(P18=0, "", O18/M18))), 0)</f>
        <v>4</v>
      </c>
      <c r="W18" s="2243" t="str">
        <f t="shared" si="7"/>
        <v>Verre(s).de.225g</v>
      </c>
      <c r="X18" s="2242" t="str">
        <f t="shared" si="8"/>
        <v>90 cl</v>
      </c>
      <c r="Y18" s="2242" t="str">
        <f t="shared" si="9"/>
        <v>900 g</v>
      </c>
      <c r="Z18" s="2049">
        <f>IF(AA11=0,0,IF(ISBLANK(C18),0,(C18/AA11)*AB12))</f>
        <v>0</v>
      </c>
      <c r="AA18" s="2050">
        <f t="shared" si="10"/>
        <v>0</v>
      </c>
      <c r="AB18" s="2239">
        <f t="shared" si="11"/>
        <v>0.9</v>
      </c>
      <c r="AC18" s="2051">
        <f>IF(ISERROR(AB18/AB21),0,AB18/AB21)</f>
        <v>0.52030941066287417</v>
      </c>
      <c r="AD18" s="2061">
        <v>1</v>
      </c>
      <c r="AE18" s="2062" t="str">
        <f t="shared" si="12"/>
        <v>52.1 cl</v>
      </c>
      <c r="AF18" s="2063">
        <f>IF(AA11=0,0,IF(ISBLANK(C18),0,(C18/AA11)*AF15))</f>
        <v>0</v>
      </c>
      <c r="AG18" s="2064">
        <f t="shared" si="13"/>
        <v>0</v>
      </c>
      <c r="AH18" s="3009"/>
      <c r="AI18" s="1928">
        <v>1</v>
      </c>
      <c r="AJ18" s="1928">
        <v>1</v>
      </c>
      <c r="AK18" s="1928">
        <v>1</v>
      </c>
      <c r="AL18" s="1928">
        <v>1</v>
      </c>
      <c r="AM18" s="1928">
        <v>1</v>
      </c>
      <c r="AN18" s="1928">
        <v>1</v>
      </c>
      <c r="AO18" s="1928">
        <v>1</v>
      </c>
    </row>
    <row r="19" spans="1:41" s="839" customFormat="1" ht="26.1" customHeight="1">
      <c r="A19" s="1928">
        <v>1</v>
      </c>
      <c r="B19" s="2055" t="str">
        <f t="shared" si="14"/>
        <v>A</v>
      </c>
      <c r="C19" s="2065"/>
      <c r="D19" s="2066"/>
      <c r="E19" s="3198" t="str">
        <f t="shared" si="4"/>
        <v/>
      </c>
      <c r="F19" s="3198"/>
      <c r="G19" s="2043"/>
      <c r="H19" s="1959" t="s">
        <v>3196</v>
      </c>
      <c r="I19" s="1369" t="str">
        <f>IF(AND(G19="",H19=""),0,IF(AND(G19&lt;&gt;"",H19=""),"saisir ⑦",IF(AND(G19="",H19&lt;&gt;""),"saisir ⑥",IF(AND(H19=H8,G19&gt;10),"Trop de'/10",0))))</f>
        <v>saisir ⑥</v>
      </c>
      <c r="J19" s="2044">
        <v>1</v>
      </c>
      <c r="K19" s="2045" t="str">
        <f>IF(L19&lt;&gt;"",K16,"")</f>
        <v>✅</v>
      </c>
      <c r="L19" s="2046" t="s">
        <v>221</v>
      </c>
      <c r="M19" s="2040">
        <f>IFERROR(SUMIF(G32:H32, H19, G33:H33), 0)</f>
        <v>0</v>
      </c>
      <c r="N19" s="2040">
        <f t="shared" si="5"/>
        <v>0</v>
      </c>
      <c r="O19" s="2047">
        <f>IF(AA11="",0,(N19/AA11)*AB12)</f>
        <v>0</v>
      </c>
      <c r="P19" s="2040">
        <f>IFERROR(SUMIF(I30:U30, H19, I31:U31), 0) + IFERROR(SUMIF(I32:U32, H19, I33:U33), 0)</f>
        <v>4.4999999999999998E-2</v>
      </c>
      <c r="Q19" s="2040">
        <f t="shared" si="15"/>
        <v>0</v>
      </c>
      <c r="R19" s="2047">
        <f>IF(AA11="",0,(Q19/AA11)*AB12)</f>
        <v>0</v>
      </c>
      <c r="S19" s="2048">
        <f t="shared" si="6"/>
        <v>0</v>
      </c>
      <c r="T19" s="2060">
        <f>IF(O19=0,0,(O19/O21)*AF15)</f>
        <v>0</v>
      </c>
      <c r="U19" s="2032">
        <f>IF(Q19=0,0,(Q19/Q21)*AF15)</f>
        <v>0</v>
      </c>
      <c r="V19" s="2299">
        <f t="shared" si="16"/>
        <v>0</v>
      </c>
      <c r="W19" s="2243" t="str">
        <f t="shared" si="7"/>
        <v>jigger(s).de.4.5cl</v>
      </c>
      <c r="X19" s="2242" t="str">
        <f t="shared" si="8"/>
        <v/>
      </c>
      <c r="Y19" s="2242">
        <f t="shared" si="9"/>
        <v>0</v>
      </c>
      <c r="Z19" s="2049">
        <f>IF(AA11=0,0,IF(ISBLANK(C19),0,(C19/AA11)*AB12))</f>
        <v>0</v>
      </c>
      <c r="AA19" s="2050">
        <f t="shared" si="10"/>
        <v>0</v>
      </c>
      <c r="AB19" s="2239">
        <f t="shared" si="11"/>
        <v>0</v>
      </c>
      <c r="AC19" s="2051">
        <f>IF(ISERROR(AB19/AB21),0,AB19/AB21)</f>
        <v>0</v>
      </c>
      <c r="AD19" s="2061">
        <v>1</v>
      </c>
      <c r="AE19" s="2053" t="str">
        <f t="shared" si="12"/>
        <v/>
      </c>
      <c r="AF19" s="1932">
        <f>IF(AA11=0,0,IF(ISBLANK(C19),0,(C19/AA11)*AF15))</f>
        <v>0</v>
      </c>
      <c r="AG19" s="2054">
        <f t="shared" si="13"/>
        <v>0</v>
      </c>
      <c r="AH19" s="3009"/>
      <c r="AI19" s="1928">
        <v>1</v>
      </c>
      <c r="AJ19" s="1928">
        <v>1</v>
      </c>
      <c r="AK19" s="1928">
        <v>1</v>
      </c>
      <c r="AL19" s="1928">
        <v>1</v>
      </c>
      <c r="AM19" s="1928">
        <v>1</v>
      </c>
      <c r="AN19" s="1928">
        <v>1</v>
      </c>
      <c r="AO19" s="1928">
        <v>1</v>
      </c>
    </row>
    <row r="20" spans="1:41" s="839" customFormat="1" ht="26.1" customHeight="1">
      <c r="A20" s="1928">
        <v>1</v>
      </c>
      <c r="B20" s="2055" t="str">
        <f t="shared" si="14"/>
        <v>A</v>
      </c>
      <c r="C20" s="2056"/>
      <c r="D20" s="2057"/>
      <c r="E20" s="3198" t="str">
        <f t="shared" si="4"/>
        <v/>
      </c>
      <c r="F20" s="3198"/>
      <c r="G20" s="2058">
        <v>3</v>
      </c>
      <c r="H20" s="1959" t="s">
        <v>3205</v>
      </c>
      <c r="I20" s="1369">
        <f>IF(AND(G20="",H20=""),0,IF(AND(G20&lt;&gt;"",H20=""),"saisir ⑦",IF(AND(G20="",H20&lt;&gt;""),"saisir ⑥",IF(AND(H20=H8,G20&gt;10),"Trop de'/10",0))))</f>
        <v>0</v>
      </c>
      <c r="J20" s="2059">
        <v>1</v>
      </c>
      <c r="K20" s="2045" t="str">
        <f>IF(L20&lt;&gt;"",K16,"")</f>
        <v>✅</v>
      </c>
      <c r="L20" s="2046" t="s">
        <v>3300</v>
      </c>
      <c r="M20" s="2040">
        <f>IFERROR(SUMIF(G32:H32, H20, G33:H33), 0)</f>
        <v>0</v>
      </c>
      <c r="N20" s="2040">
        <f t="shared" si="5"/>
        <v>0</v>
      </c>
      <c r="O20" s="2047">
        <f>IF(AA11="",0,(N20/AA11)*AB12)</f>
        <v>0</v>
      </c>
      <c r="P20" s="2040">
        <f>IFERROR(SUMIF(I30:U30, H20, I31:U31), 0) + IFERROR(SUMIF(I32:U32, H20, I33:U33), 0)</f>
        <v>0.23658000000000001</v>
      </c>
      <c r="Q20" s="2040">
        <f t="shared" si="15"/>
        <v>0.70974000000000004</v>
      </c>
      <c r="R20" s="2047">
        <f>IF(AA11="",0,(Q20/AA11)*AB12)</f>
        <v>0.70974000000000004</v>
      </c>
      <c r="S20" s="2048">
        <f t="shared" si="6"/>
        <v>0.70974000000000004</v>
      </c>
      <c r="T20" s="2060">
        <f>IF(O20=0,0,(O20/O21)*AF15)</f>
        <v>0</v>
      </c>
      <c r="U20" s="2032">
        <f>IF(Q20=0,0,(Q20/Q21)*AF15)</f>
        <v>0.41031600124874257</v>
      </c>
      <c r="V20" s="2299">
        <f t="shared" si="16"/>
        <v>3</v>
      </c>
      <c r="W20" s="2243" t="str">
        <f t="shared" si="7"/>
        <v>US(cp).de.23.658 cl</v>
      </c>
      <c r="X20" s="2242" t="str">
        <f t="shared" si="8"/>
        <v>71 cl</v>
      </c>
      <c r="Y20" s="2242" t="str">
        <f t="shared" si="9"/>
        <v>710 g</v>
      </c>
      <c r="Z20" s="2049">
        <f>IF(AA11=0,0,IF(ISBLANK(C20),0,(C20/AA11)*AB12))</f>
        <v>0</v>
      </c>
      <c r="AA20" s="2050">
        <f t="shared" si="10"/>
        <v>0</v>
      </c>
      <c r="AB20" s="2239">
        <f t="shared" si="11"/>
        <v>0.70974000000000004</v>
      </c>
      <c r="AC20" s="2051">
        <f>IF(ISERROR(AB20/AB21),0,AB20/AB21)</f>
        <v>0.41031600124874257</v>
      </c>
      <c r="AD20" s="2061">
        <v>1</v>
      </c>
      <c r="AE20" s="2062" t="str">
        <f t="shared" si="12"/>
        <v>41.1 cl</v>
      </c>
      <c r="AF20" s="2063">
        <f>IF(AA11=0,0,IF(ISBLANK(C20),0,(C20/AA11)*AF15))</f>
        <v>0</v>
      </c>
      <c r="AG20" s="2064">
        <f t="shared" si="13"/>
        <v>0</v>
      </c>
      <c r="AH20" s="3009"/>
      <c r="AI20" s="1928">
        <v>1</v>
      </c>
      <c r="AJ20" s="1928">
        <v>1</v>
      </c>
      <c r="AK20" s="1928">
        <v>1</v>
      </c>
      <c r="AL20" s="1928">
        <v>1</v>
      </c>
      <c r="AM20" s="1928">
        <v>1</v>
      </c>
      <c r="AN20" s="1928">
        <v>1</v>
      </c>
      <c r="AO20" s="1928">
        <v>1</v>
      </c>
    </row>
    <row r="21" spans="1:41" s="839" customFormat="1" ht="24.95" customHeight="1">
      <c r="A21" s="1928">
        <v>1</v>
      </c>
      <c r="B21" s="1991" t="s">
        <v>192</v>
      </c>
      <c r="C21" s="2078"/>
      <c r="D21" s="2079" t="s">
        <v>2246</v>
      </c>
      <c r="E21" s="2080"/>
      <c r="F21" s="2080"/>
      <c r="G21" s="2081">
        <f>IF(SUM(N17:N20)=0,0,SUM(N17:N20))</f>
        <v>0</v>
      </c>
      <c r="H21" s="2082">
        <f>IF(SUM(Q17:Q20)=0,0,SUM(Q17:Q20))</f>
        <v>1.7297400000000001</v>
      </c>
      <c r="I21" s="2083"/>
      <c r="J21" s="2084">
        <f>G21+H21</f>
        <v>1.7297400000000001</v>
      </c>
      <c r="K21" s="2085">
        <v>0</v>
      </c>
      <c r="L21" s="2086"/>
      <c r="M21" s="2087"/>
      <c r="N21" s="2088"/>
      <c r="O21" s="2089">
        <f t="shared" ref="O21:U21" si="17">SUM(O17:O20)</f>
        <v>0</v>
      </c>
      <c r="P21" s="2089">
        <f t="shared" si="17"/>
        <v>0.53658000000000006</v>
      </c>
      <c r="Q21" s="2089">
        <f t="shared" si="17"/>
        <v>1.7297400000000001</v>
      </c>
      <c r="R21" s="2089">
        <f t="shared" si="17"/>
        <v>1.7297400000000001</v>
      </c>
      <c r="S21" s="2089">
        <f t="shared" si="17"/>
        <v>1.7297400000000001</v>
      </c>
      <c r="T21" s="2089">
        <f t="shared" si="17"/>
        <v>0</v>
      </c>
      <c r="U21" s="2090">
        <f t="shared" si="17"/>
        <v>1</v>
      </c>
      <c r="V21" s="2086" t="s">
        <v>2198</v>
      </c>
      <c r="W21" s="2086"/>
      <c r="X21" s="2091"/>
      <c r="Y21" s="2091"/>
      <c r="Z21" s="2092"/>
      <c r="AA21" s="2092"/>
      <c r="AB21" s="2093">
        <f>IF(SUM(AB17:AB20)=0,0,SUM(AB17:AB20))</f>
        <v>1.7297400000000001</v>
      </c>
      <c r="AC21" s="2094"/>
      <c r="AD21" s="2083"/>
      <c r="AE21" s="2095"/>
      <c r="AF21" s="2096"/>
      <c r="AG21" s="2097"/>
      <c r="AH21" s="3009"/>
      <c r="AI21" s="1928">
        <v>1</v>
      </c>
      <c r="AJ21" s="1928">
        <v>1</v>
      </c>
      <c r="AK21" s="1928">
        <v>1</v>
      </c>
      <c r="AL21" s="1928">
        <v>1</v>
      </c>
      <c r="AM21" s="1928">
        <v>1</v>
      </c>
      <c r="AN21" s="1928">
        <v>1</v>
      </c>
      <c r="AO21" s="1928">
        <v>1</v>
      </c>
    </row>
    <row r="22" spans="1:41" s="839" customFormat="1" ht="20.100000000000001" customHeight="1">
      <c r="A22" s="1928">
        <v>1</v>
      </c>
      <c r="B22" s="1991" t="s">
        <v>192</v>
      </c>
      <c r="C22" s="2099" t="s">
        <v>2259</v>
      </c>
      <c r="D22" s="1524"/>
      <c r="E22" s="1524"/>
      <c r="F22" s="1524"/>
      <c r="G22" s="2100"/>
      <c r="H22" s="2100"/>
      <c r="I22" s="2100"/>
      <c r="J22" s="2100"/>
      <c r="K22" s="2101" t="str">
        <f>IF(ISBLANK(L22),"",LARGE(K21:K21,1)+1)</f>
        <v/>
      </c>
      <c r="L22" s="2102"/>
      <c r="M22" s="2102"/>
      <c r="N22" s="2102"/>
      <c r="O22" s="2103"/>
      <c r="P22" s="2103"/>
      <c r="Q22" s="2103"/>
      <c r="R22" s="2103"/>
      <c r="S22" s="2104"/>
      <c r="T22" s="2104"/>
      <c r="U22" s="2104"/>
      <c r="V22" s="2104"/>
      <c r="W22" s="2102"/>
      <c r="X22" s="2105" t="s">
        <v>2289</v>
      </c>
      <c r="Y22" s="2106" t="s">
        <v>173</v>
      </c>
      <c r="Z22" s="2107">
        <f>AC11</f>
        <v>10</v>
      </c>
      <c r="AA22" s="3197" t="str">
        <f>AC13</f>
        <v>verres</v>
      </c>
      <c r="AB22" s="3197"/>
      <c r="AC22" s="2108">
        <f>AC24+Z24</f>
        <v>2.162175</v>
      </c>
      <c r="AD22" s="2109"/>
      <c r="AE22" s="2110"/>
      <c r="AF22" s="2110"/>
      <c r="AG22" s="2110"/>
      <c r="AH22" s="3009"/>
      <c r="AI22" s="1928">
        <v>1</v>
      </c>
      <c r="AJ22" s="1928">
        <v>1</v>
      </c>
      <c r="AK22" s="1928">
        <v>1</v>
      </c>
      <c r="AL22" s="1928">
        <v>1</v>
      </c>
      <c r="AM22" s="1928">
        <v>1</v>
      </c>
      <c r="AN22" s="1928">
        <v>1</v>
      </c>
      <c r="AO22" s="1928">
        <v>1</v>
      </c>
    </row>
    <row r="23" spans="1:41" s="839" customFormat="1" ht="20.100000000000001" customHeight="1">
      <c r="A23" s="1928">
        <v>1</v>
      </c>
      <c r="B23" s="1991" t="s">
        <v>192</v>
      </c>
      <c r="C23" s="540"/>
      <c r="D23" s="540"/>
      <c r="E23" s="540"/>
      <c r="F23" s="540"/>
      <c r="G23" s="540"/>
      <c r="H23" s="540"/>
      <c r="I23" s="540"/>
      <c r="J23" s="540"/>
      <c r="K23" s="2101">
        <f>IF(ISBLANK(L23),"",LARGE(K21:K22,1)+1)</f>
        <v>1</v>
      </c>
      <c r="L23" s="2102" t="s">
        <v>3308</v>
      </c>
      <c r="M23" s="2102"/>
      <c r="N23" s="2102"/>
      <c r="O23" s="2103"/>
      <c r="P23" s="2103"/>
      <c r="Q23" s="2103"/>
      <c r="R23" s="2103"/>
      <c r="S23" s="2104"/>
      <c r="T23" s="2104"/>
      <c r="U23" s="2104"/>
      <c r="V23" s="2104"/>
      <c r="W23" s="2102"/>
      <c r="X23" s="2111" t="s">
        <v>2253</v>
      </c>
      <c r="Y23" s="2106" t="s">
        <v>2331</v>
      </c>
      <c r="Z23" s="2107">
        <v>1</v>
      </c>
      <c r="AA23" s="3197" t="s">
        <v>1840</v>
      </c>
      <c r="AB23" s="3197"/>
      <c r="AC23" s="2112">
        <f>AC22/Z22</f>
        <v>0.21621750000000001</v>
      </c>
      <c r="AD23" s="2109"/>
      <c r="AE23" s="1078"/>
      <c r="AF23" s="1078"/>
      <c r="AG23" s="1078"/>
      <c r="AH23" s="3009"/>
      <c r="AI23" s="1928">
        <v>1</v>
      </c>
      <c r="AJ23" s="1928">
        <v>1</v>
      </c>
      <c r="AK23" s="1928">
        <v>1</v>
      </c>
      <c r="AL23" s="1928">
        <v>1</v>
      </c>
      <c r="AM23" s="1928">
        <v>1</v>
      </c>
      <c r="AN23" s="1928">
        <v>1</v>
      </c>
      <c r="AO23" s="1928">
        <v>1</v>
      </c>
    </row>
    <row r="24" spans="1:41" s="839" customFormat="1" ht="20.100000000000001" customHeight="1">
      <c r="A24" s="1928">
        <v>1</v>
      </c>
      <c r="B24" s="1991" t="s">
        <v>192</v>
      </c>
      <c r="C24" s="540"/>
      <c r="D24" s="540"/>
      <c r="E24" s="540"/>
      <c r="F24" s="540"/>
      <c r="G24" s="540"/>
      <c r="H24" s="540"/>
      <c r="I24" s="540"/>
      <c r="J24" s="540"/>
      <c r="K24" s="2101">
        <f>IF(ISBLANK(L24),"",LARGE(K21:K23,1)+1)</f>
        <v>2</v>
      </c>
      <c r="L24" s="2102" t="s">
        <v>3309</v>
      </c>
      <c r="M24" s="2102"/>
      <c r="N24" s="2102"/>
      <c r="O24" s="2103"/>
      <c r="P24" s="2103"/>
      <c r="Q24" s="2103"/>
      <c r="R24" s="2103"/>
      <c r="S24" s="2104"/>
      <c r="T24" s="2104"/>
      <c r="U24" s="2104"/>
      <c r="V24" s="2104"/>
      <c r="W24" s="2102"/>
      <c r="X24" s="2111" t="s">
        <v>3310</v>
      </c>
      <c r="Y24" s="2106" t="s">
        <v>173</v>
      </c>
      <c r="Z24" s="2113">
        <f>AC24*AA24</f>
        <v>0.43243500000000001</v>
      </c>
      <c r="AA24" s="2114">
        <v>0.25</v>
      </c>
      <c r="AB24" s="2115" t="s">
        <v>2262</v>
      </c>
      <c r="AC24" s="2116">
        <f>AB21</f>
        <v>1.7297400000000001</v>
      </c>
      <c r="AD24" s="2117"/>
      <c r="AE24" s="1078"/>
      <c r="AF24" s="1078"/>
      <c r="AG24" s="1078"/>
      <c r="AH24" s="3009"/>
      <c r="AI24" s="1928">
        <v>1</v>
      </c>
      <c r="AJ24" s="1928">
        <v>1</v>
      </c>
      <c r="AK24" s="1928">
        <v>1</v>
      </c>
      <c r="AL24" s="1928">
        <v>1</v>
      </c>
      <c r="AM24" s="1928">
        <v>1</v>
      </c>
      <c r="AN24" s="1928">
        <v>1</v>
      </c>
      <c r="AO24" s="1928">
        <v>1</v>
      </c>
    </row>
    <row r="25" spans="1:41" s="839" customFormat="1" ht="27" customHeight="1">
      <c r="A25" s="1928">
        <v>1</v>
      </c>
      <c r="B25" s="2055" t="str">
        <f>IF(L25&lt;&gt;"","A",IF(W25&lt;&gt;"","A","►"))</f>
        <v>A</v>
      </c>
      <c r="C25" s="540"/>
      <c r="D25" s="540"/>
      <c r="E25" s="540"/>
      <c r="F25" s="540"/>
      <c r="G25" s="540"/>
      <c r="H25" s="540"/>
      <c r="I25" s="540"/>
      <c r="J25" s="540"/>
      <c r="K25" s="2101">
        <f>IF(ISBLANK(L25),"",LARGE(K21:K24,1)+1)</f>
        <v>3</v>
      </c>
      <c r="L25" s="2102" t="s">
        <v>3311</v>
      </c>
      <c r="M25" s="2102"/>
      <c r="N25" s="2102"/>
      <c r="O25" s="2103"/>
      <c r="P25" s="2103"/>
      <c r="Q25" s="2103"/>
      <c r="R25" s="2103"/>
      <c r="S25" s="2104"/>
      <c r="T25" s="2104"/>
      <c r="U25" s="2104"/>
      <c r="V25" s="2104"/>
      <c r="W25" s="2102"/>
      <c r="X25" s="841"/>
      <c r="Y25" s="2124" t="str">
        <f>W8</f>
        <v>STORMY</v>
      </c>
      <c r="Z25" s="71"/>
      <c r="AA25" s="71"/>
      <c r="AB25" s="71"/>
      <c r="AC25" s="71"/>
      <c r="AD25" s="2125"/>
      <c r="AE25" s="1078"/>
      <c r="AF25" s="1078"/>
      <c r="AG25" s="1078"/>
      <c r="AH25" s="3009"/>
      <c r="AI25" s="1928">
        <v>1</v>
      </c>
      <c r="AJ25" s="1928">
        <v>1</v>
      </c>
      <c r="AK25" s="1928">
        <v>1</v>
      </c>
      <c r="AL25" s="1928">
        <v>1</v>
      </c>
      <c r="AM25" s="1928">
        <v>1</v>
      </c>
      <c r="AN25" s="1928">
        <v>1</v>
      </c>
      <c r="AO25" s="1928">
        <v>1</v>
      </c>
    </row>
    <row r="26" spans="1:41" s="873" customFormat="1" ht="20.100000000000001" customHeight="1">
      <c r="A26" s="1928">
        <v>1</v>
      </c>
      <c r="B26" s="1991" t="s">
        <v>192</v>
      </c>
      <c r="C26" s="1003" t="s">
        <v>9</v>
      </c>
      <c r="D26" s="1004" t="str">
        <f ca="1">CELL("nomfichier")</f>
        <v>D:\Données\1.UPRT\0-UPRT.fait\1-UPRT.FR-SITE-WEB\ff-fiches-fabrications\ff.fiches.fabrication.2023\ffr.restaurant.2023\[ffr.50.col.fiche.Bar.xlsx]Excel.liens</v>
      </c>
      <c r="E26" s="2233"/>
      <c r="F26" s="2233"/>
      <c r="G26" s="2233"/>
      <c r="H26" s="2233"/>
      <c r="I26" s="2233"/>
      <c r="J26" s="2233"/>
      <c r="K26" s="2134"/>
      <c r="L26" s="2102"/>
      <c r="M26" s="2102"/>
      <c r="N26" s="2102"/>
      <c r="O26" s="2103"/>
      <c r="P26" s="2103"/>
      <c r="Q26" s="2103"/>
      <c r="R26" s="2103"/>
      <c r="S26" s="2104"/>
      <c r="T26" s="2104"/>
      <c r="U26" s="2104"/>
      <c r="V26" s="2104"/>
      <c r="W26" s="2102"/>
      <c r="X26" s="422"/>
      <c r="Y26" s="2135"/>
      <c r="Z26" s="2136" t="s">
        <v>3314</v>
      </c>
      <c r="AA26" s="682"/>
      <c r="AB26" s="682"/>
      <c r="AC26" s="682"/>
      <c r="AD26" s="2125"/>
      <c r="AE26" s="1078"/>
      <c r="AF26" s="1078"/>
      <c r="AG26" s="1078"/>
      <c r="AH26" s="3052"/>
      <c r="AI26" s="1928">
        <v>1</v>
      </c>
      <c r="AJ26" s="1928">
        <v>1</v>
      </c>
      <c r="AK26" s="1928">
        <v>1</v>
      </c>
      <c r="AL26" s="1928">
        <v>1</v>
      </c>
      <c r="AM26" s="1928">
        <v>1</v>
      </c>
      <c r="AN26" s="1928">
        <v>1</v>
      </c>
      <c r="AO26" s="1928">
        <v>1</v>
      </c>
    </row>
    <row r="27" spans="1:41" s="873" customFormat="1" ht="20.100000000000001" customHeight="1" thickBot="1">
      <c r="A27" s="1928">
        <v>1</v>
      </c>
      <c r="B27" s="2137" t="s">
        <v>192</v>
      </c>
      <c r="C27" s="2138">
        <v>17</v>
      </c>
      <c r="D27" s="2138">
        <v>15</v>
      </c>
      <c r="E27" s="2139">
        <v>1</v>
      </c>
      <c r="F27" s="2139">
        <v>1</v>
      </c>
      <c r="G27" s="2138">
        <v>16</v>
      </c>
      <c r="H27" s="2138">
        <v>18</v>
      </c>
      <c r="I27" s="2138">
        <v>17</v>
      </c>
      <c r="J27" s="2140">
        <v>13</v>
      </c>
      <c r="K27" s="2141">
        <v>8</v>
      </c>
      <c r="L27" s="2142">
        <v>35</v>
      </c>
      <c r="M27" s="2143">
        <v>0.2</v>
      </c>
      <c r="N27" s="2143">
        <v>0.2</v>
      </c>
      <c r="O27" s="2143">
        <v>0.2</v>
      </c>
      <c r="P27" s="2143">
        <v>0.2</v>
      </c>
      <c r="Q27" s="2143">
        <v>0.2</v>
      </c>
      <c r="R27" s="2143">
        <v>0.2</v>
      </c>
      <c r="S27" s="2143">
        <v>0.2</v>
      </c>
      <c r="T27" s="2143">
        <v>0.2</v>
      </c>
      <c r="U27" s="2143">
        <v>0.2</v>
      </c>
      <c r="V27" s="2141">
        <v>7</v>
      </c>
      <c r="W27" s="2141">
        <v>36</v>
      </c>
      <c r="X27" s="2141">
        <v>18</v>
      </c>
      <c r="Y27" s="2141">
        <v>16</v>
      </c>
      <c r="Z27" s="2141">
        <v>17</v>
      </c>
      <c r="AA27" s="2141">
        <v>14</v>
      </c>
      <c r="AB27" s="2141">
        <v>21</v>
      </c>
      <c r="AC27" s="2144">
        <v>15</v>
      </c>
      <c r="AD27" s="2145">
        <v>11</v>
      </c>
      <c r="AE27" s="2145">
        <v>13</v>
      </c>
      <c r="AF27" s="2145">
        <v>21</v>
      </c>
      <c r="AG27" s="2146">
        <v>12</v>
      </c>
      <c r="AH27" s="3053"/>
      <c r="AI27" s="2290" t="s">
        <v>3649</v>
      </c>
      <c r="AJ27" s="1928"/>
      <c r="AK27" s="1928">
        <v>1</v>
      </c>
      <c r="AL27" s="1928">
        <v>1</v>
      </c>
      <c r="AM27" s="1928">
        <v>1</v>
      </c>
      <c r="AN27" s="1928">
        <v>1</v>
      </c>
      <c r="AO27" s="1928">
        <v>1</v>
      </c>
    </row>
    <row r="28" spans="1:41" s="873" customFormat="1" ht="20.100000000000001" customHeight="1">
      <c r="A28" s="1928">
        <v>1</v>
      </c>
      <c r="B28" s="1928">
        <v>1</v>
      </c>
      <c r="C28" s="908">
        <f t="shared" ref="C28:AH28" ca="1" si="18">CELL("largeur",C28)</f>
        <v>17</v>
      </c>
      <c r="D28" s="908">
        <f t="shared" ca="1" si="18"/>
        <v>15</v>
      </c>
      <c r="E28" s="908">
        <f t="shared" ca="1" si="18"/>
        <v>1</v>
      </c>
      <c r="F28" s="908">
        <f t="shared" ca="1" si="18"/>
        <v>1</v>
      </c>
      <c r="G28" s="908">
        <f t="shared" ca="1" si="18"/>
        <v>16</v>
      </c>
      <c r="H28" s="908">
        <f t="shared" ca="1" si="18"/>
        <v>18</v>
      </c>
      <c r="I28" s="908">
        <f t="shared" ca="1" si="18"/>
        <v>17</v>
      </c>
      <c r="J28" s="908">
        <f t="shared" ca="1" si="18"/>
        <v>13</v>
      </c>
      <c r="K28" s="908">
        <f t="shared" ca="1" si="18"/>
        <v>8</v>
      </c>
      <c r="L28" s="908">
        <f t="shared" ca="1" si="18"/>
        <v>35</v>
      </c>
      <c r="M28" s="908">
        <f t="shared" ca="1" si="18"/>
        <v>12</v>
      </c>
      <c r="N28" s="908">
        <f t="shared" ca="1" si="18"/>
        <v>12</v>
      </c>
      <c r="O28" s="908">
        <f t="shared" ca="1" si="18"/>
        <v>12</v>
      </c>
      <c r="P28" s="908">
        <f t="shared" ca="1" si="18"/>
        <v>12</v>
      </c>
      <c r="Q28" s="908">
        <f t="shared" ca="1" si="18"/>
        <v>12</v>
      </c>
      <c r="R28" s="908">
        <f t="shared" ca="1" si="18"/>
        <v>12</v>
      </c>
      <c r="S28" s="908">
        <f t="shared" ca="1" si="18"/>
        <v>12</v>
      </c>
      <c r="T28" s="908">
        <f t="shared" ca="1" si="18"/>
        <v>12</v>
      </c>
      <c r="U28" s="908">
        <f t="shared" ca="1" si="18"/>
        <v>12</v>
      </c>
      <c r="V28" s="908">
        <f t="shared" ca="1" si="18"/>
        <v>7</v>
      </c>
      <c r="W28" s="908">
        <f t="shared" ca="1" si="18"/>
        <v>36</v>
      </c>
      <c r="X28" s="908">
        <f t="shared" ca="1" si="18"/>
        <v>18</v>
      </c>
      <c r="Y28" s="908">
        <f t="shared" ca="1" si="18"/>
        <v>16</v>
      </c>
      <c r="Z28" s="908">
        <f t="shared" ca="1" si="18"/>
        <v>17</v>
      </c>
      <c r="AA28" s="908">
        <f t="shared" ca="1" si="18"/>
        <v>14</v>
      </c>
      <c r="AB28" s="908">
        <f t="shared" ca="1" si="18"/>
        <v>21</v>
      </c>
      <c r="AC28" s="908">
        <f t="shared" ca="1" si="18"/>
        <v>15</v>
      </c>
      <c r="AD28" s="908">
        <f t="shared" ca="1" si="18"/>
        <v>11</v>
      </c>
      <c r="AE28" s="908">
        <f t="shared" ca="1" si="18"/>
        <v>13</v>
      </c>
      <c r="AF28" s="908">
        <f t="shared" ca="1" si="18"/>
        <v>21</v>
      </c>
      <c r="AG28" s="908">
        <f t="shared" ca="1" si="18"/>
        <v>12</v>
      </c>
      <c r="AH28" s="908">
        <f t="shared" ca="1" si="18"/>
        <v>8</v>
      </c>
      <c r="AI28" s="2291" t="s">
        <v>3329</v>
      </c>
      <c r="AJ28" s="1928">
        <v>1</v>
      </c>
      <c r="AK28" s="1928">
        <v>1</v>
      </c>
      <c r="AL28" s="1928">
        <v>1</v>
      </c>
      <c r="AM28" s="1928">
        <v>1</v>
      </c>
      <c r="AN28" s="1928">
        <v>1</v>
      </c>
      <c r="AO28" s="1928">
        <v>1</v>
      </c>
    </row>
    <row r="29" spans="1:41" ht="15.75" thickBot="1">
      <c r="A29" s="1928">
        <v>1</v>
      </c>
      <c r="B29" s="1928">
        <v>1</v>
      </c>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1928">
        <v>1</v>
      </c>
      <c r="AJ29" s="1928">
        <v>1</v>
      </c>
      <c r="AK29" s="1928">
        <v>1</v>
      </c>
      <c r="AL29" s="1928">
        <v>1</v>
      </c>
      <c r="AM29" s="1928">
        <v>1</v>
      </c>
      <c r="AN29" s="1928">
        <v>1</v>
      </c>
      <c r="AO29" s="1928">
        <v>1</v>
      </c>
    </row>
    <row r="30" spans="1:41">
      <c r="A30" s="1928">
        <v>1</v>
      </c>
      <c r="B30" s="1928">
        <v>1</v>
      </c>
      <c r="C30" s="3205" t="s">
        <v>3648</v>
      </c>
      <c r="D30" s="3206"/>
      <c r="E30" s="2233"/>
      <c r="F30" s="2233"/>
      <c r="G30" s="3216" t="s">
        <v>3647</v>
      </c>
      <c r="H30" s="3217"/>
      <c r="I30" s="2282" t="s">
        <v>218</v>
      </c>
      <c r="J30" s="2282" t="s">
        <v>389</v>
      </c>
      <c r="K30" s="2282" t="s">
        <v>223</v>
      </c>
      <c r="L30" s="2282" t="s">
        <v>390</v>
      </c>
      <c r="M30" s="2282" t="s">
        <v>3231</v>
      </c>
      <c r="N30" s="2283" t="s">
        <v>3190</v>
      </c>
      <c r="O30" s="2284" t="s">
        <v>3172</v>
      </c>
      <c r="P30" s="2284" t="s">
        <v>3181</v>
      </c>
      <c r="Q30" s="2284" t="s">
        <v>3175</v>
      </c>
      <c r="R30" s="2284" t="s">
        <v>3184</v>
      </c>
      <c r="S30" s="2284" t="s">
        <v>3170</v>
      </c>
      <c r="T30" s="2284" t="s">
        <v>3178</v>
      </c>
      <c r="U30" s="2285" t="s">
        <v>3187</v>
      </c>
      <c r="V30" s="2234" t="s">
        <v>188</v>
      </c>
      <c r="W30" s="3060" t="s">
        <v>3654</v>
      </c>
      <c r="X30" s="3061"/>
      <c r="Y30" s="3061"/>
      <c r="Z30" s="3061"/>
      <c r="AA30" s="3061"/>
      <c r="AB30" s="3062"/>
      <c r="AC30" s="71"/>
      <c r="AD30" s="71"/>
      <c r="AE30" s="71"/>
      <c r="AF30" s="71"/>
      <c r="AG30" s="71"/>
      <c r="AH30" s="841"/>
      <c r="AI30" s="1928">
        <v>1</v>
      </c>
      <c r="AJ30" s="1928">
        <v>1</v>
      </c>
      <c r="AK30" s="1928">
        <v>1</v>
      </c>
      <c r="AL30" s="1928">
        <v>1</v>
      </c>
      <c r="AM30" s="1928">
        <v>1</v>
      </c>
      <c r="AN30" s="1928">
        <v>1</v>
      </c>
      <c r="AO30" s="1928">
        <v>1</v>
      </c>
    </row>
    <row r="31" spans="1:41">
      <c r="A31" s="1928">
        <v>1</v>
      </c>
      <c r="B31" s="1928">
        <v>1</v>
      </c>
      <c r="C31" s="3207"/>
      <c r="D31" s="3208"/>
      <c r="E31" s="2233"/>
      <c r="F31" s="2233"/>
      <c r="G31" s="3218"/>
      <c r="H31" s="3219"/>
      <c r="I31" s="2277">
        <v>1</v>
      </c>
      <c r="J31" s="2278">
        <v>0.1</v>
      </c>
      <c r="K31" s="2278">
        <v>0.01</v>
      </c>
      <c r="L31" s="2278">
        <v>1E-3</v>
      </c>
      <c r="M31" s="2279">
        <v>0.25</v>
      </c>
      <c r="N31" s="2271">
        <v>5.8999999999999999E-3</v>
      </c>
      <c r="O31" s="2272">
        <v>5.0000000000000001E-3</v>
      </c>
      <c r="P31" s="2272">
        <v>4.9300000000000004E-3</v>
      </c>
      <c r="Q31" s="2273">
        <v>0.01</v>
      </c>
      <c r="R31" s="2273">
        <v>1.4999999999999999E-2</v>
      </c>
      <c r="S31" s="2273">
        <v>0.03</v>
      </c>
      <c r="T31" s="2273">
        <v>0.22500000000000001</v>
      </c>
      <c r="U31" s="2274">
        <v>0.35</v>
      </c>
      <c r="V31" s="2234" t="s">
        <v>188</v>
      </c>
      <c r="W31" s="3211"/>
      <c r="X31" s="3064"/>
      <c r="Y31" s="3064"/>
      <c r="Z31" s="3064"/>
      <c r="AA31" s="3064"/>
      <c r="AB31" s="3065"/>
      <c r="AC31" s="71"/>
      <c r="AD31" s="71"/>
      <c r="AE31" s="71"/>
      <c r="AF31" s="71"/>
      <c r="AG31" s="71"/>
      <c r="AH31" s="841"/>
      <c r="AI31" s="1928">
        <v>1</v>
      </c>
      <c r="AJ31" s="1928">
        <v>1</v>
      </c>
      <c r="AK31" s="1928">
        <v>1</v>
      </c>
      <c r="AL31" s="1928">
        <v>1</v>
      </c>
      <c r="AM31" s="1928">
        <v>1</v>
      </c>
      <c r="AN31" s="1928">
        <v>1</v>
      </c>
      <c r="AO31" s="1928">
        <v>1</v>
      </c>
    </row>
    <row r="32" spans="1:41" ht="15.75" customHeight="1">
      <c r="A32" s="1928">
        <v>1</v>
      </c>
      <c r="B32" s="1928">
        <v>1</v>
      </c>
      <c r="C32" s="3207"/>
      <c r="D32" s="3208"/>
      <c r="E32" s="2233"/>
      <c r="F32" s="2233"/>
      <c r="G32" s="2286" t="s">
        <v>1676</v>
      </c>
      <c r="H32" s="2266" t="s">
        <v>1675</v>
      </c>
      <c r="I32" s="2265" t="s">
        <v>3228</v>
      </c>
      <c r="J32" s="2265" t="s">
        <v>1674</v>
      </c>
      <c r="K32" s="2264" t="s">
        <v>3217</v>
      </c>
      <c r="L32" s="2264" t="s">
        <v>3220</v>
      </c>
      <c r="M32" s="2264" t="s">
        <v>3223</v>
      </c>
      <c r="N32" s="2264" t="s">
        <v>3202</v>
      </c>
      <c r="O32" s="2264" t="s">
        <v>3193</v>
      </c>
      <c r="P32" s="2264" t="s">
        <v>3196</v>
      </c>
      <c r="Q32" s="2264" t="s">
        <v>3199</v>
      </c>
      <c r="R32" s="2264" t="s">
        <v>3205</v>
      </c>
      <c r="S32" s="2264" t="s">
        <v>3208</v>
      </c>
      <c r="T32" s="2264" t="s">
        <v>3211</v>
      </c>
      <c r="U32" s="2287" t="s">
        <v>3214</v>
      </c>
      <c r="V32" s="2234" t="s">
        <v>188</v>
      </c>
      <c r="W32" s="3211"/>
      <c r="X32" s="3064"/>
      <c r="Y32" s="3064"/>
      <c r="Z32" s="3064"/>
      <c r="AA32" s="3064"/>
      <c r="AB32" s="3065"/>
      <c r="AC32" s="71"/>
      <c r="AD32" s="1928">
        <v>1</v>
      </c>
      <c r="AE32" s="1928">
        <v>1</v>
      </c>
      <c r="AF32" s="1928">
        <v>1</v>
      </c>
      <c r="AG32" s="71"/>
      <c r="AH32" s="841"/>
      <c r="AI32" s="1928">
        <v>1</v>
      </c>
      <c r="AJ32" s="1928">
        <v>1</v>
      </c>
      <c r="AK32" s="1928">
        <v>1</v>
      </c>
      <c r="AL32" s="1928">
        <v>1</v>
      </c>
      <c r="AM32" s="1928">
        <v>1</v>
      </c>
      <c r="AN32" s="1928">
        <v>1</v>
      </c>
      <c r="AO32" s="1928">
        <v>1</v>
      </c>
    </row>
    <row r="33" spans="1:41" s="873" customFormat="1" ht="20.100000000000001" customHeight="1" thickBot="1">
      <c r="A33" s="1928">
        <v>1</v>
      </c>
      <c r="B33" s="1928">
        <v>1</v>
      </c>
      <c r="C33" s="3209"/>
      <c r="D33" s="3210"/>
      <c r="E33" s="2233"/>
      <c r="F33" s="2233"/>
      <c r="G33" s="2280">
        <v>1E-3</v>
      </c>
      <c r="H33" s="2281">
        <v>1</v>
      </c>
      <c r="I33" s="2275">
        <v>0.5</v>
      </c>
      <c r="J33" s="2276">
        <v>0.1</v>
      </c>
      <c r="K33" s="2267">
        <v>2.5000000000000001E-3</v>
      </c>
      <c r="L33" s="2268">
        <v>2.5000000000000001E-2</v>
      </c>
      <c r="M33" s="2269">
        <v>2.8299999999999999E-2</v>
      </c>
      <c r="N33" s="2268">
        <v>0.24</v>
      </c>
      <c r="O33" s="2267">
        <v>0.03</v>
      </c>
      <c r="P33" s="2267">
        <v>4.4999999999999998E-2</v>
      </c>
      <c r="Q33" s="2267">
        <v>0.15</v>
      </c>
      <c r="R33" s="2267">
        <v>0.23658000000000001</v>
      </c>
      <c r="S33" s="2267">
        <v>29.57</v>
      </c>
      <c r="T33" s="2267">
        <v>0.47</v>
      </c>
      <c r="U33" s="2270">
        <v>0.56999999999999995</v>
      </c>
      <c r="V33" s="2234" t="s">
        <v>188</v>
      </c>
      <c r="W33" s="3212"/>
      <c r="X33" s="3213"/>
      <c r="Y33" s="3213"/>
      <c r="Z33" s="3213"/>
      <c r="AA33" s="3213"/>
      <c r="AB33" s="3214"/>
      <c r="AC33" s="2235"/>
      <c r="AD33" s="1928">
        <v>1</v>
      </c>
      <c r="AE33" s="1928">
        <v>1</v>
      </c>
      <c r="AF33" s="1928">
        <v>1</v>
      </c>
      <c r="AG33" s="1928">
        <v>1</v>
      </c>
      <c r="AH33" s="1928">
        <v>1</v>
      </c>
      <c r="AI33" s="1928">
        <v>1</v>
      </c>
      <c r="AK33" s="580"/>
      <c r="AL33" s="1928">
        <v>1</v>
      </c>
      <c r="AM33" s="1928">
        <v>1</v>
      </c>
      <c r="AN33" s="1928">
        <v>1</v>
      </c>
      <c r="AO33" s="1928">
        <v>1</v>
      </c>
    </row>
    <row r="34" spans="1:41" s="873" customFormat="1" ht="20.100000000000001" customHeight="1">
      <c r="A34" s="1928">
        <v>1</v>
      </c>
      <c r="B34" s="1928">
        <v>1</v>
      </c>
      <c r="C34" s="1928">
        <v>1</v>
      </c>
      <c r="D34" s="1928">
        <v>1</v>
      </c>
      <c r="E34" s="1928">
        <v>1</v>
      </c>
      <c r="F34" s="1928">
        <v>1</v>
      </c>
      <c r="G34" s="1928">
        <v>1</v>
      </c>
      <c r="H34" s="1928">
        <v>1</v>
      </c>
      <c r="I34" s="1928">
        <v>1</v>
      </c>
      <c r="J34" s="1928">
        <v>1</v>
      </c>
      <c r="K34" s="1928">
        <v>1</v>
      </c>
      <c r="L34" s="1928">
        <v>1</v>
      </c>
      <c r="M34" s="1928">
        <v>1</v>
      </c>
      <c r="N34" s="1928">
        <v>1</v>
      </c>
      <c r="O34" s="1928">
        <v>1</v>
      </c>
      <c r="P34" s="1928">
        <v>1</v>
      </c>
      <c r="Q34" s="1928">
        <v>1</v>
      </c>
      <c r="R34" s="1928">
        <v>1</v>
      </c>
      <c r="S34" s="1928">
        <v>1</v>
      </c>
      <c r="T34" s="1928">
        <v>1</v>
      </c>
      <c r="U34" s="1928">
        <v>1</v>
      </c>
      <c r="V34" s="1928">
        <v>1</v>
      </c>
      <c r="W34" s="1928">
        <v>1</v>
      </c>
      <c r="X34" s="1928">
        <v>1</v>
      </c>
      <c r="Y34" s="1928">
        <v>1</v>
      </c>
      <c r="Z34" s="1928">
        <v>1</v>
      </c>
      <c r="AA34" s="1928">
        <v>1</v>
      </c>
      <c r="AB34" s="1928">
        <v>1</v>
      </c>
      <c r="AC34" s="1928">
        <v>1</v>
      </c>
      <c r="AD34" s="1928">
        <v>1</v>
      </c>
      <c r="AE34" s="1928">
        <v>1</v>
      </c>
      <c r="AF34" s="1928">
        <v>1</v>
      </c>
      <c r="AG34" s="1928">
        <v>1</v>
      </c>
      <c r="AH34" s="1928">
        <v>1</v>
      </c>
      <c r="AI34" s="1928">
        <v>1</v>
      </c>
      <c r="AJ34" s="1928">
        <v>1</v>
      </c>
      <c r="AK34" s="1928">
        <v>1</v>
      </c>
      <c r="AL34" s="1928">
        <v>1</v>
      </c>
      <c r="AM34" s="1928">
        <v>1</v>
      </c>
      <c r="AN34" s="1928">
        <v>1</v>
      </c>
      <c r="AO34" s="1928">
        <v>1</v>
      </c>
    </row>
    <row r="35" spans="1:41">
      <c r="A35" s="1928">
        <v>1</v>
      </c>
      <c r="B35" s="1928">
        <v>1</v>
      </c>
      <c r="C35" s="1928">
        <v>1</v>
      </c>
      <c r="D35" s="1928">
        <v>1</v>
      </c>
      <c r="E35" s="1928">
        <v>1</v>
      </c>
      <c r="F35" s="1928">
        <v>1</v>
      </c>
      <c r="G35" s="1928">
        <v>1</v>
      </c>
      <c r="H35" s="1928">
        <v>1</v>
      </c>
      <c r="I35" s="1928">
        <v>1</v>
      </c>
      <c r="J35" s="1928">
        <v>1</v>
      </c>
      <c r="K35" s="1928">
        <v>1</v>
      </c>
      <c r="L35" s="1928">
        <v>1</v>
      </c>
      <c r="M35" s="1928">
        <v>1</v>
      </c>
      <c r="N35" s="1928">
        <v>1</v>
      </c>
      <c r="O35" s="1928">
        <v>1</v>
      </c>
      <c r="P35" s="1928">
        <v>1</v>
      </c>
      <c r="Q35" s="1928">
        <v>1</v>
      </c>
      <c r="R35" s="1928">
        <v>1</v>
      </c>
      <c r="S35" s="1928">
        <v>1</v>
      </c>
      <c r="T35" s="1928">
        <v>1</v>
      </c>
      <c r="U35" s="1928">
        <v>1</v>
      </c>
      <c r="V35" s="1928">
        <v>1</v>
      </c>
      <c r="W35" s="1928">
        <v>1</v>
      </c>
      <c r="X35" s="3071" t="s">
        <v>3331</v>
      </c>
      <c r="Y35" s="3071"/>
      <c r="Z35" s="3071"/>
      <c r="AA35" s="3071"/>
      <c r="AB35" s="3071"/>
      <c r="AC35" s="3071"/>
      <c r="AD35" s="1928">
        <v>1</v>
      </c>
      <c r="AE35" s="1928">
        <v>1</v>
      </c>
      <c r="AF35" s="1928">
        <v>1</v>
      </c>
      <c r="AG35" s="1928">
        <v>1</v>
      </c>
      <c r="AH35" s="1928">
        <v>1</v>
      </c>
      <c r="AI35" s="1928">
        <v>1</v>
      </c>
      <c r="AJ35" s="1928">
        <v>1</v>
      </c>
      <c r="AK35" s="1928">
        <v>1</v>
      </c>
      <c r="AL35" s="1928">
        <v>1</v>
      </c>
      <c r="AM35" s="1928">
        <v>1</v>
      </c>
      <c r="AN35" s="1928">
        <v>1</v>
      </c>
      <c r="AO35" s="1928">
        <v>1</v>
      </c>
    </row>
    <row r="36" spans="1:41" ht="15.75">
      <c r="A36" s="1928">
        <v>1</v>
      </c>
      <c r="B36" s="1928">
        <v>1</v>
      </c>
      <c r="C36" s="1928">
        <v>1</v>
      </c>
      <c r="D36" s="1928">
        <v>1</v>
      </c>
      <c r="E36" s="1928">
        <v>1</v>
      </c>
      <c r="F36" s="1928">
        <v>1</v>
      </c>
      <c r="G36" s="1928">
        <v>1</v>
      </c>
      <c r="H36" s="1928">
        <v>1</v>
      </c>
      <c r="I36" s="2246"/>
      <c r="J36" s="2246"/>
      <c r="K36" s="2246"/>
      <c r="L36" s="2246"/>
      <c r="M36" s="2246"/>
      <c r="N36" s="2246"/>
      <c r="O36" s="2246"/>
      <c r="P36" s="2246"/>
      <c r="Q36" s="2246"/>
      <c r="R36" s="2246"/>
      <c r="S36" s="2246"/>
      <c r="T36" s="2246"/>
      <c r="U36" s="2246"/>
      <c r="V36" s="2246"/>
      <c r="W36" s="1928">
        <v>1</v>
      </c>
      <c r="X36" s="3071"/>
      <c r="Y36" s="3071"/>
      <c r="Z36" s="3071"/>
      <c r="AA36" s="3071"/>
      <c r="AB36" s="3071"/>
      <c r="AC36" s="3071"/>
      <c r="AD36" s="1928">
        <v>1</v>
      </c>
      <c r="AE36" s="1928">
        <v>1</v>
      </c>
      <c r="AF36" s="1928">
        <v>1</v>
      </c>
      <c r="AG36" s="1928">
        <v>1</v>
      </c>
      <c r="AH36" s="1928"/>
      <c r="AI36" s="1928">
        <v>1</v>
      </c>
      <c r="AJ36" s="1928">
        <v>1</v>
      </c>
      <c r="AK36" s="1928">
        <v>1</v>
      </c>
      <c r="AL36" s="1928">
        <v>1</v>
      </c>
      <c r="AM36" s="1928">
        <v>1</v>
      </c>
      <c r="AN36" s="1928">
        <v>1</v>
      </c>
      <c r="AO36" s="1928">
        <v>1</v>
      </c>
    </row>
    <row r="37" spans="1:41" ht="15.75" customHeight="1">
      <c r="A37" s="1928">
        <v>1</v>
      </c>
      <c r="B37" s="1928">
        <v>1</v>
      </c>
      <c r="C37" s="1928">
        <v>1</v>
      </c>
      <c r="D37" s="1928">
        <v>1</v>
      </c>
      <c r="E37" s="1928">
        <v>1</v>
      </c>
      <c r="F37" s="1928">
        <v>1</v>
      </c>
      <c r="G37" s="1928">
        <v>1</v>
      </c>
      <c r="H37" s="1928">
        <v>1</v>
      </c>
      <c r="I37" s="2246"/>
      <c r="J37" s="2246"/>
      <c r="K37" s="2246"/>
      <c r="L37" s="2246"/>
      <c r="M37" s="2246"/>
      <c r="N37" s="2246"/>
      <c r="O37" s="2246"/>
      <c r="P37" s="2246"/>
      <c r="Q37" s="2246"/>
      <c r="R37" s="2246"/>
      <c r="S37" s="2246"/>
      <c r="T37" s="2246"/>
      <c r="U37" s="2246"/>
      <c r="V37" s="2246"/>
      <c r="W37" s="1928">
        <v>1</v>
      </c>
      <c r="X37" s="1325"/>
      <c r="Y37" s="1325" t="s">
        <v>2268</v>
      </c>
      <c r="Z37" s="1010" t="s">
        <v>2848</v>
      </c>
      <c r="AA37" s="1011"/>
      <c r="AB37" s="1011"/>
      <c r="AC37" s="1011"/>
      <c r="AD37" s="1928">
        <v>1</v>
      </c>
      <c r="AE37" s="2774" t="s">
        <v>3977</v>
      </c>
      <c r="AF37" s="1928"/>
      <c r="AH37" s="1928"/>
      <c r="AI37" s="2774" t="s">
        <v>3959</v>
      </c>
      <c r="AJ37" s="1928">
        <v>1</v>
      </c>
      <c r="AK37" s="2775" t="s">
        <v>3907</v>
      </c>
      <c r="AL37" s="2133"/>
    </row>
    <row r="38" spans="1:41" ht="18.75">
      <c r="A38" s="1928">
        <v>1</v>
      </c>
      <c r="B38" s="1928">
        <v>1</v>
      </c>
      <c r="C38" s="1928">
        <v>1</v>
      </c>
      <c r="D38" s="1928">
        <v>1</v>
      </c>
      <c r="E38" s="1928">
        <v>1</v>
      </c>
      <c r="F38" s="1928">
        <v>1</v>
      </c>
      <c r="G38" s="1928">
        <v>1</v>
      </c>
      <c r="H38" s="1928">
        <v>1</v>
      </c>
      <c r="I38" s="2247" t="s">
        <v>3607</v>
      </c>
      <c r="J38" s="2247"/>
      <c r="K38" s="836"/>
      <c r="L38" s="836"/>
      <c r="M38" s="2247"/>
      <c r="N38" s="71"/>
      <c r="O38" s="71"/>
      <c r="P38" s="2246"/>
      <c r="Q38" s="2246"/>
      <c r="R38" s="2246"/>
      <c r="S38" s="2246"/>
      <c r="T38" s="2246"/>
      <c r="U38" s="2246"/>
      <c r="V38" s="2246"/>
      <c r="W38" s="1928">
        <v>1</v>
      </c>
      <c r="X38" s="1326"/>
      <c r="Y38" s="1326" t="s">
        <v>297</v>
      </c>
      <c r="Z38" s="1327" t="s">
        <v>2270</v>
      </c>
      <c r="AA38" s="1013"/>
      <c r="AB38" s="1013"/>
      <c r="AC38" s="1014"/>
      <c r="AD38" s="1928">
        <v>1</v>
      </c>
      <c r="AE38" s="2774"/>
      <c r="AF38" s="1928"/>
      <c r="AH38" s="1928"/>
      <c r="AI38" s="2776" t="s">
        <v>3960</v>
      </c>
      <c r="AJ38" s="1928">
        <v>1</v>
      </c>
      <c r="AK38" s="2771" t="s">
        <v>3908</v>
      </c>
      <c r="AL38" s="2133"/>
    </row>
    <row r="39" spans="1:41" ht="18.75" customHeight="1" thickBot="1">
      <c r="A39" s="1928">
        <v>1</v>
      </c>
      <c r="B39" s="1928">
        <v>1</v>
      </c>
      <c r="C39" s="1928">
        <v>1</v>
      </c>
      <c r="D39" s="1928">
        <v>1</v>
      </c>
      <c r="E39" s="1928">
        <v>1</v>
      </c>
      <c r="F39" s="1928">
        <v>1</v>
      </c>
      <c r="G39" s="1928">
        <v>1</v>
      </c>
      <c r="H39" s="1928">
        <v>1</v>
      </c>
      <c r="I39" s="899" t="s">
        <v>3608</v>
      </c>
      <c r="J39" s="836"/>
      <c r="K39" s="836"/>
      <c r="L39" s="836"/>
      <c r="O39" s="71"/>
      <c r="P39" s="2246"/>
      <c r="Q39" s="2246"/>
      <c r="R39" s="2246"/>
      <c r="S39" s="2246"/>
      <c r="T39" s="2246"/>
      <c r="U39" s="2246"/>
      <c r="V39" s="2246"/>
      <c r="W39" s="1928">
        <v>1</v>
      </c>
      <c r="X39" s="1328"/>
      <c r="Y39" s="1328" t="s">
        <v>298</v>
      </c>
      <c r="Z39" s="1329" t="s">
        <v>2172</v>
      </c>
      <c r="AA39" s="1015"/>
      <c r="AB39" s="1015"/>
      <c r="AC39" s="1016"/>
      <c r="AD39" s="1928">
        <v>1</v>
      </c>
      <c r="AE39" s="2774" t="s">
        <v>3923</v>
      </c>
      <c r="AF39" s="1928"/>
      <c r="AH39" s="1928"/>
      <c r="AI39" s="2774" t="s">
        <v>3961</v>
      </c>
      <c r="AJ39" s="1928">
        <v>1</v>
      </c>
      <c r="AK39" s="2771" t="s">
        <v>3910</v>
      </c>
      <c r="AL39" s="2133"/>
    </row>
    <row r="40" spans="1:41" ht="18.75">
      <c r="A40" s="1928">
        <v>1</v>
      </c>
      <c r="B40" s="1928">
        <v>1</v>
      </c>
      <c r="C40" s="1928">
        <v>1</v>
      </c>
      <c r="D40" s="1928">
        <v>1</v>
      </c>
      <c r="E40" s="1928">
        <v>1</v>
      </c>
      <c r="F40" s="1928">
        <v>1</v>
      </c>
      <c r="G40" s="1928">
        <v>1</v>
      </c>
      <c r="H40" s="1928">
        <v>1</v>
      </c>
      <c r="I40" s="837" t="s">
        <v>192</v>
      </c>
      <c r="J40" s="2248" t="s">
        <v>3609</v>
      </c>
      <c r="K40" s="836"/>
      <c r="L40" s="836"/>
      <c r="M40" s="71"/>
      <c r="N40" s="71"/>
      <c r="O40" s="71"/>
      <c r="P40" s="2246"/>
      <c r="Q40" s="2246"/>
      <c r="R40" s="2246"/>
      <c r="S40" s="2246"/>
      <c r="T40" s="2246"/>
      <c r="U40" s="2246"/>
      <c r="V40" s="2246"/>
      <c r="W40" s="1928">
        <v>1</v>
      </c>
      <c r="X40" s="1330" t="s">
        <v>2849</v>
      </c>
      <c r="Y40" s="1331" t="s">
        <v>299</v>
      </c>
      <c r="Z40" s="1332" t="s">
        <v>2850</v>
      </c>
      <c r="AA40" s="1017"/>
      <c r="AB40" s="1017"/>
      <c r="AC40" s="1018"/>
      <c r="AD40" s="1928">
        <v>1</v>
      </c>
      <c r="AE40" s="2776" t="s">
        <v>3924</v>
      </c>
      <c r="AF40" s="1928"/>
      <c r="AH40" s="1928"/>
      <c r="AI40" s="2776" t="s">
        <v>3962</v>
      </c>
      <c r="AJ40" s="1928">
        <v>1</v>
      </c>
      <c r="AK40" s="2771" t="s">
        <v>3911</v>
      </c>
      <c r="AL40" s="2133"/>
    </row>
    <row r="41" spans="1:41" ht="18.75">
      <c r="A41" s="1928">
        <v>1</v>
      </c>
      <c r="B41" s="1928">
        <v>1</v>
      </c>
      <c r="C41" s="1928">
        <v>1</v>
      </c>
      <c r="D41" s="1928">
        <v>1</v>
      </c>
      <c r="E41" s="1928">
        <v>1</v>
      </c>
      <c r="F41" s="1928">
        <v>1</v>
      </c>
      <c r="G41" s="1928">
        <v>1</v>
      </c>
      <c r="H41" s="1928">
        <v>1</v>
      </c>
      <c r="I41" s="860" t="s">
        <v>201</v>
      </c>
      <c r="J41" s="2249" t="s">
        <v>3610</v>
      </c>
      <c r="K41" s="836"/>
      <c r="L41" s="836"/>
      <c r="M41" s="71"/>
      <c r="N41" s="71"/>
      <c r="O41" s="71"/>
      <c r="P41" s="2246"/>
      <c r="Q41" s="2246"/>
      <c r="R41" s="2246"/>
      <c r="S41" s="2246"/>
      <c r="T41" s="2246"/>
      <c r="U41" s="2246"/>
      <c r="V41" s="2246"/>
      <c r="W41" s="1928">
        <v>1</v>
      </c>
      <c r="X41" s="1330" t="s">
        <v>2851</v>
      </c>
      <c r="Y41" s="1331" t="s">
        <v>2274</v>
      </c>
      <c r="Z41" s="1019" t="s">
        <v>2852</v>
      </c>
      <c r="AA41" s="1020"/>
      <c r="AB41" s="1020"/>
      <c r="AC41" s="1020"/>
      <c r="AD41" s="1928">
        <v>1</v>
      </c>
      <c r="AE41" s="2774" t="s">
        <v>3925</v>
      </c>
      <c r="AF41" s="1928"/>
      <c r="AH41" s="1928"/>
      <c r="AI41" s="2774" t="s">
        <v>3963</v>
      </c>
      <c r="AJ41" s="1928">
        <v>1</v>
      </c>
      <c r="AK41" s="2771" t="s">
        <v>3912</v>
      </c>
      <c r="AL41" s="2133"/>
    </row>
    <row r="42" spans="1:41" ht="15.75">
      <c r="A42" s="1928">
        <v>1</v>
      </c>
      <c r="B42" s="1928">
        <v>1</v>
      </c>
      <c r="C42" s="1928"/>
      <c r="D42" s="2255" t="s">
        <v>3652</v>
      </c>
      <c r="E42" s="1928">
        <v>1</v>
      </c>
      <c r="F42" s="1928">
        <v>1</v>
      </c>
      <c r="G42" s="2255" t="s">
        <v>3653</v>
      </c>
      <c r="H42" s="2294" t="str">
        <f t="shared" ref="H42" si="19">SUBSTITUTE(ADDRESS(1,COLUMN(),4),"1","")</f>
        <v>H</v>
      </c>
      <c r="I42" s="860" t="s">
        <v>192</v>
      </c>
      <c r="J42" s="2249" t="s">
        <v>3610</v>
      </c>
      <c r="K42" s="836"/>
      <c r="L42" s="836"/>
      <c r="M42" s="71"/>
      <c r="N42" s="71"/>
      <c r="O42" s="71"/>
      <c r="P42" s="2246"/>
      <c r="Q42" s="2246"/>
      <c r="R42" s="2246"/>
      <c r="S42" s="2246"/>
      <c r="T42" s="2246"/>
      <c r="U42" s="2246"/>
      <c r="V42" s="2246"/>
      <c r="W42" s="1928">
        <v>1</v>
      </c>
      <c r="X42" s="2839" t="s">
        <v>3991</v>
      </c>
      <c r="Y42" s="1023" t="s">
        <v>2853</v>
      </c>
      <c r="Z42" s="1334" t="s">
        <v>2529</v>
      </c>
      <c r="AA42" s="1335" t="s">
        <v>2854</v>
      </c>
      <c r="AB42" s="1336" t="s">
        <v>299</v>
      </c>
      <c r="AC42" s="1336" t="s">
        <v>2274</v>
      </c>
      <c r="AD42" s="1928">
        <v>1</v>
      </c>
      <c r="AE42" s="2776" t="s">
        <v>3926</v>
      </c>
      <c r="AF42" s="1928"/>
      <c r="AH42" s="1928"/>
      <c r="AI42" s="2776" t="s">
        <v>3964</v>
      </c>
      <c r="AJ42" s="1928">
        <v>1</v>
      </c>
      <c r="AK42" s="2771" t="s">
        <v>3913</v>
      </c>
      <c r="AL42" s="2133"/>
    </row>
    <row r="43" spans="1:41" ht="18.75">
      <c r="A43" s="1928">
        <v>1</v>
      </c>
      <c r="B43" s="1928">
        <v>1</v>
      </c>
      <c r="C43" s="1928"/>
      <c r="D43" s="2251" t="s">
        <v>204</v>
      </c>
      <c r="E43" s="1928">
        <v>1</v>
      </c>
      <c r="F43" s="1928">
        <v>1</v>
      </c>
      <c r="G43" s="1928"/>
      <c r="H43" s="2250" t="s">
        <v>3611</v>
      </c>
      <c r="I43" s="2252"/>
      <c r="K43" s="2251"/>
      <c r="L43" s="2251"/>
      <c r="M43" s="71"/>
      <c r="N43" s="71"/>
      <c r="O43" s="1078"/>
      <c r="P43" s="2246"/>
      <c r="Q43" s="2246"/>
      <c r="R43" s="2246"/>
      <c r="S43" s="2246"/>
      <c r="T43" s="2246"/>
      <c r="U43" s="2246"/>
      <c r="V43" s="2246"/>
      <c r="X43" s="1333">
        <f>ROW()</f>
        <v>43</v>
      </c>
      <c r="Y43" s="944" t="str">
        <f>CHAR(ROW(A65))</f>
        <v>A</v>
      </c>
      <c r="Z43" s="1334"/>
      <c r="AA43" s="1335"/>
      <c r="AB43" s="1336" t="s">
        <v>299</v>
      </c>
      <c r="AC43" s="1336" t="s">
        <v>2274</v>
      </c>
      <c r="AD43" s="1928">
        <v>1</v>
      </c>
      <c r="AE43" s="2774" t="s">
        <v>3927</v>
      </c>
      <c r="AF43" s="1928"/>
      <c r="AG43" s="1928"/>
      <c r="AH43" s="1928"/>
      <c r="AI43" s="1928">
        <v>1</v>
      </c>
      <c r="AJ43" s="1928">
        <v>1</v>
      </c>
      <c r="AK43" s="2771" t="s">
        <v>3909</v>
      </c>
      <c r="AL43" s="2133"/>
    </row>
    <row r="44" spans="1:41" ht="18.75" customHeight="1">
      <c r="A44" s="1928">
        <v>1</v>
      </c>
      <c r="B44" s="1928">
        <v>1</v>
      </c>
      <c r="C44" s="2263"/>
      <c r="D44" s="2262" t="str">
        <f ca="1">_xlfn.FORMULATEXT(H44)</f>
        <v>=CONCATENER(E15;" colonne ";E1;"  ")</v>
      </c>
      <c r="E44" s="1928">
        <v>1</v>
      </c>
      <c r="F44" s="1928">
        <v>1</v>
      </c>
      <c r="G44" s="2256"/>
      <c r="H44" s="2253" t="str">
        <f>CONCATENATE(E15," colonne ",E1,"  ")</f>
        <v xml:space="preserve">de colonne E  </v>
      </c>
      <c r="I44" s="2257" t="str">
        <f ca="1">_xlfn.FORMULATEXT(E17)</f>
        <v>=SI(ET(C17&gt;0;G17&gt;0);"de";"")</v>
      </c>
      <c r="J44" s="2258" t="s">
        <v>3613</v>
      </c>
      <c r="K44" s="2259"/>
      <c r="L44" s="2258"/>
      <c r="M44" s="2258"/>
      <c r="N44" s="71"/>
      <c r="O44" s="71"/>
      <c r="P44" s="2246"/>
      <c r="Q44" s="2246"/>
      <c r="R44" s="2246"/>
      <c r="S44" s="2246"/>
      <c r="T44" s="2246"/>
      <c r="U44" s="2246"/>
      <c r="V44" s="2246"/>
      <c r="W44" s="1928">
        <v>1</v>
      </c>
      <c r="X44" s="2168">
        <f>ROW()</f>
        <v>44</v>
      </c>
      <c r="Y44" s="901" t="str" cm="1">
        <f t="array" aca="1" ref="Y44" ca="1">IF(Y43="","",LEFT(ADDRESS(1,COLUMN(INDIRECT(Y43&amp;"1"))+1,4),LEN(ADDRESS(1,COLUMN(INDIRECT(Y43&amp;"1"))+1,4))-1))</f>
        <v>B</v>
      </c>
      <c r="Z44" s="1025" t="str">
        <f t="shared" ref="Z44:Z76" ca="1" si="20">IF(AB44&lt;=0,"",Y44)</f>
        <v>B</v>
      </c>
      <c r="AA44" s="1026" t="str">
        <f t="shared" ref="AA44:AA76" ca="1" si="21">IF(AB44&lt;=0,Y44,"")</f>
        <v/>
      </c>
      <c r="AB44" s="1018" cm="1">
        <f t="array" aca="1" ref="AB44:AC44" ca="1">CELL("largeur", INDIRECT(Y44 &amp; 1))</f>
        <v>4</v>
      </c>
      <c r="AC44" s="1027" t="b">
        <f ca="1"/>
        <v>0</v>
      </c>
      <c r="AD44" s="1928">
        <v>1</v>
      </c>
      <c r="AE44" s="2776" t="s">
        <v>3928</v>
      </c>
      <c r="AF44" s="1928"/>
      <c r="AG44" s="1928"/>
      <c r="AH44" s="1928"/>
      <c r="AI44" s="1928"/>
      <c r="AJ44" s="1928">
        <v>1</v>
      </c>
      <c r="AK44" s="2261" t="s">
        <v>3882</v>
      </c>
      <c r="AL44" s="2133"/>
    </row>
    <row r="45" spans="1:41" ht="18.75">
      <c r="A45" s="1928">
        <v>1</v>
      </c>
      <c r="B45" s="1928">
        <v>1</v>
      </c>
      <c r="C45" s="2263"/>
      <c r="D45" s="2262" t="str">
        <f t="shared" ref="D45:D51" ca="1" si="22">_xlfn.FORMULATEXT(H45)</f>
        <v>=CONCATENER(I15;" colonne ";I1;"  ")</v>
      </c>
      <c r="E45" s="1928">
        <v>1</v>
      </c>
      <c r="F45" s="1928">
        <v>1</v>
      </c>
      <c r="G45" s="2256"/>
      <c r="H45" s="2253" t="str">
        <f>CONCATENATE(I15," colonne ",I1,"  ")</f>
        <v xml:space="preserve">Erreurs de saisie colonne I  </v>
      </c>
      <c r="I45" s="2257" t="str">
        <f ca="1">_xlfn.FORMULATEXT(I17)</f>
        <v>=SI(ET(G17="";H17="");0;SI(ET(G17&lt;&gt;"";H17="");"saisir ⑦";SI(ET(G17="";H17&lt;&gt;"");"saisir ⑥";SI(ET(H17=H8;G17&gt;10);"Trop de'/10";0))))</v>
      </c>
      <c r="J45" s="2258" t="s">
        <v>3614</v>
      </c>
      <c r="K45" s="2259"/>
      <c r="L45" s="2258"/>
      <c r="M45" s="2258"/>
      <c r="N45" s="71"/>
      <c r="O45" s="71"/>
      <c r="P45" s="2246"/>
      <c r="Q45" s="2246"/>
      <c r="R45" s="2246"/>
      <c r="S45" s="2246"/>
      <c r="T45" s="2246"/>
      <c r="U45" s="2246"/>
      <c r="V45" s="2246"/>
      <c r="W45" s="1928">
        <v>1</v>
      </c>
      <c r="X45" s="1333">
        <f>ROW()</f>
        <v>45</v>
      </c>
      <c r="Y45" s="901" t="str" cm="1">
        <f t="array" aca="1" ref="Y45" ca="1">IF(Y44="","",LEFT(ADDRESS(1,COLUMN(INDIRECT(Y44&amp;"1"))+1,4),LEN(ADDRESS(1,COLUMN(INDIRECT(Y44&amp;"1"))+1,4))-1))</f>
        <v>C</v>
      </c>
      <c r="Z45" s="1025" t="str">
        <f t="shared" ca="1" si="20"/>
        <v>C</v>
      </c>
      <c r="AA45" s="1026" t="str">
        <f t="shared" ca="1" si="21"/>
        <v/>
      </c>
      <c r="AB45" s="1018" cm="1">
        <f t="array" aca="1" ref="AB45:AC45" ca="1">CELL("largeur", INDIRECT(Y45 &amp; 1))</f>
        <v>17</v>
      </c>
      <c r="AC45" s="1027" t="b">
        <f ca="1"/>
        <v>0</v>
      </c>
      <c r="AD45" s="1928">
        <v>1</v>
      </c>
      <c r="AE45" s="2774" t="s">
        <v>3929</v>
      </c>
      <c r="AF45" s="1928"/>
      <c r="AG45" s="1928"/>
      <c r="AH45" s="1928"/>
      <c r="AI45" s="1928"/>
      <c r="AJ45" s="1928">
        <v>1</v>
      </c>
      <c r="AK45" s="2772" t="s">
        <v>3883</v>
      </c>
      <c r="AL45" s="2133"/>
    </row>
    <row r="46" spans="1:41" ht="18.75" customHeight="1">
      <c r="A46" s="1928">
        <v>1</v>
      </c>
      <c r="B46" s="1928">
        <v>1</v>
      </c>
      <c r="C46" s="2263"/>
      <c r="D46" s="2262" t="str">
        <f t="shared" ca="1" si="22"/>
        <v>=CONCATENER(M15;" colonne ";M1;"  ")</v>
      </c>
      <c r="E46" s="1928">
        <v>1</v>
      </c>
      <c r="F46" s="1928">
        <v>1</v>
      </c>
      <c r="G46" s="2256"/>
      <c r="H46" s="2253" t="str">
        <f>CONCATENATE(M15," colonne ",M1,"  ")</f>
        <v xml:space="preserve"> Poids équivalence colonne M  </v>
      </c>
      <c r="I46" s="2257" t="str">
        <f ca="1">_xlfn.FORMULATEXT(M17)</f>
        <v>=SIERREUR(SOMME.SI(G32:H32; H17; G33:H33); 0)</v>
      </c>
      <c r="J46" s="2258" t="s">
        <v>3615</v>
      </c>
      <c r="K46" s="2259"/>
      <c r="L46" s="2258"/>
      <c r="M46" s="2258"/>
      <c r="N46" s="71"/>
      <c r="O46" s="905" t="s">
        <v>3675</v>
      </c>
      <c r="P46" s="905"/>
      <c r="Q46" s="905"/>
      <c r="R46" s="905"/>
      <c r="S46" s="905"/>
      <c r="T46" s="2246"/>
      <c r="U46" s="2246"/>
      <c r="V46" s="2246"/>
      <c r="W46" s="1928">
        <v>1</v>
      </c>
      <c r="X46" s="1333">
        <f>ROW()</f>
        <v>46</v>
      </c>
      <c r="Y46" s="901" t="str" cm="1">
        <f t="array" aca="1" ref="Y46" ca="1">IF(Y45="","",LEFT(ADDRESS(1,COLUMN(INDIRECT(Y45&amp;"1"))+1,4),LEN(ADDRESS(1,COLUMN(INDIRECT(Y45&amp;"1"))+1,4))-1))</f>
        <v>D</v>
      </c>
      <c r="Z46" s="1025" t="str">
        <f t="shared" ca="1" si="20"/>
        <v>D</v>
      </c>
      <c r="AA46" s="1026" t="str">
        <f t="shared" ca="1" si="21"/>
        <v/>
      </c>
      <c r="AB46" s="1018" cm="1">
        <f t="array" aca="1" ref="AB46:AC46" ca="1">CELL("largeur", INDIRECT(Y46 &amp; 1))</f>
        <v>15</v>
      </c>
      <c r="AC46" s="1027" t="b">
        <f ca="1"/>
        <v>0</v>
      </c>
      <c r="AD46" s="1928">
        <v>1</v>
      </c>
      <c r="AE46" s="2776" t="s">
        <v>3930</v>
      </c>
      <c r="AF46" s="1928"/>
      <c r="AG46" s="1928"/>
      <c r="AH46" s="1928"/>
      <c r="AI46" s="1928"/>
      <c r="AJ46" s="1928">
        <v>1</v>
      </c>
      <c r="AK46" s="2261" t="s">
        <v>3884</v>
      </c>
      <c r="AL46" s="2133"/>
    </row>
    <row r="47" spans="1:41" ht="18.75">
      <c r="A47" s="1928">
        <v>1</v>
      </c>
      <c r="B47" s="1928">
        <v>1</v>
      </c>
      <c r="C47" s="2263"/>
      <c r="D47" s="2262" t="str">
        <f t="shared" ca="1" si="22"/>
        <v>=CONCATENER(N15;" colonne ";N1;"  ")</v>
      </c>
      <c r="E47" s="1928">
        <v>1</v>
      </c>
      <c r="F47" s="1928">
        <v>1</v>
      </c>
      <c r="G47" s="2256"/>
      <c r="H47" s="2253" t="str">
        <f>CONCATENATE(N15," colonne ",N1,"  ")</f>
        <v xml:space="preserve">Recherche poids brut colonne N  </v>
      </c>
      <c r="I47" s="2257" t="str">
        <f ca="1">_xlfn.FORMULATEXT(N17)</f>
        <v>=SI(C17="";M17*G17*J17;(M17*G17)*C17*J17)</v>
      </c>
      <c r="J47" s="2258" t="s">
        <v>3616</v>
      </c>
      <c r="K47" s="2259"/>
      <c r="L47" s="2258"/>
      <c r="M47" s="2258"/>
      <c r="N47" s="71"/>
      <c r="O47" s="71"/>
      <c r="P47" s="2246"/>
      <c r="Q47" s="2246"/>
      <c r="R47" s="2246"/>
      <c r="S47" s="2246"/>
      <c r="T47" s="2246"/>
      <c r="U47" s="2246"/>
      <c r="V47" s="2246"/>
      <c r="W47" s="1928">
        <v>1</v>
      </c>
      <c r="X47" s="1333">
        <f>ROW()</f>
        <v>47</v>
      </c>
      <c r="Y47" s="901" t="str" cm="1">
        <f t="array" aca="1" ref="Y47" ca="1">IF(Y46="","",LEFT(ADDRESS(1,COLUMN(INDIRECT(Y46&amp;"1"))+1,4),LEN(ADDRESS(1,COLUMN(INDIRECT(Y46&amp;"1"))+1,4))-1))</f>
        <v>E</v>
      </c>
      <c r="Z47" s="1025" t="str">
        <f t="shared" ca="1" si="20"/>
        <v>E</v>
      </c>
      <c r="AA47" s="1026" t="str">
        <f t="shared" ca="1" si="21"/>
        <v/>
      </c>
      <c r="AB47" s="1018" cm="1">
        <f t="array" aca="1" ref="AB47:AC47" ca="1">CELL("largeur", INDIRECT(Y47 &amp; 1))</f>
        <v>1</v>
      </c>
      <c r="AC47" s="1027" t="b">
        <f ca="1"/>
        <v>0</v>
      </c>
      <c r="AD47" s="1928">
        <v>1</v>
      </c>
      <c r="AE47" s="2774" t="s">
        <v>3931</v>
      </c>
      <c r="AF47" s="1928"/>
      <c r="AG47" s="1928"/>
      <c r="AH47" s="1928"/>
      <c r="AI47" s="1928"/>
      <c r="AJ47" s="1928">
        <v>1</v>
      </c>
      <c r="AK47" s="2772" t="s">
        <v>3885</v>
      </c>
      <c r="AL47" s="2133"/>
    </row>
    <row r="48" spans="1:41" ht="18.75">
      <c r="A48" s="1928">
        <v>1</v>
      </c>
      <c r="B48" s="1928">
        <v>1</v>
      </c>
      <c r="C48" s="2263"/>
      <c r="D48" s="2262" t="str">
        <f t="shared" ca="1" si="22"/>
        <v>=CONCATENER(O15;" colonne ";O1;"  ")</v>
      </c>
      <c r="E48" s="1928">
        <v>1</v>
      </c>
      <c r="F48" s="1928">
        <v>1</v>
      </c>
      <c r="G48" s="2256"/>
      <c r="H48" s="2253" t="str">
        <f>CONCATENATE(O15," colonne ",O1,"  ")</f>
        <v xml:space="preserve">Calcul poids brut colonne O  </v>
      </c>
      <c r="I48" s="2257" t="str">
        <f ca="1">_xlfn.FORMULATEXT(O17)</f>
        <v>=SI(AA11="";0;(N17/AA11)*AB12)</v>
      </c>
      <c r="J48" s="2260" t="s">
        <v>3617</v>
      </c>
      <c r="K48" s="2259"/>
      <c r="L48" s="2259"/>
      <c r="M48" s="2258"/>
      <c r="N48" s="71"/>
      <c r="O48" s="71"/>
      <c r="P48" s="2246"/>
      <c r="Q48" s="2246"/>
      <c r="R48" s="2246"/>
      <c r="S48" s="2246"/>
      <c r="T48" s="2246"/>
      <c r="U48" s="2246"/>
      <c r="V48" s="2246"/>
      <c r="W48" s="1928">
        <v>1</v>
      </c>
      <c r="X48" s="1333">
        <f>ROW()</f>
        <v>48</v>
      </c>
      <c r="Y48" s="901" t="str" cm="1">
        <f t="array" aca="1" ref="Y48" ca="1">IF(Y47="","",LEFT(ADDRESS(1,COLUMN(INDIRECT(Y47&amp;"1"))+1,4),LEN(ADDRESS(1,COLUMN(INDIRECT(Y47&amp;"1"))+1,4))-1))</f>
        <v>F</v>
      </c>
      <c r="Z48" s="1025" t="str">
        <f t="shared" ca="1" si="20"/>
        <v>F</v>
      </c>
      <c r="AA48" s="1026" t="str">
        <f t="shared" ca="1" si="21"/>
        <v/>
      </c>
      <c r="AB48" s="1018" cm="1">
        <f t="array" aca="1" ref="AB48:AC48" ca="1">CELL("largeur", INDIRECT(Y48 &amp; 1))</f>
        <v>1</v>
      </c>
      <c r="AC48" s="1027" t="b">
        <f ca="1"/>
        <v>0</v>
      </c>
      <c r="AD48" s="1928">
        <v>1</v>
      </c>
      <c r="AE48" s="2776" t="s">
        <v>3932</v>
      </c>
      <c r="AF48" s="1928"/>
      <c r="AG48" s="1928"/>
      <c r="AH48" s="1928"/>
      <c r="AI48" s="1928"/>
      <c r="AJ48" s="1928">
        <v>1</v>
      </c>
      <c r="AK48" s="2261" t="s">
        <v>3886</v>
      </c>
      <c r="AL48" s="2133"/>
    </row>
    <row r="49" spans="1:38" ht="18.75">
      <c r="A49" s="1928">
        <v>1</v>
      </c>
      <c r="B49" s="1928">
        <v>1</v>
      </c>
      <c r="C49" s="2263"/>
      <c r="D49" s="2262" t="str">
        <f t="shared" ca="1" si="22"/>
        <v>=CONCATENER(P15;" colonne ";P1;"  ")</v>
      </c>
      <c r="E49" s="1928">
        <v>1</v>
      </c>
      <c r="F49" s="1928">
        <v>1</v>
      </c>
      <c r="G49" s="2256"/>
      <c r="H49" s="2253" t="str">
        <f>CONCATENATE(P15," colonne ",P1,"  ")</f>
        <v xml:space="preserve">Volume équivalence colonne P  </v>
      </c>
      <c r="I49" s="2257" t="str">
        <f ca="1">_xlfn.FORMULATEXT(P$17)</f>
        <v>=SIERREUR(SOMME.SI(I30:U30; H17; I31:U31); 0) + SIERREUR(SOMME.SI(I32:U32; H17; I33:U33); 0)</v>
      </c>
      <c r="J49" s="2260" t="s">
        <v>3618</v>
      </c>
      <c r="K49" s="2259"/>
      <c r="L49" s="2259"/>
      <c r="M49" s="2258"/>
      <c r="N49" s="71"/>
      <c r="O49" s="905" t="s">
        <v>3676</v>
      </c>
      <c r="P49" s="905"/>
      <c r="Q49" s="905"/>
      <c r="R49" s="905"/>
      <c r="S49" s="905"/>
      <c r="T49" s="2246"/>
      <c r="U49" s="2246"/>
      <c r="V49" s="2246"/>
      <c r="W49" s="1928">
        <v>1</v>
      </c>
      <c r="X49" s="1333">
        <f>ROW()</f>
        <v>49</v>
      </c>
      <c r="Y49" s="901" t="str" cm="1">
        <f t="array" aca="1" ref="Y49" ca="1">IF(Y48="","",LEFT(ADDRESS(1,COLUMN(INDIRECT(Y48&amp;"1"))+1,4),LEN(ADDRESS(1,COLUMN(INDIRECT(Y48&amp;"1"))+1,4))-1))</f>
        <v>G</v>
      </c>
      <c r="Z49" s="1025" t="str">
        <f t="shared" ca="1" si="20"/>
        <v>G</v>
      </c>
      <c r="AA49" s="1026" t="str">
        <f t="shared" ca="1" si="21"/>
        <v/>
      </c>
      <c r="AB49" s="1018" cm="1">
        <f t="array" aca="1" ref="AB49:AC49" ca="1">CELL("largeur", INDIRECT(Y49 &amp; 1))</f>
        <v>16</v>
      </c>
      <c r="AC49" s="1027" t="b">
        <f ca="1"/>
        <v>0</v>
      </c>
      <c r="AD49" s="1928">
        <v>1</v>
      </c>
      <c r="AE49" s="2774" t="s">
        <v>3933</v>
      </c>
      <c r="AF49" s="1928"/>
      <c r="AG49" s="1928"/>
      <c r="AH49" s="1928"/>
      <c r="AI49" s="1928"/>
      <c r="AJ49" s="1928">
        <v>1</v>
      </c>
      <c r="AK49" s="2772" t="s">
        <v>3887</v>
      </c>
      <c r="AL49" s="2133"/>
    </row>
    <row r="50" spans="1:38" ht="18.75" customHeight="1">
      <c r="A50" s="1928">
        <v>1</v>
      </c>
      <c r="B50" s="1928">
        <v>1</v>
      </c>
      <c r="C50" s="2263"/>
      <c r="D50" s="2262" t="str">
        <f t="shared" ca="1" si="22"/>
        <v>=CONCATENER(Q15;" colonne ";Q1;"  ")</v>
      </c>
      <c r="E50" s="1928">
        <v>1</v>
      </c>
      <c r="F50" s="1928">
        <v>1</v>
      </c>
      <c r="G50" s="2256"/>
      <c r="H50" s="2253" t="str">
        <f>CONCATENATE(Q15," colonne ",Q1,"  ")</f>
        <v xml:space="preserve">Recherche volume Brut colonne Q  </v>
      </c>
      <c r="I50" s="2257" t="str">
        <f ca="1">_xlfn.FORMULATEXT(Q$17)</f>
        <v>=SI(C17="";P17*G17;(P17*G17)*C17)</v>
      </c>
      <c r="J50" s="2260" t="s">
        <v>3619</v>
      </c>
      <c r="K50" s="2259"/>
      <c r="L50" s="2259"/>
      <c r="M50" s="2258"/>
      <c r="N50" s="71"/>
      <c r="O50" s="71"/>
      <c r="P50" s="2246"/>
      <c r="Q50" s="2246"/>
      <c r="R50" s="2246"/>
      <c r="S50" s="2246"/>
      <c r="T50" s="2246"/>
      <c r="U50" s="2246"/>
      <c r="V50" s="2246"/>
      <c r="W50" s="1928">
        <v>1</v>
      </c>
      <c r="X50" s="1333">
        <f>ROW()</f>
        <v>50</v>
      </c>
      <c r="Y50" s="901" t="str" cm="1">
        <f t="array" aca="1" ref="Y50" ca="1">IF(Y49="","",LEFT(ADDRESS(1,COLUMN(INDIRECT(Y49&amp;"1"))+1,4),LEN(ADDRESS(1,COLUMN(INDIRECT(Y49&amp;"1"))+1,4))-1))</f>
        <v>H</v>
      </c>
      <c r="Z50" s="1025" t="str">
        <f t="shared" ca="1" si="20"/>
        <v>H</v>
      </c>
      <c r="AA50" s="1026" t="str">
        <f t="shared" ca="1" si="21"/>
        <v/>
      </c>
      <c r="AB50" s="1018" cm="1">
        <f t="array" aca="1" ref="AB50:AC50" ca="1">CELL("largeur", INDIRECT(Y50 &amp; 1))</f>
        <v>18</v>
      </c>
      <c r="AC50" s="1027" t="b">
        <f ca="1"/>
        <v>0</v>
      </c>
      <c r="AD50" s="1928">
        <v>1</v>
      </c>
      <c r="AE50" s="2776" t="s">
        <v>3934</v>
      </c>
      <c r="AF50" s="1928"/>
      <c r="AG50" s="1928"/>
      <c r="AH50" s="1928"/>
      <c r="AI50" s="1928"/>
      <c r="AJ50" s="1928">
        <v>1</v>
      </c>
      <c r="AK50" s="2772" t="s">
        <v>3888</v>
      </c>
      <c r="AL50" s="2133"/>
    </row>
    <row r="51" spans="1:38" ht="18.75">
      <c r="A51" s="1928">
        <v>1</v>
      </c>
      <c r="B51" s="1928">
        <v>1</v>
      </c>
      <c r="C51" s="2263"/>
      <c r="D51" s="2262" t="str">
        <f t="shared" ca="1" si="22"/>
        <v>=CONCATENER(R15;" colonne ";R1;"  ")</v>
      </c>
      <c r="E51" s="1928">
        <v>1</v>
      </c>
      <c r="F51" s="1928">
        <v>1</v>
      </c>
      <c r="G51" s="2256"/>
      <c r="H51" s="2253" t="str">
        <f>CONCATENATE(R15," colonne ",R1,"  ")</f>
        <v xml:space="preserve">Calcul volume brut colonne R  </v>
      </c>
      <c r="I51" s="2257" t="str">
        <f ca="1">_xlfn.FORMULATEXT(R$17)</f>
        <v>=SI(AA11="";0;(Q17/AA11)*AB12)</v>
      </c>
      <c r="J51" s="2260" t="s">
        <v>3620</v>
      </c>
      <c r="K51" s="2259"/>
      <c r="L51" s="2259"/>
      <c r="M51" s="2258"/>
      <c r="N51" s="71"/>
      <c r="O51" s="71"/>
      <c r="P51" s="2246"/>
      <c r="Q51" s="2246"/>
      <c r="R51" s="2246"/>
      <c r="S51" s="2246"/>
      <c r="T51" s="2246"/>
      <c r="U51" s="2246"/>
      <c r="V51" s="2246"/>
      <c r="W51" s="1928">
        <v>1</v>
      </c>
      <c r="X51" s="1333">
        <f>ROW()</f>
        <v>51</v>
      </c>
      <c r="Y51" s="901" t="str" cm="1">
        <f t="array" aca="1" ref="Y51" ca="1">IF(Y50="","",LEFT(ADDRESS(1,COLUMN(INDIRECT(Y50&amp;"1"))+1,4),LEN(ADDRESS(1,COLUMN(INDIRECT(Y50&amp;"1"))+1,4))-1))</f>
        <v>I</v>
      </c>
      <c r="Z51" s="1025" t="str">
        <f t="shared" ca="1" si="20"/>
        <v>I</v>
      </c>
      <c r="AA51" s="1026" t="str">
        <f t="shared" ca="1" si="21"/>
        <v/>
      </c>
      <c r="AB51" s="1018" cm="1">
        <f t="array" aca="1" ref="AB51:AC51" ca="1">CELL("largeur", INDIRECT(Y51 &amp; 1))</f>
        <v>17</v>
      </c>
      <c r="AC51" s="1027" t="b">
        <f ca="1"/>
        <v>0</v>
      </c>
      <c r="AD51" s="1928">
        <v>1</v>
      </c>
      <c r="AE51" s="2774" t="s">
        <v>3935</v>
      </c>
      <c r="AF51" s="1928"/>
      <c r="AG51" s="1928"/>
      <c r="AH51" s="1928"/>
      <c r="AI51" s="1928"/>
      <c r="AJ51" s="1928">
        <v>1</v>
      </c>
      <c r="AK51" s="2772" t="s">
        <v>3889</v>
      </c>
      <c r="AL51" s="2133"/>
    </row>
    <row r="52" spans="1:38" ht="18.75" customHeight="1">
      <c r="A52" s="1928">
        <v>1</v>
      </c>
      <c r="B52" s="1928">
        <v>1</v>
      </c>
      <c r="C52" s="2263"/>
      <c r="D52" s="2262" t="str">
        <f t="shared" ref="D52:D76" ca="1" si="23">_xlfn.FORMULATEXT(H52)</f>
        <v>=CONCATENER(S15;" colonne ";S$1;"  ")</v>
      </c>
      <c r="E52" s="1928">
        <v>1</v>
      </c>
      <c r="F52" s="1928">
        <v>1</v>
      </c>
      <c r="G52" s="2256"/>
      <c r="H52" s="2253" t="str">
        <f>CONCATENATE(S15," colonne ",S$1,"  ")</f>
        <v xml:space="preserve">total poids + volumes bruts colonne S  </v>
      </c>
      <c r="I52" s="2257" t="str">
        <f ca="1">_xlfn.FORMULATEXT(S$17)</f>
        <v>=SI(O17&gt;0;O17;R17)</v>
      </c>
      <c r="J52" s="2261" t="s">
        <v>3621</v>
      </c>
      <c r="K52" s="2261"/>
      <c r="L52" s="2261"/>
      <c r="M52" s="2261"/>
      <c r="N52" s="2246"/>
      <c r="O52" s="2246"/>
      <c r="P52" s="2246"/>
      <c r="Q52" s="2246"/>
      <c r="R52" s="2246"/>
      <c r="S52" s="2246"/>
      <c r="T52" s="2246"/>
      <c r="U52" s="2246"/>
      <c r="V52" s="2246"/>
      <c r="W52" s="1928">
        <v>1</v>
      </c>
      <c r="X52" s="1333">
        <f>ROW()</f>
        <v>52</v>
      </c>
      <c r="Y52" s="901" t="str" cm="1">
        <f t="array" aca="1" ref="Y52" ca="1">IF(Y51="","",LEFT(ADDRESS(1,COLUMN(INDIRECT(Y51&amp;"1"))+1,4),LEN(ADDRESS(1,COLUMN(INDIRECT(Y51&amp;"1"))+1,4))-1))</f>
        <v>J</v>
      </c>
      <c r="Z52" s="1025" t="str">
        <f t="shared" ca="1" si="20"/>
        <v>J</v>
      </c>
      <c r="AA52" s="1026" t="str">
        <f t="shared" ca="1" si="21"/>
        <v/>
      </c>
      <c r="AB52" s="1018" cm="1">
        <f t="array" aca="1" ref="AB52:AC52" ca="1">CELL("largeur", INDIRECT(Y52 &amp; 1))</f>
        <v>13</v>
      </c>
      <c r="AC52" s="1027" t="b">
        <f ca="1"/>
        <v>0</v>
      </c>
      <c r="AD52" s="1928">
        <v>1</v>
      </c>
      <c r="AE52" s="2776" t="s">
        <v>3936</v>
      </c>
      <c r="AF52" s="1928"/>
      <c r="AG52" s="1928"/>
      <c r="AH52" s="1928"/>
      <c r="AI52" s="1928"/>
      <c r="AJ52" s="1928">
        <v>1</v>
      </c>
      <c r="AK52" s="2261" t="s">
        <v>3891</v>
      </c>
      <c r="AL52" s="2133"/>
    </row>
    <row r="53" spans="1:38" ht="18.75">
      <c r="A53" s="1928">
        <v>1</v>
      </c>
      <c r="B53" s="1928">
        <v>1</v>
      </c>
      <c r="C53" s="2263"/>
      <c r="D53" s="2262" t="str">
        <f t="shared" ca="1" si="23"/>
        <v>=CONCATENER(T15;" colonne ";T$1;"  ")</v>
      </c>
      <c r="E53" s="1928">
        <v>1</v>
      </c>
      <c r="F53" s="1928">
        <v>1</v>
      </c>
      <c r="G53" s="2256"/>
      <c r="H53" s="2253" t="str">
        <f>CONCATENATE(T15," colonne ",T$1,"  ")</f>
        <v xml:space="preserve">⑭ pour  colonne T  </v>
      </c>
      <c r="I53" s="2257" t="str">
        <f ca="1">_xlfn.FORMULATEXT(T$17)</f>
        <v>=SI(O17=0;0;(O17/O21)*AF15)</v>
      </c>
      <c r="J53" s="2261" t="s">
        <v>3622</v>
      </c>
      <c r="K53" s="2261"/>
      <c r="L53" s="2261"/>
      <c r="M53" s="2261"/>
      <c r="N53" s="2246"/>
      <c r="O53" s="2246"/>
      <c r="P53" s="2246"/>
      <c r="Q53" s="2246"/>
      <c r="R53" s="2246"/>
      <c r="S53" s="2246"/>
      <c r="T53" s="2246"/>
      <c r="U53" s="2246"/>
      <c r="V53" s="2246"/>
      <c r="W53" s="1928">
        <v>1</v>
      </c>
      <c r="X53" s="1333">
        <f>ROW()</f>
        <v>53</v>
      </c>
      <c r="Y53" s="901" t="str" cm="1">
        <f t="array" aca="1" ref="Y53" ca="1">IF(Y52="","",LEFT(ADDRESS(1,COLUMN(INDIRECT(Y52&amp;"1"))+1,4),LEN(ADDRESS(1,COLUMN(INDIRECT(Y52&amp;"1"))+1,4))-1))</f>
        <v>K</v>
      </c>
      <c r="Z53" s="1025" t="str">
        <f t="shared" ca="1" si="20"/>
        <v>K</v>
      </c>
      <c r="AA53" s="1026" t="str">
        <f t="shared" ca="1" si="21"/>
        <v/>
      </c>
      <c r="AB53" s="1018" cm="1">
        <f t="array" aca="1" ref="AB53:AC53" ca="1">CELL("largeur", INDIRECT(Y53 &amp; 1))</f>
        <v>8</v>
      </c>
      <c r="AC53" s="1027" t="b">
        <f ca="1"/>
        <v>0</v>
      </c>
      <c r="AD53" s="1928">
        <v>1</v>
      </c>
      <c r="AE53" s="2774" t="s">
        <v>3937</v>
      </c>
      <c r="AF53" s="1928"/>
      <c r="AG53" s="1928"/>
      <c r="AH53" s="1928"/>
      <c r="AI53" s="1928"/>
      <c r="AJ53" s="1928">
        <v>1</v>
      </c>
      <c r="AK53" s="2772" t="s">
        <v>3892</v>
      </c>
      <c r="AL53" s="2133"/>
    </row>
    <row r="54" spans="1:38" ht="18.75" customHeight="1">
      <c r="A54" s="1928">
        <v>1</v>
      </c>
      <c r="B54" s="1928">
        <v>1</v>
      </c>
      <c r="C54" s="2263"/>
      <c r="D54" s="2262" t="str">
        <f t="shared" ca="1" si="23"/>
        <v>=CONCATENER(U16;" colonne ";U$1;"  ")</v>
      </c>
      <c r="E54" s="1928">
        <v>1</v>
      </c>
      <c r="F54" s="1928">
        <v>1</v>
      </c>
      <c r="G54" s="2256"/>
      <c r="H54" s="2253" t="str">
        <f>CONCATENATE(U16," colonne ",U$1,"  ")</f>
        <v xml:space="preserve">Volume brut colonne U  </v>
      </c>
      <c r="I54" s="2257" t="str">
        <f ca="1">_xlfn.FORMULATEXT(U$17)</f>
        <v>=SI(Q17=0;0;(Q17/Q21)*AF15)</v>
      </c>
      <c r="J54" s="2261" t="s">
        <v>3623</v>
      </c>
      <c r="K54" s="2261"/>
      <c r="L54" s="2261"/>
      <c r="M54" s="2261"/>
      <c r="N54" s="2246"/>
      <c r="O54" s="2246"/>
      <c r="P54" s="2246"/>
      <c r="Q54" s="2246"/>
      <c r="R54" s="2246"/>
      <c r="S54" s="2246"/>
      <c r="T54" s="2246"/>
      <c r="U54" s="2246"/>
      <c r="V54" s="2246"/>
      <c r="W54" s="1928">
        <v>1</v>
      </c>
      <c r="X54" s="1333">
        <f>ROW()</f>
        <v>54</v>
      </c>
      <c r="Y54" s="901" t="str" cm="1">
        <f t="array" aca="1" ref="Y54" ca="1">IF(Y53="","",LEFT(ADDRESS(1,COLUMN(INDIRECT(Y53&amp;"1"))+1,4),LEN(ADDRESS(1,COLUMN(INDIRECT(Y53&amp;"1"))+1,4))-1))</f>
        <v>L</v>
      </c>
      <c r="Z54" s="1025" t="str">
        <f t="shared" ca="1" si="20"/>
        <v>L</v>
      </c>
      <c r="AA54" s="1026" t="str">
        <f t="shared" ca="1" si="21"/>
        <v/>
      </c>
      <c r="AB54" s="1018" cm="1">
        <f t="array" aca="1" ref="AB54:AC54" ca="1">CELL("largeur", INDIRECT(Y54 &amp; 1))</f>
        <v>35</v>
      </c>
      <c r="AC54" s="1027" t="b">
        <f ca="1"/>
        <v>0</v>
      </c>
      <c r="AD54" s="1928">
        <v>1</v>
      </c>
      <c r="AE54" s="2776" t="s">
        <v>3938</v>
      </c>
      <c r="AF54" s="1928"/>
      <c r="AG54" s="1928"/>
      <c r="AH54" s="1928"/>
      <c r="AI54" s="1928"/>
      <c r="AJ54" s="1928">
        <v>1</v>
      </c>
      <c r="AK54" s="2261" t="s">
        <v>3893</v>
      </c>
      <c r="AL54" s="2133"/>
    </row>
    <row r="55" spans="1:38" ht="18.75">
      <c r="A55" s="1928">
        <v>1</v>
      </c>
      <c r="B55" s="1928">
        <v>1</v>
      </c>
      <c r="C55" s="2263"/>
      <c r="D55" s="2262" t="str">
        <f t="shared" ca="1" si="23"/>
        <v>=CONCATENER(V17;" colonne ";V$1;"  ")</v>
      </c>
      <c r="E55" s="1928">
        <v>1</v>
      </c>
      <c r="F55" s="1928">
        <v>1</v>
      </c>
      <c r="G55" s="2256"/>
      <c r="H55" s="2253" t="str">
        <f>CONCATENATE(V17," colonne ",V$1,"  ")</f>
        <v xml:space="preserve">4 colonne V  </v>
      </c>
      <c r="I55" s="2257" t="str">
        <f ca="1">_xlfn.FORMULATEXT(W$17)</f>
        <v>=H17</v>
      </c>
      <c r="J55" s="2261" t="s">
        <v>3624</v>
      </c>
      <c r="K55" s="2261"/>
      <c r="L55" s="2261"/>
      <c r="M55" s="2261"/>
      <c r="N55" s="2246"/>
      <c r="O55" s="2246"/>
      <c r="P55" s="2246"/>
      <c r="Q55" s="2246"/>
      <c r="R55" s="2246"/>
      <c r="S55" s="2246"/>
      <c r="T55" s="2246"/>
      <c r="U55" s="2246"/>
      <c r="V55" s="2246"/>
      <c r="W55" s="1928">
        <v>1</v>
      </c>
      <c r="X55" s="1333">
        <f>ROW()</f>
        <v>55</v>
      </c>
      <c r="Y55" s="901" t="str" cm="1">
        <f t="array" aca="1" ref="Y55" ca="1">IF(Y54="","",LEFT(ADDRESS(1,COLUMN(INDIRECT(Y54&amp;"1"))+1,4),LEN(ADDRESS(1,COLUMN(INDIRECT(Y54&amp;"1"))+1,4))-1))</f>
        <v>M</v>
      </c>
      <c r="Z55" s="1025" t="str">
        <f t="shared" ca="1" si="20"/>
        <v>M</v>
      </c>
      <c r="AA55" s="1026" t="str">
        <f t="shared" ca="1" si="21"/>
        <v/>
      </c>
      <c r="AB55" s="1018" cm="1">
        <f t="array" aca="1" ref="AB55:AC55" ca="1">CELL("largeur", INDIRECT(Y55 &amp; 1))</f>
        <v>12</v>
      </c>
      <c r="AC55" s="1027" t="b">
        <f ca="1"/>
        <v>0</v>
      </c>
      <c r="AD55" s="1928">
        <v>1</v>
      </c>
      <c r="AE55" s="2774" t="s">
        <v>3939</v>
      </c>
      <c r="AF55" s="1928"/>
      <c r="AG55" s="1928"/>
      <c r="AH55" s="1928"/>
      <c r="AI55" s="1928"/>
      <c r="AJ55" s="1928">
        <v>1</v>
      </c>
      <c r="AK55" s="2772" t="s">
        <v>3894</v>
      </c>
      <c r="AL55" s="2133"/>
    </row>
    <row r="56" spans="1:38" ht="18.75">
      <c r="A56" s="1928">
        <v>1</v>
      </c>
      <c r="B56" s="1928">
        <v>1</v>
      </c>
      <c r="C56" s="2263"/>
      <c r="D56" s="2262" t="str">
        <f t="shared" ca="1" si="23"/>
        <v>=CONCATENER(W17;" colonne ";W$1;"  ")</v>
      </c>
      <c r="E56" s="1928">
        <v>1</v>
      </c>
      <c r="F56" s="1928">
        <v>1</v>
      </c>
      <c r="G56" s="2256"/>
      <c r="H56" s="2253" t="str">
        <f>CONCATENATE(W17," colonne ",W$1,"  ")</f>
        <v xml:space="preserve">V.liqueur.de.3 cl  colonne W  </v>
      </c>
      <c r="I56" s="2257" t="str">
        <f ca="1">_xlfn.FORMULATEXT(W$17)</f>
        <v>=H17</v>
      </c>
      <c r="J56" s="2261" t="s">
        <v>3624</v>
      </c>
      <c r="K56" s="2261"/>
      <c r="L56" s="2261"/>
      <c r="M56" s="2261"/>
      <c r="N56" s="2246"/>
      <c r="O56" s="2246"/>
      <c r="P56" s="2246"/>
      <c r="Q56" s="2246"/>
      <c r="R56" s="2246"/>
      <c r="S56" s="2246"/>
      <c r="T56" s="2246"/>
      <c r="U56" s="2246"/>
      <c r="V56" s="2246"/>
      <c r="W56" s="1928">
        <v>1</v>
      </c>
      <c r="X56" s="1333">
        <f>ROW()</f>
        <v>56</v>
      </c>
      <c r="Y56" s="901" t="str" cm="1">
        <f t="array" aca="1" ref="Y56" ca="1">IF(Y55="","",LEFT(ADDRESS(1,COLUMN(INDIRECT(Y55&amp;"1"))+1,4),LEN(ADDRESS(1,COLUMN(INDIRECT(Y55&amp;"1"))+1,4))-1))</f>
        <v>N</v>
      </c>
      <c r="Z56" s="1025" t="str">
        <f t="shared" ca="1" si="20"/>
        <v>N</v>
      </c>
      <c r="AA56" s="1026" t="str">
        <f t="shared" ca="1" si="21"/>
        <v/>
      </c>
      <c r="AB56" s="1018" cm="1">
        <f t="array" aca="1" ref="AB56:AC56" ca="1">CELL("largeur", INDIRECT(Y56 &amp; 1))</f>
        <v>12</v>
      </c>
      <c r="AC56" s="1027" t="b">
        <f ca="1"/>
        <v>0</v>
      </c>
      <c r="AD56" s="1928">
        <v>1</v>
      </c>
      <c r="AE56" s="2776" t="s">
        <v>3940</v>
      </c>
      <c r="AF56" s="1928"/>
      <c r="AG56" s="1928"/>
      <c r="AH56" s="1928"/>
      <c r="AI56" s="1928"/>
      <c r="AJ56" s="1928">
        <v>1</v>
      </c>
      <c r="AK56" s="2261" t="s">
        <v>3896</v>
      </c>
      <c r="AL56" s="2133"/>
    </row>
    <row r="57" spans="1:38" ht="18.75">
      <c r="A57" s="1928">
        <v>1</v>
      </c>
      <c r="B57" s="1928">
        <v>1</v>
      </c>
      <c r="C57" s="2263"/>
      <c r="D57" s="2262" t="str">
        <f t="shared" ca="1" si="23"/>
        <v>=CONCATENER(X17;" colonne ";X$1;"  ")</v>
      </c>
      <c r="E57" s="1928">
        <v>1</v>
      </c>
      <c r="F57" s="1928">
        <v>1</v>
      </c>
      <c r="G57" s="2256"/>
      <c r="H57" s="2253" t="str">
        <f>CONCATENATE(X17," colonne ",X$1,"  ")</f>
        <v xml:space="preserve">12 cl colonne X  </v>
      </c>
      <c r="I57" s="2257" t="str">
        <f ca="1">_xlfn.FORMULATEXT(X$17)</f>
        <v>=SI(R17&gt;=1; TRONQUE(R17;2) &amp; " L"; SI(R17&gt;0; ARRONDI.SUP(R17;3)*100 &amp; " cl"; ""))</v>
      </c>
      <c r="J57" s="2261" t="s">
        <v>3625</v>
      </c>
      <c r="K57" s="2261"/>
      <c r="L57" s="2261"/>
      <c r="M57" s="2261"/>
      <c r="N57" s="2246"/>
      <c r="O57" s="2246"/>
      <c r="P57" s="2246"/>
      <c r="Q57" s="2246"/>
      <c r="R57" s="2246"/>
      <c r="S57" s="2246"/>
      <c r="T57" s="2246"/>
      <c r="U57" s="2246"/>
      <c r="V57" s="2246"/>
      <c r="W57" s="1928">
        <v>1</v>
      </c>
      <c r="X57" s="1333">
        <f>ROW()</f>
        <v>57</v>
      </c>
      <c r="Y57" s="901" t="str" cm="1">
        <f t="array" aca="1" ref="Y57" ca="1">IF(Y56="","",LEFT(ADDRESS(1,COLUMN(INDIRECT(Y56&amp;"1"))+1,4),LEN(ADDRESS(1,COLUMN(INDIRECT(Y56&amp;"1"))+1,4))-1))</f>
        <v>O</v>
      </c>
      <c r="Z57" s="1025" t="str">
        <f t="shared" ca="1" si="20"/>
        <v>O</v>
      </c>
      <c r="AA57" s="1026" t="str">
        <f t="shared" ca="1" si="21"/>
        <v/>
      </c>
      <c r="AB57" s="1018" cm="1">
        <f t="array" aca="1" ref="AB57:AC57" ca="1">CELL("largeur", INDIRECT(Y57 &amp; 1))</f>
        <v>12</v>
      </c>
      <c r="AC57" s="1027" t="b">
        <f ca="1"/>
        <v>0</v>
      </c>
      <c r="AD57" s="1928">
        <v>1</v>
      </c>
      <c r="AE57" s="2774" t="s">
        <v>3941</v>
      </c>
      <c r="AF57" s="1928"/>
      <c r="AG57" s="1928"/>
      <c r="AH57" s="1928"/>
      <c r="AI57" s="1928"/>
      <c r="AJ57" s="1928">
        <v>1</v>
      </c>
      <c r="AK57" s="2772" t="s">
        <v>3897</v>
      </c>
      <c r="AL57" s="2133"/>
    </row>
    <row r="58" spans="1:38" ht="18.75">
      <c r="A58" s="1928">
        <v>1</v>
      </c>
      <c r="B58" s="1928">
        <v>1</v>
      </c>
      <c r="C58" s="2263"/>
      <c r="D58" s="2262" t="str">
        <f t="shared" ca="1" si="23"/>
        <v>=CONCATENER(Z$17;" colonne ";Z$1;"  ")</v>
      </c>
      <c r="E58" s="1928">
        <v>1</v>
      </c>
      <c r="F58" s="1928">
        <v>1</v>
      </c>
      <c r="G58" s="2256"/>
      <c r="H58" s="2253" t="str">
        <f>CONCATENATE(Z$17," colonne ",Z$1,"  ")</f>
        <v xml:space="preserve">0 colonne Z  </v>
      </c>
      <c r="I58" s="2257" t="str">
        <f ca="1">_xlfn.FORMULATEXT(Z$17)</f>
        <v>=SI(AA11=0;0;SI(ESTVIDE(C17);0;(C17/AA11)*AB12))</v>
      </c>
      <c r="J58" s="2261" t="s">
        <v>3626</v>
      </c>
      <c r="K58" s="2261"/>
      <c r="L58" s="2261"/>
      <c r="M58" s="1928"/>
      <c r="N58" s="1928"/>
      <c r="O58" s="1928"/>
      <c r="P58" s="1928"/>
      <c r="Q58" s="1928"/>
      <c r="R58" s="1928"/>
      <c r="S58" s="1928">
        <v>1</v>
      </c>
      <c r="T58" s="1928">
        <v>1</v>
      </c>
      <c r="U58" s="1928">
        <v>1</v>
      </c>
      <c r="V58" s="1928">
        <v>1</v>
      </c>
      <c r="W58" s="1928">
        <v>1</v>
      </c>
      <c r="X58" s="1333">
        <f>ROW()</f>
        <v>58</v>
      </c>
      <c r="Y58" s="901" t="str" cm="1">
        <f t="array" aca="1" ref="Y58" ca="1">IF(Y57="","",LEFT(ADDRESS(1,COLUMN(INDIRECT(Y57&amp;"1"))+1,4),LEN(ADDRESS(1,COLUMN(INDIRECT(Y57&amp;"1"))+1,4))-1))</f>
        <v>P</v>
      </c>
      <c r="Z58" s="1025" t="str">
        <f t="shared" ca="1" si="20"/>
        <v>P</v>
      </c>
      <c r="AA58" s="1026" t="str">
        <f t="shared" ca="1" si="21"/>
        <v/>
      </c>
      <c r="AB58" s="1018" cm="1">
        <f t="array" aca="1" ref="AB58:AC58" ca="1">CELL("largeur", INDIRECT(Y58 &amp; 1))</f>
        <v>12</v>
      </c>
      <c r="AC58" s="1027" t="b">
        <f ca="1"/>
        <v>0</v>
      </c>
      <c r="AD58" s="1928">
        <v>1</v>
      </c>
      <c r="AE58" s="2776" t="s">
        <v>3942</v>
      </c>
      <c r="AF58" s="1928"/>
      <c r="AG58" s="1928"/>
      <c r="AH58" s="1928"/>
      <c r="AI58" s="1928"/>
      <c r="AJ58" s="1928">
        <v>1</v>
      </c>
      <c r="AK58" s="2261" t="s">
        <v>3898</v>
      </c>
      <c r="AL58" s="2133"/>
    </row>
    <row r="59" spans="1:38" ht="18.75" customHeight="1">
      <c r="A59" s="1928">
        <v>1</v>
      </c>
      <c r="B59" s="1928">
        <v>1</v>
      </c>
      <c r="C59" s="2263"/>
      <c r="D59" s="2262" t="str">
        <f t="shared" ca="1" si="23"/>
        <v>=CONCATENER(AA$17;" colonne ";AA$1;"  ")</v>
      </c>
      <c r="E59" s="1928">
        <v>1</v>
      </c>
      <c r="F59" s="1928">
        <v>1</v>
      </c>
      <c r="G59" s="2256"/>
      <c r="H59" s="2253" t="str">
        <f>CONCATENATE(AA$17," colonne ",AA$1,"  ")</f>
        <v xml:space="preserve">0 colonne AA  </v>
      </c>
      <c r="I59" s="2257" t="str">
        <f ca="1">_xlfn.FORMULATEXT(AA$17)</f>
        <v>=D17</v>
      </c>
      <c r="J59" s="2261" t="s">
        <v>3627</v>
      </c>
      <c r="K59" s="2261"/>
      <c r="L59" s="2261"/>
      <c r="M59" s="1928"/>
      <c r="N59" s="1928"/>
      <c r="O59" s="1928"/>
      <c r="P59" s="1928"/>
      <c r="Q59" s="1928"/>
      <c r="R59" s="1928"/>
      <c r="S59" s="1928">
        <v>1</v>
      </c>
      <c r="T59" s="1928">
        <v>1</v>
      </c>
      <c r="U59" s="1928">
        <v>1</v>
      </c>
      <c r="V59" s="1928">
        <v>1</v>
      </c>
      <c r="W59" s="1928">
        <v>1</v>
      </c>
      <c r="X59" s="1333">
        <f>ROW()</f>
        <v>59</v>
      </c>
      <c r="Y59" s="901" t="str" cm="1">
        <f t="array" aca="1" ref="Y59" ca="1">IF(Y58="","",LEFT(ADDRESS(1,COLUMN(INDIRECT(Y58&amp;"1"))+1,4),LEN(ADDRESS(1,COLUMN(INDIRECT(Y58&amp;"1"))+1,4))-1))</f>
        <v>Q</v>
      </c>
      <c r="Z59" s="1025" t="str">
        <f t="shared" ca="1" si="20"/>
        <v>Q</v>
      </c>
      <c r="AA59" s="1026" t="str">
        <f t="shared" ca="1" si="21"/>
        <v/>
      </c>
      <c r="AB59" s="1018" cm="1">
        <f t="array" aca="1" ref="AB59:AC59" ca="1">CELL("largeur", INDIRECT(Y59 &amp; 1))</f>
        <v>12</v>
      </c>
      <c r="AC59" s="1027" t="b">
        <f ca="1"/>
        <v>0</v>
      </c>
      <c r="AD59" s="1928">
        <v>1</v>
      </c>
      <c r="AE59" s="2774" t="s">
        <v>3943</v>
      </c>
      <c r="AF59" s="1928"/>
      <c r="AG59" s="1928"/>
      <c r="AH59" s="1928"/>
      <c r="AI59" s="1928"/>
      <c r="AJ59" s="1928">
        <v>1</v>
      </c>
      <c r="AK59" s="2772" t="s">
        <v>3899</v>
      </c>
      <c r="AL59" s="2133"/>
    </row>
    <row r="60" spans="1:38" ht="18.75">
      <c r="A60" s="1928">
        <v>1</v>
      </c>
      <c r="B60" s="1928">
        <v>1</v>
      </c>
      <c r="C60" s="2263"/>
      <c r="D60" s="2262" t="str">
        <f t="shared" ca="1" si="23"/>
        <v>=CONCATENER(AB$17;" colonne ";AB$1;"  ")</v>
      </c>
      <c r="E60" s="1928">
        <v>1</v>
      </c>
      <c r="F60" s="1928">
        <v>1</v>
      </c>
      <c r="G60" s="2256"/>
      <c r="H60" s="2253" t="str">
        <f>CONCATENATE(AB$17," colonne ",AB$1,"  ")</f>
        <v xml:space="preserve">0.12 colonne AB  </v>
      </c>
      <c r="I60" s="2257" t="str">
        <f ca="1">_xlfn.FORMULATEXT(AB$17)</f>
        <v>=SI(S17=0;Z17*AD17;S17*AD17)</v>
      </c>
      <c r="J60" s="2261" t="s">
        <v>3628</v>
      </c>
      <c r="K60" s="2261"/>
      <c r="L60" s="2261"/>
      <c r="M60" s="1928"/>
      <c r="N60" s="1928"/>
      <c r="O60" s="1928"/>
      <c r="P60" s="1928"/>
      <c r="Q60" s="1928"/>
      <c r="R60" s="1928"/>
      <c r="S60" s="1928">
        <v>1</v>
      </c>
      <c r="T60" s="1928">
        <v>1</v>
      </c>
      <c r="U60" s="1928">
        <v>1</v>
      </c>
      <c r="V60" s="1928">
        <v>1</v>
      </c>
      <c r="W60" s="1928">
        <v>1</v>
      </c>
      <c r="X60" s="1333">
        <f>ROW()</f>
        <v>60</v>
      </c>
      <c r="Y60" s="901" t="str" cm="1">
        <f t="array" aca="1" ref="Y60" ca="1">IF(Y59="","",LEFT(ADDRESS(1,COLUMN(INDIRECT(Y59&amp;"1"))+1,4),LEN(ADDRESS(1,COLUMN(INDIRECT(Y59&amp;"1"))+1,4))-1))</f>
        <v>R</v>
      </c>
      <c r="Z60" s="1025" t="str">
        <f t="shared" ca="1" si="20"/>
        <v>R</v>
      </c>
      <c r="AA60" s="1026" t="str">
        <f t="shared" ca="1" si="21"/>
        <v/>
      </c>
      <c r="AB60" s="1018" cm="1">
        <f t="array" aca="1" ref="AB60:AC60" ca="1">CELL("largeur", INDIRECT(Y60 &amp; 1))</f>
        <v>12</v>
      </c>
      <c r="AC60" s="1027" t="b">
        <f ca="1"/>
        <v>0</v>
      </c>
      <c r="AD60" s="1928">
        <v>1</v>
      </c>
      <c r="AE60" s="2776" t="s">
        <v>3944</v>
      </c>
      <c r="AF60" s="1928"/>
      <c r="AG60" s="1928"/>
      <c r="AH60" s="1928"/>
      <c r="AI60" s="1928"/>
      <c r="AJ60" s="1928">
        <v>1</v>
      </c>
      <c r="AK60" s="2772" t="s">
        <v>3890</v>
      </c>
      <c r="AL60" s="2133"/>
    </row>
    <row r="61" spans="1:38" ht="18.75">
      <c r="A61" s="1928">
        <v>1</v>
      </c>
      <c r="B61" s="1928">
        <v>1</v>
      </c>
      <c r="C61" s="2263"/>
      <c r="D61" s="2262" t="str">
        <f t="shared" ca="1" si="23"/>
        <v>=CONCATENER(AC$17;" colonne ";AC$1;"  ")</v>
      </c>
      <c r="E61" s="1928"/>
      <c r="F61" s="1928"/>
      <c r="G61" s="2256"/>
      <c r="H61" s="2253" t="str">
        <f>CONCATENATE(AC$17," colonne ",AC$1,"  ")</f>
        <v xml:space="preserve">0.0693745880883832 colonne AC  </v>
      </c>
      <c r="I61" s="2257" t="str">
        <f ca="1">_xlfn.FORMULATEXT(AC$17)</f>
        <v>=SI(ESTERREUR(AB17/AB21);0;AB17/AB21)</v>
      </c>
      <c r="J61" s="2261" t="s">
        <v>3629</v>
      </c>
      <c r="K61" s="2261"/>
      <c r="L61" s="2261"/>
      <c r="M61" s="1928"/>
      <c r="N61" s="1928"/>
      <c r="O61" s="1928"/>
      <c r="P61" s="1928"/>
      <c r="Q61" s="1928"/>
      <c r="R61" s="1928"/>
      <c r="S61" s="1928">
        <v>1</v>
      </c>
      <c r="T61" s="1928">
        <v>1</v>
      </c>
      <c r="U61" s="1928">
        <v>1</v>
      </c>
      <c r="V61" s="1928">
        <v>1</v>
      </c>
      <c r="W61" s="1928">
        <v>1</v>
      </c>
      <c r="X61" s="1333">
        <f>ROW()</f>
        <v>61</v>
      </c>
      <c r="Y61" s="901" t="str" cm="1">
        <f t="array" aca="1" ref="Y61" ca="1">IF(Y60="","",LEFT(ADDRESS(1,COLUMN(INDIRECT(Y60&amp;"1"))+1,4),LEN(ADDRESS(1,COLUMN(INDIRECT(Y60&amp;"1"))+1,4))-1))</f>
        <v>S</v>
      </c>
      <c r="Z61" s="1025" t="str">
        <f t="shared" ca="1" si="20"/>
        <v>S</v>
      </c>
      <c r="AA61" s="1026" t="str">
        <f t="shared" ca="1" si="21"/>
        <v/>
      </c>
      <c r="AB61" s="1018" cm="1">
        <f t="array" aca="1" ref="AB61:AC61" ca="1">CELL("largeur", INDIRECT(Y61 &amp; 1))</f>
        <v>12</v>
      </c>
      <c r="AC61" s="1027" t="b">
        <f ca="1"/>
        <v>0</v>
      </c>
      <c r="AD61" s="1928">
        <v>1</v>
      </c>
      <c r="AE61" s="2774" t="s">
        <v>3945</v>
      </c>
      <c r="AF61" s="1928"/>
      <c r="AG61" s="1928"/>
      <c r="AH61" s="1928"/>
      <c r="AI61" s="1928"/>
      <c r="AJ61" s="1928">
        <v>1</v>
      </c>
      <c r="AK61" s="2261" t="s">
        <v>3972</v>
      </c>
      <c r="AL61" s="2133"/>
    </row>
    <row r="62" spans="1:38" ht="18.75">
      <c r="A62" s="1928">
        <v>1</v>
      </c>
      <c r="B62" s="1928">
        <v>1</v>
      </c>
      <c r="C62" s="2263"/>
      <c r="D62" s="2262" t="str">
        <f t="shared" ca="1" si="23"/>
        <v>=CONCATENER(AE$17;" colonne ";AE$1;"  ")</v>
      </c>
      <c r="E62" s="1928"/>
      <c r="F62" s="1928"/>
      <c r="G62" s="2256"/>
      <c r="H62" s="2253" t="str">
        <f>CONCATENATE(AE$17," colonne ",AE$1,"  ")</f>
        <v xml:space="preserve">7 cl colonne AE  </v>
      </c>
      <c r="I62" s="2257" t="str">
        <f ca="1">_xlfn.FORMULATEXT(AE$17)</f>
        <v>=SI(T17&gt;=1; TRONQUE(T17;2) &amp; " Kg"; SI(T17&gt;0; ARRONDI.SUP(T17*1000;0) &amp; " g"; "")) &amp; SI(U17&gt;=1; TRONQUE(U17;2) &amp; " L"; SI(U17&gt;0; ARRONDI.SUP(U17;3)*100 &amp; " cl"; ""))</v>
      </c>
      <c r="J62" s="2261" t="s">
        <v>3630</v>
      </c>
      <c r="K62" s="2261"/>
      <c r="L62" s="2261"/>
      <c r="M62" s="1928"/>
      <c r="N62" s="1928"/>
      <c r="O62" s="1928"/>
      <c r="P62" s="1928"/>
      <c r="Q62" s="1928"/>
      <c r="R62" s="1928"/>
      <c r="S62" s="1928"/>
      <c r="T62" s="1928"/>
      <c r="U62" s="1928"/>
      <c r="V62" s="905" t="s">
        <v>3655</v>
      </c>
      <c r="W62" s="905"/>
      <c r="X62" s="1333">
        <f>ROW()</f>
        <v>62</v>
      </c>
      <c r="Y62" s="901" t="str" cm="1">
        <f t="array" aca="1" ref="Y62" ca="1">IF(Y61="","",LEFT(ADDRESS(1,COLUMN(INDIRECT(Y61&amp;"1"))+1,4),LEN(ADDRESS(1,COLUMN(INDIRECT(Y61&amp;"1"))+1,4))-1))</f>
        <v>T</v>
      </c>
      <c r="Z62" s="1025" t="str">
        <f t="shared" ca="1" si="20"/>
        <v>T</v>
      </c>
      <c r="AA62" s="1026" t="str">
        <f t="shared" ca="1" si="21"/>
        <v/>
      </c>
      <c r="AB62" s="1018" cm="1">
        <f t="array" aca="1" ref="AB62:AC62" ca="1">CELL("largeur", INDIRECT(Y62 &amp; 1))</f>
        <v>12</v>
      </c>
      <c r="AC62" s="1027" t="b">
        <f ca="1"/>
        <v>0</v>
      </c>
      <c r="AD62" s="1928">
        <v>1</v>
      </c>
      <c r="AE62" s="2776" t="s">
        <v>3946</v>
      </c>
      <c r="AF62" s="1928"/>
      <c r="AG62" s="1928"/>
      <c r="AH62" s="1928"/>
      <c r="AI62" s="1928"/>
      <c r="AJ62" s="1928">
        <v>1</v>
      </c>
      <c r="AK62" s="2629" t="s">
        <v>3971</v>
      </c>
      <c r="AL62" s="2133"/>
    </row>
    <row r="63" spans="1:38" ht="26.25">
      <c r="A63" s="1928">
        <v>1</v>
      </c>
      <c r="B63" s="1928">
        <v>1</v>
      </c>
      <c r="C63" s="2263"/>
      <c r="D63" s="2262" t="str">
        <f t="shared" ca="1" si="23"/>
        <v>=CONCATENER(AF$17;" colonne ";AF$1;"  ")</v>
      </c>
      <c r="E63" s="1928"/>
      <c r="F63" s="1928"/>
      <c r="G63" s="2256"/>
      <c r="H63" s="2253" t="str">
        <f>CONCATENATE(AF$17," colonne ",AF$1,"  ")</f>
        <v xml:space="preserve">0 colonne AF  </v>
      </c>
      <c r="I63" s="2257" t="str">
        <f ca="1">_xlfn.FORMULATEXT(AF$17)</f>
        <v>=SI(AA11=0;0;SI(ESTVIDE(C17);0;(C17/AA11)*AF15))</v>
      </c>
      <c r="J63" s="2261" t="s">
        <v>3631</v>
      </c>
      <c r="K63" s="2261"/>
      <c r="L63" s="2261"/>
      <c r="M63" s="1928"/>
      <c r="N63" s="1928"/>
      <c r="O63" s="1928"/>
      <c r="P63" s="1928"/>
      <c r="Q63" s="1928"/>
      <c r="R63" s="1928"/>
      <c r="S63" s="1928">
        <v>1</v>
      </c>
      <c r="T63" s="1928">
        <v>1</v>
      </c>
      <c r="U63" s="1928">
        <v>1</v>
      </c>
      <c r="V63" s="1928">
        <v>1</v>
      </c>
      <c r="W63" s="1928">
        <v>1</v>
      </c>
      <c r="X63" s="1333">
        <f>ROW()</f>
        <v>63</v>
      </c>
      <c r="Y63" s="901" t="str" cm="1">
        <f t="array" aca="1" ref="Y63" ca="1">IF(Y62="","",LEFT(ADDRESS(1,COLUMN(INDIRECT(Y62&amp;"1"))+1,4),LEN(ADDRESS(1,COLUMN(INDIRECT(Y62&amp;"1"))+1,4))-1))</f>
        <v>U</v>
      </c>
      <c r="Z63" s="1025" t="str">
        <f t="shared" ca="1" si="20"/>
        <v>U</v>
      </c>
      <c r="AA63" s="1026" t="str">
        <f t="shared" ca="1" si="21"/>
        <v/>
      </c>
      <c r="AB63" s="1018" cm="1">
        <f t="array" aca="1" ref="AB63:AC63" ca="1">CELL("largeur", INDIRECT(Y63 &amp; 1))</f>
        <v>12</v>
      </c>
      <c r="AC63" s="1027" t="b">
        <f ca="1"/>
        <v>0</v>
      </c>
      <c r="AD63" s="1928">
        <v>1</v>
      </c>
      <c r="AE63" s="2774" t="s">
        <v>3947</v>
      </c>
      <c r="AF63" s="1928"/>
      <c r="AG63" s="1928"/>
      <c r="AH63" s="1928"/>
      <c r="AI63" s="1928"/>
      <c r="AJ63" s="1928">
        <v>1</v>
      </c>
      <c r="AK63" s="2766" t="s">
        <v>3973</v>
      </c>
      <c r="AL63" s="2133"/>
    </row>
    <row r="64" spans="1:38" ht="18.75">
      <c r="A64" s="1928">
        <v>1</v>
      </c>
      <c r="B64" s="1928">
        <v>1</v>
      </c>
      <c r="C64" s="2263"/>
      <c r="D64" s="2262" t="str">
        <f t="shared" ca="1" si="23"/>
        <v>=CONCATENER(AG$17;" colonne ";AG$1;"  ")</v>
      </c>
      <c r="E64" s="1928"/>
      <c r="F64" s="1928"/>
      <c r="G64" s="2256"/>
      <c r="H64" s="2253" t="str">
        <f>CONCATENATE(AG$17," colonne ",AG$1,"  ")</f>
        <v xml:space="preserve">0 colonne AG  </v>
      </c>
      <c r="I64" s="2257" t="str">
        <f ca="1">_xlfn.FORMULATEXT(AG$17)</f>
        <v>=D17</v>
      </c>
      <c r="J64" s="2261" t="s">
        <v>3627</v>
      </c>
      <c r="K64" s="2261"/>
      <c r="L64" s="2261"/>
      <c r="M64" s="1928"/>
      <c r="N64" s="1928"/>
      <c r="O64" s="1928"/>
      <c r="P64" s="1928"/>
      <c r="Q64" s="1928"/>
      <c r="R64" s="2296" t="s">
        <v>3662</v>
      </c>
      <c r="S64" s="2291"/>
      <c r="T64" s="2291"/>
      <c r="U64" s="2291"/>
      <c r="V64" s="2291"/>
      <c r="W64" s="2291"/>
      <c r="X64" s="1333">
        <f>ROW()</f>
        <v>64</v>
      </c>
      <c r="Y64" s="901" t="str" cm="1">
        <f t="array" aca="1" ref="Y64" ca="1">IF(Y63="","",LEFT(ADDRESS(1,COLUMN(INDIRECT(Y63&amp;"1"))+1,4),LEN(ADDRESS(1,COLUMN(INDIRECT(Y63&amp;"1"))+1,4))-1))</f>
        <v>V</v>
      </c>
      <c r="Z64" s="1025" t="str">
        <f t="shared" ca="1" si="20"/>
        <v>V</v>
      </c>
      <c r="AA64" s="1026" t="str">
        <f t="shared" ca="1" si="21"/>
        <v/>
      </c>
      <c r="AB64" s="1018" cm="1">
        <f t="array" aca="1" ref="AB64:AC64" ca="1">CELL("largeur", INDIRECT(Y64 &amp; 1))</f>
        <v>7</v>
      </c>
      <c r="AC64" s="1027" t="b">
        <f ca="1"/>
        <v>0</v>
      </c>
      <c r="AD64" s="1928">
        <v>1</v>
      </c>
      <c r="AE64" s="2776" t="s">
        <v>3948</v>
      </c>
      <c r="AF64" s="1928"/>
      <c r="AG64" s="1928"/>
      <c r="AH64" s="1928"/>
      <c r="AI64" s="1928"/>
      <c r="AJ64" s="1928">
        <v>1</v>
      </c>
      <c r="AK64" s="2773" t="s">
        <v>3974</v>
      </c>
      <c r="AL64" s="2133"/>
    </row>
    <row r="65" spans="1:41" ht="26.25">
      <c r="A65" s="1928">
        <v>1</v>
      </c>
      <c r="B65" s="1928">
        <v>1</v>
      </c>
      <c r="C65" s="2263"/>
      <c r="D65" s="2262" t="str">
        <f t="shared" ca="1" si="23"/>
        <v>=CONCATENER(AF8;" colonne ";AG8;"  ")</v>
      </c>
      <c r="E65" s="1928"/>
      <c r="F65" s="1928"/>
      <c r="G65" s="2256"/>
      <c r="H65" s="2253" t="str">
        <f>CONCATENATE(AF8," colonne ",AG8,"  ")</f>
        <v xml:space="preserve">Lignes masquées colonne Aucunes  </v>
      </c>
      <c r="I65" s="2257" t="str">
        <f ca="1">_xlfn.FORMULATEXT(AG8)</f>
        <v>=SI(AG9=AG10;"Aucunes";AG10-AG9)</v>
      </c>
      <c r="J65" s="2261" t="s">
        <v>3632</v>
      </c>
      <c r="K65" s="2261"/>
      <c r="L65" s="2261"/>
      <c r="M65" s="1928"/>
      <c r="N65" s="1928"/>
      <c r="O65" s="1928"/>
      <c r="P65" s="1928"/>
      <c r="Q65" s="1928"/>
      <c r="R65" s="29" t="s">
        <v>3664</v>
      </c>
      <c r="S65" s="2291"/>
      <c r="T65" s="2291"/>
      <c r="U65" s="2291"/>
      <c r="V65" s="2291"/>
      <c r="W65" s="2291"/>
      <c r="X65" s="1333">
        <f>ROW()</f>
        <v>65</v>
      </c>
      <c r="Y65" s="901" t="str" cm="1">
        <f t="array" aca="1" ref="Y65" ca="1">IF(Y64="","",LEFT(ADDRESS(1,COLUMN(INDIRECT(Y64&amp;"1"))+1,4),LEN(ADDRESS(1,COLUMN(INDIRECT(Y64&amp;"1"))+1,4))-1))</f>
        <v>W</v>
      </c>
      <c r="Z65" s="1025" t="str">
        <f t="shared" ca="1" si="20"/>
        <v>W</v>
      </c>
      <c r="AA65" s="1026" t="str">
        <f t="shared" ca="1" si="21"/>
        <v/>
      </c>
      <c r="AB65" s="1018" cm="1">
        <f t="array" aca="1" ref="AB65:AC65" ca="1">CELL("largeur", INDIRECT(Y65 &amp; 1))</f>
        <v>36</v>
      </c>
      <c r="AC65" s="1027" t="b">
        <f ca="1"/>
        <v>0</v>
      </c>
      <c r="AD65" s="1928">
        <v>1</v>
      </c>
      <c r="AE65" s="2774" t="s">
        <v>3949</v>
      </c>
      <c r="AF65" s="1928"/>
      <c r="AG65" s="1928"/>
      <c r="AH65" s="1928"/>
      <c r="AI65" s="1928"/>
      <c r="AJ65" s="1928">
        <v>1</v>
      </c>
      <c r="AK65" s="2766" t="s">
        <v>3975</v>
      </c>
      <c r="AL65" s="2133"/>
    </row>
    <row r="66" spans="1:41" ht="18.75" customHeight="1">
      <c r="A66" s="1928">
        <v>1</v>
      </c>
      <c r="B66" s="1928">
        <v>1</v>
      </c>
      <c r="C66" s="2263"/>
      <c r="D66" s="2262" t="str">
        <f t="shared" ca="1" si="23"/>
        <v>=CONCATENER(AF9;" colonne ";AG9;"  ")</v>
      </c>
      <c r="E66" s="1928"/>
      <c r="F66" s="1928"/>
      <c r="G66" s="2256"/>
      <c r="H66" s="2253" t="str">
        <f>CONCATENATE(AF9," colonne ",AG9,"  ")</f>
        <v xml:space="preserve">Lignes affichées colonne 21  </v>
      </c>
      <c r="I66" s="2257" t="str">
        <f ca="1">_xlfn.FORMULATEXT(AG9)</f>
        <v>=SOUS.TOTAL(103;B8:B28)</v>
      </c>
      <c r="J66" s="2261" t="s">
        <v>3633</v>
      </c>
      <c r="K66" s="2261"/>
      <c r="L66" s="2261"/>
      <c r="M66" s="1928"/>
      <c r="N66" s="1928"/>
      <c r="O66" s="1928"/>
      <c r="P66" s="1928"/>
      <c r="Q66" s="1928"/>
      <c r="R66" s="29" t="s">
        <v>3665</v>
      </c>
      <c r="S66" s="2291"/>
      <c r="T66" s="2291"/>
      <c r="U66" s="2291"/>
      <c r="V66" s="2291"/>
      <c r="W66" s="2291"/>
      <c r="X66" s="1333">
        <f>ROW()</f>
        <v>66</v>
      </c>
      <c r="Y66" s="901" t="str" cm="1">
        <f t="array" aca="1" ref="Y66" ca="1">IF(Y65="","",LEFT(ADDRESS(1,COLUMN(INDIRECT(Y65&amp;"1"))+1,4),LEN(ADDRESS(1,COLUMN(INDIRECT(Y65&amp;"1"))+1,4))-1))</f>
        <v>X</v>
      </c>
      <c r="Z66" s="1025" t="str">
        <f t="shared" ca="1" si="20"/>
        <v>X</v>
      </c>
      <c r="AA66" s="1026" t="str">
        <f t="shared" ca="1" si="21"/>
        <v/>
      </c>
      <c r="AB66" s="1018" cm="1">
        <f t="array" aca="1" ref="AB66:AC66" ca="1">CELL("largeur", INDIRECT(Y66 &amp; 1))</f>
        <v>18</v>
      </c>
      <c r="AC66" s="1027" t="b">
        <f ca="1"/>
        <v>0</v>
      </c>
      <c r="AD66" s="1928">
        <v>1</v>
      </c>
      <c r="AE66" s="2776" t="s">
        <v>3950</v>
      </c>
      <c r="AF66" s="1928"/>
      <c r="AG66" s="1928"/>
      <c r="AH66" s="1928"/>
      <c r="AI66" s="1928"/>
      <c r="AJ66" s="1928">
        <v>1</v>
      </c>
      <c r="AK66" s="2773" t="s">
        <v>3976</v>
      </c>
      <c r="AL66" s="2133"/>
    </row>
    <row r="67" spans="1:41" ht="18.75" customHeight="1">
      <c r="A67" s="1928">
        <v>1</v>
      </c>
      <c r="B67" s="1928">
        <v>1</v>
      </c>
      <c r="C67" s="2263"/>
      <c r="D67" s="2262" t="str">
        <f t="shared" ca="1" si="23"/>
        <v>=CONCATENER(AF11;" colonne ";AG11;"  ")</v>
      </c>
      <c r="E67" s="1928"/>
      <c r="F67" s="1928"/>
      <c r="G67" s="2256"/>
      <c r="H67" s="2253" t="str">
        <f ca="1">CONCATENATE(AF11," colonne ",AG11,"  ")</f>
        <v xml:space="preserve">Colonnes masquées colonne Aucunes  </v>
      </c>
      <c r="I67" s="2257" t="str">
        <f ca="1">_xlfn.FORMULATEXT(AG11)</f>
        <v>=SI(NB.SI(AB44:AB76;0);NB.SI(AB44:AB76;0);"Aucunes")</v>
      </c>
      <c r="J67" s="2261" t="s">
        <v>3634</v>
      </c>
      <c r="K67" s="2261"/>
      <c r="L67" s="2261"/>
      <c r="M67" s="1928"/>
      <c r="N67" s="905" t="s">
        <v>3656</v>
      </c>
      <c r="O67" s="905"/>
      <c r="P67" s="1928"/>
      <c r="Q67" s="1928"/>
      <c r="R67" s="2295" t="s">
        <v>3666</v>
      </c>
      <c r="S67" s="2291"/>
      <c r="T67" s="2291"/>
      <c r="U67" s="2291"/>
      <c r="V67" s="2291"/>
      <c r="W67" s="2291"/>
      <c r="X67" s="1333">
        <f>ROW()</f>
        <v>67</v>
      </c>
      <c r="Y67" s="901" t="str" cm="1">
        <f t="array" aca="1" ref="Y67" ca="1">IF(Y66="","",LEFT(ADDRESS(1,COLUMN(INDIRECT(Y66&amp;"1"))+1,4),LEN(ADDRESS(1,COLUMN(INDIRECT(Y66&amp;"1"))+1,4))-1))</f>
        <v>Y</v>
      </c>
      <c r="Z67" s="1025" t="str">
        <f t="shared" ca="1" si="20"/>
        <v>Y</v>
      </c>
      <c r="AA67" s="1026" t="str">
        <f t="shared" ca="1" si="21"/>
        <v/>
      </c>
      <c r="AB67" s="1018" cm="1">
        <f t="array" aca="1" ref="AB67:AC67" ca="1">CELL("largeur", INDIRECT(Y67 &amp; 1))</f>
        <v>16</v>
      </c>
      <c r="AC67" s="1027" t="b">
        <f ca="1"/>
        <v>0</v>
      </c>
      <c r="AD67" s="1928">
        <v>1</v>
      </c>
      <c r="AE67" s="2774" t="s">
        <v>3951</v>
      </c>
      <c r="AF67" s="1928"/>
      <c r="AG67" s="1928"/>
      <c r="AH67" s="1928"/>
      <c r="AI67" s="1928"/>
      <c r="AJ67" s="1928">
        <v>1</v>
      </c>
      <c r="AK67" s="1928">
        <v>1</v>
      </c>
      <c r="AL67" s="1928">
        <v>1</v>
      </c>
      <c r="AM67" s="1928">
        <v>1</v>
      </c>
      <c r="AN67" s="1928">
        <v>1</v>
      </c>
      <c r="AO67" s="1928">
        <v>1</v>
      </c>
    </row>
    <row r="68" spans="1:41" ht="18.75">
      <c r="A68" s="1928">
        <v>1</v>
      </c>
      <c r="B68" s="1928">
        <v>1</v>
      </c>
      <c r="C68" s="2263"/>
      <c r="D68" s="2262" t="str">
        <f t="shared" ca="1" si="23"/>
        <v>=CONCATENER(AF12;" colonne ";AG12;"  ")</v>
      </c>
      <c r="E68" s="1928"/>
      <c r="F68" s="1928"/>
      <c r="G68" s="2256"/>
      <c r="H68" s="2253" t="str">
        <f ca="1">CONCATENATE(AF12," colonne ",AG12,"  ")</f>
        <v xml:space="preserve">Colonnes Visibles colonne 33  </v>
      </c>
      <c r="I68" s="2257" t="str">
        <f ca="1">_xlfn.FORMULATEXT(AG12)</f>
        <v>=SI(ESTTEXTE(AG11);COLONNES(B1:AH1);COLONNES(B1:AH1)-AG11)</v>
      </c>
      <c r="J68" s="2261" t="s">
        <v>3635</v>
      </c>
      <c r="K68" s="2261"/>
      <c r="L68" s="2261"/>
      <c r="M68" s="1928"/>
      <c r="N68" s="905" t="s">
        <v>3657</v>
      </c>
      <c r="O68" s="905"/>
      <c r="P68" s="1928"/>
      <c r="Q68" s="1928"/>
      <c r="R68" s="2175" t="s">
        <v>3667</v>
      </c>
      <c r="S68" s="2291"/>
      <c r="T68" s="2291"/>
      <c r="U68" s="2291"/>
      <c r="V68" s="2291"/>
      <c r="W68" s="2291"/>
      <c r="X68" s="1333">
        <f>ROW()</f>
        <v>68</v>
      </c>
      <c r="Y68" s="901" t="str" cm="1">
        <f t="array" aca="1" ref="Y68" ca="1">IF(Y67="","",LEFT(ADDRESS(1,COLUMN(INDIRECT(Y67&amp;"1"))+1,4),LEN(ADDRESS(1,COLUMN(INDIRECT(Y67&amp;"1"))+1,4))-1))</f>
        <v>Z</v>
      </c>
      <c r="Z68" s="1025" t="str">
        <f t="shared" ca="1" si="20"/>
        <v>Z</v>
      </c>
      <c r="AA68" s="1026" t="str">
        <f t="shared" ca="1" si="21"/>
        <v/>
      </c>
      <c r="AB68" s="1018" cm="1">
        <f t="array" aca="1" ref="AB68:AC68" ca="1">CELL("largeur", INDIRECT(Y68 &amp; 1))</f>
        <v>17</v>
      </c>
      <c r="AC68" s="1027" t="b">
        <f ca="1"/>
        <v>0</v>
      </c>
      <c r="AD68" s="1928">
        <v>1</v>
      </c>
      <c r="AE68" s="2776" t="s">
        <v>3952</v>
      </c>
      <c r="AF68" s="1928"/>
      <c r="AG68" s="1928"/>
      <c r="AH68" s="1928"/>
      <c r="AI68" s="2847" t="s">
        <v>3993</v>
      </c>
      <c r="AJ68" s="2848">
        <v>45333</v>
      </c>
      <c r="AK68" s="3220">
        <f>AJ68</f>
        <v>45333</v>
      </c>
      <c r="AL68" s="3220"/>
      <c r="AM68" s="1928">
        <v>1</v>
      </c>
      <c r="AN68" s="1928">
        <v>1</v>
      </c>
      <c r="AO68" s="1928">
        <v>1</v>
      </c>
    </row>
    <row r="69" spans="1:41" ht="18.75">
      <c r="A69" s="1928">
        <v>1</v>
      </c>
      <c r="B69" s="1928">
        <v>1</v>
      </c>
      <c r="C69" s="2263"/>
      <c r="D69" s="2262" t="str">
        <f t="shared" ca="1" si="23"/>
        <v>=CONCATENER(AF13;" colonne ";AG13;"  ")</v>
      </c>
      <c r="E69" s="1928"/>
      <c r="F69" s="1928"/>
      <c r="G69" s="2256"/>
      <c r="H69" s="2253" t="str">
        <f ca="1">CONCATENATE(AF13," colonne ",AG13,"  ")</f>
        <v xml:space="preserve">Total colonnes colonne 33  </v>
      </c>
      <c r="I69" s="2257" t="str">
        <f ca="1">_xlfn.FORMULATEXT(AG13)</f>
        <v>=SI(ESTTEXTE(AG11);AG12;AG12+AG11)</v>
      </c>
      <c r="J69" s="2261" t="s">
        <v>3636</v>
      </c>
      <c r="K69" s="2261"/>
      <c r="L69" s="2261"/>
      <c r="M69" s="1928"/>
      <c r="N69" s="1928"/>
      <c r="O69" s="1928"/>
      <c r="P69" s="1928"/>
      <c r="Q69" s="1928"/>
      <c r="R69" s="71" t="s">
        <v>3668</v>
      </c>
      <c r="S69" s="2291"/>
      <c r="T69" s="2291"/>
      <c r="U69" s="2291"/>
      <c r="V69" s="2291"/>
      <c r="W69" s="2291"/>
      <c r="X69" s="1333">
        <f>ROW()</f>
        <v>69</v>
      </c>
      <c r="Y69" s="901" t="str" cm="1">
        <f t="array" aca="1" ref="Y69" ca="1">IF(Y68="","",LEFT(ADDRESS(1,COLUMN(INDIRECT(Y68&amp;"1"))+1,4),LEN(ADDRESS(1,COLUMN(INDIRECT(Y68&amp;"1"))+1,4))-1))</f>
        <v>AA</v>
      </c>
      <c r="Z69" s="1025" t="str">
        <f t="shared" ca="1" si="20"/>
        <v>AA</v>
      </c>
      <c r="AA69" s="1026" t="str">
        <f t="shared" ca="1" si="21"/>
        <v/>
      </c>
      <c r="AB69" s="1018" cm="1">
        <f t="array" aca="1" ref="AB69:AC69" ca="1">CELL("largeur", INDIRECT(Y69 &amp; 1))</f>
        <v>14</v>
      </c>
      <c r="AC69" s="1027" t="b">
        <f ca="1"/>
        <v>0</v>
      </c>
      <c r="AD69" s="1928">
        <v>1</v>
      </c>
      <c r="AE69" s="2774" t="s">
        <v>3953</v>
      </c>
      <c r="AF69" s="1928"/>
      <c r="AG69" s="1928"/>
      <c r="AH69" s="1928"/>
      <c r="AI69" s="1928"/>
      <c r="AJ69" s="2843"/>
      <c r="AK69" s="2842" t="s">
        <v>3994</v>
      </c>
      <c r="AL69" s="2843" t="s">
        <v>3998</v>
      </c>
      <c r="AM69" s="1928"/>
      <c r="AN69" s="1928"/>
      <c r="AO69" s="1928"/>
    </row>
    <row r="70" spans="1:41" ht="18.75">
      <c r="A70" s="1928">
        <v>1</v>
      </c>
      <c r="B70" s="1928">
        <v>1</v>
      </c>
      <c r="C70" s="2263"/>
      <c r="D70" s="2262" t="str">
        <f t="shared" ca="1" si="23"/>
        <v>=CONCATENER(AH8;" colonne ";AH1;"  ")</v>
      </c>
      <c r="E70" s="1928"/>
      <c r="F70" s="1928"/>
      <c r="G70" s="2256"/>
      <c r="H70" s="2253" t="str">
        <f>CONCATENATE(AH8," colonne ",AH1,"  ")</f>
        <v xml:space="preserve">S colonne AH  </v>
      </c>
      <c r="I70" s="2257" t="str">
        <f ca="1">_xlfn.FORMULATEXT(AH8)</f>
        <v>=GAUCHE(W8;1)</v>
      </c>
      <c r="J70" s="2261" t="s">
        <v>3637</v>
      </c>
      <c r="K70" s="2261"/>
      <c r="L70" s="2261"/>
      <c r="M70" s="1928"/>
      <c r="N70" s="1928"/>
      <c r="O70" s="1928"/>
      <c r="P70" s="1928"/>
      <c r="Q70" s="1928"/>
      <c r="R70" s="71"/>
      <c r="S70" s="2291"/>
      <c r="T70" s="2291"/>
      <c r="U70" s="2291"/>
      <c r="V70" s="2291"/>
      <c r="W70" s="2291"/>
      <c r="X70" s="1333">
        <f>ROW()</f>
        <v>70</v>
      </c>
      <c r="Y70" s="901" t="str" cm="1">
        <f t="array" aca="1" ref="Y70" ca="1">IF(Y69="","",LEFT(ADDRESS(1,COLUMN(INDIRECT(Y69&amp;"1"))+1,4),LEN(ADDRESS(1,COLUMN(INDIRECT(Y69&amp;"1"))+1,4))-1))</f>
        <v>AB</v>
      </c>
      <c r="Z70" s="1025" t="str">
        <f t="shared" ca="1" si="20"/>
        <v>AB</v>
      </c>
      <c r="AA70" s="1026" t="str">
        <f t="shared" ca="1" si="21"/>
        <v/>
      </c>
      <c r="AB70" s="1018" cm="1">
        <f t="array" aca="1" ref="AB70:AC70" ca="1">CELL("largeur", INDIRECT(Y70 &amp; 1))</f>
        <v>21</v>
      </c>
      <c r="AC70" s="1027" t="b">
        <f ca="1"/>
        <v>0</v>
      </c>
      <c r="AD70" s="1928">
        <v>1</v>
      </c>
      <c r="AE70" s="2776" t="s">
        <v>3954</v>
      </c>
      <c r="AF70" s="1928"/>
      <c r="AG70" s="1928"/>
      <c r="AH70" s="1928"/>
      <c r="AI70" s="1928"/>
      <c r="AJ70" s="2846" t="s">
        <v>3995</v>
      </c>
      <c r="AK70" s="2845">
        <f>INT(MOD(INT((AJ68-1)/7)+0.6,52+5/28))+1</f>
        <v>7</v>
      </c>
      <c r="AL70" s="2849" t="str">
        <f ca="1">_xlfn.FORMULATEXT(AK70)</f>
        <v>=ENT(MOD(ENT((AJ68-1)/7)+0.6;52+5/28))+1</v>
      </c>
      <c r="AM70" s="1928"/>
      <c r="AN70" s="1928"/>
      <c r="AO70" s="1928"/>
    </row>
    <row r="71" spans="1:41" ht="18.75" customHeight="1">
      <c r="A71" s="1928">
        <v>1</v>
      </c>
      <c r="B71" s="1928">
        <v>1</v>
      </c>
      <c r="C71" s="2263"/>
      <c r="D71" s="2262" t="str">
        <f t="shared" ca="1" si="23"/>
        <v>=CONCATENER(AI9;" colonne ";AJ10;"  ")</v>
      </c>
      <c r="E71" s="1928"/>
      <c r="F71" s="1928"/>
      <c r="G71" s="2256"/>
      <c r="H71" s="2253" t="str">
        <f ca="1">CONCATENATE(AI9," colonne ",AJ10,"  ")</f>
        <v xml:space="preserve">entre colonne AC et AH colonne 0  </v>
      </c>
      <c r="I71" s="2257" t="str">
        <f ca="1">_xlfn.FORMULATEXT(AJ10)</f>
        <v>=SOMME(--(AA71:AA76&lt;&gt;""))</v>
      </c>
      <c r="J71" s="2261" t="s">
        <v>3661</v>
      </c>
      <c r="K71" s="2261"/>
      <c r="L71" s="2261"/>
      <c r="M71" s="1928"/>
      <c r="N71" s="1928"/>
      <c r="O71" s="1928"/>
      <c r="P71" s="1928"/>
      <c r="Q71" s="1928"/>
      <c r="R71" s="2295" t="s">
        <v>3669</v>
      </c>
      <c r="S71" s="2291"/>
      <c r="T71" s="2291"/>
      <c r="U71" s="2291"/>
      <c r="V71" s="2291"/>
      <c r="W71" s="2291"/>
      <c r="X71" s="1333">
        <f>ROW()</f>
        <v>71</v>
      </c>
      <c r="Y71" s="901" t="str" cm="1">
        <f t="array" aca="1" ref="Y71" ca="1">IF(Y70="","",LEFT(ADDRESS(1,COLUMN(INDIRECT(Y70&amp;"1"))+1,4),LEN(ADDRESS(1,COLUMN(INDIRECT(Y70&amp;"1"))+1,4))-1))</f>
        <v>AC</v>
      </c>
      <c r="Z71" s="1025" t="str">
        <f t="shared" ca="1" si="20"/>
        <v>AC</v>
      </c>
      <c r="AA71" s="1026" t="str">
        <f t="shared" ca="1" si="21"/>
        <v/>
      </c>
      <c r="AB71" s="1018" cm="1">
        <f t="array" aca="1" ref="AB71:AC71" ca="1">CELL("largeur", INDIRECT(Y71 &amp; 1))</f>
        <v>15</v>
      </c>
      <c r="AC71" s="1027" t="b">
        <f ca="1"/>
        <v>0</v>
      </c>
      <c r="AD71" s="1928">
        <v>1</v>
      </c>
      <c r="AE71" s="2774" t="s">
        <v>3955</v>
      </c>
      <c r="AF71" s="1928"/>
      <c r="AG71" s="1928"/>
      <c r="AH71" s="1928"/>
      <c r="AI71" s="1928"/>
      <c r="AJ71" s="2844"/>
      <c r="AK71" s="2843"/>
      <c r="AL71" s="2843"/>
      <c r="AM71" s="1928"/>
      <c r="AN71" s="1928"/>
      <c r="AO71" s="1928"/>
    </row>
    <row r="72" spans="1:41" ht="18.75">
      <c r="A72" s="1928">
        <v>1</v>
      </c>
      <c r="B72" s="1928">
        <v>1</v>
      </c>
      <c r="C72" s="2263"/>
      <c r="D72" s="2262" t="str">
        <f t="shared" ca="1" si="23"/>
        <v>=CONCATENER(Z38;" colonne ";Z44;"  ")</v>
      </c>
      <c r="E72" s="1928"/>
      <c r="F72" s="1928"/>
      <c r="G72" s="2256"/>
      <c r="H72" s="2253" t="str">
        <f ca="1">CONCATENATE(Z38," colonne ",Z44,"  ")</f>
        <v xml:space="preserve">Colonnes visibles colonne B  </v>
      </c>
      <c r="I72" s="2257" t="str">
        <f t="shared" ref="I72" ca="1" si="24">_xlfn.FORMULATEXT(AJ11)</f>
        <v>=AG11</v>
      </c>
      <c r="J72" s="2261" t="s">
        <v>3646</v>
      </c>
      <c r="K72" s="2261"/>
      <c r="L72" s="2261"/>
      <c r="M72" s="1928"/>
      <c r="N72" s="1928"/>
      <c r="O72" s="1928"/>
      <c r="P72" s="1928"/>
      <c r="Q72" s="1928"/>
      <c r="R72" s="71" t="s">
        <v>3671</v>
      </c>
      <c r="S72" s="2291"/>
      <c r="T72" s="2291"/>
      <c r="U72" s="2291"/>
      <c r="V72" s="2291"/>
      <c r="W72" s="2291"/>
      <c r="X72" s="1333">
        <f>ROW()</f>
        <v>72</v>
      </c>
      <c r="Y72" s="901" t="str" cm="1">
        <f t="array" aca="1" ref="Y72" ca="1">IF(Y71="","",LEFT(ADDRESS(1,COLUMN(INDIRECT(Y71&amp;"1"))+1,4),LEN(ADDRESS(1,COLUMN(INDIRECT(Y71&amp;"1"))+1,4))-1))</f>
        <v>AD</v>
      </c>
      <c r="Z72" s="1025" t="str">
        <f t="shared" ca="1" si="20"/>
        <v>AD</v>
      </c>
      <c r="AA72" s="1026" t="str">
        <f t="shared" ca="1" si="21"/>
        <v/>
      </c>
      <c r="AB72" s="1018" cm="1">
        <f t="array" aca="1" ref="AB72:AC72" ca="1">CELL("largeur", INDIRECT(Y72 &amp; 1))</f>
        <v>11</v>
      </c>
      <c r="AC72" s="1027" t="b">
        <f ca="1"/>
        <v>0</v>
      </c>
      <c r="AD72" s="1928">
        <v>1</v>
      </c>
      <c r="AE72" s="2776" t="s">
        <v>3956</v>
      </c>
      <c r="AF72" s="1928"/>
      <c r="AG72" s="1928"/>
      <c r="AH72" s="1928"/>
      <c r="AI72" s="1928"/>
      <c r="AJ72" s="2846" t="s">
        <v>3996</v>
      </c>
      <c r="AK72" s="2845">
        <f>INT((AJ68-(DATE(YEAR(AJ68-WEEKDAY(AJ68)+4),1,3)-WEEKDAY(DATE(YEAR(AJ68-WEEKDAY(AJ68-1)+4),1,3)))+5)/7)</f>
        <v>6</v>
      </c>
      <c r="AL72" s="2849" t="str">
        <f ca="1">_xlfn.FORMULATEXT(AK72)</f>
        <v>=ENT((AJ68-(DATE(ANNEE(AJ68-JOURSEM(AJ68)+4);1;3)-JOURSEM(DATE(ANNEE(AJ68-JOURSEM(AJ68-1)+4);1;3)))+5)/7)</v>
      </c>
      <c r="AM72" s="1928"/>
      <c r="AN72" s="1928"/>
      <c r="AO72" s="1928"/>
    </row>
    <row r="73" spans="1:41" ht="18.75" customHeight="1">
      <c r="A73" s="1928">
        <v>1</v>
      </c>
      <c r="B73" s="1928">
        <v>1</v>
      </c>
      <c r="C73" s="2263"/>
      <c r="D73" s="2262" t="str">
        <f t="shared" ca="1" si="23"/>
        <v>=CONCATENER(AI11;" colonne ";AJ12;"  ")</v>
      </c>
      <c r="E73" s="1928"/>
      <c r="F73" s="1928"/>
      <c r="G73" s="2256"/>
      <c r="H73" s="2253" t="str">
        <f>CONCATENATE(AI11," colonne ",AJ12,"  ")</f>
        <v xml:space="preserve">Total Col. masquées colonne 44  </v>
      </c>
      <c r="I73" s="2257" t="str">
        <f ca="1">_xlfn.FORMULATEXT(Z44)</f>
        <v>=SI(AB44&lt;=0;"";Y44)</v>
      </c>
      <c r="J73" s="2261" t="s">
        <v>3638</v>
      </c>
      <c r="K73" s="2261"/>
      <c r="L73" s="2261"/>
      <c r="M73" s="1928"/>
      <c r="N73" s="1928"/>
      <c r="O73" s="1928"/>
      <c r="P73" s="1928"/>
      <c r="Q73" s="1928"/>
      <c r="R73" s="2175" t="s">
        <v>3672</v>
      </c>
      <c r="S73" s="2291"/>
      <c r="T73" s="2291"/>
      <c r="U73" s="2291"/>
      <c r="V73" s="2291"/>
      <c r="W73" s="2291"/>
      <c r="X73" s="1333">
        <f>ROW()</f>
        <v>73</v>
      </c>
      <c r="Y73" s="901" t="str" cm="1">
        <f t="array" aca="1" ref="Y73" ca="1">IF(Y72="","",LEFT(ADDRESS(1,COLUMN(INDIRECT(Y72&amp;"1"))+1,4),LEN(ADDRESS(1,COLUMN(INDIRECT(Y72&amp;"1"))+1,4))-1))</f>
        <v>AE</v>
      </c>
      <c r="Z73" s="1025" t="str">
        <f t="shared" ca="1" si="20"/>
        <v>AE</v>
      </c>
      <c r="AA73" s="1026" t="str">
        <f t="shared" ca="1" si="21"/>
        <v/>
      </c>
      <c r="AB73" s="1018" cm="1">
        <f t="array" aca="1" ref="AB73:AC73" ca="1">CELL("largeur", INDIRECT(Y73 &amp; 1))</f>
        <v>13</v>
      </c>
      <c r="AC73" s="1027" t="b">
        <f ca="1"/>
        <v>0</v>
      </c>
      <c r="AD73" s="1928">
        <v>1</v>
      </c>
      <c r="AE73" s="2774" t="s">
        <v>3957</v>
      </c>
      <c r="AF73" s="1928"/>
      <c r="AG73" s="1928"/>
      <c r="AH73" s="1928"/>
      <c r="AI73" s="1928"/>
      <c r="AJ73" s="2844"/>
      <c r="AK73" s="2843"/>
      <c r="AL73" s="2843"/>
      <c r="AM73" s="1928"/>
      <c r="AN73" s="1928"/>
      <c r="AO73" s="1928"/>
    </row>
    <row r="74" spans="1:41" ht="18.75" customHeight="1">
      <c r="A74" s="1928">
        <v>1</v>
      </c>
      <c r="B74" s="1928">
        <v>1</v>
      </c>
      <c r="C74" s="2263"/>
      <c r="D74" s="2262" t="str">
        <f t="shared" ca="1" si="23"/>
        <v>=CONCATENER(Z43;" colonne ";Z44;"  ")</v>
      </c>
      <c r="E74" s="1928"/>
      <c r="F74" s="1928"/>
      <c r="G74" s="2256"/>
      <c r="H74" s="2253" t="str">
        <f ca="1">CONCATENATE(Z43," colonne ",Z44,"  ")</f>
        <v xml:space="preserve"> colonne B  </v>
      </c>
      <c r="I74" s="2257" t="str">
        <f ca="1">_xlfn.FORMULATEXT(Z44)</f>
        <v>=SI(AB44&lt;=0;"";Y44)</v>
      </c>
      <c r="J74" s="2261" t="s">
        <v>3638</v>
      </c>
      <c r="K74" s="2261"/>
      <c r="L74" s="2261"/>
      <c r="M74" s="1928"/>
      <c r="N74" s="1928"/>
      <c r="O74" s="1928"/>
      <c r="P74" s="1928"/>
      <c r="Q74" s="1928"/>
      <c r="R74" s="71" t="s">
        <v>3670</v>
      </c>
      <c r="S74" s="2291"/>
      <c r="T74" s="2291"/>
      <c r="U74" s="2291"/>
      <c r="V74" s="2291"/>
      <c r="W74" s="2291"/>
      <c r="X74" s="1333">
        <f>ROW()</f>
        <v>74</v>
      </c>
      <c r="Y74" s="901" t="str" cm="1">
        <f t="array" aca="1" ref="Y74" ca="1">IF(Y73="","",LEFT(ADDRESS(1,COLUMN(INDIRECT(Y73&amp;"1"))+1,4),LEN(ADDRESS(1,COLUMN(INDIRECT(Y73&amp;"1"))+1,4))-1))</f>
        <v>AF</v>
      </c>
      <c r="Z74" s="1025" t="str">
        <f t="shared" ca="1" si="20"/>
        <v>AF</v>
      </c>
      <c r="AA74" s="1026" t="str">
        <f t="shared" ca="1" si="21"/>
        <v/>
      </c>
      <c r="AB74" s="1018" cm="1">
        <f t="array" aca="1" ref="AB74:AC74" ca="1">CELL("largeur", INDIRECT(Y74 &amp; 1))</f>
        <v>21</v>
      </c>
      <c r="AC74" s="1027" t="b">
        <f ca="1"/>
        <v>0</v>
      </c>
      <c r="AD74" s="1928">
        <v>1</v>
      </c>
      <c r="AE74" s="2776" t="s">
        <v>3958</v>
      </c>
      <c r="AF74" s="1928"/>
      <c r="AG74" s="1928"/>
      <c r="AH74" s="1928"/>
      <c r="AI74" s="2844"/>
      <c r="AJ74" s="2846" t="s">
        <v>3997</v>
      </c>
      <c r="AK74" s="2845">
        <f>WEEKNUM(AJ68,1)</f>
        <v>7</v>
      </c>
      <c r="AL74" s="2849" t="str">
        <f ca="1">_xlfn.FORMULATEXT(AK74)</f>
        <v>=NO.SEMAINE(AJ68;1)</v>
      </c>
      <c r="AM74" s="1928"/>
      <c r="AN74" s="1928"/>
      <c r="AO74" s="1928"/>
    </row>
    <row r="75" spans="1:41" ht="18.75">
      <c r="A75" s="1928">
        <v>1</v>
      </c>
      <c r="B75" s="1928">
        <v>1</v>
      </c>
      <c r="C75" s="2263"/>
      <c r="D75" s="2262" t="str">
        <f t="shared" ca="1" si="23"/>
        <v>=CONCATENER(AA43;" colonne ";AA44;"  ")</v>
      </c>
      <c r="E75" s="1928"/>
      <c r="F75" s="1928"/>
      <c r="G75" s="2256"/>
      <c r="H75" s="2253" t="str">
        <f ca="1">CONCATENATE(AA43," colonne ",AA44,"  ")</f>
        <v xml:space="preserve"> colonne   </v>
      </c>
      <c r="I75" s="2257" t="str">
        <f ca="1">_xlfn.FORMULATEXT(AA44)</f>
        <v>=SI(AB44&lt;=0;Y44;"")</v>
      </c>
      <c r="J75" s="2261" t="s">
        <v>3639</v>
      </c>
      <c r="K75" s="2261"/>
      <c r="L75" s="2261"/>
      <c r="M75" s="1928"/>
      <c r="N75" s="1928"/>
      <c r="O75" s="1928"/>
      <c r="P75" s="1928"/>
      <c r="Q75" s="1928"/>
      <c r="R75" s="71"/>
      <c r="S75" s="2291"/>
      <c r="T75" s="2291"/>
      <c r="U75" s="2291"/>
      <c r="V75" s="2291"/>
      <c r="W75" s="2291"/>
      <c r="X75" s="1333">
        <f>ROW()</f>
        <v>75</v>
      </c>
      <c r="Y75" s="901" t="str" cm="1">
        <f t="array" aca="1" ref="Y75" ca="1">IF(Y74="","",LEFT(ADDRESS(1,COLUMN(INDIRECT(Y74&amp;"1"))+1,4),LEN(ADDRESS(1,COLUMN(INDIRECT(Y74&amp;"1"))+1,4))-1))</f>
        <v>AG</v>
      </c>
      <c r="Z75" s="1025" t="str">
        <f t="shared" ca="1" si="20"/>
        <v>AG</v>
      </c>
      <c r="AA75" s="1026" t="str">
        <f t="shared" ca="1" si="21"/>
        <v/>
      </c>
      <c r="AB75" s="1018" cm="1">
        <f t="array" aca="1" ref="AB75:AC75" ca="1">CELL("largeur", INDIRECT(Y75 &amp; 1))</f>
        <v>12</v>
      </c>
      <c r="AC75" s="1027" t="b">
        <f ca="1"/>
        <v>0</v>
      </c>
      <c r="AD75" s="1928">
        <v>1</v>
      </c>
      <c r="AF75" s="1928"/>
      <c r="AG75" s="1928"/>
      <c r="AH75" s="1928">
        <v>1</v>
      </c>
      <c r="AI75" s="1928"/>
      <c r="AJ75" s="1928">
        <v>1</v>
      </c>
      <c r="AK75" s="1928">
        <v>1</v>
      </c>
      <c r="AL75" s="1928">
        <v>1</v>
      </c>
      <c r="AM75" s="1928">
        <v>1</v>
      </c>
      <c r="AN75" s="1928"/>
      <c r="AO75" s="1928"/>
    </row>
    <row r="76" spans="1:41" ht="18.75">
      <c r="A76" s="1928">
        <v>1</v>
      </c>
      <c r="B76" s="1928">
        <v>1</v>
      </c>
      <c r="C76" s="2263"/>
      <c r="D76" s="2262" t="str">
        <f t="shared" ca="1" si="23"/>
        <v>=CONCATENER(Z40;" colonne ";AB44;"  ")</v>
      </c>
      <c r="E76" s="1928"/>
      <c r="F76" s="1928"/>
      <c r="G76" s="2256"/>
      <c r="H76" s="2253" t="str">
        <f ca="1">CONCATENATE(Z40," colonne ",AB44,"  ")</f>
        <v xml:space="preserve">largeurs de colonnes colonne 4  </v>
      </c>
      <c r="I76" s="2257" t="str">
        <f ca="1">_xlfn.FORMULATEXT(AB44)</f>
        <v>=CELLULE("largeur"; INDIRECT(Y44 &amp; 1))</v>
      </c>
      <c r="J76" s="2261" t="s">
        <v>3640</v>
      </c>
      <c r="K76" s="2261"/>
      <c r="L76" s="2261"/>
      <c r="M76" s="1928"/>
      <c r="N76" s="905" t="s">
        <v>3658</v>
      </c>
      <c r="O76" s="905"/>
      <c r="P76" s="905"/>
      <c r="Q76" s="1928"/>
      <c r="R76" s="2295" t="s">
        <v>3673</v>
      </c>
      <c r="S76" s="2291"/>
      <c r="T76" s="2291"/>
      <c r="U76" s="2291"/>
      <c r="V76" s="2291"/>
      <c r="W76" s="2291"/>
      <c r="X76" s="1333">
        <f>ROW()</f>
        <v>76</v>
      </c>
      <c r="Y76" s="901" t="str" cm="1">
        <f t="array" aca="1" ref="Y76" ca="1">IF(Y75="","",LEFT(ADDRESS(1,COLUMN(INDIRECT(Y75&amp;"1"))+1,4),LEN(ADDRESS(1,COLUMN(INDIRECT(Y75&amp;"1"))+1,4))-1))</f>
        <v>AH</v>
      </c>
      <c r="Z76" s="1025" t="str">
        <f t="shared" ca="1" si="20"/>
        <v>AH</v>
      </c>
      <c r="AA76" s="1026" t="str">
        <f t="shared" ca="1" si="21"/>
        <v/>
      </c>
      <c r="AB76" s="1018" cm="1">
        <f t="array" aca="1" ref="AB76:AC76" ca="1">CELL("largeur", INDIRECT(Y76 &amp; 1))</f>
        <v>8</v>
      </c>
      <c r="AC76" s="1027" t="b">
        <f ca="1"/>
        <v>0</v>
      </c>
      <c r="AD76" s="1928">
        <v>1</v>
      </c>
      <c r="AE76" s="1928">
        <v>1</v>
      </c>
      <c r="AF76" s="1928"/>
      <c r="AG76" s="1928">
        <v>1</v>
      </c>
      <c r="AH76" s="1928">
        <v>1</v>
      </c>
      <c r="AI76" s="1928"/>
      <c r="AJ76" s="1928">
        <v>1</v>
      </c>
      <c r="AK76" s="1928">
        <v>1</v>
      </c>
      <c r="AL76" s="1928">
        <v>1</v>
      </c>
      <c r="AM76" s="1928">
        <v>1</v>
      </c>
      <c r="AN76" s="1928">
        <v>1</v>
      </c>
      <c r="AO76" s="1928">
        <v>1</v>
      </c>
    </row>
    <row r="77" spans="1:41" ht="15.75">
      <c r="A77" s="1928">
        <v>1</v>
      </c>
      <c r="B77" s="1928">
        <v>1</v>
      </c>
      <c r="C77" s="2263"/>
      <c r="D77" s="2262" t="str">
        <f ca="1">_xlfn.FORMULATEXT(I77)</f>
        <v>=FORMULETEXTE(I35)</v>
      </c>
      <c r="E77" s="1928"/>
      <c r="F77" s="1928"/>
      <c r="G77" s="903"/>
      <c r="H77" s="903" t="s">
        <v>3641</v>
      </c>
      <c r="I77" s="2257" t="e">
        <f ca="1">_xlfn.FORMULATEXT(I35)</f>
        <v>#N/A</v>
      </c>
      <c r="J77" s="2261" t="s">
        <v>3642</v>
      </c>
      <c r="K77" s="2261"/>
      <c r="L77" s="2261"/>
      <c r="M77" s="1928"/>
      <c r="N77" s="1928"/>
      <c r="O77" s="1928"/>
      <c r="P77" s="1928"/>
      <c r="Q77" s="1928"/>
      <c r="R77" s="29" t="s">
        <v>3674</v>
      </c>
      <c r="S77" s="2291"/>
      <c r="T77" s="2291"/>
      <c r="U77" s="2291"/>
      <c r="V77" s="2291"/>
      <c r="W77" s="2291"/>
      <c r="X77" s="3069" t="s">
        <v>2925</v>
      </c>
      <c r="Y77" s="3069"/>
      <c r="Z77" s="3069"/>
      <c r="AA77" s="3069"/>
      <c r="AB77" s="3069"/>
      <c r="AC77" s="3069"/>
      <c r="AD77" s="1928">
        <v>1</v>
      </c>
      <c r="AE77" s="1928">
        <v>1</v>
      </c>
      <c r="AF77" s="1928"/>
      <c r="AG77" s="1928">
        <v>1</v>
      </c>
      <c r="AH77" s="1928">
        <v>1</v>
      </c>
      <c r="AI77" s="1928"/>
      <c r="AJ77" s="1928">
        <v>1</v>
      </c>
      <c r="AK77" s="1928">
        <v>1</v>
      </c>
      <c r="AL77" s="1928">
        <v>1</v>
      </c>
      <c r="AM77" s="1928">
        <v>1</v>
      </c>
      <c r="AN77" s="1928">
        <v>1</v>
      </c>
      <c r="AO77" s="1928">
        <v>1</v>
      </c>
    </row>
    <row r="78" spans="1:41" ht="15" customHeight="1">
      <c r="A78" s="1928">
        <v>1</v>
      </c>
      <c r="B78" s="1928">
        <v>1</v>
      </c>
      <c r="C78" s="2262" t="str">
        <f ca="1">_xlfn.FORMULATEXT(I78)</f>
        <v>=FORMULETEXTE(AG7)</v>
      </c>
      <c r="D78" s="2262"/>
      <c r="E78" s="1928"/>
      <c r="F78" s="1928"/>
      <c r="G78" s="1928"/>
      <c r="H78" s="2288" t="s">
        <v>3643</v>
      </c>
      <c r="I78" s="2257" t="str">
        <f ca="1">_xlfn.FORMULATEXT(AG7)</f>
        <v>=SUBSTITUE(ADRESSE(1;COLONNE();4);"1";"")</v>
      </c>
      <c r="J78" s="2" t="s">
        <v>3644</v>
      </c>
      <c r="K78" s="1928"/>
      <c r="L78" s="1928"/>
      <c r="M78" s="1928"/>
      <c r="N78" s="905" t="s">
        <v>3659</v>
      </c>
      <c r="O78" s="905"/>
      <c r="P78" s="905"/>
      <c r="Q78" s="1928"/>
      <c r="R78" s="71"/>
      <c r="S78" s="2291"/>
      <c r="T78" s="2291"/>
      <c r="U78" s="2291"/>
      <c r="V78" s="2291"/>
      <c r="W78" s="2291"/>
      <c r="X78" s="755">
        <v>7</v>
      </c>
      <c r="Y78" s="755">
        <v>24</v>
      </c>
      <c r="Z78" s="755">
        <v>14</v>
      </c>
      <c r="AA78" s="755">
        <v>14</v>
      </c>
      <c r="AB78" s="755">
        <v>9</v>
      </c>
      <c r="AC78" s="755">
        <v>2</v>
      </c>
      <c r="AD78" s="1928">
        <v>1</v>
      </c>
      <c r="AE78" s="1928">
        <v>1</v>
      </c>
      <c r="AF78" s="1928"/>
      <c r="AG78" s="1928">
        <v>1</v>
      </c>
      <c r="AH78" s="1928">
        <v>1</v>
      </c>
      <c r="AI78" s="1928"/>
      <c r="AJ78" s="1928">
        <v>1</v>
      </c>
      <c r="AK78" s="1928">
        <v>1</v>
      </c>
      <c r="AL78" s="1928">
        <v>1</v>
      </c>
      <c r="AM78" s="1928">
        <v>1</v>
      </c>
      <c r="AN78" s="1928">
        <v>1</v>
      </c>
      <c r="AO78" s="1928">
        <v>1</v>
      </c>
    </row>
    <row r="79" spans="1:41" ht="15.75">
      <c r="A79" s="1928">
        <v>1</v>
      </c>
      <c r="B79" s="1928">
        <v>1</v>
      </c>
      <c r="C79" s="2254"/>
      <c r="D79" s="2254"/>
      <c r="E79" s="2254"/>
      <c r="F79" s="2254"/>
      <c r="G79" s="2289" t="s">
        <v>2198</v>
      </c>
      <c r="H79" s="2253" t="str">
        <f>CONCATENATE(K23," colonne ",K1,"  ")</f>
        <v xml:space="preserve">1 colonne K  </v>
      </c>
      <c r="I79" s="2257" t="str">
        <f ca="1">_xlfn.FORMULATEXT(K23)</f>
        <v>=SI(ESTVIDE(L23);"";GRANDE.VALEUR(K21:K22;1)+1)</v>
      </c>
      <c r="J79" s="2" t="s">
        <v>3645</v>
      </c>
      <c r="K79" s="1928"/>
      <c r="L79" s="1928"/>
      <c r="M79" s="1928"/>
      <c r="N79" s="905" t="s">
        <v>3660</v>
      </c>
      <c r="O79" s="905"/>
      <c r="P79" s="905"/>
      <c r="Q79" s="1928"/>
      <c r="R79" s="29" t="s">
        <v>3663</v>
      </c>
      <c r="S79" s="2291"/>
      <c r="T79" s="2291"/>
      <c r="U79" s="2291"/>
      <c r="V79" s="2291"/>
      <c r="W79" s="2291"/>
      <c r="X79" s="908">
        <f t="shared" ref="X79:AC79" ca="1" si="25">CELL("largeur",X79)</f>
        <v>18</v>
      </c>
      <c r="Y79" s="908">
        <f t="shared" ca="1" si="25"/>
        <v>16</v>
      </c>
      <c r="Z79" s="908">
        <f t="shared" ca="1" si="25"/>
        <v>17</v>
      </c>
      <c r="AA79" s="908">
        <f t="shared" ca="1" si="25"/>
        <v>14</v>
      </c>
      <c r="AB79" s="908">
        <f t="shared" ca="1" si="25"/>
        <v>21</v>
      </c>
      <c r="AC79" s="908">
        <f t="shared" ca="1" si="25"/>
        <v>15</v>
      </c>
      <c r="AD79" s="1928">
        <v>1</v>
      </c>
      <c r="AE79" s="1928">
        <v>1</v>
      </c>
      <c r="AF79" s="1928"/>
      <c r="AG79" s="1928">
        <v>1</v>
      </c>
      <c r="AH79" s="1928">
        <v>1</v>
      </c>
      <c r="AI79" s="1928">
        <v>1</v>
      </c>
      <c r="AJ79" s="1928">
        <v>1</v>
      </c>
      <c r="AK79" s="1928">
        <v>1</v>
      </c>
      <c r="AL79" s="1928">
        <v>1</v>
      </c>
      <c r="AM79" s="1928">
        <v>1</v>
      </c>
      <c r="AN79" s="1928">
        <v>1</v>
      </c>
      <c r="AO79" s="1928">
        <v>1</v>
      </c>
    </row>
    <row r="80" spans="1:41">
      <c r="A80" s="1928">
        <v>1</v>
      </c>
      <c r="B80" s="1928">
        <v>1</v>
      </c>
      <c r="C80" s="1928">
        <v>1</v>
      </c>
      <c r="D80" s="1928">
        <v>1</v>
      </c>
      <c r="E80" s="1928">
        <v>1</v>
      </c>
      <c r="F80" s="1928">
        <v>1</v>
      </c>
      <c r="G80" s="1928">
        <v>1</v>
      </c>
      <c r="H80" s="71"/>
      <c r="I80" s="71"/>
      <c r="J80" s="71"/>
      <c r="K80" s="71"/>
      <c r="L80" s="71"/>
      <c r="M80" s="71"/>
      <c r="N80" s="1928">
        <v>1</v>
      </c>
      <c r="O80" s="1928">
        <v>1</v>
      </c>
      <c r="P80" s="1928">
        <v>1</v>
      </c>
      <c r="Q80" s="1928">
        <v>1</v>
      </c>
      <c r="R80" s="1928">
        <v>1</v>
      </c>
      <c r="S80" s="1928">
        <v>1</v>
      </c>
      <c r="T80" s="1928">
        <v>1</v>
      </c>
      <c r="U80" s="1928">
        <v>1</v>
      </c>
      <c r="V80" s="1928">
        <v>1</v>
      </c>
      <c r="W80" s="1928">
        <v>1</v>
      </c>
      <c r="AD80" s="1928">
        <v>1</v>
      </c>
      <c r="AE80" s="1928">
        <v>1</v>
      </c>
      <c r="AF80" s="1928"/>
      <c r="AG80" s="1928">
        <v>1</v>
      </c>
      <c r="AH80" s="1928">
        <v>1</v>
      </c>
      <c r="AI80" s="1928">
        <v>1</v>
      </c>
      <c r="AJ80" s="1928">
        <v>1</v>
      </c>
      <c r="AK80" s="1928">
        <v>1</v>
      </c>
      <c r="AL80" s="1928">
        <v>1</v>
      </c>
      <c r="AM80" s="1928">
        <v>1</v>
      </c>
      <c r="AN80" s="1928">
        <v>1</v>
      </c>
      <c r="AO80" s="1928">
        <v>1</v>
      </c>
    </row>
    <row r="81" spans="1:41" ht="23.25">
      <c r="A81" s="1928">
        <v>1</v>
      </c>
      <c r="B81" s="1928">
        <v>1</v>
      </c>
      <c r="C81" s="1928">
        <v>1</v>
      </c>
      <c r="D81" s="1928">
        <v>1</v>
      </c>
      <c r="E81" s="1928">
        <v>1</v>
      </c>
      <c r="F81" s="1928">
        <v>1</v>
      </c>
      <c r="G81" s="1928">
        <v>1</v>
      </c>
      <c r="H81" s="2292" t="s">
        <v>3270</v>
      </c>
      <c r="I81" s="71"/>
      <c r="J81" s="71"/>
      <c r="K81" s="71"/>
      <c r="L81" s="71"/>
      <c r="M81" s="2777" t="s">
        <v>3980</v>
      </c>
      <c r="N81" s="1928"/>
      <c r="O81" s="1928"/>
      <c r="P81" s="1928"/>
      <c r="Q81" s="1928">
        <v>1</v>
      </c>
      <c r="R81" s="1445" t="s">
        <v>3273</v>
      </c>
      <c r="S81" s="1928"/>
      <c r="T81" s="1928"/>
      <c r="U81" s="1928"/>
      <c r="V81" s="1928"/>
      <c r="W81" s="1928"/>
      <c r="X81" s="1928">
        <v>1</v>
      </c>
      <c r="Y81" s="1928">
        <v>1</v>
      </c>
      <c r="Z81" s="1928">
        <v>1</v>
      </c>
      <c r="AA81" s="1928">
        <v>1</v>
      </c>
      <c r="AB81" s="1928">
        <v>1</v>
      </c>
      <c r="AC81" s="1928">
        <v>1</v>
      </c>
      <c r="AD81" s="1928">
        <v>1</v>
      </c>
      <c r="AE81" s="1928">
        <v>1</v>
      </c>
      <c r="AF81" s="1928"/>
      <c r="AG81" s="1928">
        <v>1</v>
      </c>
      <c r="AH81" s="1928">
        <v>1</v>
      </c>
      <c r="AI81" s="1928">
        <v>1</v>
      </c>
      <c r="AJ81" s="1928">
        <v>1</v>
      </c>
      <c r="AK81" s="1928">
        <v>1</v>
      </c>
      <c r="AL81" s="1928">
        <v>1</v>
      </c>
      <c r="AM81" s="1928">
        <v>1</v>
      </c>
      <c r="AN81" s="1928">
        <v>1</v>
      </c>
      <c r="AO81" s="1928">
        <v>1</v>
      </c>
    </row>
    <row r="82" spans="1:41">
      <c r="A82" s="1928">
        <v>1</v>
      </c>
      <c r="B82" s="1928">
        <v>1</v>
      </c>
      <c r="C82" s="1928">
        <v>1</v>
      </c>
      <c r="D82" s="1928">
        <v>1</v>
      </c>
      <c r="E82" s="1928">
        <v>1</v>
      </c>
      <c r="F82" s="1928">
        <v>1</v>
      </c>
      <c r="G82" s="1928">
        <v>1</v>
      </c>
      <c r="H82" s="276" t="s">
        <v>3272</v>
      </c>
      <c r="I82" s="71"/>
      <c r="J82" s="71"/>
      <c r="K82" s="71"/>
      <c r="L82" s="71"/>
      <c r="M82" s="276" t="s">
        <v>3981</v>
      </c>
      <c r="N82" s="1928"/>
      <c r="O82" s="1928"/>
      <c r="P82" s="1928"/>
      <c r="Q82" s="1928">
        <v>1</v>
      </c>
      <c r="R82" s="545" t="s">
        <v>2212</v>
      </c>
      <c r="S82" s="1928"/>
      <c r="T82" s="1928"/>
      <c r="U82" s="1928"/>
      <c r="V82" s="1928"/>
      <c r="W82" s="1928"/>
      <c r="X82" s="1928">
        <v>1</v>
      </c>
      <c r="Y82" s="1928">
        <v>1</v>
      </c>
      <c r="Z82" s="1928">
        <v>1</v>
      </c>
      <c r="AA82" s="1928">
        <v>1</v>
      </c>
      <c r="AB82" s="1928">
        <v>1</v>
      </c>
      <c r="AC82" s="1928">
        <v>1</v>
      </c>
      <c r="AD82" s="1928">
        <v>1</v>
      </c>
      <c r="AE82" s="1928">
        <v>1</v>
      </c>
      <c r="AF82" s="1928"/>
      <c r="AG82" s="1928">
        <v>1</v>
      </c>
      <c r="AH82" s="1928">
        <v>1</v>
      </c>
      <c r="AI82" s="1928">
        <v>1</v>
      </c>
      <c r="AJ82" s="1928">
        <v>1</v>
      </c>
      <c r="AK82" s="1928">
        <v>1</v>
      </c>
      <c r="AL82" s="1928">
        <v>1</v>
      </c>
      <c r="AM82" s="1928">
        <v>1</v>
      </c>
      <c r="AN82" s="1928">
        <v>1</v>
      </c>
      <c r="AO82" s="1928">
        <v>1</v>
      </c>
    </row>
    <row r="83" spans="1:41">
      <c r="A83" s="1928">
        <v>1</v>
      </c>
      <c r="B83" s="1928">
        <v>1</v>
      </c>
      <c r="C83" s="1928">
        <v>1</v>
      </c>
      <c r="D83" s="1928">
        <v>1</v>
      </c>
      <c r="E83" s="1928">
        <v>1</v>
      </c>
      <c r="F83" s="1928">
        <v>1</v>
      </c>
      <c r="G83" s="1928">
        <v>1</v>
      </c>
      <c r="H83" s="276" t="s">
        <v>3275</v>
      </c>
      <c r="I83" s="71"/>
      <c r="J83" s="71"/>
      <c r="K83" s="71"/>
      <c r="L83" s="71"/>
      <c r="M83" s="71"/>
      <c r="N83" s="1928">
        <v>1</v>
      </c>
      <c r="O83" s="1928">
        <v>1</v>
      </c>
      <c r="P83" s="1928">
        <v>1</v>
      </c>
      <c r="Q83" s="1928">
        <v>1</v>
      </c>
      <c r="R83" s="1928">
        <v>1</v>
      </c>
      <c r="S83" s="1928"/>
      <c r="T83" s="1928"/>
      <c r="U83" s="1928"/>
      <c r="V83" s="1928"/>
      <c r="W83" s="1928"/>
      <c r="AD83" s="1928">
        <v>1</v>
      </c>
      <c r="AE83" s="1928">
        <v>1</v>
      </c>
      <c r="AF83" s="1928">
        <v>1</v>
      </c>
      <c r="AG83" s="1928">
        <v>1</v>
      </c>
      <c r="AH83" s="1928">
        <v>1</v>
      </c>
      <c r="AI83" s="1928">
        <v>1</v>
      </c>
      <c r="AJ83" s="1928">
        <v>1</v>
      </c>
      <c r="AK83" s="1928">
        <v>1</v>
      </c>
      <c r="AL83" s="1928">
        <v>1</v>
      </c>
      <c r="AM83" s="1928">
        <v>1</v>
      </c>
      <c r="AN83" s="1928">
        <v>1</v>
      </c>
      <c r="AO83" s="1928">
        <v>1</v>
      </c>
    </row>
    <row r="84" spans="1:41" ht="15.75">
      <c r="A84" s="1928">
        <v>1</v>
      </c>
      <c r="B84" s="1928">
        <v>1</v>
      </c>
      <c r="C84" s="2301" t="s">
        <v>9</v>
      </c>
      <c r="D84" s="2300" t="str">
        <f ca="1">_xlfn.FORMULATEXT(D26)</f>
        <v>=@CELLULE("nomfichier")</v>
      </c>
      <c r="E84" s="2300"/>
      <c r="F84" s="2300"/>
      <c r="G84" s="2300"/>
      <c r="H84" s="1928"/>
      <c r="I84" s="1928"/>
      <c r="J84" s="1928"/>
      <c r="K84" s="1928"/>
      <c r="L84" s="1928"/>
      <c r="M84" s="1928">
        <v>1</v>
      </c>
      <c r="N84" s="1928">
        <v>1</v>
      </c>
      <c r="O84" s="1928">
        <v>1</v>
      </c>
      <c r="P84" s="1928">
        <v>1</v>
      </c>
      <c r="Q84" s="1928">
        <v>1</v>
      </c>
      <c r="R84" s="3221" t="s">
        <v>2927</v>
      </c>
      <c r="S84" s="3222"/>
      <c r="T84" s="3222"/>
      <c r="U84" s="3222"/>
      <c r="V84" s="3222"/>
      <c r="W84" s="3223"/>
      <c r="AD84" s="1928">
        <v>1</v>
      </c>
      <c r="AE84" s="1928">
        <v>1</v>
      </c>
      <c r="AF84" s="1928">
        <v>1</v>
      </c>
      <c r="AG84" s="1928">
        <v>1</v>
      </c>
      <c r="AH84" s="1928">
        <v>1</v>
      </c>
      <c r="AI84" s="1928">
        <v>1</v>
      </c>
      <c r="AJ84" s="1928">
        <v>1</v>
      </c>
      <c r="AK84" s="1928">
        <v>1</v>
      </c>
      <c r="AL84" s="1928">
        <v>1</v>
      </c>
      <c r="AM84" s="1928">
        <v>1</v>
      </c>
      <c r="AN84" s="1928">
        <v>1</v>
      </c>
      <c r="AO84" s="1928">
        <v>1</v>
      </c>
    </row>
    <row r="85" spans="1:41" ht="15.75">
      <c r="A85" s="1928">
        <v>1</v>
      </c>
      <c r="B85" s="1928">
        <v>1</v>
      </c>
      <c r="C85" s="1928">
        <v>1</v>
      </c>
      <c r="D85" s="1928">
        <v>1</v>
      </c>
      <c r="E85" s="1928">
        <v>1</v>
      </c>
      <c r="F85" s="1928">
        <v>1</v>
      </c>
      <c r="G85" s="1928">
        <v>1</v>
      </c>
      <c r="H85" s="1928">
        <v>1</v>
      </c>
      <c r="I85" s="1928">
        <v>1</v>
      </c>
      <c r="J85" s="1928">
        <v>1</v>
      </c>
      <c r="K85" s="1928">
        <v>1</v>
      </c>
      <c r="L85" s="1928">
        <v>1</v>
      </c>
      <c r="M85" s="1928">
        <v>1</v>
      </c>
      <c r="N85" s="1928">
        <v>1</v>
      </c>
      <c r="O85" s="1928">
        <v>1</v>
      </c>
      <c r="P85" s="1928">
        <v>1</v>
      </c>
      <c r="Q85" s="1928">
        <v>1</v>
      </c>
      <c r="R85" s="3224" t="s">
        <v>2926</v>
      </c>
      <c r="S85" s="3225"/>
      <c r="T85" s="3225"/>
      <c r="U85" s="3225"/>
      <c r="V85" s="3225"/>
      <c r="W85" s="3226"/>
      <c r="AD85" s="1928">
        <v>1</v>
      </c>
      <c r="AE85" s="1928">
        <v>1</v>
      </c>
      <c r="AF85" s="1928">
        <v>1</v>
      </c>
      <c r="AG85" s="1928">
        <v>1</v>
      </c>
      <c r="AH85" s="1928">
        <v>1</v>
      </c>
      <c r="AI85" s="1928">
        <v>1</v>
      </c>
      <c r="AJ85" s="1928">
        <v>1</v>
      </c>
      <c r="AK85" s="1928">
        <v>1</v>
      </c>
      <c r="AL85" s="1928">
        <v>1</v>
      </c>
      <c r="AM85" s="1928">
        <v>1</v>
      </c>
      <c r="AN85" s="1928">
        <v>1</v>
      </c>
      <c r="AO85" s="1928">
        <v>1</v>
      </c>
    </row>
    <row r="86" spans="1:41" ht="15.75">
      <c r="A86" s="1928">
        <v>1</v>
      </c>
      <c r="B86" s="1928">
        <v>1</v>
      </c>
      <c r="C86" s="1928">
        <v>1</v>
      </c>
      <c r="D86" s="1928">
        <v>1</v>
      </c>
      <c r="E86" s="1928">
        <v>1</v>
      </c>
      <c r="F86" s="1928">
        <v>1</v>
      </c>
      <c r="G86" s="1928">
        <v>1</v>
      </c>
      <c r="H86" s="1928">
        <v>1</v>
      </c>
      <c r="I86" s="1928">
        <v>1</v>
      </c>
      <c r="J86" s="1928">
        <v>1</v>
      </c>
      <c r="K86" s="1928">
        <v>1</v>
      </c>
      <c r="L86" s="1928">
        <v>1</v>
      </c>
      <c r="M86" s="1928">
        <v>1</v>
      </c>
      <c r="N86" s="1928">
        <v>1</v>
      </c>
      <c r="O86" s="1928">
        <v>1</v>
      </c>
      <c r="P86" s="1928">
        <v>1</v>
      </c>
      <c r="Q86" s="1928">
        <v>1</v>
      </c>
      <c r="R86" s="3227" t="s">
        <v>2212</v>
      </c>
      <c r="S86" s="3228"/>
      <c r="T86" s="3228"/>
      <c r="U86" s="3228"/>
      <c r="V86" s="3228"/>
      <c r="W86" s="3229"/>
      <c r="AD86" s="1928">
        <v>1</v>
      </c>
      <c r="AE86" s="1928">
        <v>1</v>
      </c>
      <c r="AF86" s="1928">
        <v>1</v>
      </c>
      <c r="AG86" s="1928">
        <v>1</v>
      </c>
      <c r="AH86" s="1928">
        <v>1</v>
      </c>
      <c r="AI86" s="1928">
        <v>1</v>
      </c>
      <c r="AJ86" s="1928">
        <v>1</v>
      </c>
      <c r="AK86" s="1928">
        <v>1</v>
      </c>
      <c r="AL86" s="1928">
        <v>1</v>
      </c>
      <c r="AM86" s="1928">
        <v>1</v>
      </c>
      <c r="AN86" s="1928">
        <v>1</v>
      </c>
      <c r="AO86" s="1928">
        <v>1</v>
      </c>
    </row>
    <row r="87" spans="1:41">
      <c r="A87" s="1928">
        <v>1</v>
      </c>
      <c r="B87" s="1928">
        <v>1</v>
      </c>
      <c r="C87" s="1928">
        <v>1</v>
      </c>
      <c r="D87" s="1928">
        <v>1</v>
      </c>
      <c r="E87" s="1928">
        <v>1</v>
      </c>
      <c r="F87" s="1928">
        <v>1</v>
      </c>
      <c r="G87" s="1928">
        <v>1</v>
      </c>
      <c r="H87" s="1928">
        <v>1</v>
      </c>
      <c r="I87" s="1928">
        <v>1</v>
      </c>
      <c r="J87" s="1928">
        <v>1</v>
      </c>
      <c r="K87" s="1928">
        <v>1</v>
      </c>
      <c r="L87" s="1928">
        <v>1</v>
      </c>
      <c r="M87" s="1928">
        <v>1</v>
      </c>
      <c r="N87" s="1928">
        <v>1</v>
      </c>
      <c r="O87" s="1928">
        <v>1</v>
      </c>
      <c r="P87" s="1928">
        <v>1</v>
      </c>
      <c r="Q87" s="1928">
        <v>1</v>
      </c>
      <c r="R87" s="1928">
        <v>1</v>
      </c>
      <c r="S87" s="1928">
        <v>1</v>
      </c>
      <c r="T87" s="1928">
        <v>1</v>
      </c>
      <c r="U87" s="1928">
        <v>1</v>
      </c>
      <c r="V87" s="1928">
        <v>1</v>
      </c>
      <c r="W87" s="1928">
        <v>1</v>
      </c>
      <c r="AD87" s="1928">
        <v>1</v>
      </c>
      <c r="AE87" s="1928">
        <v>1</v>
      </c>
      <c r="AF87" s="1928">
        <v>1</v>
      </c>
      <c r="AG87" s="1928">
        <v>1</v>
      </c>
      <c r="AH87" s="1928">
        <v>1</v>
      </c>
      <c r="AI87" s="1928">
        <v>1</v>
      </c>
      <c r="AJ87" s="1928">
        <v>1</v>
      </c>
      <c r="AK87" s="1928">
        <v>1</v>
      </c>
      <c r="AL87" s="1928">
        <v>1</v>
      </c>
      <c r="AM87" s="1928">
        <v>1</v>
      </c>
      <c r="AN87" s="1928">
        <v>1</v>
      </c>
      <c r="AO87" s="1928">
        <v>1</v>
      </c>
    </row>
    <row r="88" spans="1:41" ht="15" customHeight="1">
      <c r="A88" s="1928">
        <v>1</v>
      </c>
      <c r="B88" s="1928">
        <v>1</v>
      </c>
      <c r="C88" s="1928">
        <v>1</v>
      </c>
      <c r="D88" s="1928">
        <v>1</v>
      </c>
      <c r="E88" s="1928">
        <v>1</v>
      </c>
      <c r="F88" s="1928">
        <v>1</v>
      </c>
      <c r="G88" s="1928">
        <v>1</v>
      </c>
      <c r="H88" s="1928">
        <v>1</v>
      </c>
      <c r="I88" s="1928">
        <v>1</v>
      </c>
      <c r="J88" s="1928">
        <v>1</v>
      </c>
      <c r="K88" s="1928">
        <v>1</v>
      </c>
      <c r="L88" s="1928">
        <v>1</v>
      </c>
      <c r="M88" s="1928">
        <v>1</v>
      </c>
      <c r="N88" s="1928">
        <v>1</v>
      </c>
      <c r="O88" s="1928">
        <v>1</v>
      </c>
      <c r="P88" s="1928">
        <v>1</v>
      </c>
      <c r="Q88" s="1928">
        <v>1</v>
      </c>
      <c r="R88" s="1928">
        <v>1</v>
      </c>
      <c r="S88" s="1928">
        <v>1</v>
      </c>
      <c r="T88" s="1928">
        <v>1</v>
      </c>
      <c r="U88" s="1928">
        <v>1</v>
      </c>
      <c r="V88" s="1928">
        <v>1</v>
      </c>
      <c r="W88" s="1928">
        <v>1</v>
      </c>
      <c r="AD88" s="1928">
        <v>1</v>
      </c>
      <c r="AE88" s="1928">
        <v>1</v>
      </c>
      <c r="AF88" s="1928">
        <v>1</v>
      </c>
      <c r="AG88" s="1928">
        <v>1</v>
      </c>
      <c r="AH88" s="1928">
        <v>1</v>
      </c>
      <c r="AI88" s="1928">
        <v>1</v>
      </c>
      <c r="AJ88" s="1928">
        <v>1</v>
      </c>
      <c r="AK88" s="1928">
        <v>1</v>
      </c>
      <c r="AL88" s="1928">
        <v>1</v>
      </c>
      <c r="AM88" s="1928">
        <v>1</v>
      </c>
      <c r="AN88" s="1928">
        <v>1</v>
      </c>
      <c r="AO88" s="1928">
        <v>1</v>
      </c>
    </row>
    <row r="89" spans="1:41">
      <c r="A89" s="1928">
        <v>1</v>
      </c>
      <c r="B89" s="1928">
        <v>1</v>
      </c>
      <c r="C89" s="1928">
        <v>1</v>
      </c>
      <c r="D89" s="1928">
        <v>1</v>
      </c>
      <c r="E89" s="1928">
        <v>1</v>
      </c>
      <c r="F89" s="1928">
        <v>1</v>
      </c>
      <c r="G89" s="1928">
        <v>1</v>
      </c>
      <c r="H89" s="1928">
        <v>1</v>
      </c>
      <c r="I89" s="1928">
        <v>1</v>
      </c>
      <c r="J89" s="1928">
        <v>1</v>
      </c>
      <c r="K89" s="1928">
        <v>1</v>
      </c>
      <c r="L89" s="1928">
        <v>1</v>
      </c>
      <c r="M89" s="1928">
        <v>1</v>
      </c>
      <c r="N89" s="1928">
        <v>1</v>
      </c>
      <c r="O89" s="1928">
        <v>1</v>
      </c>
      <c r="P89" s="1928">
        <v>1</v>
      </c>
      <c r="Q89" s="1928">
        <v>1</v>
      </c>
      <c r="R89" s="1928">
        <v>1</v>
      </c>
      <c r="S89" s="1928">
        <v>1</v>
      </c>
      <c r="T89" s="1928">
        <v>1</v>
      </c>
      <c r="U89" s="1928">
        <v>1</v>
      </c>
      <c r="V89" s="1928">
        <v>1</v>
      </c>
      <c r="W89" s="1928">
        <v>1</v>
      </c>
      <c r="AD89" s="1928">
        <v>1</v>
      </c>
      <c r="AE89" s="1928">
        <v>1</v>
      </c>
      <c r="AF89" s="1928">
        <v>1</v>
      </c>
      <c r="AG89" s="1928">
        <v>1</v>
      </c>
      <c r="AH89" s="1928">
        <v>1</v>
      </c>
      <c r="AI89" s="1928">
        <v>1</v>
      </c>
      <c r="AJ89" s="1928">
        <v>1</v>
      </c>
      <c r="AK89" s="1928">
        <v>1</v>
      </c>
      <c r="AL89" s="1928">
        <v>1</v>
      </c>
      <c r="AM89" s="1928">
        <v>1</v>
      </c>
      <c r="AN89" s="1928">
        <v>1</v>
      </c>
      <c r="AO89" s="1928">
        <v>1</v>
      </c>
    </row>
    <row r="90" spans="1:41">
      <c r="A90" s="1928">
        <v>1</v>
      </c>
      <c r="B90" s="1928">
        <v>1</v>
      </c>
      <c r="C90" s="1928">
        <v>1</v>
      </c>
      <c r="D90" s="1928">
        <v>1</v>
      </c>
      <c r="E90" s="1928">
        <v>1</v>
      </c>
      <c r="F90" s="1928">
        <v>1</v>
      </c>
      <c r="G90" s="1928">
        <v>1</v>
      </c>
      <c r="H90" s="1928">
        <v>1</v>
      </c>
      <c r="I90" s="1928">
        <v>1</v>
      </c>
      <c r="J90" s="1928">
        <v>1</v>
      </c>
      <c r="K90" s="1928">
        <v>1</v>
      </c>
      <c r="L90" s="1928">
        <v>1</v>
      </c>
      <c r="M90" s="1928">
        <v>1</v>
      </c>
      <c r="N90" s="1928">
        <v>1</v>
      </c>
      <c r="O90" s="1928">
        <v>1</v>
      </c>
      <c r="P90" s="1928">
        <v>1</v>
      </c>
      <c r="Q90" s="1928">
        <v>1</v>
      </c>
      <c r="R90" s="1928">
        <v>1</v>
      </c>
      <c r="S90" s="1928">
        <v>1</v>
      </c>
      <c r="T90" s="1928">
        <v>1</v>
      </c>
      <c r="U90" s="1928">
        <v>1</v>
      </c>
      <c r="V90" s="1928">
        <v>1</v>
      </c>
      <c r="W90" s="1928">
        <v>1</v>
      </c>
      <c r="AD90" s="1928">
        <v>1</v>
      </c>
      <c r="AE90" s="1928">
        <v>1</v>
      </c>
      <c r="AF90" s="1928">
        <v>1</v>
      </c>
      <c r="AG90" s="1928">
        <v>1</v>
      </c>
      <c r="AH90" s="1928">
        <v>1</v>
      </c>
      <c r="AI90" s="1928">
        <v>1</v>
      </c>
      <c r="AJ90" s="1928">
        <v>1</v>
      </c>
      <c r="AK90" s="1928">
        <v>1</v>
      </c>
      <c r="AL90" s="1928">
        <v>1</v>
      </c>
      <c r="AM90" s="1928">
        <v>1</v>
      </c>
      <c r="AN90" s="1928">
        <v>1</v>
      </c>
      <c r="AO90" s="1928">
        <v>1</v>
      </c>
    </row>
    <row r="91" spans="1:41">
      <c r="A91" s="1928">
        <v>1</v>
      </c>
      <c r="B91" s="1928">
        <v>1</v>
      </c>
      <c r="C91" s="1928">
        <v>1</v>
      </c>
      <c r="D91" s="1928">
        <v>1</v>
      </c>
      <c r="E91" s="1928">
        <v>1</v>
      </c>
      <c r="F91" s="1928">
        <v>1</v>
      </c>
      <c r="G91" s="1928">
        <v>1</v>
      </c>
      <c r="H91" s="1928">
        <v>1</v>
      </c>
      <c r="I91" s="1928">
        <v>1</v>
      </c>
      <c r="J91" s="1928">
        <v>1</v>
      </c>
      <c r="K91" s="1928">
        <v>1</v>
      </c>
      <c r="L91" s="1928">
        <v>1</v>
      </c>
      <c r="M91" s="1928">
        <v>1</v>
      </c>
      <c r="N91" s="1928">
        <v>1</v>
      </c>
      <c r="O91" s="1928">
        <v>1</v>
      </c>
      <c r="P91" s="1928">
        <v>1</v>
      </c>
      <c r="Q91" s="1928">
        <v>1</v>
      </c>
      <c r="R91" s="1928">
        <v>1</v>
      </c>
      <c r="S91" s="1928">
        <v>1</v>
      </c>
      <c r="T91" s="1928">
        <v>1</v>
      </c>
      <c r="U91" s="1928">
        <v>1</v>
      </c>
      <c r="V91" s="1928">
        <v>1</v>
      </c>
      <c r="W91" s="1928">
        <v>1</v>
      </c>
      <c r="AD91" s="1928">
        <v>1</v>
      </c>
      <c r="AE91" s="1928">
        <v>1</v>
      </c>
      <c r="AF91" s="1928">
        <v>1</v>
      </c>
      <c r="AG91" s="1928">
        <v>1</v>
      </c>
      <c r="AH91" s="1928">
        <v>1</v>
      </c>
      <c r="AI91" s="1928">
        <v>1</v>
      </c>
      <c r="AJ91" s="1928">
        <v>1</v>
      </c>
      <c r="AK91" s="1928">
        <v>1</v>
      </c>
      <c r="AL91" s="1928">
        <v>1</v>
      </c>
      <c r="AM91" s="1928">
        <v>1</v>
      </c>
      <c r="AN91" s="1928">
        <v>1</v>
      </c>
      <c r="AO91" s="771" t="s">
        <v>2103</v>
      </c>
    </row>
    <row r="92" spans="1:41">
      <c r="A92" s="1928">
        <v>1</v>
      </c>
      <c r="B92" s="1928">
        <v>1</v>
      </c>
      <c r="C92" s="1928">
        <v>1</v>
      </c>
      <c r="D92" s="1928">
        <v>1</v>
      </c>
      <c r="E92" s="1928">
        <v>1</v>
      </c>
      <c r="F92" s="1928">
        <v>1</v>
      </c>
      <c r="G92" s="1928">
        <v>1</v>
      </c>
      <c r="H92" s="1928">
        <v>1</v>
      </c>
      <c r="I92" s="1928">
        <v>1</v>
      </c>
      <c r="J92" s="1928">
        <v>1</v>
      </c>
      <c r="K92" s="1928">
        <v>1</v>
      </c>
      <c r="L92" s="1928">
        <v>1</v>
      </c>
      <c r="M92" s="1928">
        <v>1</v>
      </c>
      <c r="N92" s="1928">
        <v>1</v>
      </c>
      <c r="O92" s="1928">
        <v>1</v>
      </c>
      <c r="P92" s="1928">
        <v>1</v>
      </c>
      <c r="Q92" s="1928">
        <v>1</v>
      </c>
      <c r="R92" s="1928">
        <v>1</v>
      </c>
      <c r="S92" s="1928">
        <v>1</v>
      </c>
      <c r="T92" s="1928">
        <v>1</v>
      </c>
      <c r="U92" s="1928">
        <v>1</v>
      </c>
      <c r="V92" s="1928">
        <v>1</v>
      </c>
      <c r="W92" s="1928">
        <v>1</v>
      </c>
      <c r="AD92" s="1928">
        <v>1</v>
      </c>
      <c r="AE92" s="1928">
        <v>1</v>
      </c>
      <c r="AF92" s="1928">
        <v>1</v>
      </c>
      <c r="AG92" s="1928">
        <v>1</v>
      </c>
      <c r="AH92" s="1928">
        <v>1</v>
      </c>
      <c r="AI92" s="1928">
        <v>1</v>
      </c>
      <c r="AJ92" s="1928">
        <v>1</v>
      </c>
      <c r="AK92" s="1928">
        <v>1</v>
      </c>
      <c r="AL92" s="1928">
        <v>1</v>
      </c>
      <c r="AM92" s="1928">
        <v>1</v>
      </c>
      <c r="AN92" s="1928">
        <v>1</v>
      </c>
      <c r="AO92" s="772" t="str">
        <f>ADDRESS(ROW(),COLUMN(),4)</f>
        <v>AO92</v>
      </c>
    </row>
  </sheetData>
  <mergeCells count="32">
    <mergeCell ref="AK68:AL68"/>
    <mergeCell ref="R84:W84"/>
    <mergeCell ref="R85:W85"/>
    <mergeCell ref="R86:W86"/>
    <mergeCell ref="X77:AC77"/>
    <mergeCell ref="G4:M5"/>
    <mergeCell ref="C30:D33"/>
    <mergeCell ref="W30:AB33"/>
    <mergeCell ref="U3:U4"/>
    <mergeCell ref="G30:H31"/>
    <mergeCell ref="X35:AC36"/>
    <mergeCell ref="Y14:Z14"/>
    <mergeCell ref="Y11:Z11"/>
    <mergeCell ref="AC11:AC12"/>
    <mergeCell ref="K8:L8"/>
    <mergeCell ref="AB8:AC8"/>
    <mergeCell ref="AH26:AH27"/>
    <mergeCell ref="AA22:AB22"/>
    <mergeCell ref="AA23:AB23"/>
    <mergeCell ref="E20:F20"/>
    <mergeCell ref="E17:F17"/>
    <mergeCell ref="E18:F18"/>
    <mergeCell ref="E19:F19"/>
    <mergeCell ref="AI14:AJ15"/>
    <mergeCell ref="C15:C16"/>
    <mergeCell ref="D15:D16"/>
    <mergeCell ref="E15:F16"/>
    <mergeCell ref="G15:G16"/>
    <mergeCell ref="H15:H16"/>
    <mergeCell ref="AI16:AJ17"/>
    <mergeCell ref="AH9:AH25"/>
    <mergeCell ref="AI9:AJ9"/>
  </mergeCells>
  <hyperlinks>
    <hyperlink ref="AJ3" r:id="rId1" xr:uid="{421BF4C8-89DD-47DB-9F89-1835A8CE4F6A}"/>
    <hyperlink ref="R82" r:id="rId2" xr:uid="{84813810-BBCC-4E06-AB18-76A52301D026}"/>
    <hyperlink ref="H82" r:id="rId3" xr:uid="{416043F2-71B9-452B-A314-85DF1E19362A}"/>
    <hyperlink ref="H83" r:id="rId4" xr:uid="{9A55910A-A9D1-4A11-956B-DDCAD8E5A024}"/>
    <hyperlink ref="R85" r:id="rId5" xr:uid="{E5C63B49-34BF-4DB5-ABBF-BCFD1FADB008}"/>
    <hyperlink ref="R84" r:id="rId6" xr:uid="{3CD487D8-4D81-4687-8674-501A29CEB32B}"/>
    <hyperlink ref="R86" r:id="rId7" xr:uid="{D6E9FEF1-D6F6-4A2C-B7BD-060EFA43FCC5}"/>
    <hyperlink ref="AE74" r:id="rId8" xr:uid="{E6038D44-AC23-402E-A266-ADF871A9EAD9}"/>
    <hyperlink ref="AE72" r:id="rId9" xr:uid="{0CDE7F89-6B98-4FBC-8C12-FF4C9497B832}"/>
    <hyperlink ref="AE70" r:id="rId10" xr:uid="{102B0BD0-8116-4BE0-A60E-5B86C131F17D}"/>
    <hyperlink ref="AE68" r:id="rId11" xr:uid="{7AE02C6E-9126-4471-8B8C-5F1E043C4CAB}"/>
    <hyperlink ref="AE66" r:id="rId12" xr:uid="{D835710E-7098-47CF-94AB-61EC3A2BC51D}"/>
    <hyperlink ref="AE64" r:id="rId13" xr:uid="{C8C06F93-A876-45A4-8237-1A601963B3E6}"/>
    <hyperlink ref="AE62" r:id="rId14" xr:uid="{913D8D71-71BD-442E-BAAC-3BE01CAB411E}"/>
    <hyperlink ref="AE60" r:id="rId15" xr:uid="{55553058-2034-4238-AA8F-84EE703226F0}"/>
    <hyperlink ref="AE58" r:id="rId16" xr:uid="{234D79C3-D0C3-4CC0-A6DE-2D63B5EB6EB8}"/>
    <hyperlink ref="AE56" r:id="rId17" xr:uid="{4BDC6212-EFF2-4BBF-9C49-4DD63E4BE0E0}"/>
    <hyperlink ref="AE52" r:id="rId18" xr:uid="{4C2EBFC6-6222-43D6-8E9C-25A828FEBF53}"/>
    <hyperlink ref="AE50" r:id="rId19" xr:uid="{BF66F593-18B9-4996-957E-4A7A75617A4E}"/>
    <hyperlink ref="AE48" r:id="rId20" xr:uid="{25D529CA-36A5-4AC4-993C-91D12F336DCC}"/>
    <hyperlink ref="AE46" r:id="rId21" xr:uid="{02F6AE08-9EC9-425B-A80D-8989C9C80B0C}"/>
    <hyperlink ref="AE44" r:id="rId22" xr:uid="{911825BD-6731-4321-B8DA-C5632712DB2E}"/>
    <hyperlink ref="AE42" r:id="rId23" xr:uid="{D887CD76-7286-481B-9910-41659AE6BFFF}"/>
    <hyperlink ref="AE40" r:id="rId24" xr:uid="{D92E5B68-A4AB-4224-8B36-1E4E2EF39608}"/>
    <hyperlink ref="AK66" r:id="rId25" xr:uid="{1D026F93-1F34-4E5D-BE93-EA60F0DFA161}"/>
    <hyperlink ref="AK64" r:id="rId26" xr:uid="{BAF423AA-3055-4B06-B046-5C995091DF37}"/>
    <hyperlink ref="AK62" r:id="rId27" xr:uid="{929A6001-4F65-4CAC-AD44-0D1B2D11386C}"/>
    <hyperlink ref="AK43" r:id="rId28" xr:uid="{75365D2A-4DBA-45D5-94C4-BD91D0866418}"/>
    <hyperlink ref="AK42" r:id="rId29" xr:uid="{11BADD99-F24B-47E9-A8B1-66A94C756CB1}"/>
    <hyperlink ref="AK41" r:id="rId30" xr:uid="{64E0F34D-EB09-41F8-9415-DBB697939CBC}"/>
    <hyperlink ref="AK40" r:id="rId31" xr:uid="{B0127B9C-7D4E-41B4-9523-17535A1D2E3E}"/>
    <hyperlink ref="AK39" r:id="rId32" xr:uid="{7DE39AA0-7215-4C8E-892D-AA63448D8D47}"/>
    <hyperlink ref="AK38" r:id="rId33" xr:uid="{5BAA292D-2BEC-45F5-8346-483A4F50FFAF}"/>
    <hyperlink ref="AK60" r:id="rId34" xr:uid="{F012AB57-1F4D-4DBD-B40A-9844CB1AD294}"/>
    <hyperlink ref="AK59" r:id="rId35" xr:uid="{EEE1C03B-1E5E-4DD3-8796-F69B83C1C2FC}"/>
    <hyperlink ref="AK57" r:id="rId36" xr:uid="{44D59E90-49B4-44EB-8316-97968211D1A9}"/>
    <hyperlink ref="AK55" r:id="rId37" xr:uid="{DDEC1DB8-B4A5-4A68-81A5-80A5597C6116}"/>
    <hyperlink ref="AK53" r:id="rId38" xr:uid="{75ECD339-1FB7-40EF-98A6-C8E7CA91BF90}"/>
    <hyperlink ref="AK51" r:id="rId39" xr:uid="{AE2A9415-45BA-4574-9362-FA30E2359712}"/>
    <hyperlink ref="AK50" r:id="rId40" xr:uid="{7EE59663-A73C-4BDC-985A-960381C3B3E1}"/>
    <hyperlink ref="AK49" r:id="rId41" xr:uid="{0CD47FB0-6F0E-469A-BF8E-687FC99A4AD7}"/>
    <hyperlink ref="AK47" r:id="rId42" xr:uid="{E85D8F67-5640-4CDC-A565-BA66EBFF8BA4}"/>
    <hyperlink ref="AK45" r:id="rId43" xr:uid="{8816FE96-DB8A-45C0-9343-E1AA6036C62E}"/>
    <hyperlink ref="M82" r:id="rId44" xr:uid="{4F1122D4-40B0-48D2-9399-794EF369425C}"/>
  </hyperlinks>
  <printOptions horizontalCentered="1"/>
  <pageMargins left="0.31496062992125984" right="0.11811023622047245" top="0.15748031496062992" bottom="0.15748031496062992" header="0.11811023622047245" footer="0.11811023622047245"/>
  <pageSetup paperSize="9" scale="26" orientation="portrait" r:id="rId45"/>
  <drawing r:id="rId4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4FF1E-66D2-4BB8-9D56-E759241C5B07}">
  <dimension ref="B1:T78"/>
  <sheetViews>
    <sheetView workbookViewId="0">
      <selection activeCell="G28" sqref="G28"/>
    </sheetView>
  </sheetViews>
  <sheetFormatPr baseColWidth="10" defaultRowHeight="15"/>
  <cols>
    <col min="2" max="2" width="20.7109375" customWidth="1"/>
    <col min="3" max="3" width="18.140625" customWidth="1"/>
    <col min="4" max="6" width="20.7109375" customWidth="1"/>
    <col min="9" max="9" width="11.7109375" customWidth="1"/>
    <col min="11" max="16" width="14.7109375" customWidth="1"/>
    <col min="17" max="17" width="17.7109375" customWidth="1"/>
    <col min="18" max="19" width="14.7109375" customWidth="1"/>
    <col min="20" max="20" width="5.7109375" customWidth="1"/>
  </cols>
  <sheetData>
    <row r="1" spans="2:20" ht="15.75" thickBot="1">
      <c r="B1" s="873"/>
      <c r="C1" s="873"/>
      <c r="D1" s="839"/>
      <c r="E1" s="839"/>
      <c r="F1" s="839"/>
    </row>
    <row r="2" spans="2:20" ht="18.75">
      <c r="B2" s="3221" t="s">
        <v>2927</v>
      </c>
      <c r="C2" s="3237"/>
      <c r="D2" s="3237"/>
      <c r="E2" s="3237"/>
      <c r="F2" s="3238"/>
      <c r="I2" s="1817" t="s">
        <v>192</v>
      </c>
      <c r="J2" s="3239" t="s">
        <v>3131</v>
      </c>
      <c r="K2" s="3239"/>
      <c r="L2" s="3239"/>
      <c r="M2" s="3239"/>
      <c r="N2" s="3239"/>
      <c r="O2" s="3239"/>
      <c r="P2" s="3239"/>
      <c r="Q2" s="3239"/>
      <c r="R2" s="3239"/>
      <c r="S2" s="3239"/>
      <c r="T2" s="3240"/>
    </row>
    <row r="3" spans="2:20" ht="15.75">
      <c r="B3" s="3241" t="s">
        <v>2926</v>
      </c>
      <c r="C3" s="3242"/>
      <c r="D3" s="3242"/>
      <c r="E3" s="3242"/>
      <c r="F3" s="3243"/>
      <c r="I3" s="1818" t="s">
        <v>192</v>
      </c>
      <c r="J3" s="1822"/>
      <c r="K3" s="1078"/>
      <c r="L3" s="1078"/>
      <c r="M3" s="1937" t="s">
        <v>3110</v>
      </c>
      <c r="N3" s="1785"/>
      <c r="O3" s="1785"/>
      <c r="P3" s="1785"/>
      <c r="Q3" s="1078"/>
      <c r="R3" s="836"/>
      <c r="S3" s="836"/>
      <c r="T3" s="683"/>
    </row>
    <row r="4" spans="2:20" ht="15.75">
      <c r="B4" s="3244" t="s">
        <v>2212</v>
      </c>
      <c r="C4" s="3245"/>
      <c r="D4" s="3245"/>
      <c r="E4" s="3245"/>
      <c r="F4" s="3246"/>
      <c r="I4" s="1818" t="s">
        <v>192</v>
      </c>
      <c r="J4" s="1822"/>
      <c r="K4" s="1078"/>
      <c r="L4" s="1078"/>
      <c r="M4" s="1794" t="str">
        <f>IFERROR(IF(MATCH(#REF!,K6:S6,0),INDEX(K7:S7,MATCH(#REF!,K6:S6,0)),MATCH(#REF!,K6:S6,0)),IFERROR(IF(MATCH(#REF!,K8:S8,0),INDEX(K9:S9,MATCH(#REF!,K8:S8,0)),MATCH(#REF!,K8:S8,0)),""))</f>
        <v/>
      </c>
      <c r="N4" s="1927" t="s">
        <v>3132</v>
      </c>
      <c r="O4" s="1078"/>
      <c r="P4" s="1078"/>
      <c r="Q4" s="1078"/>
      <c r="R4" s="1078"/>
      <c r="S4" s="1078"/>
      <c r="T4" s="683"/>
    </row>
    <row r="5" spans="2:20">
      <c r="B5" s="1585"/>
      <c r="C5" s="1585"/>
      <c r="D5" s="1585"/>
      <c r="E5" s="1585"/>
      <c r="F5" s="1585"/>
      <c r="I5" s="1818" t="s">
        <v>192</v>
      </c>
      <c r="J5" s="1822"/>
      <c r="K5" s="1078"/>
      <c r="L5" s="1078"/>
      <c r="M5" s="1078"/>
      <c r="N5" s="1078"/>
      <c r="O5" s="1078"/>
      <c r="P5" s="1078"/>
      <c r="Q5" s="1078"/>
      <c r="R5" s="1078"/>
      <c r="S5" s="1078"/>
      <c r="T5" s="683"/>
    </row>
    <row r="6" spans="2:20">
      <c r="B6" s="3247" t="s">
        <v>3108</v>
      </c>
      <c r="C6" s="3248"/>
      <c r="D6" s="3248"/>
      <c r="E6" s="3248"/>
      <c r="F6" s="3249"/>
      <c r="I6" s="1818" t="s">
        <v>192</v>
      </c>
      <c r="J6" s="1822"/>
      <c r="K6" s="1783" t="s">
        <v>1676</v>
      </c>
      <c r="L6" s="1941" t="s">
        <v>218</v>
      </c>
      <c r="M6" s="1941" t="s">
        <v>389</v>
      </c>
      <c r="N6" s="1941" t="s">
        <v>1674</v>
      </c>
      <c r="O6" s="1941" t="s">
        <v>2110</v>
      </c>
      <c r="P6" s="1942" t="s">
        <v>2961</v>
      </c>
      <c r="Q6" s="1942" t="s">
        <v>3098</v>
      </c>
      <c r="R6" s="1942" t="s">
        <v>3099</v>
      </c>
      <c r="S6" s="1943" t="s">
        <v>3102</v>
      </c>
      <c r="T6" s="683"/>
    </row>
    <row r="7" spans="2:20">
      <c r="B7" s="3250"/>
      <c r="C7" s="3251"/>
      <c r="D7" s="3251"/>
      <c r="E7" s="3251"/>
      <c r="F7" s="3252"/>
      <c r="I7" s="1818" t="s">
        <v>192</v>
      </c>
      <c r="J7" s="1822"/>
      <c r="K7" s="1389">
        <v>1E-3</v>
      </c>
      <c r="L7" s="1387">
        <v>1</v>
      </c>
      <c r="M7" s="1387">
        <v>0.1</v>
      </c>
      <c r="N7" s="1387">
        <v>0.1</v>
      </c>
      <c r="O7" s="1390">
        <v>0.25</v>
      </c>
      <c r="P7" s="1775">
        <v>2.5000000000000001E-3</v>
      </c>
      <c r="Q7" s="1775">
        <v>4.9300000000000004E-3</v>
      </c>
      <c r="R7" s="1775">
        <v>5.0000000000000001E-3</v>
      </c>
      <c r="S7" s="1786">
        <v>4.9300000000000004E-3</v>
      </c>
      <c r="T7" s="683"/>
    </row>
    <row r="8" spans="2:20">
      <c r="B8" s="3253"/>
      <c r="C8" s="3254"/>
      <c r="D8" s="3254"/>
      <c r="E8" s="3254"/>
      <c r="F8" s="3255"/>
      <c r="I8" s="1818" t="s">
        <v>192</v>
      </c>
      <c r="J8" s="1822"/>
      <c r="K8" s="1777" t="s">
        <v>3093</v>
      </c>
      <c r="L8" s="1595" t="s">
        <v>3092</v>
      </c>
      <c r="M8" s="1595" t="s">
        <v>3094</v>
      </c>
      <c r="N8" s="1787" t="s">
        <v>2955</v>
      </c>
      <c r="O8" s="1787" t="s">
        <v>2963</v>
      </c>
      <c r="P8" s="1595" t="s">
        <v>3104</v>
      </c>
      <c r="Q8" s="1595" t="s">
        <v>3105</v>
      </c>
      <c r="R8" s="1595" t="s">
        <v>3095</v>
      </c>
      <c r="S8" s="1773" t="s">
        <v>3091</v>
      </c>
      <c r="T8" s="683"/>
    </row>
    <row r="9" spans="2:20">
      <c r="B9" s="1586"/>
      <c r="C9" s="1586"/>
      <c r="D9" s="1586"/>
      <c r="E9" s="1586"/>
      <c r="F9" s="872">
        <v>1</v>
      </c>
      <c r="I9" s="1818" t="s">
        <v>192</v>
      </c>
      <c r="J9" s="1822"/>
      <c r="K9" s="1788">
        <v>4.9300000000000004E-3</v>
      </c>
      <c r="L9" s="1772">
        <v>0.01</v>
      </c>
      <c r="M9" s="1772">
        <v>1.4999999999999999E-2</v>
      </c>
      <c r="N9" s="1569">
        <v>0.24</v>
      </c>
      <c r="O9" s="1570">
        <v>0.03</v>
      </c>
      <c r="P9" s="1772">
        <v>0.56999999999999995</v>
      </c>
      <c r="Q9" s="1772">
        <v>0.47</v>
      </c>
      <c r="R9" s="1772">
        <v>2.9569999999999999E-2</v>
      </c>
      <c r="S9" s="1779">
        <v>0.23658000000000001</v>
      </c>
      <c r="T9" s="683"/>
    </row>
    <row r="10" spans="2:20">
      <c r="B10" s="1782" t="s">
        <v>3109</v>
      </c>
      <c r="D10" s="1899" t="s">
        <v>3110</v>
      </c>
      <c r="E10" s="872">
        <v>1</v>
      </c>
      <c r="F10" s="872">
        <v>1</v>
      </c>
      <c r="I10" s="1818" t="s">
        <v>192</v>
      </c>
      <c r="J10" s="29"/>
      <c r="K10" s="29"/>
      <c r="L10" s="29"/>
      <c r="M10" s="29"/>
      <c r="N10" s="29"/>
      <c r="O10" s="29"/>
      <c r="P10" s="29"/>
      <c r="Q10" s="29"/>
      <c r="R10" s="29"/>
      <c r="S10" s="29"/>
      <c r="T10" s="683"/>
    </row>
    <row r="11" spans="2:20" ht="15.75" thickBot="1">
      <c r="B11" s="1900" t="s">
        <v>3169</v>
      </c>
      <c r="D11" s="1897" t="str">
        <f>IFERROR(IF(MATCH(B11,B13:F13,0),INDEX(B14:F14,MATCH(B11,B13:F13,0)),MATCH(B11,B13:F13,0)),IFERROR(IF(MATCH(B11,B15:F15,0),INDEX(B16:F16,MATCH(B11,B15:F15,0)),MATCH(B11,B15:F15,0)),""))</f>
        <v>E16</v>
      </c>
      <c r="I11" s="1819">
        <v>5</v>
      </c>
      <c r="J11" s="1820">
        <v>5</v>
      </c>
      <c r="K11" s="1812">
        <v>11</v>
      </c>
      <c r="L11" s="1812">
        <v>11</v>
      </c>
      <c r="M11" s="1812">
        <v>11</v>
      </c>
      <c r="N11" s="1812">
        <v>11</v>
      </c>
      <c r="O11" s="1812">
        <v>11</v>
      </c>
      <c r="P11" s="1812">
        <v>11</v>
      </c>
      <c r="Q11" s="1812">
        <v>11</v>
      </c>
      <c r="R11" s="1812">
        <v>11</v>
      </c>
      <c r="S11" s="1812">
        <v>11</v>
      </c>
      <c r="T11" s="1821">
        <v>5</v>
      </c>
    </row>
    <row r="12" spans="2:20">
      <c r="I12" s="908">
        <f t="shared" ref="I12:T12" ca="1" si="0">CELL("largeur",I12)</f>
        <v>11</v>
      </c>
      <c r="J12" s="908">
        <f t="shared" ca="1" si="0"/>
        <v>11</v>
      </c>
      <c r="K12" s="908">
        <f t="shared" ca="1" si="0"/>
        <v>14</v>
      </c>
      <c r="L12" s="908">
        <f t="shared" ca="1" si="0"/>
        <v>14</v>
      </c>
      <c r="M12" s="908">
        <f t="shared" ca="1" si="0"/>
        <v>14</v>
      </c>
      <c r="N12" s="908">
        <f t="shared" ca="1" si="0"/>
        <v>14</v>
      </c>
      <c r="O12" s="908">
        <f t="shared" ca="1" si="0"/>
        <v>14</v>
      </c>
      <c r="P12" s="908">
        <f t="shared" ca="1" si="0"/>
        <v>14</v>
      </c>
      <c r="Q12" s="908">
        <f t="shared" ca="1" si="0"/>
        <v>17</v>
      </c>
      <c r="R12" s="908">
        <f t="shared" ca="1" si="0"/>
        <v>14</v>
      </c>
      <c r="S12" s="908">
        <f t="shared" ca="1" si="0"/>
        <v>14</v>
      </c>
      <c r="T12" s="908">
        <f t="shared" ca="1" si="0"/>
        <v>5</v>
      </c>
    </row>
    <row r="13" spans="2:20" ht="15.75" thickBot="1">
      <c r="B13" s="1898" t="str">
        <f>ADDRESS(ROW(),COLUMN(),4)</f>
        <v>B13</v>
      </c>
      <c r="C13" s="1944"/>
      <c r="D13" s="1942" t="str">
        <f>ADDRESS(ROW(),COLUMN(),4)</f>
        <v>D13</v>
      </c>
      <c r="E13" s="1942" t="str">
        <f>ADDRESS(ROW(),COLUMN(),4)</f>
        <v>E13</v>
      </c>
      <c r="F13" s="1943" t="str">
        <f>ADDRESS(ROW(),COLUMN(),4)</f>
        <v>F13</v>
      </c>
      <c r="I13" s="1339">
        <v>1</v>
      </c>
      <c r="J13" s="1339">
        <v>1</v>
      </c>
      <c r="K13" s="1339">
        <v>1</v>
      </c>
      <c r="L13" s="1339">
        <v>1</v>
      </c>
      <c r="M13" s="1339">
        <v>1</v>
      </c>
      <c r="N13" s="1339">
        <v>1</v>
      </c>
      <c r="O13" s="1339">
        <v>1</v>
      </c>
      <c r="P13" s="1339">
        <v>1</v>
      </c>
      <c r="Q13" s="1339">
        <v>1</v>
      </c>
      <c r="R13" s="1339">
        <v>1</v>
      </c>
      <c r="S13" s="1339">
        <v>1</v>
      </c>
      <c r="T13" s="1339">
        <v>1</v>
      </c>
    </row>
    <row r="14" spans="2:20" ht="18.75">
      <c r="B14" s="1774" t="str">
        <f t="shared" ref="B14:F16" si="1">ADDRESS(ROW(),COLUMN(),4)</f>
        <v>B14</v>
      </c>
      <c r="C14" s="1780"/>
      <c r="D14" s="1390" t="str">
        <f t="shared" si="1"/>
        <v>D14</v>
      </c>
      <c r="E14" s="1775" t="str">
        <f t="shared" si="1"/>
        <v>E14</v>
      </c>
      <c r="F14" s="1776" t="str">
        <f t="shared" si="1"/>
        <v>F14</v>
      </c>
      <c r="I14" s="1817" t="s">
        <v>192</v>
      </c>
      <c r="J14" s="3235" t="s">
        <v>3131</v>
      </c>
      <c r="K14" s="3235"/>
      <c r="L14" s="3235"/>
      <c r="M14" s="3235"/>
      <c r="N14" s="3235"/>
      <c r="O14" s="3235"/>
      <c r="P14" s="3235"/>
      <c r="Q14" s="3235"/>
      <c r="R14" s="3235"/>
      <c r="S14" s="3235"/>
      <c r="T14" s="3236"/>
    </row>
    <row r="15" spans="2:20">
      <c r="B15" s="1777" t="str">
        <f t="shared" si="1"/>
        <v>B15</v>
      </c>
      <c r="C15" s="1780"/>
      <c r="D15" s="1595" t="str">
        <f t="shared" si="1"/>
        <v>D15</v>
      </c>
      <c r="E15" s="1595" t="str">
        <f t="shared" si="1"/>
        <v>E15</v>
      </c>
      <c r="F15" s="1773" t="str">
        <f t="shared" si="1"/>
        <v>F15</v>
      </c>
      <c r="I15" s="1818" t="s">
        <v>192</v>
      </c>
      <c r="J15" s="29"/>
      <c r="K15" s="29"/>
      <c r="L15" s="29"/>
      <c r="M15" s="29"/>
      <c r="N15" s="29"/>
      <c r="O15" s="29"/>
      <c r="P15" s="29"/>
      <c r="Q15" s="29"/>
      <c r="R15" s="29"/>
      <c r="S15" s="29"/>
      <c r="T15" s="683"/>
    </row>
    <row r="16" spans="2:20">
      <c r="B16" s="1778" t="str">
        <f t="shared" si="1"/>
        <v>B16</v>
      </c>
      <c r="C16" s="1781"/>
      <c r="D16" s="1772" t="str">
        <f t="shared" si="1"/>
        <v>D16</v>
      </c>
      <c r="E16" s="1772" t="str">
        <f t="shared" si="1"/>
        <v>E16</v>
      </c>
      <c r="F16" s="1772" t="str">
        <f t="shared" si="1"/>
        <v>F16</v>
      </c>
      <c r="I16" s="1818" t="s">
        <v>192</v>
      </c>
      <c r="J16" s="29"/>
      <c r="K16" s="1823" t="s">
        <v>2959</v>
      </c>
      <c r="L16" s="1945" t="s">
        <v>2963</v>
      </c>
      <c r="M16" s="1945" t="s">
        <v>2965</v>
      </c>
      <c r="N16" s="1946" t="s">
        <v>2971</v>
      </c>
      <c r="O16" s="1947" t="s">
        <v>3102</v>
      </c>
      <c r="P16" s="1947" t="s">
        <v>3113</v>
      </c>
      <c r="Q16" s="1947" t="s">
        <v>3093</v>
      </c>
      <c r="R16" s="1947" t="s">
        <v>3098</v>
      </c>
      <c r="S16" s="1948" t="s">
        <v>3099</v>
      </c>
      <c r="T16" s="683"/>
    </row>
    <row r="17" spans="2:20">
      <c r="B17" s="1949" t="s">
        <v>3139</v>
      </c>
      <c r="C17" s="1949"/>
      <c r="D17" s="1949"/>
      <c r="E17" s="1949"/>
      <c r="F17" s="1949"/>
      <c r="I17" s="1818" t="s">
        <v>192</v>
      </c>
      <c r="J17" s="29"/>
      <c r="K17" s="1789" t="s">
        <v>2960</v>
      </c>
      <c r="L17" s="37" t="s">
        <v>2964</v>
      </c>
      <c r="M17" s="37" t="s">
        <v>2966</v>
      </c>
      <c r="N17" s="993" t="s">
        <v>2972</v>
      </c>
      <c r="O17" s="37" t="s">
        <v>3115</v>
      </c>
      <c r="P17" s="37" t="s">
        <v>3118</v>
      </c>
      <c r="Q17" s="37" t="s">
        <v>3120</v>
      </c>
      <c r="R17" s="37" t="s">
        <v>3115</v>
      </c>
      <c r="S17" s="1790" t="s">
        <v>3121</v>
      </c>
      <c r="T17" s="683"/>
    </row>
    <row r="18" spans="2:20">
      <c r="B18" s="3230" t="str">
        <f ca="1">_xlfn.FORMULATEXT(D11)</f>
        <v>=SIERREUR(SI(EQUIV(B11;B13:F13;0);INDEX(B14:F14;EQUIV(B11;B13:F13;0));EQUIV(B11;B13:F13;0));SIERREUR(SI(EQUIV(B11;B15:F15;0);INDEX(B16:F16;EQUIV(B11;B15:F15;0));EQUIV(B11;B15:F15;0));""))</v>
      </c>
      <c r="C18" s="3230"/>
      <c r="D18" s="3230"/>
      <c r="E18" s="3230"/>
      <c r="F18" s="3230"/>
      <c r="I18" s="1818" t="s">
        <v>192</v>
      </c>
      <c r="J18" s="29"/>
      <c r="K18" s="1789" t="s">
        <v>3123</v>
      </c>
      <c r="L18" s="37" t="s">
        <v>781</v>
      </c>
      <c r="M18" s="37" t="s">
        <v>3125</v>
      </c>
      <c r="N18" s="993" t="s">
        <v>3127</v>
      </c>
      <c r="O18" s="37" t="s">
        <v>3128</v>
      </c>
      <c r="P18" s="37" t="s">
        <v>3129</v>
      </c>
      <c r="Q18" s="37" t="s">
        <v>2957</v>
      </c>
      <c r="R18" s="37" t="s">
        <v>3130</v>
      </c>
      <c r="S18" s="1790" t="s">
        <v>2956</v>
      </c>
      <c r="T18" s="683"/>
    </row>
    <row r="19" spans="2:20">
      <c r="B19" s="3230"/>
      <c r="C19" s="3230"/>
      <c r="D19" s="3230"/>
      <c r="E19" s="3230"/>
      <c r="F19" s="3230"/>
      <c r="I19" s="1818" t="s">
        <v>192</v>
      </c>
      <c r="J19" s="29"/>
      <c r="K19" s="1791">
        <v>5.9000000000000007E-3</v>
      </c>
      <c r="L19" s="1814">
        <v>0.03</v>
      </c>
      <c r="M19" s="1814">
        <v>4.4999999999999998E-2</v>
      </c>
      <c r="N19" s="1814">
        <v>0.56999999999999995</v>
      </c>
      <c r="O19" s="1814" t="s">
        <v>3096</v>
      </c>
      <c r="P19" s="1814" t="s">
        <v>3119</v>
      </c>
      <c r="Q19" s="1814" t="s">
        <v>3085</v>
      </c>
      <c r="R19" s="1814" t="s">
        <v>3096</v>
      </c>
      <c r="S19" s="1792" t="s">
        <v>3122</v>
      </c>
      <c r="T19" s="683"/>
    </row>
    <row r="20" spans="2:20">
      <c r="B20" s="3230"/>
      <c r="C20" s="3230"/>
      <c r="D20" s="3230"/>
      <c r="E20" s="3230"/>
      <c r="F20" s="3230"/>
      <c r="I20" s="1818" t="s">
        <v>192</v>
      </c>
      <c r="J20" s="29"/>
      <c r="K20" s="1824" t="s">
        <v>3103</v>
      </c>
      <c r="L20" s="1826" t="s">
        <v>3111</v>
      </c>
      <c r="M20" s="1825"/>
      <c r="N20" s="1826" t="s">
        <v>3097</v>
      </c>
      <c r="O20" s="1826"/>
      <c r="P20" s="1826" t="s">
        <v>3106</v>
      </c>
      <c r="Q20" s="1826"/>
      <c r="R20" s="1826" t="s">
        <v>3107</v>
      </c>
      <c r="S20" s="1827"/>
      <c r="T20" s="683"/>
    </row>
    <row r="21" spans="2:20">
      <c r="B21" s="932" t="s">
        <v>2929</v>
      </c>
      <c r="C21" s="1531"/>
      <c r="D21" s="1532"/>
      <c r="E21" s="1532"/>
      <c r="F21" s="1532"/>
      <c r="I21" s="1818" t="s">
        <v>192</v>
      </c>
      <c r="J21" s="29"/>
      <c r="K21" s="29"/>
      <c r="L21" s="29"/>
      <c r="M21" s="29"/>
      <c r="N21" s="29"/>
      <c r="O21" s="29"/>
      <c r="P21" s="29"/>
      <c r="Q21" s="29"/>
      <c r="R21" s="29"/>
      <c r="S21" s="29"/>
      <c r="T21" s="683"/>
    </row>
    <row r="22" spans="2:20" ht="15.75" thickBot="1">
      <c r="B22" s="932" t="s">
        <v>2937</v>
      </c>
      <c r="C22" s="1531"/>
      <c r="D22" s="1532"/>
      <c r="E22" s="1532"/>
      <c r="F22" s="1532"/>
      <c r="I22" s="1819">
        <v>5</v>
      </c>
      <c r="J22" s="1812">
        <v>5</v>
      </c>
      <c r="K22" s="1812">
        <v>14</v>
      </c>
      <c r="L22" s="1812">
        <v>14</v>
      </c>
      <c r="M22" s="1812">
        <v>14</v>
      </c>
      <c r="N22" s="1812">
        <v>14</v>
      </c>
      <c r="O22" s="1812">
        <v>14</v>
      </c>
      <c r="P22" s="1812">
        <v>14</v>
      </c>
      <c r="Q22" s="1812">
        <v>17</v>
      </c>
      <c r="R22" s="1812">
        <v>14</v>
      </c>
      <c r="S22" s="1812">
        <v>14</v>
      </c>
      <c r="T22" s="1813">
        <v>5</v>
      </c>
    </row>
    <row r="23" spans="2:20">
      <c r="B23" s="932" t="s">
        <v>2928</v>
      </c>
      <c r="C23" s="1533"/>
      <c r="D23" s="1533"/>
      <c r="E23" s="1533"/>
      <c r="F23" s="1533"/>
      <c r="I23" s="908">
        <f t="shared" ref="I23:T23" ca="1" si="2">CELL("largeur",I23)</f>
        <v>11</v>
      </c>
      <c r="J23" s="908">
        <f t="shared" ca="1" si="2"/>
        <v>11</v>
      </c>
      <c r="K23" s="908">
        <f t="shared" ca="1" si="2"/>
        <v>14</v>
      </c>
      <c r="L23" s="908">
        <f t="shared" ca="1" si="2"/>
        <v>14</v>
      </c>
      <c r="M23" s="908">
        <f t="shared" ca="1" si="2"/>
        <v>14</v>
      </c>
      <c r="N23" s="908">
        <f t="shared" ca="1" si="2"/>
        <v>14</v>
      </c>
      <c r="O23" s="908">
        <f t="shared" ca="1" si="2"/>
        <v>14</v>
      </c>
      <c r="P23" s="908">
        <f t="shared" ca="1" si="2"/>
        <v>14</v>
      </c>
      <c r="Q23" s="908">
        <f t="shared" ca="1" si="2"/>
        <v>17</v>
      </c>
      <c r="R23" s="908">
        <f t="shared" ca="1" si="2"/>
        <v>14</v>
      </c>
      <c r="S23" s="908">
        <f t="shared" ca="1" si="2"/>
        <v>14</v>
      </c>
      <c r="T23" s="908">
        <f t="shared" ca="1" si="2"/>
        <v>5</v>
      </c>
    </row>
    <row r="24" spans="2:20">
      <c r="B24" s="1534" t="s">
        <v>2938</v>
      </c>
      <c r="C24" s="1535"/>
      <c r="D24" s="1536"/>
      <c r="E24" s="1536"/>
      <c r="F24" s="1536"/>
      <c r="I24" s="1339">
        <v>1</v>
      </c>
      <c r="J24" s="1339">
        <v>1</v>
      </c>
      <c r="K24" s="1339">
        <v>1</v>
      </c>
      <c r="L24" s="1339">
        <v>1</v>
      </c>
      <c r="M24" s="1339">
        <v>1</v>
      </c>
      <c r="N24" s="1339">
        <v>1</v>
      </c>
      <c r="O24" s="1339"/>
      <c r="P24" s="1339"/>
      <c r="Q24" s="1339">
        <v>1</v>
      </c>
      <c r="R24" s="1339">
        <v>1</v>
      </c>
      <c r="S24" s="1339">
        <v>1</v>
      </c>
      <c r="T24" s="1339">
        <v>1</v>
      </c>
    </row>
    <row r="25" spans="2:20">
      <c r="I25" s="1572" t="s">
        <v>2975</v>
      </c>
      <c r="N25" s="1339">
        <v>1</v>
      </c>
      <c r="O25" s="1339">
        <v>1</v>
      </c>
      <c r="P25" s="1339">
        <v>1</v>
      </c>
      <c r="Q25" s="1950" t="s">
        <v>3170</v>
      </c>
      <c r="R25" s="1339">
        <v>1</v>
      </c>
      <c r="S25" s="1339">
        <v>1</v>
      </c>
      <c r="T25" s="1339">
        <v>1</v>
      </c>
    </row>
    <row r="26" spans="2:20" ht="15.75">
      <c r="B26" s="1339">
        <v>1</v>
      </c>
      <c r="C26" s="1951" t="s">
        <v>3171</v>
      </c>
      <c r="D26" s="1952"/>
      <c r="I26" s="276" t="s">
        <v>716</v>
      </c>
      <c r="N26" s="1339">
        <v>1</v>
      </c>
      <c r="O26" s="1339">
        <v>1</v>
      </c>
      <c r="P26" s="1339">
        <v>1</v>
      </c>
      <c r="Q26" s="1950" t="s">
        <v>3172</v>
      </c>
      <c r="R26" s="1339">
        <v>1</v>
      </c>
      <c r="S26" s="1339">
        <v>1</v>
      </c>
      <c r="T26" s="1339">
        <v>1</v>
      </c>
    </row>
    <row r="27" spans="2:20">
      <c r="B27" s="1953" t="s">
        <v>3173</v>
      </c>
      <c r="C27" t="s">
        <v>3174</v>
      </c>
      <c r="I27" s="1339">
        <v>1</v>
      </c>
      <c r="J27" s="1339">
        <v>1</v>
      </c>
      <c r="K27" s="1339">
        <v>1</v>
      </c>
      <c r="L27" s="1339">
        <v>1</v>
      </c>
      <c r="M27" s="1339">
        <v>1</v>
      </c>
      <c r="N27" s="1339">
        <v>1</v>
      </c>
      <c r="O27" s="1339">
        <v>1</v>
      </c>
      <c r="P27" s="1339">
        <v>1</v>
      </c>
      <c r="Q27" s="1950" t="s">
        <v>3175</v>
      </c>
      <c r="R27" s="1339">
        <v>1</v>
      </c>
      <c r="S27" s="1339">
        <v>1</v>
      </c>
      <c r="T27" s="1339">
        <v>1</v>
      </c>
    </row>
    <row r="28" spans="2:20" ht="15.75">
      <c r="B28" s="1771">
        <f>LEN(C28)</f>
        <v>10</v>
      </c>
      <c r="C28" s="1954" t="s">
        <v>3176</v>
      </c>
      <c r="D28" s="1955"/>
      <c r="E28" t="s">
        <v>3177</v>
      </c>
      <c r="I28" s="1530" t="s">
        <v>2973</v>
      </c>
      <c r="N28" s="1339">
        <v>1</v>
      </c>
      <c r="O28" s="1339">
        <v>1</v>
      </c>
      <c r="P28" s="1339">
        <v>1</v>
      </c>
      <c r="Q28" s="1950" t="s">
        <v>3178</v>
      </c>
      <c r="R28" s="1339">
        <v>1</v>
      </c>
      <c r="S28" s="1339">
        <v>1</v>
      </c>
      <c r="T28" s="1339">
        <v>1</v>
      </c>
    </row>
    <row r="29" spans="2:20" ht="15.75">
      <c r="B29" s="1771">
        <f t="shared" ref="B29:B65" si="3">LEN(C29)</f>
        <v>11</v>
      </c>
      <c r="C29" s="1956" t="s">
        <v>3179</v>
      </c>
      <c r="D29" s="1957"/>
      <c r="E29" t="s">
        <v>3180</v>
      </c>
      <c r="I29" s="1568" t="s">
        <v>729</v>
      </c>
      <c r="M29" s="1339">
        <v>1</v>
      </c>
      <c r="N29" s="1339">
        <v>1</v>
      </c>
      <c r="O29" s="1339"/>
      <c r="P29" s="1339"/>
      <c r="Q29" s="1950" t="s">
        <v>3181</v>
      </c>
      <c r="R29" s="1339">
        <v>1</v>
      </c>
      <c r="S29" s="1339">
        <v>1</v>
      </c>
      <c r="T29" s="1339">
        <v>1</v>
      </c>
    </row>
    <row r="30" spans="2:20" ht="15.75">
      <c r="B30" s="1771">
        <f t="shared" si="3"/>
        <v>11</v>
      </c>
      <c r="C30" s="1956" t="s">
        <v>3182</v>
      </c>
      <c r="D30" s="1957"/>
      <c r="E30" t="s">
        <v>3183</v>
      </c>
      <c r="I30" s="1567" t="s">
        <v>2958</v>
      </c>
      <c r="M30" s="1339">
        <v>1</v>
      </c>
      <c r="N30" s="1339">
        <v>1</v>
      </c>
      <c r="O30" s="1339"/>
      <c r="P30" s="1339"/>
      <c r="Q30" s="1950" t="s">
        <v>3184</v>
      </c>
      <c r="R30" s="1339">
        <v>1</v>
      </c>
      <c r="S30" s="1339">
        <v>1</v>
      </c>
      <c r="T30" s="1339">
        <v>1</v>
      </c>
    </row>
    <row r="31" spans="2:20" ht="15.75">
      <c r="B31" s="1771">
        <f t="shared" si="3"/>
        <v>10</v>
      </c>
      <c r="C31" s="1954" t="s">
        <v>3185</v>
      </c>
      <c r="D31" s="1955"/>
      <c r="E31" t="s">
        <v>3186</v>
      </c>
      <c r="I31" s="872">
        <v>1</v>
      </c>
      <c r="J31" s="872">
        <v>1</v>
      </c>
      <c r="K31" s="872">
        <v>1</v>
      </c>
      <c r="L31" s="872">
        <v>1</v>
      </c>
      <c r="M31" s="1339">
        <v>1</v>
      </c>
      <c r="N31" s="1339">
        <v>1</v>
      </c>
      <c r="O31" s="1339"/>
      <c r="P31" s="1339"/>
      <c r="Q31" s="1950" t="s">
        <v>3187</v>
      </c>
      <c r="R31" s="1339">
        <v>1</v>
      </c>
      <c r="S31" s="1339">
        <v>1</v>
      </c>
      <c r="T31" s="1339">
        <v>1</v>
      </c>
    </row>
    <row r="32" spans="2:20" ht="15.75">
      <c r="B32" s="1771">
        <f t="shared" si="3"/>
        <v>11</v>
      </c>
      <c r="C32" s="1956" t="s">
        <v>3188</v>
      </c>
      <c r="D32" s="1957"/>
      <c r="E32" t="s">
        <v>3189</v>
      </c>
      <c r="I32" s="1763" t="s">
        <v>2977</v>
      </c>
      <c r="J32" s="1424"/>
      <c r="K32" s="1424"/>
      <c r="L32" s="1538"/>
      <c r="M32" s="1958"/>
      <c r="N32" s="1339"/>
      <c r="O32" s="1339"/>
      <c r="P32" s="1339"/>
      <c r="Q32" s="1959" t="s">
        <v>3190</v>
      </c>
    </row>
    <row r="33" spans="2:20" ht="15.75">
      <c r="B33" s="1771">
        <f t="shared" si="3"/>
        <v>11</v>
      </c>
      <c r="C33" s="1956" t="s">
        <v>3191</v>
      </c>
      <c r="D33" s="1957"/>
      <c r="E33" t="s">
        <v>3192</v>
      </c>
      <c r="I33" s="1764" t="s">
        <v>3041</v>
      </c>
      <c r="J33" s="2"/>
      <c r="K33" s="2"/>
      <c r="L33" s="29"/>
      <c r="M33" s="1960"/>
      <c r="N33" s="1339"/>
      <c r="O33" s="1339"/>
      <c r="P33" s="1339"/>
      <c r="Q33" s="1959" t="s">
        <v>3193</v>
      </c>
    </row>
    <row r="34" spans="2:20" ht="15.75">
      <c r="B34" s="1771">
        <f t="shared" si="3"/>
        <v>10</v>
      </c>
      <c r="C34" s="1954" t="s">
        <v>3194</v>
      </c>
      <c r="D34" s="1955"/>
      <c r="E34" t="s">
        <v>3195</v>
      </c>
      <c r="I34" s="3231" t="s">
        <v>2978</v>
      </c>
      <c r="J34" s="3232"/>
      <c r="K34" s="3232"/>
      <c r="L34" s="3233" t="s">
        <v>3039</v>
      </c>
      <c r="M34" s="3234" t="s">
        <v>3040</v>
      </c>
      <c r="N34" s="1339"/>
      <c r="O34" s="1339"/>
      <c r="P34" s="1339"/>
      <c r="Q34" s="1959" t="s">
        <v>3196</v>
      </c>
      <c r="R34" s="1339">
        <v>1</v>
      </c>
      <c r="S34" s="1339">
        <v>1</v>
      </c>
      <c r="T34" s="1339">
        <v>1</v>
      </c>
    </row>
    <row r="35" spans="2:20" ht="15.75">
      <c r="B35" s="1771">
        <f t="shared" si="3"/>
        <v>11</v>
      </c>
      <c r="C35" s="1956" t="s">
        <v>3197</v>
      </c>
      <c r="D35" s="1957"/>
      <c r="E35" t="s">
        <v>3198</v>
      </c>
      <c r="I35" s="3231"/>
      <c r="J35" s="3232"/>
      <c r="K35" s="3232"/>
      <c r="L35" s="3233"/>
      <c r="M35" s="3234"/>
      <c r="N35" s="1339"/>
      <c r="O35" s="1339"/>
      <c r="P35" s="1339"/>
      <c r="Q35" s="1959" t="s">
        <v>3199</v>
      </c>
      <c r="R35" s="1339">
        <v>1</v>
      </c>
      <c r="S35" s="1339">
        <v>1</v>
      </c>
      <c r="T35" s="1339">
        <v>1</v>
      </c>
    </row>
    <row r="36" spans="2:20" ht="15.75">
      <c r="B36" s="1771">
        <f t="shared" si="3"/>
        <v>12</v>
      </c>
      <c r="C36" s="1956" t="s">
        <v>3200</v>
      </c>
      <c r="D36" s="1957"/>
      <c r="E36" t="s">
        <v>3201</v>
      </c>
      <c r="I36" s="3231"/>
      <c r="J36" s="3232"/>
      <c r="K36" s="3232"/>
      <c r="L36" s="3233"/>
      <c r="M36" s="3234"/>
      <c r="N36" s="1339"/>
      <c r="O36" s="1339"/>
      <c r="P36" s="1339"/>
      <c r="Q36" s="1959" t="s">
        <v>3202</v>
      </c>
      <c r="R36" s="1339">
        <v>1</v>
      </c>
      <c r="S36" s="1339">
        <v>1</v>
      </c>
      <c r="T36" s="1339">
        <v>1</v>
      </c>
    </row>
    <row r="37" spans="2:20" ht="15.75">
      <c r="B37" s="1771">
        <f t="shared" si="3"/>
        <v>10</v>
      </c>
      <c r="C37" s="1954" t="s">
        <v>3203</v>
      </c>
      <c r="D37" s="1955"/>
      <c r="E37" t="s">
        <v>3204</v>
      </c>
      <c r="I37" s="3231"/>
      <c r="J37" s="3232"/>
      <c r="K37" s="3232"/>
      <c r="L37" s="3233"/>
      <c r="M37" s="3234"/>
      <c r="N37" s="1339"/>
      <c r="O37" s="1339"/>
      <c r="P37" s="1339"/>
      <c r="Q37" s="1959" t="s">
        <v>3205</v>
      </c>
      <c r="R37" s="1339"/>
      <c r="S37" s="1339"/>
      <c r="T37" s="1339">
        <v>1</v>
      </c>
    </row>
    <row r="38" spans="2:20" ht="15.75">
      <c r="B38" s="1771">
        <f t="shared" si="3"/>
        <v>11</v>
      </c>
      <c r="C38" s="1956" t="s">
        <v>3206</v>
      </c>
      <c r="D38" s="1957"/>
      <c r="E38" t="s">
        <v>3207</v>
      </c>
      <c r="I38" s="1768" t="s">
        <v>2980</v>
      </c>
      <c r="J38" s="71"/>
      <c r="K38" s="71"/>
      <c r="L38" s="1962" t="s">
        <v>3018</v>
      </c>
      <c r="M38" s="1963" t="s">
        <v>2981</v>
      </c>
      <c r="N38" s="1339"/>
      <c r="O38" s="1339"/>
      <c r="P38" s="1339"/>
      <c r="Q38" s="1959" t="s">
        <v>3208</v>
      </c>
      <c r="R38" s="1339"/>
      <c r="S38" s="1339"/>
      <c r="T38" s="1339">
        <v>1</v>
      </c>
    </row>
    <row r="39" spans="2:20" ht="15.75">
      <c r="B39" s="1771">
        <f t="shared" si="3"/>
        <v>11</v>
      </c>
      <c r="C39" s="1956" t="s">
        <v>3209</v>
      </c>
      <c r="D39" s="1957"/>
      <c r="E39" t="s">
        <v>3210</v>
      </c>
      <c r="I39" s="1768" t="s">
        <v>2982</v>
      </c>
      <c r="J39" s="71"/>
      <c r="K39" s="71"/>
      <c r="L39" s="1962" t="s">
        <v>3018</v>
      </c>
      <c r="M39" s="1963" t="s">
        <v>2983</v>
      </c>
      <c r="N39" s="1339"/>
      <c r="O39" s="1339"/>
      <c r="P39" s="1339"/>
      <c r="Q39" s="1959" t="s">
        <v>3211</v>
      </c>
    </row>
    <row r="40" spans="2:20" ht="15.75">
      <c r="B40" s="1771">
        <f t="shared" si="3"/>
        <v>8</v>
      </c>
      <c r="C40" s="1954" t="s">
        <v>3212</v>
      </c>
      <c r="D40" s="1955"/>
      <c r="E40" t="s">
        <v>3213</v>
      </c>
      <c r="I40" s="1768" t="s">
        <v>2984</v>
      </c>
      <c r="J40" s="71"/>
      <c r="K40" s="71"/>
      <c r="L40" s="1962" t="s">
        <v>3016</v>
      </c>
      <c r="M40" s="1963" t="s">
        <v>2985</v>
      </c>
      <c r="N40" s="1339"/>
      <c r="O40" s="1339"/>
      <c r="P40" s="1339"/>
      <c r="Q40" s="1959" t="s">
        <v>3214</v>
      </c>
    </row>
    <row r="41" spans="2:20" ht="15.75">
      <c r="B41" s="1771">
        <f t="shared" si="3"/>
        <v>10</v>
      </c>
      <c r="C41" s="1956" t="s">
        <v>3215</v>
      </c>
      <c r="D41" s="1957"/>
      <c r="E41" t="s">
        <v>3216</v>
      </c>
      <c r="I41" s="1768" t="s">
        <v>2986</v>
      </c>
      <c r="J41" s="71"/>
      <c r="K41" s="71"/>
      <c r="L41" s="1962" t="s">
        <v>3016</v>
      </c>
      <c r="M41" s="1963" t="s">
        <v>2987</v>
      </c>
      <c r="N41" s="1339"/>
      <c r="O41" s="1339"/>
      <c r="P41" s="1339"/>
      <c r="Q41" s="1959" t="s">
        <v>3217</v>
      </c>
      <c r="R41" s="1339">
        <v>1</v>
      </c>
      <c r="S41" s="1339">
        <v>1</v>
      </c>
      <c r="T41" s="1339">
        <v>1</v>
      </c>
    </row>
    <row r="42" spans="2:20" ht="15.75">
      <c r="B42" s="1771">
        <f t="shared" si="3"/>
        <v>10</v>
      </c>
      <c r="C42" s="1956" t="s">
        <v>3218</v>
      </c>
      <c r="D42" s="1957"/>
      <c r="E42" t="s">
        <v>3219</v>
      </c>
      <c r="I42" s="1768" t="s">
        <v>2988</v>
      </c>
      <c r="J42" s="71"/>
      <c r="K42" s="71"/>
      <c r="L42" s="1962" t="s">
        <v>3016</v>
      </c>
      <c r="M42" s="1963" t="s">
        <v>2989</v>
      </c>
      <c r="N42" s="1339"/>
      <c r="O42" s="1339"/>
      <c r="P42" s="1339"/>
      <c r="Q42" s="1959" t="s">
        <v>3220</v>
      </c>
      <c r="R42" s="1339">
        <v>1</v>
      </c>
      <c r="S42" s="1339">
        <v>1</v>
      </c>
      <c r="T42" s="1339">
        <v>1</v>
      </c>
    </row>
    <row r="43" spans="2:20" ht="15.75">
      <c r="B43" s="1771">
        <f t="shared" si="3"/>
        <v>11</v>
      </c>
      <c r="C43" s="1954" t="s">
        <v>3221</v>
      </c>
      <c r="D43" s="1955"/>
      <c r="E43" t="s">
        <v>3222</v>
      </c>
      <c r="I43" s="1768" t="s">
        <v>2990</v>
      </c>
      <c r="J43" s="71"/>
      <c r="K43" s="71"/>
      <c r="L43" s="1962" t="s">
        <v>3017</v>
      </c>
      <c r="M43" s="1963" t="s">
        <v>2991</v>
      </c>
      <c r="N43" s="1339"/>
      <c r="O43" s="1339"/>
      <c r="P43" s="1339"/>
      <c r="Q43" s="1959" t="s">
        <v>3223</v>
      </c>
      <c r="R43" s="1339">
        <v>1</v>
      </c>
      <c r="S43" s="1339">
        <v>1</v>
      </c>
      <c r="T43" s="1339">
        <v>1</v>
      </c>
    </row>
    <row r="44" spans="2:20">
      <c r="B44" s="1771">
        <f t="shared" si="3"/>
        <v>10</v>
      </c>
      <c r="C44" s="1964" t="s">
        <v>3224</v>
      </c>
      <c r="D44" s="1965"/>
      <c r="E44" t="s">
        <v>3225</v>
      </c>
      <c r="I44" s="1768" t="s">
        <v>2992</v>
      </c>
      <c r="J44" s="71"/>
      <c r="K44" s="71"/>
      <c r="L44" s="1962" t="s">
        <v>3017</v>
      </c>
      <c r="M44" s="1963" t="s">
        <v>2993</v>
      </c>
      <c r="N44" s="1339"/>
      <c r="O44" s="1339"/>
      <c r="P44" s="1339"/>
      <c r="Q44" s="1966" t="s">
        <v>1674</v>
      </c>
      <c r="R44" s="1339">
        <v>1</v>
      </c>
      <c r="S44" s="1339">
        <v>1</v>
      </c>
      <c r="T44" s="1339">
        <v>1</v>
      </c>
    </row>
    <row r="45" spans="2:20">
      <c r="B45" s="1771">
        <f t="shared" si="3"/>
        <v>10</v>
      </c>
      <c r="C45" s="1964" t="s">
        <v>3226</v>
      </c>
      <c r="D45" s="1965"/>
      <c r="E45" t="s">
        <v>3227</v>
      </c>
      <c r="I45" s="1768" t="s">
        <v>2994</v>
      </c>
      <c r="J45" s="71"/>
      <c r="K45" s="71"/>
      <c r="L45" s="1962" t="s">
        <v>3017</v>
      </c>
      <c r="M45" s="1963" t="s">
        <v>2995</v>
      </c>
      <c r="N45" s="1339"/>
      <c r="O45" s="1339"/>
      <c r="P45" s="1339"/>
      <c r="Q45" s="1967" t="s">
        <v>3228</v>
      </c>
      <c r="R45" s="1339">
        <v>1</v>
      </c>
      <c r="S45" s="1339">
        <v>1</v>
      </c>
      <c r="T45" s="1339">
        <v>1</v>
      </c>
    </row>
    <row r="46" spans="2:20">
      <c r="B46" s="1771">
        <f t="shared" si="3"/>
        <v>11</v>
      </c>
      <c r="C46" s="1964" t="s">
        <v>3229</v>
      </c>
      <c r="D46" s="1965"/>
      <c r="E46" t="s">
        <v>3230</v>
      </c>
      <c r="I46" s="1768" t="s">
        <v>2996</v>
      </c>
      <c r="J46" s="71"/>
      <c r="K46" s="71"/>
      <c r="L46" s="1962" t="s">
        <v>3019</v>
      </c>
      <c r="M46" s="1963" t="s">
        <v>2997</v>
      </c>
      <c r="N46" s="1339"/>
      <c r="O46" s="1339"/>
      <c r="P46" s="1339"/>
      <c r="Q46" s="1967" t="s">
        <v>3231</v>
      </c>
      <c r="R46" s="1339">
        <v>1</v>
      </c>
      <c r="S46" s="1339">
        <v>1</v>
      </c>
      <c r="T46" s="1339">
        <v>1</v>
      </c>
    </row>
    <row r="47" spans="2:20" ht="15.75">
      <c r="B47" s="1771">
        <f t="shared" si="3"/>
        <v>11</v>
      </c>
      <c r="C47" s="1954" t="s">
        <v>3232</v>
      </c>
      <c r="D47" s="1955"/>
      <c r="E47" t="s">
        <v>3233</v>
      </c>
      <c r="I47" s="1768" t="s">
        <v>2998</v>
      </c>
      <c r="J47" s="71"/>
      <c r="K47" s="71"/>
      <c r="L47" s="1962" t="s">
        <v>3019</v>
      </c>
      <c r="M47" s="1963" t="s">
        <v>2999</v>
      </c>
      <c r="N47" s="1339"/>
      <c r="O47" s="1339"/>
      <c r="P47" s="1339"/>
      <c r="Q47" s="1967" t="s">
        <v>218</v>
      </c>
      <c r="R47" s="1339">
        <v>1</v>
      </c>
      <c r="S47" s="1339">
        <v>1</v>
      </c>
      <c r="T47" s="1339">
        <v>1</v>
      </c>
    </row>
    <row r="48" spans="2:20" ht="15.75">
      <c r="B48" s="1771">
        <f t="shared" si="3"/>
        <v>10</v>
      </c>
      <c r="C48" s="1956" t="s">
        <v>3234</v>
      </c>
      <c r="D48" s="1957"/>
      <c r="E48" t="s">
        <v>3235</v>
      </c>
      <c r="I48" s="1768" t="s">
        <v>3000</v>
      </c>
      <c r="J48" s="71"/>
      <c r="K48" s="71"/>
      <c r="L48" s="1962" t="s">
        <v>3019</v>
      </c>
      <c r="M48" s="1963" t="s">
        <v>3001</v>
      </c>
      <c r="N48" s="1339"/>
      <c r="O48" s="1339"/>
      <c r="P48" s="1339"/>
      <c r="Q48" s="1967" t="s">
        <v>389</v>
      </c>
      <c r="R48" s="1339">
        <v>1</v>
      </c>
      <c r="S48" s="1339">
        <v>1</v>
      </c>
      <c r="T48" s="1339">
        <v>1</v>
      </c>
    </row>
    <row r="49" spans="2:20" ht="15.75">
      <c r="B49" s="1771">
        <f t="shared" si="3"/>
        <v>11</v>
      </c>
      <c r="C49" s="1968" t="s">
        <v>3236</v>
      </c>
      <c r="D49" s="1969"/>
      <c r="E49" s="580" t="s">
        <v>3237</v>
      </c>
      <c r="I49" s="1768" t="s">
        <v>3002</v>
      </c>
      <c r="J49" s="71"/>
      <c r="K49" s="71"/>
      <c r="L49" s="1962" t="s">
        <v>3020</v>
      </c>
      <c r="M49" s="1963" t="s">
        <v>3003</v>
      </c>
      <c r="N49" s="1339"/>
      <c r="O49" s="1339"/>
      <c r="P49" s="1339"/>
      <c r="Q49" s="1967" t="s">
        <v>223</v>
      </c>
      <c r="R49" s="1339">
        <v>1</v>
      </c>
      <c r="S49" s="1339">
        <v>1</v>
      </c>
      <c r="T49" s="1339">
        <v>1</v>
      </c>
    </row>
    <row r="50" spans="2:20" ht="15.75">
      <c r="B50" s="1771">
        <f t="shared" si="3"/>
        <v>11</v>
      </c>
      <c r="C50" s="1968" t="s">
        <v>3238</v>
      </c>
      <c r="D50" s="1969"/>
      <c r="E50" s="580" t="s">
        <v>3239</v>
      </c>
      <c r="I50" s="1768" t="s">
        <v>3004</v>
      </c>
      <c r="J50" s="71"/>
      <c r="K50" s="71"/>
      <c r="L50" s="1962" t="s">
        <v>3020</v>
      </c>
      <c r="M50" s="1963" t="s">
        <v>3005</v>
      </c>
      <c r="N50" s="1339"/>
      <c r="O50" s="1339"/>
      <c r="P50" s="1339"/>
      <c r="Q50" s="1967" t="s">
        <v>390</v>
      </c>
      <c r="R50" s="1339">
        <v>1</v>
      </c>
      <c r="S50" s="1339">
        <v>1</v>
      </c>
      <c r="T50" s="1339">
        <v>1</v>
      </c>
    </row>
    <row r="51" spans="2:20" ht="15.75">
      <c r="B51" s="1771">
        <f t="shared" si="3"/>
        <v>10</v>
      </c>
      <c r="C51" s="1954" t="s">
        <v>3240</v>
      </c>
      <c r="D51" s="1955"/>
      <c r="E51" t="s">
        <v>3241</v>
      </c>
      <c r="I51" s="1768" t="s">
        <v>3006</v>
      </c>
      <c r="J51" s="71"/>
      <c r="K51" s="71"/>
      <c r="L51" s="1962" t="s">
        <v>3021</v>
      </c>
      <c r="M51" s="1963" t="s">
        <v>3007</v>
      </c>
      <c r="N51" s="1339"/>
      <c r="O51" s="1339"/>
      <c r="P51" s="1339"/>
      <c r="Q51" s="1970" t="s">
        <v>1676</v>
      </c>
      <c r="R51" s="1339">
        <v>1</v>
      </c>
      <c r="S51" s="1339">
        <v>1</v>
      </c>
      <c r="T51" s="1339">
        <v>1</v>
      </c>
    </row>
    <row r="52" spans="2:20">
      <c r="B52" s="1771">
        <f t="shared" si="3"/>
        <v>10</v>
      </c>
      <c r="C52" s="1964" t="s">
        <v>3242</v>
      </c>
      <c r="D52" s="1965"/>
      <c r="E52" t="s">
        <v>3243</v>
      </c>
      <c r="I52" s="1768" t="s">
        <v>3008</v>
      </c>
      <c r="J52" s="71"/>
      <c r="K52" s="71"/>
      <c r="L52" s="1962" t="s">
        <v>3021</v>
      </c>
      <c r="M52" s="1963" t="s">
        <v>3009</v>
      </c>
      <c r="N52" s="1339"/>
      <c r="O52" s="1339"/>
      <c r="P52" s="1339"/>
      <c r="Q52" s="1970" t="s">
        <v>1675</v>
      </c>
      <c r="R52" s="1339">
        <v>1</v>
      </c>
      <c r="S52" s="1339">
        <v>1</v>
      </c>
      <c r="T52" s="1339">
        <v>1</v>
      </c>
    </row>
    <row r="53" spans="2:20">
      <c r="B53" s="1771">
        <f t="shared" si="3"/>
        <v>10</v>
      </c>
      <c r="C53" s="1964" t="s">
        <v>3244</v>
      </c>
      <c r="D53" s="1965"/>
      <c r="E53" t="s">
        <v>3245</v>
      </c>
      <c r="I53" s="1768" t="s">
        <v>3010</v>
      </c>
      <c r="J53" s="71"/>
      <c r="K53" s="71"/>
      <c r="L53" s="1586" t="s">
        <v>3024</v>
      </c>
      <c r="M53" s="1963" t="s">
        <v>3011</v>
      </c>
      <c r="N53" s="1339"/>
      <c r="O53" s="1339"/>
      <c r="P53" s="1339"/>
      <c r="Q53" s="1339"/>
      <c r="R53" s="1339">
        <v>1</v>
      </c>
      <c r="S53" s="1339">
        <v>1</v>
      </c>
      <c r="T53" s="1339">
        <v>1</v>
      </c>
    </row>
    <row r="54" spans="2:20" ht="15.75">
      <c r="B54" s="1771">
        <f t="shared" si="3"/>
        <v>10</v>
      </c>
      <c r="C54" s="1954" t="s">
        <v>3246</v>
      </c>
      <c r="D54" s="1955"/>
      <c r="E54" t="s">
        <v>3247</v>
      </c>
      <c r="I54" s="1768" t="s">
        <v>3012</v>
      </c>
      <c r="J54" s="71"/>
      <c r="K54" s="71"/>
      <c r="L54" s="1586" t="s">
        <v>3022</v>
      </c>
      <c r="M54" s="1963" t="s">
        <v>3013</v>
      </c>
      <c r="N54" s="1339"/>
      <c r="O54" s="1339"/>
      <c r="P54" s="1339"/>
      <c r="Q54" s="1339"/>
      <c r="R54" s="1339">
        <v>1</v>
      </c>
      <c r="S54" s="1339">
        <v>1</v>
      </c>
      <c r="T54" s="1339">
        <v>1</v>
      </c>
    </row>
    <row r="55" spans="2:20" ht="15.75">
      <c r="B55" s="1771">
        <f t="shared" si="3"/>
        <v>11</v>
      </c>
      <c r="C55" s="1968" t="s">
        <v>3248</v>
      </c>
      <c r="D55" s="1969"/>
      <c r="E55" t="s">
        <v>3249</v>
      </c>
      <c r="I55" s="1768" t="s">
        <v>3014</v>
      </c>
      <c r="J55" s="71"/>
      <c r="K55" s="71"/>
      <c r="L55" s="1586" t="s">
        <v>3023</v>
      </c>
      <c r="M55" s="1963" t="s">
        <v>3015</v>
      </c>
      <c r="N55" s="1339"/>
      <c r="O55" s="1339"/>
      <c r="P55" s="1339"/>
      <c r="Q55" s="1339"/>
      <c r="R55" s="1339">
        <v>1</v>
      </c>
      <c r="S55" s="1339">
        <v>1</v>
      </c>
      <c r="T55" s="1339">
        <v>1</v>
      </c>
    </row>
    <row r="56" spans="2:20" ht="15.75">
      <c r="B56" s="1771">
        <f t="shared" si="3"/>
        <v>11</v>
      </c>
      <c r="C56" s="1968" t="s">
        <v>3250</v>
      </c>
      <c r="D56" s="1969"/>
      <c r="E56" t="s">
        <v>3251</v>
      </c>
      <c r="I56" s="1455"/>
      <c r="J56" s="1971"/>
      <c r="K56" s="1971"/>
      <c r="L56" s="1972"/>
      <c r="M56" s="1973"/>
      <c r="N56" s="1339"/>
      <c r="O56" s="1339"/>
      <c r="P56" s="1339"/>
      <c r="Q56" s="1339"/>
      <c r="R56" s="1339">
        <v>1</v>
      </c>
      <c r="S56" s="1339">
        <v>1</v>
      </c>
      <c r="T56" s="1339">
        <v>1</v>
      </c>
    </row>
    <row r="57" spans="2:20" ht="15.75">
      <c r="B57" s="1771">
        <f t="shared" si="3"/>
        <v>10</v>
      </c>
      <c r="C57" s="1954" t="s">
        <v>3252</v>
      </c>
      <c r="D57" s="1955"/>
      <c r="E57" t="s">
        <v>3253</v>
      </c>
      <c r="I57" s="1339">
        <v>1</v>
      </c>
      <c r="J57" s="1339">
        <v>1</v>
      </c>
      <c r="K57" s="1339">
        <v>1</v>
      </c>
      <c r="L57" s="1339">
        <v>1</v>
      </c>
      <c r="M57" s="1339">
        <v>1</v>
      </c>
      <c r="N57" s="1339">
        <v>1</v>
      </c>
      <c r="O57" s="1339"/>
      <c r="P57" s="1339"/>
      <c r="Q57" s="1339">
        <v>1</v>
      </c>
      <c r="R57" s="1339">
        <v>1</v>
      </c>
      <c r="S57" s="1339">
        <v>1</v>
      </c>
      <c r="T57" s="1339">
        <v>1</v>
      </c>
    </row>
    <row r="58" spans="2:20" ht="15.75">
      <c r="B58" s="1771">
        <f t="shared" si="3"/>
        <v>12</v>
      </c>
      <c r="C58" s="1968" t="s">
        <v>3254</v>
      </c>
      <c r="D58" s="1969"/>
      <c r="E58" t="s">
        <v>3255</v>
      </c>
      <c r="I58" s="1339">
        <v>1</v>
      </c>
      <c r="J58" s="1339">
        <v>1</v>
      </c>
      <c r="K58" s="1339">
        <v>1</v>
      </c>
      <c r="L58" s="1339">
        <v>1</v>
      </c>
      <c r="M58" s="1339">
        <v>1</v>
      </c>
      <c r="N58" s="872">
        <v>1</v>
      </c>
      <c r="O58" s="872">
        <v>1</v>
      </c>
      <c r="P58" s="872">
        <v>1</v>
      </c>
      <c r="Q58" s="872">
        <v>1</v>
      </c>
      <c r="R58" s="872">
        <v>1</v>
      </c>
      <c r="S58" s="872">
        <v>1</v>
      </c>
      <c r="T58" s="872">
        <v>1</v>
      </c>
    </row>
    <row r="59" spans="2:20" ht="15.75">
      <c r="B59" s="1771">
        <f t="shared" si="3"/>
        <v>12</v>
      </c>
      <c r="C59" s="1968" t="s">
        <v>3256</v>
      </c>
      <c r="D59" s="1969"/>
      <c r="E59" t="s">
        <v>3257</v>
      </c>
      <c r="I59" s="1537" t="s">
        <v>756</v>
      </c>
      <c r="J59" s="1538"/>
      <c r="K59" s="1538"/>
      <c r="L59" s="1538"/>
      <c r="M59" s="1539"/>
      <c r="N59" s="872">
        <v>1</v>
      </c>
      <c r="O59" s="872">
        <v>1</v>
      </c>
      <c r="P59" s="872">
        <v>1</v>
      </c>
      <c r="Q59" s="872">
        <v>1</v>
      </c>
      <c r="R59" s="872">
        <v>1</v>
      </c>
      <c r="S59" s="872">
        <v>1</v>
      </c>
      <c r="T59" s="872">
        <v>1</v>
      </c>
    </row>
    <row r="60" spans="2:20" ht="15.75">
      <c r="B60" s="1771">
        <f t="shared" si="3"/>
        <v>10</v>
      </c>
      <c r="C60" s="1954" t="s">
        <v>3258</v>
      </c>
      <c r="D60" s="1955"/>
      <c r="E60" t="s">
        <v>3259</v>
      </c>
      <c r="I60" s="1540"/>
      <c r="J60" s="1541" t="s">
        <v>758</v>
      </c>
      <c r="K60" s="29"/>
      <c r="L60" s="29"/>
      <c r="M60" s="1542" t="s">
        <v>188</v>
      </c>
      <c r="N60" s="872">
        <v>1</v>
      </c>
      <c r="O60" s="872">
        <v>1</v>
      </c>
      <c r="P60" s="872">
        <v>1</v>
      </c>
      <c r="Q60" s="872">
        <v>1</v>
      </c>
      <c r="R60" s="872">
        <v>1</v>
      </c>
      <c r="S60" s="872">
        <v>1</v>
      </c>
      <c r="T60" s="872">
        <v>1</v>
      </c>
    </row>
    <row r="61" spans="2:20" ht="15.75">
      <c r="B61" s="1771">
        <f t="shared" si="3"/>
        <v>10</v>
      </c>
      <c r="C61" s="1968" t="s">
        <v>3260</v>
      </c>
      <c r="D61" s="1969"/>
      <c r="E61" t="s">
        <v>3261</v>
      </c>
      <c r="I61" s="914"/>
      <c r="J61" s="29"/>
      <c r="K61" s="3233" t="s">
        <v>767</v>
      </c>
      <c r="L61" s="3233" t="s">
        <v>769</v>
      </c>
      <c r="M61" s="3234" t="s">
        <v>770</v>
      </c>
      <c r="N61" s="872">
        <v>1</v>
      </c>
      <c r="O61" s="872">
        <v>1</v>
      </c>
      <c r="P61" s="872">
        <v>1</v>
      </c>
      <c r="Q61" s="872">
        <v>1</v>
      </c>
      <c r="R61" s="872">
        <v>1</v>
      </c>
      <c r="S61" s="872">
        <v>1</v>
      </c>
      <c r="T61" s="872">
        <v>1</v>
      </c>
    </row>
    <row r="62" spans="2:20" ht="15.75">
      <c r="B62" s="1771">
        <f t="shared" si="3"/>
        <v>10</v>
      </c>
      <c r="C62" s="1968" t="s">
        <v>3262</v>
      </c>
      <c r="D62" s="1969"/>
      <c r="E62" t="s">
        <v>3263</v>
      </c>
      <c r="I62" s="914"/>
      <c r="J62" s="29"/>
      <c r="K62" s="3233"/>
      <c r="L62" s="3233"/>
      <c r="M62" s="3234"/>
      <c r="N62" s="872">
        <v>1</v>
      </c>
      <c r="O62" s="872">
        <v>1</v>
      </c>
      <c r="P62" s="872">
        <v>1</v>
      </c>
      <c r="Q62" s="872">
        <v>1</v>
      </c>
      <c r="R62" s="872">
        <v>1</v>
      </c>
      <c r="S62" s="872">
        <v>1</v>
      </c>
      <c r="T62" s="872">
        <v>1</v>
      </c>
    </row>
    <row r="63" spans="2:20" ht="15.75">
      <c r="B63" s="1771">
        <f t="shared" si="3"/>
        <v>8</v>
      </c>
      <c r="C63" s="1954" t="s">
        <v>3264</v>
      </c>
      <c r="D63" s="1955"/>
      <c r="E63" s="2"/>
      <c r="I63" s="914"/>
      <c r="J63" s="29"/>
      <c r="K63" s="3233"/>
      <c r="L63" s="3233"/>
      <c r="M63" s="3234"/>
      <c r="N63" s="872">
        <v>1</v>
      </c>
      <c r="O63" s="872">
        <v>1</v>
      </c>
      <c r="P63" s="872">
        <v>1</v>
      </c>
      <c r="Q63" s="872">
        <v>1</v>
      </c>
      <c r="R63" s="872">
        <v>1</v>
      </c>
      <c r="S63" s="872">
        <v>1</v>
      </c>
      <c r="T63" s="872">
        <v>1</v>
      </c>
    </row>
    <row r="64" spans="2:20" ht="15.75">
      <c r="B64" s="1771">
        <f t="shared" si="3"/>
        <v>10</v>
      </c>
      <c r="C64" s="1968" t="s">
        <v>3265</v>
      </c>
      <c r="D64" s="1969"/>
      <c r="E64" s="2" t="s">
        <v>3266</v>
      </c>
      <c r="I64" s="914"/>
      <c r="J64" s="29"/>
      <c r="K64" s="3233"/>
      <c r="L64" s="3233"/>
      <c r="M64" s="3234"/>
      <c r="N64" s="872">
        <v>1</v>
      </c>
      <c r="O64" s="872">
        <v>1</v>
      </c>
      <c r="P64" s="872">
        <v>1</v>
      </c>
      <c r="Q64" s="872">
        <v>1</v>
      </c>
      <c r="R64" s="872">
        <v>1</v>
      </c>
      <c r="S64" s="872">
        <v>1</v>
      </c>
      <c r="T64" s="872">
        <v>1</v>
      </c>
    </row>
    <row r="65" spans="2:20" ht="15.75">
      <c r="B65" s="1771">
        <f t="shared" si="3"/>
        <v>10</v>
      </c>
      <c r="C65" s="1968" t="s">
        <v>3267</v>
      </c>
      <c r="D65" s="1969"/>
      <c r="E65" t="s">
        <v>3268</v>
      </c>
      <c r="I65" s="1592" t="s">
        <v>760</v>
      </c>
      <c r="J65" s="1589" t="s">
        <v>761</v>
      </c>
      <c r="K65" s="1589" t="s">
        <v>762</v>
      </c>
      <c r="L65" s="1589" t="s">
        <v>764</v>
      </c>
      <c r="M65" s="1901"/>
      <c r="N65" s="872">
        <v>1</v>
      </c>
      <c r="O65" s="872">
        <v>1</v>
      </c>
      <c r="P65" s="872">
        <v>1</v>
      </c>
      <c r="Q65" s="872">
        <v>1</v>
      </c>
      <c r="R65" s="872">
        <v>1</v>
      </c>
      <c r="S65" s="872">
        <v>1</v>
      </c>
      <c r="T65" s="872">
        <v>1</v>
      </c>
    </row>
    <row r="66" spans="2:20">
      <c r="I66" s="914"/>
      <c r="J66" s="29"/>
      <c r="K66" s="1587"/>
      <c r="L66" s="1587"/>
      <c r="M66" s="1588"/>
      <c r="N66" s="872">
        <v>1</v>
      </c>
      <c r="O66" s="872">
        <v>1</v>
      </c>
      <c r="P66" s="872">
        <v>1</v>
      </c>
      <c r="Q66" s="872">
        <v>1</v>
      </c>
      <c r="R66" s="872">
        <v>1</v>
      </c>
      <c r="S66" s="872">
        <v>1</v>
      </c>
      <c r="T66" s="872">
        <v>1</v>
      </c>
    </row>
    <row r="67" spans="2:20">
      <c r="I67" s="1593" t="s">
        <v>539</v>
      </c>
      <c r="J67" s="553" t="s">
        <v>772</v>
      </c>
      <c r="K67" s="554" t="s">
        <v>773</v>
      </c>
      <c r="L67" s="554" t="s">
        <v>774</v>
      </c>
      <c r="M67" s="1543" t="s">
        <v>774</v>
      </c>
      <c r="N67" s="872">
        <v>1</v>
      </c>
      <c r="O67" s="872">
        <v>1</v>
      </c>
      <c r="P67" s="872">
        <v>1</v>
      </c>
      <c r="Q67" s="872">
        <v>1</v>
      </c>
      <c r="R67" s="872">
        <v>1</v>
      </c>
      <c r="S67" s="872">
        <v>1</v>
      </c>
      <c r="T67" s="872">
        <v>1</v>
      </c>
    </row>
    <row r="68" spans="2:20">
      <c r="I68" s="1593" t="s">
        <v>776</v>
      </c>
      <c r="J68" s="553" t="s">
        <v>777</v>
      </c>
      <c r="K68" s="554" t="s">
        <v>778</v>
      </c>
      <c r="L68" s="554" t="s">
        <v>779</v>
      </c>
      <c r="M68" s="1543" t="s">
        <v>779</v>
      </c>
      <c r="N68" s="872">
        <v>1</v>
      </c>
      <c r="O68" s="872">
        <v>1</v>
      </c>
      <c r="P68" s="872">
        <v>1</v>
      </c>
      <c r="Q68" s="872">
        <v>1</v>
      </c>
      <c r="R68" s="872">
        <v>1</v>
      </c>
      <c r="S68" s="872">
        <v>1</v>
      </c>
      <c r="T68" s="872">
        <v>1</v>
      </c>
    </row>
    <row r="69" spans="2:20">
      <c r="I69" s="1593" t="s">
        <v>781</v>
      </c>
      <c r="J69" s="553" t="s">
        <v>782</v>
      </c>
      <c r="K69" s="554" t="s">
        <v>783</v>
      </c>
      <c r="L69" s="554" t="s">
        <v>785</v>
      </c>
      <c r="M69" s="1543" t="s">
        <v>785</v>
      </c>
      <c r="N69" s="872">
        <v>1</v>
      </c>
      <c r="O69" s="872">
        <v>1</v>
      </c>
      <c r="P69" s="872">
        <v>1</v>
      </c>
      <c r="Q69" s="872">
        <v>1</v>
      </c>
      <c r="R69" s="872">
        <v>1</v>
      </c>
      <c r="S69" s="872">
        <v>1</v>
      </c>
      <c r="T69" s="872">
        <v>1</v>
      </c>
    </row>
    <row r="70" spans="2:20">
      <c r="I70" s="1593" t="s">
        <v>787</v>
      </c>
      <c r="J70" s="553" t="s">
        <v>788</v>
      </c>
      <c r="K70" s="554" t="s">
        <v>789</v>
      </c>
      <c r="L70" s="554" t="s">
        <v>790</v>
      </c>
      <c r="M70" s="1543" t="s">
        <v>791</v>
      </c>
      <c r="N70" s="872">
        <v>1</v>
      </c>
      <c r="O70" s="872">
        <v>1</v>
      </c>
      <c r="P70" s="872">
        <v>1</v>
      </c>
      <c r="Q70" s="872">
        <v>1</v>
      </c>
      <c r="R70" s="872">
        <v>1</v>
      </c>
      <c r="S70" s="872">
        <v>1</v>
      </c>
      <c r="T70" s="872">
        <v>1</v>
      </c>
    </row>
    <row r="71" spans="2:20">
      <c r="I71" s="1593" t="s">
        <v>793</v>
      </c>
      <c r="J71" s="553" t="s">
        <v>794</v>
      </c>
      <c r="K71" s="554" t="s">
        <v>795</v>
      </c>
      <c r="L71" s="554" t="s">
        <v>796</v>
      </c>
      <c r="M71" s="1543" t="s">
        <v>796</v>
      </c>
      <c r="N71" s="872">
        <v>1</v>
      </c>
      <c r="O71" s="872">
        <v>1</v>
      </c>
      <c r="P71" s="872">
        <v>1</v>
      </c>
      <c r="Q71" s="872">
        <v>1</v>
      </c>
      <c r="R71" s="872">
        <v>1</v>
      </c>
      <c r="S71" s="872">
        <v>1</v>
      </c>
      <c r="T71" s="872">
        <v>1</v>
      </c>
    </row>
    <row r="72" spans="2:20">
      <c r="I72" s="1593" t="s">
        <v>798</v>
      </c>
      <c r="J72" s="553" t="s">
        <v>799</v>
      </c>
      <c r="K72" s="554" t="s">
        <v>800</v>
      </c>
      <c r="L72" s="554" t="s">
        <v>801</v>
      </c>
      <c r="M72" s="1543" t="s">
        <v>801</v>
      </c>
      <c r="N72" s="872">
        <v>1</v>
      </c>
      <c r="O72" s="872">
        <v>1</v>
      </c>
      <c r="P72" s="872">
        <v>1</v>
      </c>
      <c r="Q72" s="872">
        <v>1</v>
      </c>
      <c r="R72" s="872">
        <v>1</v>
      </c>
      <c r="S72" s="872">
        <v>1</v>
      </c>
      <c r="T72" s="872">
        <v>1</v>
      </c>
    </row>
    <row r="73" spans="2:20">
      <c r="I73" s="1593" t="s">
        <v>803</v>
      </c>
      <c r="J73" s="553" t="s">
        <v>804</v>
      </c>
      <c r="K73" s="554" t="s">
        <v>805</v>
      </c>
      <c r="L73" s="554" t="s">
        <v>806</v>
      </c>
      <c r="M73" s="1543" t="s">
        <v>807</v>
      </c>
      <c r="N73" s="872">
        <v>1</v>
      </c>
      <c r="O73" s="872">
        <v>1</v>
      </c>
      <c r="P73" s="872">
        <v>1</v>
      </c>
      <c r="Q73" s="872">
        <v>1</v>
      </c>
      <c r="R73" s="872">
        <v>1</v>
      </c>
      <c r="S73" s="872">
        <v>1</v>
      </c>
      <c r="T73" s="872">
        <v>1</v>
      </c>
    </row>
    <row r="74" spans="2:20">
      <c r="I74" s="1593" t="s">
        <v>809</v>
      </c>
      <c r="J74" s="553" t="s">
        <v>810</v>
      </c>
      <c r="K74" s="553"/>
      <c r="L74" s="554" t="s">
        <v>811</v>
      </c>
      <c r="M74" s="1543" t="s">
        <v>811</v>
      </c>
      <c r="N74" s="872">
        <v>1</v>
      </c>
      <c r="O74" s="872">
        <v>1</v>
      </c>
      <c r="P74" s="872">
        <v>1</v>
      </c>
      <c r="Q74" s="872">
        <v>1</v>
      </c>
      <c r="R74" s="872">
        <v>1</v>
      </c>
      <c r="S74" s="872">
        <v>1</v>
      </c>
      <c r="T74" s="872">
        <v>1</v>
      </c>
    </row>
    <row r="75" spans="2:20">
      <c r="I75" s="1593" t="s">
        <v>813</v>
      </c>
      <c r="J75" s="553" t="s">
        <v>814</v>
      </c>
      <c r="K75" s="553"/>
      <c r="L75" s="554" t="s">
        <v>816</v>
      </c>
      <c r="M75" s="1543" t="s">
        <v>817</v>
      </c>
      <c r="N75" s="872">
        <v>1</v>
      </c>
      <c r="O75" s="872">
        <v>1</v>
      </c>
      <c r="P75" s="872">
        <v>1</v>
      </c>
      <c r="Q75" s="872">
        <v>1</v>
      </c>
      <c r="R75" s="872">
        <v>1</v>
      </c>
      <c r="S75" s="872">
        <v>1</v>
      </c>
      <c r="T75" s="872">
        <v>1</v>
      </c>
    </row>
    <row r="76" spans="2:20">
      <c r="I76" s="1593" t="s">
        <v>538</v>
      </c>
      <c r="J76" s="553" t="s">
        <v>819</v>
      </c>
      <c r="K76" s="553"/>
      <c r="L76" s="554" t="s">
        <v>820</v>
      </c>
      <c r="M76" s="1543" t="s">
        <v>820</v>
      </c>
      <c r="N76" s="872">
        <v>1</v>
      </c>
      <c r="O76" s="872">
        <v>1</v>
      </c>
      <c r="P76" s="872">
        <v>1</v>
      </c>
      <c r="Q76" s="872">
        <v>1</v>
      </c>
      <c r="R76" s="872">
        <v>1</v>
      </c>
      <c r="S76" s="872">
        <v>1</v>
      </c>
      <c r="T76" s="872">
        <v>1</v>
      </c>
    </row>
    <row r="77" spans="2:20">
      <c r="I77" s="1974"/>
      <c r="J77" s="1972"/>
      <c r="K77" s="1972"/>
      <c r="L77" s="1972"/>
      <c r="M77" s="1973"/>
      <c r="N77" s="872">
        <v>1</v>
      </c>
      <c r="O77" s="872">
        <v>1</v>
      </c>
      <c r="P77" s="872">
        <v>1</v>
      </c>
      <c r="Q77" s="872">
        <v>1</v>
      </c>
      <c r="R77" s="872">
        <v>1</v>
      </c>
      <c r="S77" s="872">
        <v>1</v>
      </c>
      <c r="T77" s="872">
        <v>1</v>
      </c>
    </row>
    <row r="78" spans="2:20">
      <c r="I78" s="872">
        <v>1</v>
      </c>
      <c r="M78" s="872">
        <v>1</v>
      </c>
      <c r="N78" s="872">
        <v>1</v>
      </c>
      <c r="O78" s="872">
        <v>1</v>
      </c>
      <c r="P78" s="872">
        <v>1</v>
      </c>
      <c r="Q78" s="872">
        <v>1</v>
      </c>
      <c r="R78" s="872">
        <v>1</v>
      </c>
      <c r="S78" s="872">
        <v>1</v>
      </c>
      <c r="T78" s="872">
        <v>1</v>
      </c>
    </row>
  </sheetData>
  <mergeCells count="13">
    <mergeCell ref="J14:T14"/>
    <mergeCell ref="B2:F2"/>
    <mergeCell ref="J2:T2"/>
    <mergeCell ref="B3:F3"/>
    <mergeCell ref="B4:F4"/>
    <mergeCell ref="B6:F8"/>
    <mergeCell ref="B18:F20"/>
    <mergeCell ref="I34:K37"/>
    <mergeCell ref="L34:L37"/>
    <mergeCell ref="M34:M37"/>
    <mergeCell ref="K61:K64"/>
    <mergeCell ref="L61:L64"/>
    <mergeCell ref="M61:M64"/>
  </mergeCells>
  <hyperlinks>
    <hyperlink ref="B3" r:id="rId1" xr:uid="{221EE1D3-A334-4C7F-B74E-DCDA3625C8A4}"/>
    <hyperlink ref="B2" r:id="rId2" xr:uid="{B5B424DC-9050-4135-A053-C7CB05ED4383}"/>
    <hyperlink ref="B4" r:id="rId3" xr:uid="{E11C9D3F-E9F5-42E0-AFBB-486DF43A59B8}"/>
    <hyperlink ref="I28" r:id="rId4" xr:uid="{70E1AB56-BA84-44EB-A2EC-C8B8E21C9D7F}"/>
    <hyperlink ref="I30" r:id="rId5" xr:uid="{CE07E491-A9EC-435B-B261-6F4717491838}"/>
    <hyperlink ref="I26" r:id="rId6" xr:uid="{818CC032-651A-481C-8B2C-EDAA7CE239AB}"/>
    <hyperlink ref="J60" r:id="rId7" display="https://fr.wikipedia.org/wiki/Unit%C3%A9s_de_mesure_anglo-saxonnes" xr:uid="{BD383F61-8ED0-429D-B8C3-19D07AE379BA}"/>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E420-4DC2-40CC-99A4-059B8E6D98A8}">
  <dimension ref="A1:AB213"/>
  <sheetViews>
    <sheetView workbookViewId="0">
      <selection activeCell="L47" sqref="L47"/>
    </sheetView>
  </sheetViews>
  <sheetFormatPr baseColWidth="10" defaultRowHeight="15"/>
  <cols>
    <col min="2" max="2" width="14.140625" customWidth="1"/>
    <col min="10" max="10" width="14.7109375" customWidth="1"/>
    <col min="17" max="17" width="17.85546875" customWidth="1"/>
    <col min="22" max="22" width="16.85546875" customWidth="1"/>
    <col min="24" max="24" width="14.7109375" customWidth="1"/>
    <col min="26" max="26" width="4.85546875" customWidth="1"/>
    <col min="27" max="27" width="16" customWidth="1"/>
    <col min="28" max="28" width="4.140625" customWidth="1"/>
  </cols>
  <sheetData>
    <row r="1" spans="1:28">
      <c r="A1" s="29"/>
      <c r="B1" s="29"/>
      <c r="C1" s="29"/>
      <c r="D1" s="29"/>
      <c r="E1" s="29"/>
      <c r="F1" s="29"/>
      <c r="G1" s="29"/>
      <c r="H1" s="29"/>
      <c r="I1" s="29"/>
      <c r="J1" s="29"/>
      <c r="K1" s="29"/>
      <c r="L1" s="29"/>
      <c r="M1" s="29"/>
      <c r="N1" s="29"/>
      <c r="O1" s="1928">
        <v>1</v>
      </c>
      <c r="P1" s="1928">
        <v>1</v>
      </c>
      <c r="Q1" s="1928">
        <v>1</v>
      </c>
      <c r="R1" s="1928">
        <v>1</v>
      </c>
      <c r="S1" s="1928">
        <v>1</v>
      </c>
      <c r="T1" s="1928">
        <v>1</v>
      </c>
      <c r="U1" s="1928">
        <v>1</v>
      </c>
      <c r="V1" s="1928">
        <v>1</v>
      </c>
      <c r="W1" s="1928">
        <v>1</v>
      </c>
      <c r="X1" s="1928">
        <v>1</v>
      </c>
      <c r="Y1" s="1928">
        <v>1</v>
      </c>
      <c r="Z1" s="1928">
        <v>1</v>
      </c>
      <c r="AA1" s="1928">
        <v>1</v>
      </c>
      <c r="AB1" s="1928">
        <v>1</v>
      </c>
    </row>
    <row r="2" spans="1:28">
      <c r="A2" s="29"/>
      <c r="B2" s="551" t="s">
        <v>3333</v>
      </c>
      <c r="C2" s="29"/>
      <c r="D2" s="29"/>
      <c r="E2" s="29"/>
      <c r="F2" s="29"/>
      <c r="G2" s="29"/>
      <c r="H2" s="29"/>
      <c r="I2" s="29"/>
      <c r="J2" s="29"/>
      <c r="K2" s="29"/>
      <c r="L2" s="29"/>
      <c r="M2" s="29"/>
      <c r="N2" s="29"/>
      <c r="O2" s="1928">
        <v>1</v>
      </c>
      <c r="P2" s="1928">
        <v>1</v>
      </c>
      <c r="Q2" s="1928">
        <v>1</v>
      </c>
      <c r="R2" s="1928">
        <v>1</v>
      </c>
      <c r="S2" s="1928">
        <v>1</v>
      </c>
      <c r="T2" s="1928">
        <v>1</v>
      </c>
      <c r="U2" s="1928">
        <v>1</v>
      </c>
      <c r="V2" s="1928">
        <v>1</v>
      </c>
      <c r="W2" s="1928">
        <v>1</v>
      </c>
      <c r="X2" s="1928">
        <v>1</v>
      </c>
      <c r="Y2" s="1928">
        <v>1</v>
      </c>
      <c r="Z2" s="1928">
        <v>1</v>
      </c>
      <c r="AA2" s="1928">
        <v>1</v>
      </c>
      <c r="AB2" s="1928">
        <v>1</v>
      </c>
    </row>
    <row r="3" spans="1:28">
      <c r="A3" s="29"/>
      <c r="B3" s="543" t="s">
        <v>601</v>
      </c>
      <c r="C3" s="29"/>
      <c r="D3" s="29"/>
      <c r="E3" s="29"/>
      <c r="F3" s="29"/>
      <c r="G3" s="29"/>
      <c r="H3" s="29"/>
      <c r="I3" s="29"/>
      <c r="J3" s="29"/>
      <c r="K3" s="29"/>
      <c r="L3" s="29"/>
      <c r="M3" s="29"/>
      <c r="N3" s="29"/>
      <c r="O3" s="1928">
        <v>1</v>
      </c>
      <c r="P3" s="1928">
        <v>1</v>
      </c>
      <c r="Q3" s="1928">
        <v>1</v>
      </c>
      <c r="R3" s="1928">
        <v>1</v>
      </c>
      <c r="S3" s="1928">
        <v>1</v>
      </c>
      <c r="T3" s="1928">
        <v>1</v>
      </c>
      <c r="U3" s="1928">
        <v>1</v>
      </c>
      <c r="V3" s="1928">
        <v>1</v>
      </c>
      <c r="W3" s="1928">
        <v>1</v>
      </c>
      <c r="X3" s="1928">
        <v>1</v>
      </c>
      <c r="Y3" s="1928">
        <v>1</v>
      </c>
      <c r="Z3" s="1928">
        <v>1</v>
      </c>
      <c r="AA3" s="1928">
        <v>1</v>
      </c>
      <c r="AB3" s="1928">
        <v>1</v>
      </c>
    </row>
    <row r="4" spans="1:28">
      <c r="A4" s="29"/>
      <c r="B4" s="29" t="s">
        <v>3334</v>
      </c>
      <c r="C4" s="29"/>
      <c r="D4" s="29"/>
      <c r="E4" s="29"/>
      <c r="F4" s="29"/>
      <c r="G4" s="29"/>
      <c r="H4" s="29"/>
      <c r="I4" s="29"/>
      <c r="J4" s="29"/>
      <c r="K4" s="29"/>
      <c r="L4" s="29"/>
      <c r="M4" s="29"/>
      <c r="N4" s="29"/>
      <c r="O4" s="1928">
        <v>1</v>
      </c>
      <c r="P4" s="1928">
        <v>1</v>
      </c>
      <c r="Q4" s="1928">
        <v>1</v>
      </c>
      <c r="R4" s="1928">
        <v>1</v>
      </c>
      <c r="S4" s="1928">
        <v>1</v>
      </c>
      <c r="T4" s="1928">
        <v>1</v>
      </c>
      <c r="U4" s="1928">
        <v>1</v>
      </c>
      <c r="V4" s="1928">
        <v>1</v>
      </c>
      <c r="W4" s="1928">
        <v>1</v>
      </c>
      <c r="X4" s="1928">
        <v>1</v>
      </c>
      <c r="Y4" s="1928">
        <v>1</v>
      </c>
      <c r="Z4" s="1928">
        <v>1</v>
      </c>
      <c r="AA4" s="1928">
        <v>1</v>
      </c>
      <c r="AB4" s="1928">
        <v>1</v>
      </c>
    </row>
    <row r="5" spans="1:28">
      <c r="A5" s="29"/>
      <c r="B5" s="551" t="s">
        <v>3335</v>
      </c>
      <c r="C5" s="29"/>
      <c r="D5" s="29"/>
      <c r="E5" s="29"/>
      <c r="F5" s="29"/>
      <c r="G5" s="29"/>
      <c r="H5" s="29"/>
      <c r="I5" s="29"/>
      <c r="J5" s="29"/>
      <c r="K5" s="29"/>
      <c r="L5" s="29"/>
      <c r="M5" s="29"/>
      <c r="N5" s="29"/>
      <c r="O5" s="1928">
        <v>1</v>
      </c>
      <c r="P5" s="1928">
        <v>1</v>
      </c>
      <c r="Q5" s="1928">
        <v>1</v>
      </c>
      <c r="R5" s="1928">
        <v>1</v>
      </c>
      <c r="S5" s="1928">
        <v>1</v>
      </c>
      <c r="T5" s="1928">
        <v>1</v>
      </c>
      <c r="U5" s="1928">
        <v>1</v>
      </c>
      <c r="V5" s="1928">
        <v>1</v>
      </c>
      <c r="W5" s="1928">
        <v>1</v>
      </c>
      <c r="X5" s="1928">
        <v>1</v>
      </c>
      <c r="Y5" s="1928">
        <v>1</v>
      </c>
      <c r="Z5" s="1928">
        <v>1</v>
      </c>
      <c r="AA5" s="1928">
        <v>1</v>
      </c>
      <c r="AB5" s="1928">
        <v>1</v>
      </c>
    </row>
    <row r="6" spans="1:28">
      <c r="A6" s="29"/>
      <c r="B6" s="29" t="s">
        <v>3336</v>
      </c>
      <c r="C6" s="29"/>
      <c r="D6" s="29"/>
      <c r="E6" s="29"/>
      <c r="F6" s="29"/>
      <c r="G6" s="29"/>
      <c r="H6" s="29"/>
      <c r="I6" s="29"/>
      <c r="J6" s="29"/>
      <c r="K6" s="29"/>
      <c r="L6" s="29"/>
      <c r="M6" s="29"/>
      <c r="N6" s="29"/>
      <c r="O6" s="1928">
        <v>1</v>
      </c>
      <c r="P6" s="1928">
        <v>1</v>
      </c>
      <c r="Q6" s="1928">
        <v>1</v>
      </c>
      <c r="R6" s="1928">
        <v>1</v>
      </c>
      <c r="S6" s="1928">
        <v>1</v>
      </c>
      <c r="T6" s="1928">
        <v>1</v>
      </c>
      <c r="U6" s="1928">
        <v>1</v>
      </c>
      <c r="V6" s="1928">
        <v>1</v>
      </c>
      <c r="W6" s="1928">
        <v>1</v>
      </c>
      <c r="X6" s="1928">
        <v>1</v>
      </c>
      <c r="Y6" s="1928">
        <v>1</v>
      </c>
      <c r="Z6" s="1928">
        <v>1</v>
      </c>
      <c r="AA6" s="1928">
        <v>1</v>
      </c>
      <c r="AB6" s="1928">
        <v>1</v>
      </c>
    </row>
    <row r="7" spans="1:28">
      <c r="A7" s="29"/>
      <c r="B7" s="29" t="s">
        <v>3337</v>
      </c>
      <c r="C7" s="29"/>
      <c r="D7" s="29"/>
      <c r="E7" s="29"/>
      <c r="F7" s="29"/>
      <c r="G7" s="29"/>
      <c r="H7" s="29"/>
      <c r="I7" s="29"/>
      <c r="J7" s="29"/>
      <c r="K7" s="29"/>
      <c r="L7" s="29"/>
      <c r="M7" s="29"/>
      <c r="N7" s="29"/>
      <c r="O7" s="1928">
        <v>1</v>
      </c>
      <c r="P7" s="1928">
        <v>1</v>
      </c>
      <c r="Q7" s="1928">
        <v>1</v>
      </c>
      <c r="R7" s="1928">
        <v>1</v>
      </c>
      <c r="S7" s="1928">
        <v>1</v>
      </c>
      <c r="T7" s="1928">
        <v>1</v>
      </c>
      <c r="U7" s="1928">
        <v>1</v>
      </c>
      <c r="V7" s="1928">
        <v>1</v>
      </c>
      <c r="W7" s="1928">
        <v>1</v>
      </c>
      <c r="X7" s="1928">
        <v>1</v>
      </c>
      <c r="Y7" s="1928">
        <v>1</v>
      </c>
      <c r="Z7" s="1928">
        <v>1</v>
      </c>
      <c r="AA7" s="1928">
        <v>1</v>
      </c>
      <c r="AB7" s="1928">
        <v>1</v>
      </c>
    </row>
    <row r="8" spans="1:28">
      <c r="A8" s="29"/>
      <c r="B8" s="29" t="s">
        <v>3338</v>
      </c>
      <c r="C8" s="29"/>
      <c r="D8" s="29"/>
      <c r="E8" s="29"/>
      <c r="F8" s="29"/>
      <c r="G8" s="29"/>
      <c r="H8" s="29"/>
      <c r="I8" s="29"/>
      <c r="J8" s="29"/>
      <c r="K8" s="29"/>
      <c r="L8" s="29"/>
      <c r="M8" s="29"/>
      <c r="N8" s="29"/>
      <c r="O8" s="1928">
        <v>1</v>
      </c>
      <c r="P8" s="1928">
        <v>1</v>
      </c>
      <c r="Q8" s="1928">
        <v>1</v>
      </c>
      <c r="R8" s="1928">
        <v>1</v>
      </c>
      <c r="S8" s="1928">
        <v>1</v>
      </c>
      <c r="T8" s="1928">
        <v>1</v>
      </c>
      <c r="U8" s="1928">
        <v>1</v>
      </c>
      <c r="V8" s="1928">
        <v>1</v>
      </c>
      <c r="W8" s="1928">
        <v>1</v>
      </c>
      <c r="X8" s="1928">
        <v>1</v>
      </c>
      <c r="Y8" s="1928">
        <v>1</v>
      </c>
      <c r="Z8" s="1928">
        <v>1</v>
      </c>
      <c r="AA8" s="1928">
        <v>1</v>
      </c>
      <c r="AB8" s="1928">
        <v>1</v>
      </c>
    </row>
    <row r="9" spans="1:28">
      <c r="A9" s="29"/>
      <c r="B9" s="29" t="s">
        <v>3339</v>
      </c>
      <c r="C9" s="29"/>
      <c r="D9" s="29"/>
      <c r="E9" s="29"/>
      <c r="F9" s="29"/>
      <c r="G9" s="29"/>
      <c r="H9" s="29"/>
      <c r="I9" s="29"/>
      <c r="J9" s="29"/>
      <c r="K9" s="29"/>
      <c r="L9" s="29"/>
      <c r="M9" s="29"/>
      <c r="N9" s="29"/>
      <c r="O9" s="1928">
        <v>1</v>
      </c>
      <c r="P9" s="1928">
        <v>1</v>
      </c>
      <c r="Q9" s="1928">
        <v>1</v>
      </c>
      <c r="R9" s="1928">
        <v>1</v>
      </c>
      <c r="S9" s="1928">
        <v>1</v>
      </c>
      <c r="T9" s="1928">
        <v>1</v>
      </c>
      <c r="U9" s="1928">
        <v>1</v>
      </c>
      <c r="V9" s="1928">
        <v>1</v>
      </c>
      <c r="W9" s="1928">
        <v>1</v>
      </c>
      <c r="X9" s="1928">
        <v>1</v>
      </c>
      <c r="Y9" s="1928">
        <v>1</v>
      </c>
      <c r="Z9" s="1928">
        <v>1</v>
      </c>
      <c r="AA9" s="1928">
        <v>1</v>
      </c>
      <c r="AB9" s="1928">
        <v>1</v>
      </c>
    </row>
    <row r="10" spans="1:28">
      <c r="A10" s="29"/>
      <c r="B10" s="29" t="s">
        <v>3340</v>
      </c>
      <c r="C10" s="29"/>
      <c r="D10" s="29"/>
      <c r="E10" s="29"/>
      <c r="F10" s="29"/>
      <c r="G10" s="29"/>
      <c r="H10" s="29"/>
      <c r="I10" s="29"/>
      <c r="J10" s="29"/>
      <c r="K10" s="29"/>
      <c r="L10" s="29"/>
      <c r="M10" s="29"/>
      <c r="N10" s="29"/>
      <c r="O10" s="1928">
        <v>1</v>
      </c>
      <c r="P10" s="1928">
        <v>1</v>
      </c>
      <c r="Q10" s="1928">
        <v>1</v>
      </c>
      <c r="R10" s="1928">
        <v>1</v>
      </c>
      <c r="S10" s="1928">
        <v>1</v>
      </c>
      <c r="T10" s="1928">
        <v>1</v>
      </c>
      <c r="U10" s="1928">
        <v>1</v>
      </c>
      <c r="V10" s="1928">
        <v>1</v>
      </c>
      <c r="W10" s="1928">
        <v>1</v>
      </c>
      <c r="X10" s="1928">
        <v>1</v>
      </c>
      <c r="Y10" s="1928">
        <v>1</v>
      </c>
      <c r="Z10" s="1928">
        <v>1</v>
      </c>
      <c r="AA10" s="1928">
        <v>1</v>
      </c>
      <c r="AB10" s="1928">
        <v>1</v>
      </c>
    </row>
    <row r="11" spans="1:28">
      <c r="A11" s="29"/>
      <c r="B11" s="551" t="s">
        <v>3341</v>
      </c>
      <c r="C11" s="29"/>
      <c r="D11" s="29"/>
      <c r="E11" s="29"/>
      <c r="F11" s="29"/>
      <c r="G11" s="29"/>
      <c r="H11" s="29"/>
      <c r="I11" s="29"/>
      <c r="J11" s="29"/>
      <c r="K11" s="29"/>
      <c r="L11" s="29"/>
      <c r="M11" s="29"/>
      <c r="N11" s="29"/>
      <c r="O11" s="1928">
        <v>1</v>
      </c>
      <c r="P11" s="1928">
        <v>1</v>
      </c>
      <c r="Q11" s="1928">
        <v>1</v>
      </c>
      <c r="R11" s="1928">
        <v>1</v>
      </c>
      <c r="S11" s="1928">
        <v>1</v>
      </c>
      <c r="T11" s="1928">
        <v>1</v>
      </c>
      <c r="U11" s="1928">
        <v>1</v>
      </c>
      <c r="V11" s="1928">
        <v>1</v>
      </c>
      <c r="W11" s="1928">
        <v>1</v>
      </c>
      <c r="X11" s="1928">
        <v>1</v>
      </c>
      <c r="Y11" s="1928">
        <v>1</v>
      </c>
      <c r="Z11" s="1928">
        <v>1</v>
      </c>
      <c r="AA11" s="1928">
        <v>1</v>
      </c>
      <c r="AB11" s="1928">
        <v>1</v>
      </c>
    </row>
    <row r="12" spans="1:28">
      <c r="A12" s="29"/>
      <c r="B12" s="29" t="s">
        <v>3342</v>
      </c>
      <c r="C12" s="29"/>
      <c r="D12" s="29"/>
      <c r="E12" s="29"/>
      <c r="F12" s="29"/>
      <c r="G12" s="29"/>
      <c r="H12" s="29"/>
      <c r="I12" s="29"/>
      <c r="J12" s="29"/>
      <c r="K12" s="29"/>
      <c r="L12" s="29"/>
      <c r="M12" s="29"/>
      <c r="N12" s="29"/>
      <c r="O12" s="1928">
        <v>1</v>
      </c>
      <c r="P12" s="1928">
        <v>1</v>
      </c>
      <c r="Q12" s="1928">
        <v>1</v>
      </c>
      <c r="R12" s="1928">
        <v>1</v>
      </c>
      <c r="S12" s="1928">
        <v>1</v>
      </c>
      <c r="T12" s="1928">
        <v>1</v>
      </c>
      <c r="U12" s="1928">
        <v>1</v>
      </c>
      <c r="V12" s="1928">
        <v>1</v>
      </c>
      <c r="W12" s="1928">
        <v>1</v>
      </c>
      <c r="X12" s="1928">
        <v>1</v>
      </c>
      <c r="Y12" s="1928">
        <v>1</v>
      </c>
      <c r="Z12" s="1928">
        <v>1</v>
      </c>
      <c r="AA12" s="1928">
        <v>1</v>
      </c>
      <c r="AB12" s="1928">
        <v>1</v>
      </c>
    </row>
    <row r="13" spans="1:28">
      <c r="A13" s="29"/>
      <c r="B13" s="29" t="s">
        <v>3343</v>
      </c>
      <c r="C13" s="29"/>
      <c r="D13" s="29"/>
      <c r="E13" s="29"/>
      <c r="F13" s="29"/>
      <c r="G13" s="29"/>
      <c r="H13" s="29"/>
      <c r="I13" s="29"/>
      <c r="J13" s="29"/>
      <c r="K13" s="29"/>
      <c r="L13" s="29"/>
      <c r="M13" s="29"/>
      <c r="N13" s="29"/>
      <c r="O13" s="1928">
        <v>1</v>
      </c>
      <c r="P13" s="1928">
        <v>1</v>
      </c>
      <c r="Q13" s="1928">
        <v>1</v>
      </c>
      <c r="R13" s="1928">
        <v>1</v>
      </c>
      <c r="S13" s="1928">
        <v>1</v>
      </c>
      <c r="T13" s="1928">
        <v>1</v>
      </c>
      <c r="U13" s="1928">
        <v>1</v>
      </c>
      <c r="V13" s="1928">
        <v>1</v>
      </c>
      <c r="W13" s="1928">
        <v>1</v>
      </c>
      <c r="X13" s="1928">
        <v>1</v>
      </c>
      <c r="Y13" s="1928">
        <v>1</v>
      </c>
      <c r="Z13" s="1928">
        <v>1</v>
      </c>
      <c r="AA13" s="1928">
        <v>1</v>
      </c>
      <c r="AB13" s="1928">
        <v>1</v>
      </c>
    </row>
    <row r="14" spans="1:28">
      <c r="A14" s="29"/>
      <c r="B14" s="543" t="s">
        <v>3344</v>
      </c>
      <c r="C14" s="29"/>
      <c r="D14" s="29"/>
      <c r="E14" s="29"/>
      <c r="F14" s="29"/>
      <c r="G14" s="29"/>
      <c r="H14" s="29"/>
      <c r="I14" s="29"/>
      <c r="J14" s="29"/>
      <c r="K14" s="29"/>
      <c r="L14" s="29"/>
      <c r="M14" s="29"/>
      <c r="N14" s="29"/>
      <c r="O14" s="1928">
        <v>1</v>
      </c>
      <c r="P14" s="1928">
        <v>1</v>
      </c>
      <c r="Q14" s="1928">
        <v>1</v>
      </c>
      <c r="R14" s="1928">
        <v>1</v>
      </c>
      <c r="S14" s="1928">
        <v>1</v>
      </c>
      <c r="T14" s="1928">
        <v>1</v>
      </c>
      <c r="U14" s="1928">
        <v>1</v>
      </c>
      <c r="V14" s="1928">
        <v>1</v>
      </c>
      <c r="W14" s="1928">
        <v>1</v>
      </c>
      <c r="X14" s="1928">
        <v>1</v>
      </c>
      <c r="Y14" s="1928">
        <v>1</v>
      </c>
      <c r="Z14" s="1928">
        <v>1</v>
      </c>
      <c r="AA14" s="1928">
        <v>1</v>
      </c>
      <c r="AB14" s="1928">
        <v>1</v>
      </c>
    </row>
    <row r="15" spans="1:28">
      <c r="A15" s="29"/>
      <c r="B15" s="29"/>
      <c r="C15" s="29"/>
      <c r="D15" s="29"/>
      <c r="E15" s="29"/>
      <c r="F15" s="29"/>
      <c r="G15" s="29"/>
      <c r="H15" s="29"/>
      <c r="I15" s="29"/>
      <c r="J15" s="29"/>
      <c r="K15" s="29"/>
      <c r="L15" s="29"/>
      <c r="M15" s="29"/>
      <c r="N15" s="29"/>
      <c r="O15" s="1928">
        <v>1</v>
      </c>
      <c r="P15" s="1928">
        <v>1</v>
      </c>
      <c r="Q15" s="1928">
        <v>1</v>
      </c>
      <c r="R15" s="1928">
        <v>1</v>
      </c>
      <c r="S15" s="1928">
        <v>1</v>
      </c>
      <c r="T15" s="1928">
        <v>1</v>
      </c>
      <c r="U15" s="1928">
        <v>1</v>
      </c>
      <c r="V15" s="1928">
        <v>1</v>
      </c>
      <c r="W15" s="1928">
        <v>1</v>
      </c>
      <c r="X15" s="1928">
        <v>1</v>
      </c>
      <c r="Y15" s="1928">
        <v>1</v>
      </c>
      <c r="Z15" s="1928">
        <v>1</v>
      </c>
      <c r="AA15" s="1928">
        <v>1</v>
      </c>
      <c r="AB15" s="1928">
        <v>1</v>
      </c>
    </row>
    <row r="16" spans="1:28">
      <c r="A16" s="29"/>
      <c r="B16" s="29" t="s">
        <v>3345</v>
      </c>
      <c r="C16" s="29"/>
      <c r="D16" s="29"/>
      <c r="E16" s="29"/>
      <c r="F16" s="29"/>
      <c r="G16" s="29"/>
      <c r="H16" s="29"/>
      <c r="I16" s="29"/>
      <c r="J16" s="29"/>
      <c r="K16" s="29"/>
      <c r="L16" s="29"/>
      <c r="M16" s="29"/>
      <c r="N16" s="29"/>
      <c r="O16" s="1928">
        <v>1</v>
      </c>
      <c r="P16" s="1928">
        <v>1</v>
      </c>
      <c r="Q16" s="1928">
        <v>1</v>
      </c>
      <c r="R16" s="1928">
        <v>1</v>
      </c>
      <c r="S16" s="1928">
        <v>1</v>
      </c>
      <c r="T16" s="1928">
        <v>1</v>
      </c>
      <c r="U16" s="1928">
        <v>1</v>
      </c>
      <c r="V16" s="1928">
        <v>1</v>
      </c>
      <c r="W16" s="1928">
        <v>1</v>
      </c>
      <c r="X16" s="1928">
        <v>1</v>
      </c>
      <c r="Y16" s="1928">
        <v>1</v>
      </c>
      <c r="Z16" s="1928">
        <v>1</v>
      </c>
      <c r="AA16" s="1928">
        <v>1</v>
      </c>
      <c r="AB16" s="1928">
        <v>1</v>
      </c>
    </row>
    <row r="17" spans="1:28">
      <c r="A17" s="29"/>
      <c r="B17" s="29" t="s">
        <v>3346</v>
      </c>
      <c r="C17" s="29"/>
      <c r="D17" s="29"/>
      <c r="E17" s="29"/>
      <c r="F17" s="29"/>
      <c r="G17" s="29"/>
      <c r="H17" s="29"/>
      <c r="I17" s="29"/>
      <c r="J17" s="29"/>
      <c r="K17" s="29"/>
      <c r="L17" s="29"/>
      <c r="M17" s="29"/>
      <c r="N17" s="29"/>
      <c r="O17" s="1928">
        <v>1</v>
      </c>
      <c r="P17" s="1928">
        <v>1</v>
      </c>
      <c r="Q17" s="1928">
        <v>1</v>
      </c>
      <c r="R17" s="1928">
        <v>1</v>
      </c>
      <c r="S17" s="1928">
        <v>1</v>
      </c>
      <c r="T17" s="1928">
        <v>1</v>
      </c>
      <c r="U17" s="1928">
        <v>1</v>
      </c>
      <c r="V17" s="1928">
        <v>1</v>
      </c>
      <c r="W17" s="1928">
        <v>1</v>
      </c>
      <c r="X17" s="1928">
        <v>1</v>
      </c>
      <c r="Y17" s="1928">
        <v>1</v>
      </c>
      <c r="Z17" s="1928">
        <v>1</v>
      </c>
      <c r="AA17" s="1928">
        <v>1</v>
      </c>
      <c r="AB17" s="1928">
        <v>1</v>
      </c>
    </row>
    <row r="18" spans="1:28">
      <c r="A18" s="29"/>
      <c r="B18" s="29" t="s">
        <v>3347</v>
      </c>
      <c r="C18" s="29"/>
      <c r="D18" s="29"/>
      <c r="E18" s="29"/>
      <c r="F18" s="29"/>
      <c r="G18" s="29"/>
      <c r="H18" s="29"/>
      <c r="I18" s="29"/>
      <c r="J18" s="29"/>
      <c r="K18" s="29"/>
      <c r="L18" s="29"/>
      <c r="M18" s="29"/>
      <c r="N18" s="29"/>
      <c r="O18" s="1928">
        <v>1</v>
      </c>
      <c r="P18" s="1928">
        <v>1</v>
      </c>
      <c r="Q18" s="1928">
        <v>1</v>
      </c>
      <c r="R18" s="1928">
        <v>1</v>
      </c>
      <c r="S18" s="1928">
        <v>1</v>
      </c>
      <c r="T18" s="1928">
        <v>1</v>
      </c>
      <c r="U18" s="1928">
        <v>1</v>
      </c>
      <c r="V18" s="1928">
        <v>1</v>
      </c>
      <c r="W18" s="1928">
        <v>1</v>
      </c>
      <c r="X18" s="1928">
        <v>1</v>
      </c>
      <c r="Y18" s="1928">
        <v>1</v>
      </c>
      <c r="Z18" s="1928">
        <v>1</v>
      </c>
      <c r="AA18" s="1928">
        <v>1</v>
      </c>
      <c r="AB18" s="1928">
        <v>1</v>
      </c>
    </row>
    <row r="19" spans="1:28">
      <c r="A19" s="29"/>
      <c r="B19" s="29" t="s">
        <v>3348</v>
      </c>
      <c r="C19" s="29"/>
      <c r="D19" s="29"/>
      <c r="E19" s="29"/>
      <c r="F19" s="29"/>
      <c r="G19" s="29"/>
      <c r="H19" s="29"/>
      <c r="I19" s="29"/>
      <c r="J19" s="29"/>
      <c r="K19" s="29"/>
      <c r="L19" s="29"/>
      <c r="M19" s="29"/>
      <c r="N19" s="29"/>
      <c r="O19" s="1928">
        <v>1</v>
      </c>
      <c r="P19" s="1928">
        <v>1</v>
      </c>
      <c r="Q19" s="1928">
        <v>1</v>
      </c>
      <c r="R19" s="1928">
        <v>1</v>
      </c>
      <c r="S19" s="1928">
        <v>1</v>
      </c>
      <c r="T19" s="1928">
        <v>1</v>
      </c>
      <c r="U19" s="1928">
        <v>1</v>
      </c>
      <c r="V19" s="1928">
        <v>1</v>
      </c>
      <c r="W19" s="1928">
        <v>1</v>
      </c>
      <c r="X19" s="1928">
        <v>1</v>
      </c>
      <c r="Y19" s="1928">
        <v>1</v>
      </c>
      <c r="Z19" s="1928">
        <v>1</v>
      </c>
      <c r="AA19" s="1928">
        <v>1</v>
      </c>
      <c r="AB19" s="1928">
        <v>1</v>
      </c>
    </row>
    <row r="20" spans="1:28">
      <c r="A20" s="29"/>
      <c r="B20" s="29" t="s">
        <v>3349</v>
      </c>
      <c r="C20" s="29"/>
      <c r="D20" s="29"/>
      <c r="E20" s="29"/>
      <c r="F20" s="29"/>
      <c r="G20" s="29"/>
      <c r="H20" s="29"/>
      <c r="I20" s="29"/>
      <c r="J20" s="29"/>
      <c r="K20" s="29"/>
      <c r="L20" s="29"/>
      <c r="M20" s="29"/>
      <c r="N20" s="29"/>
      <c r="O20" s="1928">
        <v>1</v>
      </c>
      <c r="P20" s="1928">
        <v>1</v>
      </c>
      <c r="Q20" s="1928">
        <v>1</v>
      </c>
      <c r="R20" s="1928">
        <v>1</v>
      </c>
      <c r="S20" s="1928">
        <v>1</v>
      </c>
      <c r="T20" s="1928">
        <v>1</v>
      </c>
      <c r="U20" s="1928">
        <v>1</v>
      </c>
      <c r="V20" s="1928">
        <v>1</v>
      </c>
      <c r="W20" s="1928">
        <v>1</v>
      </c>
      <c r="X20" s="1928">
        <v>1</v>
      </c>
      <c r="Y20" s="1928">
        <v>1</v>
      </c>
      <c r="Z20" s="1928">
        <v>1</v>
      </c>
      <c r="AA20" s="1928">
        <v>1</v>
      </c>
      <c r="AB20" s="1928">
        <v>1</v>
      </c>
    </row>
    <row r="21" spans="1:28">
      <c r="A21" s="29"/>
      <c r="B21" s="29" t="s">
        <v>3350</v>
      </c>
      <c r="C21" s="29"/>
      <c r="D21" s="29"/>
      <c r="E21" s="29"/>
      <c r="F21" s="29"/>
      <c r="G21" s="29"/>
      <c r="H21" s="29"/>
      <c r="I21" s="29"/>
      <c r="J21" s="29"/>
      <c r="K21" s="29"/>
      <c r="L21" s="29"/>
      <c r="M21" s="29"/>
      <c r="N21" s="29"/>
      <c r="O21" s="1928">
        <v>1</v>
      </c>
      <c r="P21" s="1928">
        <v>1</v>
      </c>
      <c r="Q21" s="1928">
        <v>1</v>
      </c>
      <c r="R21" s="1928">
        <v>1</v>
      </c>
      <c r="S21" s="1928">
        <v>1</v>
      </c>
      <c r="T21" s="1928">
        <v>1</v>
      </c>
      <c r="U21" s="1928">
        <v>1</v>
      </c>
      <c r="V21" s="1928">
        <v>1</v>
      </c>
      <c r="W21" s="1928">
        <v>1</v>
      </c>
      <c r="X21" s="1928">
        <v>1</v>
      </c>
      <c r="Y21" s="1928">
        <v>1</v>
      </c>
      <c r="Z21" s="1928">
        <v>1</v>
      </c>
      <c r="AA21" s="1928">
        <v>1</v>
      </c>
      <c r="AB21" s="1928">
        <v>1</v>
      </c>
    </row>
    <row r="22" spans="1:28">
      <c r="A22" s="29"/>
      <c r="B22" s="29" t="s">
        <v>3351</v>
      </c>
      <c r="C22" s="29"/>
      <c r="D22" s="29"/>
      <c r="E22" s="29"/>
      <c r="F22" s="29"/>
      <c r="G22" s="29"/>
      <c r="H22" s="29"/>
      <c r="I22" s="29"/>
      <c r="J22" s="29"/>
      <c r="K22" s="29"/>
      <c r="L22" s="29"/>
      <c r="M22" s="29"/>
      <c r="N22" s="29"/>
      <c r="O22" s="1928">
        <v>1</v>
      </c>
      <c r="P22" s="1928">
        <v>1</v>
      </c>
      <c r="Q22" s="1928">
        <v>1</v>
      </c>
      <c r="R22" s="1928">
        <v>1</v>
      </c>
      <c r="S22" s="1928">
        <v>1</v>
      </c>
      <c r="T22" s="1928">
        <v>1</v>
      </c>
      <c r="U22" s="1928">
        <v>1</v>
      </c>
      <c r="V22" s="1928">
        <v>1</v>
      </c>
      <c r="W22" s="1928">
        <v>1</v>
      </c>
      <c r="X22" s="1928">
        <v>1</v>
      </c>
      <c r="Y22" s="1928">
        <v>1</v>
      </c>
      <c r="Z22" s="1928">
        <v>1</v>
      </c>
      <c r="AA22" s="1928">
        <v>1</v>
      </c>
      <c r="AB22" s="1928">
        <v>1</v>
      </c>
    </row>
    <row r="23" spans="1:28">
      <c r="A23" s="29"/>
      <c r="B23" s="29" t="s">
        <v>3352</v>
      </c>
      <c r="C23" s="29"/>
      <c r="D23" s="29"/>
      <c r="E23" s="29"/>
      <c r="F23" s="29"/>
      <c r="G23" s="29"/>
      <c r="H23" s="29"/>
      <c r="I23" s="29"/>
      <c r="J23" s="29"/>
      <c r="K23" s="29"/>
      <c r="L23" s="29"/>
      <c r="M23" s="29"/>
      <c r="N23" s="29"/>
      <c r="O23" s="1928">
        <v>1</v>
      </c>
      <c r="P23" s="1928">
        <v>1</v>
      </c>
      <c r="Q23" s="1928">
        <v>1</v>
      </c>
      <c r="R23" s="1928">
        <v>1</v>
      </c>
      <c r="S23" s="1928">
        <v>1</v>
      </c>
      <c r="T23" s="1928">
        <v>1</v>
      </c>
      <c r="U23" s="1928">
        <v>1</v>
      </c>
      <c r="V23" s="1928">
        <v>1</v>
      </c>
      <c r="W23" s="1928">
        <v>1</v>
      </c>
      <c r="X23" s="1928">
        <v>1</v>
      </c>
      <c r="Y23" s="1928">
        <v>1</v>
      </c>
      <c r="Z23" s="1928">
        <v>1</v>
      </c>
      <c r="AA23" s="1928">
        <v>1</v>
      </c>
      <c r="AB23" s="1928">
        <v>1</v>
      </c>
    </row>
    <row r="24" spans="1:28">
      <c r="A24" s="29"/>
      <c r="B24" s="29"/>
      <c r="C24" s="29"/>
      <c r="D24" s="29"/>
      <c r="E24" s="29"/>
      <c r="F24" s="29"/>
      <c r="G24" s="29"/>
      <c r="H24" s="29"/>
      <c r="I24" s="29"/>
      <c r="J24" s="29"/>
      <c r="K24" s="29"/>
      <c r="L24" s="29"/>
      <c r="M24" s="29"/>
      <c r="N24" s="29"/>
      <c r="O24" s="1928">
        <v>1</v>
      </c>
      <c r="P24" s="1928">
        <v>1</v>
      </c>
      <c r="Q24" s="1928">
        <v>1</v>
      </c>
      <c r="R24" s="1928">
        <v>1</v>
      </c>
      <c r="S24" s="1928">
        <v>1</v>
      </c>
      <c r="T24" s="1928">
        <v>1</v>
      </c>
      <c r="U24" s="1928">
        <v>1</v>
      </c>
      <c r="V24" s="1928">
        <v>1</v>
      </c>
      <c r="W24" s="1928">
        <v>1</v>
      </c>
      <c r="X24" s="1928">
        <v>1</v>
      </c>
      <c r="Y24" s="1928">
        <v>1</v>
      </c>
      <c r="Z24" s="1928">
        <v>1</v>
      </c>
      <c r="AA24" s="1928">
        <v>1</v>
      </c>
      <c r="AB24" s="1928">
        <v>1</v>
      </c>
    </row>
    <row r="25" spans="1:28">
      <c r="A25" s="29"/>
      <c r="B25" s="551" t="s">
        <v>3353</v>
      </c>
      <c r="C25" s="29"/>
      <c r="D25" s="29"/>
      <c r="E25" s="29"/>
      <c r="F25" s="29"/>
      <c r="G25" s="29"/>
      <c r="H25" s="29"/>
      <c r="I25" s="29"/>
      <c r="J25" s="29"/>
      <c r="K25" s="29"/>
      <c r="L25" s="29"/>
      <c r="M25" s="29"/>
      <c r="N25" s="29"/>
      <c r="O25" s="1928">
        <v>1</v>
      </c>
      <c r="P25" s="1928">
        <v>1</v>
      </c>
      <c r="Q25" s="1928">
        <v>1</v>
      </c>
      <c r="R25" s="1928">
        <v>1</v>
      </c>
      <c r="S25" s="1928">
        <v>1</v>
      </c>
      <c r="T25" s="1928">
        <v>1</v>
      </c>
      <c r="U25" s="1928">
        <v>1</v>
      </c>
      <c r="V25" s="1928">
        <v>1</v>
      </c>
      <c r="W25" s="1928">
        <v>1</v>
      </c>
      <c r="X25" s="1928">
        <v>1</v>
      </c>
      <c r="Y25" s="1928">
        <v>1</v>
      </c>
      <c r="Z25" s="1928">
        <v>1</v>
      </c>
      <c r="AA25" s="1928">
        <v>1</v>
      </c>
      <c r="AB25" s="1928">
        <v>1</v>
      </c>
    </row>
    <row r="26" spans="1:28">
      <c r="A26" s="29"/>
      <c r="B26" s="543" t="s">
        <v>3354</v>
      </c>
      <c r="C26" s="29"/>
      <c r="D26" s="29"/>
      <c r="E26" s="29"/>
      <c r="F26" s="29"/>
      <c r="G26" s="29"/>
      <c r="H26" s="29"/>
      <c r="I26" s="29"/>
      <c r="J26" s="29"/>
      <c r="K26" s="29"/>
      <c r="L26" s="29"/>
      <c r="M26" s="29"/>
      <c r="N26" s="29"/>
      <c r="O26" s="1928">
        <v>1</v>
      </c>
      <c r="P26" s="1928">
        <v>1</v>
      </c>
      <c r="Q26" s="1928">
        <v>1</v>
      </c>
      <c r="R26" s="1928">
        <v>1</v>
      </c>
      <c r="S26" s="1928">
        <v>1</v>
      </c>
      <c r="T26" s="1928">
        <v>1</v>
      </c>
      <c r="U26" s="1928">
        <v>1</v>
      </c>
      <c r="V26" s="1928">
        <v>1</v>
      </c>
      <c r="W26" s="1928">
        <v>1</v>
      </c>
      <c r="X26" s="1928">
        <v>1</v>
      </c>
      <c r="Y26" s="1928">
        <v>1</v>
      </c>
      <c r="Z26" s="1928">
        <v>1</v>
      </c>
      <c r="AA26" s="1928">
        <v>1</v>
      </c>
      <c r="AB26" s="1928">
        <v>1</v>
      </c>
    </row>
    <row r="27" spans="1:28">
      <c r="A27" s="29"/>
      <c r="B27" s="29" t="s">
        <v>3355</v>
      </c>
      <c r="C27" s="29"/>
      <c r="D27" s="29"/>
      <c r="E27" s="29"/>
      <c r="F27" s="29"/>
      <c r="G27" s="29"/>
      <c r="H27" s="29"/>
      <c r="I27" s="29"/>
      <c r="J27" s="29"/>
      <c r="K27" s="29"/>
      <c r="L27" s="29"/>
      <c r="M27" s="29"/>
      <c r="N27" s="29"/>
      <c r="O27" s="1928">
        <v>1</v>
      </c>
      <c r="P27" s="1928">
        <v>1</v>
      </c>
      <c r="Q27" s="1928">
        <v>1</v>
      </c>
      <c r="R27" s="1928">
        <v>1</v>
      </c>
      <c r="S27" s="1928">
        <v>1</v>
      </c>
      <c r="T27" s="1928">
        <v>1</v>
      </c>
      <c r="U27" s="1928">
        <v>1</v>
      </c>
      <c r="V27" s="1928">
        <v>1</v>
      </c>
      <c r="W27" s="1928">
        <v>1</v>
      </c>
      <c r="X27" s="1928">
        <v>1</v>
      </c>
      <c r="Y27" s="1928">
        <v>1</v>
      </c>
      <c r="Z27" s="1928">
        <v>1</v>
      </c>
      <c r="AA27" s="1928">
        <v>1</v>
      </c>
      <c r="AB27" s="1928">
        <v>1</v>
      </c>
    </row>
    <row r="28" spans="1:28">
      <c r="A28" s="29"/>
      <c r="B28" s="29" t="s">
        <v>3356</v>
      </c>
      <c r="C28" s="29"/>
      <c r="D28" s="29"/>
      <c r="E28" s="29"/>
      <c r="F28" s="29"/>
      <c r="G28" s="29"/>
      <c r="H28" s="29"/>
      <c r="I28" s="29"/>
      <c r="J28" s="29"/>
      <c r="K28" s="29"/>
      <c r="L28" s="29"/>
      <c r="M28" s="29"/>
      <c r="N28" s="29"/>
      <c r="O28" s="1928">
        <v>1</v>
      </c>
      <c r="P28" s="1928">
        <v>1</v>
      </c>
      <c r="Q28" s="1928">
        <v>1</v>
      </c>
      <c r="R28" s="1928">
        <v>1</v>
      </c>
      <c r="S28" s="1928">
        <v>1</v>
      </c>
      <c r="T28" s="1928">
        <v>1</v>
      </c>
      <c r="U28" s="1928">
        <v>1</v>
      </c>
      <c r="V28" s="1928">
        <v>1</v>
      </c>
      <c r="W28" s="1928">
        <v>1</v>
      </c>
      <c r="X28" s="1928">
        <v>1</v>
      </c>
      <c r="Y28" s="1928">
        <v>1</v>
      </c>
      <c r="Z28" s="1928">
        <v>1</v>
      </c>
      <c r="AA28" s="1928">
        <v>1</v>
      </c>
      <c r="AB28" s="1928">
        <v>1</v>
      </c>
    </row>
    <row r="29" spans="1:28">
      <c r="A29" s="29"/>
      <c r="B29" s="29" t="s">
        <v>3357</v>
      </c>
      <c r="C29" s="29"/>
      <c r="D29" s="29"/>
      <c r="E29" s="29"/>
      <c r="F29" s="29"/>
      <c r="G29" s="29"/>
      <c r="H29" s="29"/>
      <c r="I29" s="29"/>
      <c r="J29" s="29"/>
      <c r="K29" s="29"/>
      <c r="L29" s="29"/>
      <c r="M29" s="29"/>
      <c r="N29" s="29"/>
      <c r="O29" s="1928">
        <v>1</v>
      </c>
      <c r="P29" s="1928">
        <v>1</v>
      </c>
      <c r="Q29" s="1928">
        <v>1</v>
      </c>
      <c r="R29" s="1928">
        <v>1</v>
      </c>
      <c r="S29" s="1928">
        <v>1</v>
      </c>
      <c r="T29" s="1928">
        <v>1</v>
      </c>
      <c r="U29" s="1928">
        <v>1</v>
      </c>
      <c r="V29" s="1928">
        <v>1</v>
      </c>
      <c r="W29" s="1928">
        <v>1</v>
      </c>
      <c r="X29" s="1928">
        <v>1</v>
      </c>
      <c r="Y29" s="1928">
        <v>1</v>
      </c>
      <c r="Z29" s="1928">
        <v>1</v>
      </c>
      <c r="AA29" s="1928">
        <v>1</v>
      </c>
      <c r="AB29" s="1928">
        <v>1</v>
      </c>
    </row>
    <row r="30" spans="1:28">
      <c r="A30" s="29"/>
      <c r="B30" s="29" t="s">
        <v>3358</v>
      </c>
      <c r="C30" s="29"/>
      <c r="D30" s="29"/>
      <c r="E30" s="29"/>
      <c r="F30" s="29"/>
      <c r="G30" s="29"/>
      <c r="H30" s="29"/>
      <c r="I30" s="29"/>
      <c r="J30" s="29"/>
      <c r="K30" s="29"/>
      <c r="L30" s="29"/>
      <c r="M30" s="29"/>
      <c r="N30" s="29"/>
      <c r="O30" s="1928">
        <v>1</v>
      </c>
      <c r="P30" s="1928">
        <v>1</v>
      </c>
      <c r="Q30" s="1928">
        <v>1</v>
      </c>
      <c r="R30" s="1928">
        <v>1</v>
      </c>
      <c r="S30" s="1928">
        <v>1</v>
      </c>
      <c r="T30" s="1928">
        <v>1</v>
      </c>
      <c r="U30" s="1928">
        <v>1</v>
      </c>
      <c r="V30" s="1928">
        <v>1</v>
      </c>
      <c r="W30" s="1928">
        <v>1</v>
      </c>
      <c r="X30" s="1928">
        <v>1</v>
      </c>
      <c r="Y30" s="1928">
        <v>1</v>
      </c>
      <c r="Z30" s="1928">
        <v>1</v>
      </c>
      <c r="AA30" s="1928">
        <v>1</v>
      </c>
      <c r="AB30" s="1928">
        <v>1</v>
      </c>
    </row>
    <row r="31" spans="1:28">
      <c r="A31" s="29"/>
      <c r="B31" s="29" t="s">
        <v>3359</v>
      </c>
      <c r="C31" s="29"/>
      <c r="D31" s="29"/>
      <c r="E31" s="29"/>
      <c r="F31" s="29"/>
      <c r="G31" s="29"/>
      <c r="H31" s="29"/>
      <c r="I31" s="29"/>
      <c r="J31" s="29"/>
      <c r="K31" s="29"/>
      <c r="L31" s="29"/>
      <c r="M31" s="29"/>
      <c r="N31" s="29"/>
      <c r="O31" s="1928">
        <v>1</v>
      </c>
      <c r="P31" s="1928">
        <v>1</v>
      </c>
      <c r="Q31" s="1928">
        <v>1</v>
      </c>
      <c r="R31" s="1928">
        <v>1</v>
      </c>
      <c r="S31" s="1928">
        <v>1</v>
      </c>
      <c r="T31" s="1928">
        <v>1</v>
      </c>
      <c r="U31" s="1928">
        <v>1</v>
      </c>
      <c r="V31" s="1928">
        <v>1</v>
      </c>
      <c r="W31" s="1928">
        <v>1</v>
      </c>
      <c r="X31" s="1928">
        <v>1</v>
      </c>
      <c r="Y31" s="1928">
        <v>1</v>
      </c>
      <c r="Z31" s="1928">
        <v>1</v>
      </c>
      <c r="AA31" s="1928">
        <v>1</v>
      </c>
      <c r="AB31" s="1928">
        <v>1</v>
      </c>
    </row>
    <row r="32" spans="1:28">
      <c r="A32" s="29"/>
      <c r="B32" s="29"/>
      <c r="C32" s="29"/>
      <c r="D32" s="29"/>
      <c r="E32" s="29"/>
      <c r="F32" s="29"/>
      <c r="G32" s="29"/>
      <c r="H32" s="29"/>
      <c r="I32" s="29"/>
      <c r="J32" s="29"/>
      <c r="K32" s="29"/>
      <c r="L32" s="29"/>
      <c r="M32" s="29"/>
      <c r="N32" s="29"/>
      <c r="O32" s="1928">
        <v>1</v>
      </c>
      <c r="P32" s="1928">
        <v>1</v>
      </c>
      <c r="Q32" s="1928">
        <v>1</v>
      </c>
      <c r="R32" s="1928">
        <v>1</v>
      </c>
      <c r="S32" s="1928">
        <v>1</v>
      </c>
      <c r="T32" s="1928">
        <v>1</v>
      </c>
      <c r="U32" s="1928">
        <v>1</v>
      </c>
      <c r="V32" s="1928">
        <v>1</v>
      </c>
      <c r="W32" s="1928">
        <v>1</v>
      </c>
      <c r="X32" s="1928">
        <v>1</v>
      </c>
      <c r="Y32" s="1928">
        <v>1</v>
      </c>
      <c r="Z32" s="1928">
        <v>1</v>
      </c>
      <c r="AA32" s="1928">
        <v>1</v>
      </c>
      <c r="AB32" s="1928">
        <v>1</v>
      </c>
    </row>
    <row r="33" spans="1:28">
      <c r="A33" s="29"/>
      <c r="B33" s="551" t="s">
        <v>3360</v>
      </c>
      <c r="C33" s="29"/>
      <c r="D33" s="29"/>
      <c r="E33" s="29"/>
      <c r="F33" s="29"/>
      <c r="G33" s="29"/>
      <c r="H33" s="29"/>
      <c r="I33" s="29"/>
      <c r="J33" s="29"/>
      <c r="K33" s="29"/>
      <c r="L33" s="29"/>
      <c r="M33" s="29"/>
      <c r="N33" s="29"/>
      <c r="O33" s="1928">
        <v>1</v>
      </c>
      <c r="P33" s="1928">
        <v>1</v>
      </c>
      <c r="Q33" s="1928">
        <v>1</v>
      </c>
      <c r="R33" s="1928">
        <v>1</v>
      </c>
      <c r="S33" s="1928">
        <v>1</v>
      </c>
      <c r="T33" s="1928">
        <v>1</v>
      </c>
      <c r="U33" s="1928">
        <v>1</v>
      </c>
      <c r="V33" s="1928">
        <v>1</v>
      </c>
      <c r="W33" s="1928">
        <v>1</v>
      </c>
      <c r="X33" s="1928">
        <v>1</v>
      </c>
      <c r="Y33" s="1928">
        <v>1</v>
      </c>
      <c r="Z33" s="1928">
        <v>1</v>
      </c>
      <c r="AA33" s="1928">
        <v>1</v>
      </c>
      <c r="AB33" s="1928">
        <v>1</v>
      </c>
    </row>
    <row r="34" spans="1:28">
      <c r="A34" s="29"/>
      <c r="B34" s="543" t="s">
        <v>3361</v>
      </c>
      <c r="C34" s="29"/>
      <c r="D34" s="29"/>
      <c r="E34" s="29"/>
      <c r="F34" s="29"/>
      <c r="G34" s="29"/>
      <c r="H34" s="29"/>
      <c r="I34" s="29"/>
      <c r="J34" s="29"/>
      <c r="K34" s="29"/>
      <c r="L34" s="29"/>
      <c r="M34" s="29"/>
      <c r="N34" s="29"/>
      <c r="O34" s="1928">
        <v>1</v>
      </c>
      <c r="P34" s="1928">
        <v>1</v>
      </c>
      <c r="Q34" s="1928">
        <v>1</v>
      </c>
      <c r="R34" s="1928">
        <v>1</v>
      </c>
      <c r="S34" s="1928">
        <v>1</v>
      </c>
      <c r="T34" s="1928">
        <v>1</v>
      </c>
      <c r="U34" s="1928">
        <v>1</v>
      </c>
      <c r="V34" s="1928">
        <v>1</v>
      </c>
      <c r="W34" s="1928">
        <v>1</v>
      </c>
      <c r="X34" s="1928">
        <v>1</v>
      </c>
      <c r="Y34" s="1928">
        <v>1</v>
      </c>
      <c r="Z34" s="1928">
        <v>1</v>
      </c>
      <c r="AA34" s="1928">
        <v>1</v>
      </c>
      <c r="AB34" s="1928">
        <v>1</v>
      </c>
    </row>
    <row r="35" spans="1:28">
      <c r="A35" s="29"/>
      <c r="B35" s="29" t="s">
        <v>3362</v>
      </c>
      <c r="C35" s="29"/>
      <c r="D35" s="29"/>
      <c r="E35" s="29"/>
      <c r="F35" s="29"/>
      <c r="G35" s="29"/>
      <c r="H35" s="29"/>
      <c r="I35" s="29"/>
      <c r="J35" s="29"/>
      <c r="K35" s="29"/>
      <c r="L35" s="29"/>
      <c r="M35" s="29"/>
      <c r="N35" s="29"/>
      <c r="O35" s="1928">
        <v>1</v>
      </c>
      <c r="P35" s="1928">
        <v>1</v>
      </c>
      <c r="Q35" s="1928">
        <v>1</v>
      </c>
      <c r="R35" s="1928">
        <v>1</v>
      </c>
      <c r="S35" s="1928">
        <v>1</v>
      </c>
      <c r="T35" s="1928">
        <v>1</v>
      </c>
      <c r="U35" s="1928">
        <v>1</v>
      </c>
      <c r="V35" s="1928">
        <v>1</v>
      </c>
      <c r="W35" s="1928">
        <v>1</v>
      </c>
      <c r="X35" s="1928">
        <v>1</v>
      </c>
      <c r="Y35" s="1928">
        <v>1</v>
      </c>
      <c r="Z35" s="1928">
        <v>1</v>
      </c>
      <c r="AA35" s="1928">
        <v>1</v>
      </c>
      <c r="AB35" s="1928">
        <v>1</v>
      </c>
    </row>
    <row r="36" spans="1:28">
      <c r="A36" s="29"/>
      <c r="B36" s="29"/>
      <c r="C36" s="29"/>
      <c r="D36" s="29"/>
      <c r="E36" s="29"/>
      <c r="F36" s="29"/>
      <c r="G36" s="29"/>
      <c r="H36" s="29"/>
      <c r="I36" s="29"/>
      <c r="J36" s="29"/>
      <c r="K36" s="29"/>
      <c r="L36" s="29"/>
      <c r="M36" s="29"/>
      <c r="N36" s="29"/>
      <c r="O36" s="1928">
        <v>1</v>
      </c>
      <c r="P36" s="1928">
        <v>1</v>
      </c>
      <c r="Q36" s="1928">
        <v>1</v>
      </c>
      <c r="R36" s="1928">
        <v>1</v>
      </c>
      <c r="S36" s="1928">
        <v>1</v>
      </c>
      <c r="T36" s="1928">
        <v>1</v>
      </c>
      <c r="U36" s="1928">
        <v>1</v>
      </c>
      <c r="V36" s="1928">
        <v>1</v>
      </c>
      <c r="W36" s="1928">
        <v>1</v>
      </c>
      <c r="X36" s="1928">
        <v>1</v>
      </c>
      <c r="Y36" s="1928">
        <v>1</v>
      </c>
      <c r="Z36" s="1928">
        <v>1</v>
      </c>
      <c r="AA36" s="1928">
        <v>1</v>
      </c>
      <c r="AB36" s="1928">
        <v>1</v>
      </c>
    </row>
    <row r="37" spans="1:28">
      <c r="A37" s="29"/>
      <c r="B37" s="551" t="s">
        <v>3363</v>
      </c>
      <c r="C37" s="29"/>
      <c r="D37" s="29"/>
      <c r="E37" s="29"/>
      <c r="F37" s="29"/>
      <c r="G37" s="29"/>
      <c r="H37" s="29"/>
      <c r="I37" s="29"/>
      <c r="J37" s="29"/>
      <c r="K37" s="29"/>
      <c r="L37" s="29"/>
      <c r="M37" s="29"/>
      <c r="N37" s="29"/>
      <c r="O37" s="1928">
        <v>1</v>
      </c>
      <c r="P37" s="1928">
        <v>1</v>
      </c>
      <c r="Q37" s="1928">
        <v>1</v>
      </c>
      <c r="R37" s="1928">
        <v>1</v>
      </c>
      <c r="S37" s="1928">
        <v>1</v>
      </c>
      <c r="T37" s="1928">
        <v>1</v>
      </c>
      <c r="U37" s="1928">
        <v>1</v>
      </c>
      <c r="V37" s="1928">
        <v>1</v>
      </c>
      <c r="W37" s="1928">
        <v>1</v>
      </c>
      <c r="X37" s="1928">
        <v>1</v>
      </c>
      <c r="Y37" s="1928">
        <v>1</v>
      </c>
      <c r="Z37" s="1928">
        <v>1</v>
      </c>
      <c r="AA37" s="1928">
        <v>1</v>
      </c>
      <c r="AB37" s="1928">
        <v>1</v>
      </c>
    </row>
    <row r="38" spans="1:28">
      <c r="A38" s="29"/>
      <c r="B38" s="29" t="s">
        <v>3364</v>
      </c>
      <c r="C38" s="29"/>
      <c r="D38" s="29"/>
      <c r="E38" s="29"/>
      <c r="F38" s="29"/>
      <c r="G38" s="29"/>
      <c r="H38" s="29"/>
      <c r="I38" s="29"/>
      <c r="J38" s="29"/>
      <c r="K38" s="29"/>
      <c r="L38" s="29"/>
      <c r="M38" s="29"/>
      <c r="N38" s="29"/>
      <c r="O38" s="1928">
        <v>1</v>
      </c>
      <c r="P38" s="1928">
        <v>1</v>
      </c>
      <c r="Q38" s="1928">
        <v>1</v>
      </c>
      <c r="R38" s="1928">
        <v>1</v>
      </c>
      <c r="S38" s="1928">
        <v>1</v>
      </c>
      <c r="T38" s="1928">
        <v>1</v>
      </c>
      <c r="U38" s="1928">
        <v>1</v>
      </c>
      <c r="V38" s="1928">
        <v>1</v>
      </c>
      <c r="W38" s="1928">
        <v>1</v>
      </c>
      <c r="X38" s="1928">
        <v>1</v>
      </c>
      <c r="Y38" s="1928">
        <v>1</v>
      </c>
      <c r="Z38" s="1928">
        <v>1</v>
      </c>
      <c r="AA38" s="1928">
        <v>1</v>
      </c>
      <c r="AB38" s="1928">
        <v>1</v>
      </c>
    </row>
    <row r="39" spans="1:28">
      <c r="A39" s="29"/>
      <c r="B39" s="29"/>
      <c r="C39" s="29"/>
      <c r="D39" s="29"/>
      <c r="E39" s="29"/>
      <c r="F39" s="29"/>
      <c r="G39" s="29"/>
      <c r="H39" s="29"/>
      <c r="I39" s="29"/>
      <c r="J39" s="29"/>
      <c r="K39" s="29"/>
      <c r="L39" s="29"/>
      <c r="M39" s="29"/>
      <c r="N39" s="29"/>
      <c r="O39" s="1928">
        <v>1</v>
      </c>
      <c r="P39" s="1928">
        <v>1</v>
      </c>
      <c r="Q39" s="1928">
        <v>1</v>
      </c>
      <c r="R39" s="1928">
        <v>1</v>
      </c>
      <c r="S39" s="1928">
        <v>1</v>
      </c>
      <c r="T39" s="1928">
        <v>1</v>
      </c>
      <c r="U39" s="1928">
        <v>1</v>
      </c>
      <c r="V39" s="1928">
        <v>1</v>
      </c>
      <c r="W39" s="1928">
        <v>1</v>
      </c>
      <c r="X39" s="1928">
        <v>1</v>
      </c>
      <c r="Y39" s="1928">
        <v>1</v>
      </c>
      <c r="Z39" s="1928">
        <v>1</v>
      </c>
      <c r="AA39" s="1928">
        <v>1</v>
      </c>
      <c r="AB39" s="1928">
        <v>1</v>
      </c>
    </row>
    <row r="40" spans="1:28">
      <c r="A40" s="29"/>
      <c r="B40" s="551" t="s">
        <v>3365</v>
      </c>
      <c r="C40" s="29"/>
      <c r="D40" s="29"/>
      <c r="E40" s="29"/>
      <c r="F40" s="29"/>
      <c r="G40" s="29"/>
      <c r="H40" s="29"/>
      <c r="I40" s="29"/>
      <c r="J40" s="29"/>
      <c r="K40" s="29"/>
      <c r="L40" s="29"/>
      <c r="M40" s="29"/>
      <c r="N40" s="29"/>
      <c r="O40" s="1928">
        <v>1</v>
      </c>
      <c r="P40" s="1928">
        <v>1</v>
      </c>
      <c r="Q40" s="1928">
        <v>1</v>
      </c>
      <c r="R40" s="1928">
        <v>1</v>
      </c>
      <c r="S40" s="1928">
        <v>1</v>
      </c>
      <c r="T40" s="1928">
        <v>1</v>
      </c>
      <c r="U40" s="1928">
        <v>1</v>
      </c>
      <c r="V40" s="1928">
        <v>1</v>
      </c>
      <c r="W40" s="1928">
        <v>1</v>
      </c>
      <c r="X40" s="1928">
        <v>1</v>
      </c>
      <c r="Y40" s="1928">
        <v>1</v>
      </c>
      <c r="Z40" s="1928">
        <v>1</v>
      </c>
      <c r="AA40" s="1928">
        <v>1</v>
      </c>
      <c r="AB40" s="1928">
        <v>1</v>
      </c>
    </row>
    <row r="41" spans="1:28">
      <c r="A41" s="29"/>
      <c r="B41" s="543" t="s">
        <v>3366</v>
      </c>
      <c r="C41" s="29"/>
      <c r="D41" s="29"/>
      <c r="E41" s="29"/>
      <c r="F41" s="29"/>
      <c r="G41" s="29"/>
      <c r="H41" s="29"/>
      <c r="I41" s="29"/>
      <c r="J41" s="29"/>
      <c r="K41" s="29"/>
      <c r="L41" s="29"/>
      <c r="M41" s="29"/>
      <c r="N41" s="29"/>
      <c r="O41" s="1928">
        <v>1</v>
      </c>
      <c r="P41" s="1928">
        <v>1</v>
      </c>
      <c r="Q41" s="1928">
        <v>1</v>
      </c>
      <c r="R41" s="1928">
        <v>1</v>
      </c>
      <c r="S41" s="1928">
        <v>1</v>
      </c>
      <c r="T41" s="1928">
        <v>1</v>
      </c>
      <c r="U41" s="1928">
        <v>1</v>
      </c>
      <c r="V41" s="1928">
        <v>1</v>
      </c>
      <c r="W41" s="1928">
        <v>1</v>
      </c>
      <c r="X41" s="1928">
        <v>1</v>
      </c>
      <c r="Y41" s="1928">
        <v>1</v>
      </c>
      <c r="Z41" s="1928">
        <v>1</v>
      </c>
      <c r="AA41" s="1928">
        <v>1</v>
      </c>
      <c r="AB41" s="1928">
        <v>1</v>
      </c>
    </row>
    <row r="42" spans="1:28">
      <c r="A42" s="29"/>
      <c r="B42" s="29" t="s">
        <v>3367</v>
      </c>
      <c r="C42" s="29"/>
      <c r="D42" s="29"/>
      <c r="E42" s="29"/>
      <c r="F42" s="29"/>
      <c r="G42" s="29"/>
      <c r="H42" s="29"/>
      <c r="I42" s="29"/>
      <c r="J42" s="29"/>
      <c r="K42" s="29"/>
      <c r="L42" s="29"/>
      <c r="M42" s="29"/>
      <c r="N42" s="29"/>
      <c r="O42" s="1928">
        <v>1</v>
      </c>
      <c r="P42" s="1928">
        <v>1</v>
      </c>
      <c r="Q42" s="1928">
        <v>1</v>
      </c>
      <c r="R42" s="1928">
        <v>1</v>
      </c>
      <c r="S42" s="1928">
        <v>1</v>
      </c>
      <c r="T42" s="1928">
        <v>1</v>
      </c>
      <c r="U42" s="1928">
        <v>1</v>
      </c>
      <c r="V42" s="1928">
        <v>1</v>
      </c>
      <c r="W42" s="1928">
        <v>1</v>
      </c>
      <c r="X42" s="1928">
        <v>1</v>
      </c>
      <c r="Y42" s="1928">
        <v>1</v>
      </c>
      <c r="Z42" s="1928">
        <v>1</v>
      </c>
      <c r="AA42" s="1928">
        <v>1</v>
      </c>
      <c r="AB42" s="1928">
        <v>1</v>
      </c>
    </row>
    <row r="43" spans="1:28">
      <c r="A43" s="29"/>
      <c r="B43" s="29" t="s">
        <v>3368</v>
      </c>
      <c r="C43" s="29"/>
      <c r="D43" s="29"/>
      <c r="E43" s="29"/>
      <c r="F43" s="29"/>
      <c r="G43" s="29"/>
      <c r="H43" s="29"/>
      <c r="I43" s="29"/>
      <c r="J43" s="29"/>
      <c r="K43" s="29"/>
      <c r="L43" s="29"/>
      <c r="M43" s="29"/>
      <c r="N43" s="29"/>
      <c r="O43" s="1928">
        <v>1</v>
      </c>
      <c r="P43" s="1928">
        <v>1</v>
      </c>
      <c r="Q43" s="1928">
        <v>1</v>
      </c>
      <c r="R43" s="1928">
        <v>1</v>
      </c>
      <c r="S43" s="1928">
        <v>1</v>
      </c>
      <c r="T43" s="1928">
        <v>1</v>
      </c>
      <c r="U43" s="1928">
        <v>1</v>
      </c>
      <c r="V43" s="1928">
        <v>1</v>
      </c>
      <c r="W43" s="1928">
        <v>1</v>
      </c>
      <c r="X43" s="1928">
        <v>1</v>
      </c>
      <c r="Y43" s="1928">
        <v>1</v>
      </c>
      <c r="Z43" s="1928">
        <v>1</v>
      </c>
      <c r="AA43" s="1928">
        <v>1</v>
      </c>
      <c r="AB43" s="1928">
        <v>1</v>
      </c>
    </row>
    <row r="44" spans="1:28">
      <c r="A44" s="29"/>
      <c r="B44" s="29" t="s">
        <v>3369</v>
      </c>
      <c r="C44" s="29"/>
      <c r="D44" s="29"/>
      <c r="E44" s="29"/>
      <c r="F44" s="29"/>
      <c r="G44" s="29"/>
      <c r="H44" s="29"/>
      <c r="I44" s="29"/>
      <c r="J44" s="29"/>
      <c r="K44" s="29"/>
      <c r="L44" s="29"/>
      <c r="M44" s="29"/>
      <c r="N44" s="29"/>
      <c r="O44" s="1928">
        <v>1</v>
      </c>
      <c r="P44" s="1928">
        <v>1</v>
      </c>
      <c r="Q44" s="1928">
        <v>1</v>
      </c>
      <c r="R44" s="1928">
        <v>1</v>
      </c>
      <c r="S44" s="1928">
        <v>1</v>
      </c>
      <c r="T44" s="1928">
        <v>1</v>
      </c>
      <c r="U44" s="1928">
        <v>1</v>
      </c>
      <c r="V44" s="1928">
        <v>1</v>
      </c>
      <c r="W44" s="1928">
        <v>1</v>
      </c>
      <c r="X44" s="1928">
        <v>1</v>
      </c>
      <c r="Y44" s="1928">
        <v>1</v>
      </c>
      <c r="Z44" s="1928">
        <v>1</v>
      </c>
      <c r="AA44" s="1928">
        <v>1</v>
      </c>
      <c r="AB44" s="1928">
        <v>1</v>
      </c>
    </row>
    <row r="45" spans="1:28">
      <c r="A45" s="29"/>
      <c r="B45" s="29"/>
      <c r="C45" s="29"/>
      <c r="D45" s="29"/>
      <c r="E45" s="29"/>
      <c r="F45" s="29"/>
      <c r="G45" s="29"/>
      <c r="H45" s="29"/>
      <c r="I45" s="29"/>
      <c r="J45" s="29"/>
      <c r="K45" s="29"/>
      <c r="L45" s="29"/>
      <c r="M45" s="29"/>
      <c r="N45" s="29"/>
      <c r="O45" s="1928">
        <v>1</v>
      </c>
      <c r="P45" s="1928">
        <v>1</v>
      </c>
      <c r="Q45" s="1928">
        <v>1</v>
      </c>
      <c r="R45" s="1928">
        <v>1</v>
      </c>
      <c r="S45" s="1928">
        <v>1</v>
      </c>
      <c r="T45" s="1928">
        <v>1</v>
      </c>
      <c r="U45" s="1928">
        <v>1</v>
      </c>
      <c r="V45" s="1928">
        <v>1</v>
      </c>
      <c r="W45" s="1928">
        <v>1</v>
      </c>
      <c r="X45" s="1928">
        <v>1</v>
      </c>
      <c r="Y45" s="1928">
        <v>1</v>
      </c>
      <c r="Z45" s="1928">
        <v>1</v>
      </c>
      <c r="AA45" s="1928">
        <v>1</v>
      </c>
      <c r="AB45" s="1928">
        <v>1</v>
      </c>
    </row>
    <row r="46" spans="1:28">
      <c r="A46" s="29"/>
      <c r="B46" s="551" t="s">
        <v>3370</v>
      </c>
      <c r="C46" s="29"/>
      <c r="D46" s="29"/>
      <c r="E46" s="29"/>
      <c r="F46" s="29"/>
      <c r="G46" s="29"/>
      <c r="H46" s="29"/>
      <c r="I46" s="29"/>
      <c r="J46" s="29"/>
      <c r="K46" s="29"/>
      <c r="L46" s="29"/>
      <c r="M46" s="29"/>
      <c r="N46" s="29"/>
      <c r="O46" s="1928">
        <v>1</v>
      </c>
      <c r="P46" s="1928">
        <v>1</v>
      </c>
      <c r="Q46" s="1928">
        <v>1</v>
      </c>
      <c r="R46" s="1928">
        <v>1</v>
      </c>
      <c r="S46" s="1928">
        <v>1</v>
      </c>
      <c r="T46" s="1928">
        <v>1</v>
      </c>
      <c r="U46" s="1928">
        <v>1</v>
      </c>
      <c r="V46" s="1928">
        <v>1</v>
      </c>
      <c r="W46" s="1928">
        <v>1</v>
      </c>
      <c r="X46" s="1928">
        <v>1</v>
      </c>
      <c r="Y46" s="1928">
        <v>1</v>
      </c>
      <c r="Z46" s="1928">
        <v>1</v>
      </c>
      <c r="AA46" s="1928">
        <v>1</v>
      </c>
      <c r="AB46" s="1928">
        <v>1</v>
      </c>
    </row>
    <row r="47" spans="1:28">
      <c r="A47" s="29"/>
      <c r="B47" s="543" t="s">
        <v>3371</v>
      </c>
      <c r="C47" s="29"/>
      <c r="D47" s="29"/>
      <c r="E47" s="29"/>
      <c r="F47" s="29"/>
      <c r="G47" s="29"/>
      <c r="H47" s="29"/>
      <c r="I47" s="29"/>
      <c r="J47" s="29"/>
      <c r="K47" s="29"/>
      <c r="L47" s="29"/>
      <c r="M47" s="29"/>
      <c r="N47" s="29"/>
      <c r="O47" s="1928">
        <v>1</v>
      </c>
      <c r="P47" s="1928">
        <v>1</v>
      </c>
      <c r="Q47" s="1928">
        <v>1</v>
      </c>
      <c r="R47" s="1928">
        <v>1</v>
      </c>
      <c r="S47" s="1928">
        <v>1</v>
      </c>
      <c r="T47" s="1928">
        <v>1</v>
      </c>
      <c r="U47" s="1928">
        <v>1</v>
      </c>
      <c r="V47" s="1928">
        <v>1</v>
      </c>
      <c r="W47" s="1928">
        <v>1</v>
      </c>
      <c r="X47" s="1928">
        <v>1</v>
      </c>
      <c r="Y47" s="1928">
        <v>1</v>
      </c>
      <c r="Z47" s="1928">
        <v>1</v>
      </c>
      <c r="AA47" s="1928">
        <v>1</v>
      </c>
      <c r="AB47" s="1928">
        <v>1</v>
      </c>
    </row>
    <row r="48" spans="1:28">
      <c r="A48" s="29"/>
      <c r="B48" s="29" t="s">
        <v>3372</v>
      </c>
      <c r="C48" s="29"/>
      <c r="D48" s="29"/>
      <c r="E48" s="29"/>
      <c r="F48" s="29"/>
      <c r="G48" s="29"/>
      <c r="H48" s="29"/>
      <c r="I48" s="29"/>
      <c r="J48" s="29"/>
      <c r="K48" s="29"/>
      <c r="L48" s="29"/>
      <c r="M48" s="29"/>
      <c r="N48" s="29"/>
      <c r="O48" s="1928">
        <v>1</v>
      </c>
      <c r="P48" s="1928">
        <v>1</v>
      </c>
      <c r="Q48" s="1928">
        <v>1</v>
      </c>
      <c r="R48" s="1928">
        <v>1</v>
      </c>
      <c r="S48" s="1928">
        <v>1</v>
      </c>
      <c r="T48" s="1928">
        <v>1</v>
      </c>
      <c r="U48" s="1928">
        <v>1</v>
      </c>
      <c r="V48" s="1928">
        <v>1</v>
      </c>
      <c r="W48" s="1928">
        <v>1</v>
      </c>
      <c r="X48" s="1928">
        <v>1</v>
      </c>
      <c r="Y48" s="1928">
        <v>1</v>
      </c>
      <c r="Z48" s="1928">
        <v>1</v>
      </c>
      <c r="AA48" s="1928">
        <v>1</v>
      </c>
      <c r="AB48" s="1928">
        <v>1</v>
      </c>
    </row>
    <row r="49" spans="1:28">
      <c r="A49" s="29"/>
      <c r="B49" s="29" t="s">
        <v>3373</v>
      </c>
      <c r="C49" s="29"/>
      <c r="D49" s="29"/>
      <c r="E49" s="29"/>
      <c r="F49" s="29"/>
      <c r="G49" s="29"/>
      <c r="H49" s="29"/>
      <c r="I49" s="29"/>
      <c r="J49" s="29"/>
      <c r="K49" s="29"/>
      <c r="L49" s="29"/>
      <c r="M49" s="29"/>
      <c r="N49" s="29"/>
      <c r="O49" s="1928">
        <v>1</v>
      </c>
      <c r="P49" s="1928">
        <v>1</v>
      </c>
      <c r="Q49" s="1928">
        <v>1</v>
      </c>
      <c r="R49" s="1928">
        <v>1</v>
      </c>
      <c r="S49" s="1928">
        <v>1</v>
      </c>
      <c r="T49" s="1928">
        <v>1</v>
      </c>
      <c r="U49" s="1928">
        <v>1</v>
      </c>
      <c r="V49" s="1928">
        <v>1</v>
      </c>
      <c r="W49" s="1928">
        <v>1</v>
      </c>
      <c r="X49" s="1928">
        <v>1</v>
      </c>
      <c r="Y49" s="1928">
        <v>1</v>
      </c>
      <c r="Z49" s="1928">
        <v>1</v>
      </c>
      <c r="AA49" s="1928">
        <v>1</v>
      </c>
      <c r="AB49" s="1928">
        <v>1</v>
      </c>
    </row>
    <row r="50" spans="1:28">
      <c r="A50" s="29"/>
      <c r="B50" s="29" t="s">
        <v>3374</v>
      </c>
      <c r="C50" s="29"/>
      <c r="D50" s="29"/>
      <c r="E50" s="29"/>
      <c r="F50" s="29"/>
      <c r="G50" s="29"/>
      <c r="H50" s="29"/>
      <c r="I50" s="29"/>
      <c r="J50" s="29"/>
      <c r="K50" s="29"/>
      <c r="L50" s="29"/>
      <c r="M50" s="29"/>
      <c r="N50" s="29"/>
      <c r="O50" s="1928">
        <v>1</v>
      </c>
      <c r="P50" s="1928">
        <v>1</v>
      </c>
      <c r="Q50" s="1928">
        <v>1</v>
      </c>
      <c r="R50" s="1928">
        <v>1</v>
      </c>
      <c r="S50" s="1928">
        <v>1</v>
      </c>
      <c r="T50" s="1928">
        <v>1</v>
      </c>
      <c r="U50" s="1928">
        <v>1</v>
      </c>
      <c r="V50" s="1928">
        <v>1</v>
      </c>
      <c r="W50" s="1928">
        <v>1</v>
      </c>
      <c r="X50" s="1928">
        <v>1</v>
      </c>
      <c r="Y50" s="1928">
        <v>1</v>
      </c>
      <c r="Z50" s="1928">
        <v>1</v>
      </c>
      <c r="AA50" s="1928">
        <v>1</v>
      </c>
      <c r="AB50" s="1928">
        <v>1</v>
      </c>
    </row>
    <row r="51" spans="1:28">
      <c r="A51" s="29"/>
      <c r="B51" s="29"/>
      <c r="C51" s="29"/>
      <c r="D51" s="29"/>
      <c r="E51" s="29"/>
      <c r="F51" s="29"/>
      <c r="G51" s="29"/>
      <c r="H51" s="29"/>
      <c r="I51" s="29"/>
      <c r="J51" s="29"/>
      <c r="K51" s="29"/>
      <c r="L51" s="29"/>
      <c r="M51" s="29"/>
      <c r="N51" s="29"/>
      <c r="O51" s="1928">
        <v>1</v>
      </c>
      <c r="P51" s="1928">
        <v>1</v>
      </c>
      <c r="Q51" s="1928">
        <v>1</v>
      </c>
      <c r="R51" s="1928">
        <v>1</v>
      </c>
      <c r="S51" s="1928">
        <v>1</v>
      </c>
      <c r="T51" s="1928">
        <v>1</v>
      </c>
      <c r="U51" s="1928">
        <v>1</v>
      </c>
      <c r="V51" s="1928">
        <v>1</v>
      </c>
      <c r="W51" s="1928">
        <v>1</v>
      </c>
      <c r="X51" s="1928">
        <v>1</v>
      </c>
      <c r="Y51" s="1928">
        <v>1</v>
      </c>
      <c r="Z51" s="1928">
        <v>1</v>
      </c>
      <c r="AA51" s="1928">
        <v>1</v>
      </c>
      <c r="AB51" s="1928">
        <v>1</v>
      </c>
    </row>
    <row r="52" spans="1:28">
      <c r="A52" s="29"/>
      <c r="B52" s="551" t="s">
        <v>3375</v>
      </c>
      <c r="C52" s="29"/>
      <c r="D52" s="29"/>
      <c r="E52" s="29"/>
      <c r="F52" s="29"/>
      <c r="G52" s="29"/>
      <c r="H52" s="29"/>
      <c r="I52" s="29"/>
      <c r="J52" s="29"/>
      <c r="K52" s="29"/>
      <c r="L52" s="29"/>
      <c r="M52" s="29"/>
      <c r="N52" s="29"/>
      <c r="O52" s="1928">
        <v>1</v>
      </c>
      <c r="P52" s="1928">
        <v>1</v>
      </c>
      <c r="Q52" s="1928">
        <v>1</v>
      </c>
      <c r="R52" s="1928">
        <v>1</v>
      </c>
      <c r="S52" s="1928">
        <v>1</v>
      </c>
      <c r="T52" s="1928">
        <v>1</v>
      </c>
      <c r="U52" s="1928">
        <v>1</v>
      </c>
      <c r="V52" s="1928">
        <v>1</v>
      </c>
      <c r="W52" s="1928">
        <v>1</v>
      </c>
      <c r="X52" s="1928">
        <v>1</v>
      </c>
      <c r="Y52" s="1928">
        <v>1</v>
      </c>
      <c r="Z52" s="1928">
        <v>1</v>
      </c>
      <c r="AA52" s="1928">
        <v>1</v>
      </c>
      <c r="AB52" s="1928">
        <v>1</v>
      </c>
    </row>
    <row r="53" spans="1:28">
      <c r="A53" s="29"/>
      <c r="B53" s="543" t="s">
        <v>3376</v>
      </c>
      <c r="C53" s="29"/>
      <c r="D53" s="29"/>
      <c r="E53" s="29"/>
      <c r="F53" s="29"/>
      <c r="G53" s="29"/>
      <c r="H53" s="29"/>
      <c r="I53" s="29"/>
      <c r="J53" s="29"/>
      <c r="K53" s="29"/>
      <c r="L53" s="29"/>
      <c r="M53" s="29"/>
      <c r="N53" s="29"/>
      <c r="O53" s="1928">
        <v>1</v>
      </c>
      <c r="P53" s="1928">
        <v>1</v>
      </c>
      <c r="Q53" s="1928">
        <v>1</v>
      </c>
      <c r="R53" s="1928">
        <v>1</v>
      </c>
      <c r="S53" s="1928">
        <v>1</v>
      </c>
      <c r="T53" s="1928">
        <v>1</v>
      </c>
      <c r="U53" s="1928">
        <v>1</v>
      </c>
      <c r="V53" s="1928">
        <v>1</v>
      </c>
      <c r="W53" s="1928">
        <v>1</v>
      </c>
      <c r="X53" s="1928">
        <v>1</v>
      </c>
      <c r="Y53" s="1928">
        <v>1</v>
      </c>
      <c r="Z53" s="1928">
        <v>1</v>
      </c>
      <c r="AA53" s="1928">
        <v>1</v>
      </c>
      <c r="AB53" s="1928">
        <v>1</v>
      </c>
    </row>
    <row r="54" spans="1:28">
      <c r="A54" s="29"/>
      <c r="B54" s="543" t="s">
        <v>3377</v>
      </c>
      <c r="C54" s="29"/>
      <c r="D54" s="29"/>
      <c r="E54" s="29"/>
      <c r="F54" s="29"/>
      <c r="G54" s="29"/>
      <c r="H54" s="29"/>
      <c r="I54" s="29"/>
      <c r="J54" s="29"/>
      <c r="K54" s="29"/>
      <c r="L54" s="29"/>
      <c r="M54" s="29"/>
      <c r="N54" s="29"/>
      <c r="O54" s="1928">
        <v>1</v>
      </c>
      <c r="P54" s="1928">
        <v>1</v>
      </c>
      <c r="Q54" s="1928">
        <v>1</v>
      </c>
      <c r="R54" s="1928">
        <v>1</v>
      </c>
      <c r="S54" s="1928">
        <v>1</v>
      </c>
      <c r="T54" s="1928">
        <v>1</v>
      </c>
      <c r="U54" s="1928">
        <v>1</v>
      </c>
      <c r="V54" s="1928">
        <v>1</v>
      </c>
      <c r="W54" s="1928">
        <v>1</v>
      </c>
      <c r="X54" s="1928">
        <v>1</v>
      </c>
      <c r="Y54" s="1928">
        <v>1</v>
      </c>
      <c r="Z54" s="1928">
        <v>1</v>
      </c>
      <c r="AA54" s="1928">
        <v>1</v>
      </c>
      <c r="AB54" s="1928">
        <v>1</v>
      </c>
    </row>
    <row r="55" spans="1:28">
      <c r="A55" s="29"/>
      <c r="B55" s="29"/>
      <c r="C55" s="29"/>
      <c r="D55" s="29"/>
      <c r="E55" s="29"/>
      <c r="F55" s="29"/>
      <c r="G55" s="29"/>
      <c r="H55" s="29"/>
      <c r="I55" s="29"/>
      <c r="J55" s="29"/>
      <c r="K55" s="29"/>
      <c r="L55" s="29"/>
      <c r="M55" s="29"/>
      <c r="N55" s="29"/>
      <c r="O55" s="1928">
        <v>1</v>
      </c>
      <c r="P55" s="1928">
        <v>1</v>
      </c>
      <c r="Q55" s="1928">
        <v>1</v>
      </c>
      <c r="R55" s="1928">
        <v>1</v>
      </c>
      <c r="S55" s="1928">
        <v>1</v>
      </c>
      <c r="T55" s="1928">
        <v>1</v>
      </c>
      <c r="U55" s="1928">
        <v>1</v>
      </c>
      <c r="V55" s="1928">
        <v>1</v>
      </c>
      <c r="W55" s="1928">
        <v>1</v>
      </c>
      <c r="X55" s="1928">
        <v>1</v>
      </c>
      <c r="Y55" s="1928">
        <v>1</v>
      </c>
      <c r="Z55" s="1928">
        <v>1</v>
      </c>
      <c r="AA55" s="1928">
        <v>1</v>
      </c>
      <c r="AB55" s="1928">
        <v>1</v>
      </c>
    </row>
    <row r="56" spans="1:28">
      <c r="A56" s="29"/>
      <c r="B56" s="551" t="s">
        <v>3378</v>
      </c>
      <c r="C56" s="29"/>
      <c r="D56" s="29"/>
      <c r="E56" s="29"/>
      <c r="F56" s="29"/>
      <c r="G56" s="29"/>
      <c r="H56" s="29"/>
      <c r="I56" s="29"/>
      <c r="J56" s="29"/>
      <c r="K56" s="29"/>
      <c r="L56" s="29"/>
      <c r="M56" s="29"/>
      <c r="N56" s="29"/>
      <c r="O56" s="1928">
        <v>1</v>
      </c>
      <c r="P56" s="1928">
        <v>1</v>
      </c>
      <c r="Q56" s="1928">
        <v>1</v>
      </c>
      <c r="R56" s="1928">
        <v>1</v>
      </c>
      <c r="S56" s="1928">
        <v>1</v>
      </c>
      <c r="T56" s="1928">
        <v>1</v>
      </c>
      <c r="U56" s="1928">
        <v>1</v>
      </c>
      <c r="V56" s="1928">
        <v>1</v>
      </c>
      <c r="W56" s="1928">
        <v>1</v>
      </c>
      <c r="X56" s="1928">
        <v>1</v>
      </c>
      <c r="Y56" s="1928">
        <v>1</v>
      </c>
      <c r="Z56" s="1928">
        <v>1</v>
      </c>
      <c r="AA56" s="1928">
        <v>1</v>
      </c>
      <c r="AB56" s="1928">
        <v>1</v>
      </c>
    </row>
    <row r="57" spans="1:28">
      <c r="A57" s="29"/>
      <c r="B57" s="29" t="s">
        <v>3379</v>
      </c>
      <c r="C57" s="29"/>
      <c r="D57" s="29"/>
      <c r="E57" s="29"/>
      <c r="F57" s="29"/>
      <c r="G57" s="29"/>
      <c r="H57" s="29"/>
      <c r="I57" s="29"/>
      <c r="J57" s="29"/>
      <c r="K57" s="29"/>
      <c r="L57" s="29"/>
      <c r="M57" s="29"/>
      <c r="N57" s="29"/>
      <c r="O57" s="1928">
        <v>1</v>
      </c>
      <c r="P57" s="1928">
        <v>1</v>
      </c>
      <c r="Q57" s="1928">
        <v>1</v>
      </c>
      <c r="R57" s="1928">
        <v>1</v>
      </c>
      <c r="S57" s="1928">
        <v>1</v>
      </c>
      <c r="T57" s="1928">
        <v>1</v>
      </c>
      <c r="U57" s="1928">
        <v>1</v>
      </c>
      <c r="V57" s="1928">
        <v>1</v>
      </c>
      <c r="W57" s="1928">
        <v>1</v>
      </c>
      <c r="X57" s="1928">
        <v>1</v>
      </c>
      <c r="Y57" s="1928">
        <v>1</v>
      </c>
      <c r="Z57" s="1928">
        <v>1</v>
      </c>
      <c r="AA57" s="1928">
        <v>1</v>
      </c>
      <c r="AB57" s="1928">
        <v>1</v>
      </c>
    </row>
    <row r="58" spans="1:28">
      <c r="A58" s="29"/>
      <c r="B58" s="543" t="s">
        <v>3380</v>
      </c>
      <c r="C58" s="29"/>
      <c r="D58" s="29"/>
      <c r="E58" s="29"/>
      <c r="F58" s="29"/>
      <c r="G58" s="29"/>
      <c r="H58" s="29"/>
      <c r="I58" s="29"/>
      <c r="J58" s="29"/>
      <c r="K58" s="29"/>
      <c r="L58" s="29"/>
      <c r="M58" s="29"/>
      <c r="N58" s="29"/>
      <c r="O58" s="1928">
        <v>1</v>
      </c>
      <c r="P58" s="1928">
        <v>1</v>
      </c>
      <c r="Q58" s="1928">
        <v>1</v>
      </c>
      <c r="R58" s="1928">
        <v>1</v>
      </c>
      <c r="S58" s="1928">
        <v>1</v>
      </c>
      <c r="T58" s="1928">
        <v>1</v>
      </c>
      <c r="U58" s="1928">
        <v>1</v>
      </c>
      <c r="V58" s="1928">
        <v>1</v>
      </c>
      <c r="W58" s="1928">
        <v>1</v>
      </c>
      <c r="X58" s="1928">
        <v>1</v>
      </c>
      <c r="Y58" s="1928">
        <v>1</v>
      </c>
      <c r="Z58" s="1928">
        <v>1</v>
      </c>
      <c r="AA58" s="1928">
        <v>1</v>
      </c>
      <c r="AB58" s="1928">
        <v>1</v>
      </c>
    </row>
    <row r="59" spans="1:28">
      <c r="A59" s="29"/>
      <c r="B59" s="29"/>
      <c r="C59" s="29"/>
      <c r="D59" s="29"/>
      <c r="E59" s="29"/>
      <c r="F59" s="29"/>
      <c r="G59" s="29"/>
      <c r="H59" s="29"/>
      <c r="I59" s="29"/>
      <c r="J59" s="29"/>
      <c r="K59" s="29"/>
      <c r="L59" s="29"/>
      <c r="M59" s="29"/>
      <c r="N59" s="29"/>
      <c r="O59" s="1928">
        <v>1</v>
      </c>
      <c r="P59" s="1928">
        <v>1</v>
      </c>
      <c r="Q59" s="1928">
        <v>1</v>
      </c>
      <c r="R59" s="1928">
        <v>1</v>
      </c>
      <c r="S59" s="1928">
        <v>1</v>
      </c>
      <c r="T59" s="1928">
        <v>1</v>
      </c>
      <c r="U59" s="1928">
        <v>1</v>
      </c>
      <c r="V59" s="1928">
        <v>1</v>
      </c>
      <c r="W59" s="1928">
        <v>1</v>
      </c>
      <c r="X59" s="1928">
        <v>1</v>
      </c>
      <c r="Y59" s="1928">
        <v>1</v>
      </c>
      <c r="Z59" s="1928">
        <v>1</v>
      </c>
      <c r="AA59" s="1928">
        <v>1</v>
      </c>
      <c r="AB59" s="1928">
        <v>1</v>
      </c>
    </row>
    <row r="60" spans="1:28">
      <c r="A60" s="29"/>
      <c r="B60" s="29" t="s">
        <v>3381</v>
      </c>
      <c r="C60" s="29"/>
      <c r="D60" s="29"/>
      <c r="E60" s="29"/>
      <c r="F60" s="29"/>
      <c r="G60" s="29"/>
      <c r="H60" s="29"/>
      <c r="I60" s="29"/>
      <c r="J60" s="29"/>
      <c r="K60" s="29"/>
      <c r="L60" s="29"/>
      <c r="M60" s="29"/>
      <c r="N60" s="29"/>
      <c r="O60" s="1928">
        <v>1</v>
      </c>
      <c r="P60" s="1928">
        <v>1</v>
      </c>
      <c r="Q60" s="1928">
        <v>1</v>
      </c>
      <c r="R60" s="1928">
        <v>1</v>
      </c>
      <c r="S60" s="1928">
        <v>1</v>
      </c>
      <c r="T60" s="1928">
        <v>1</v>
      </c>
      <c r="U60" s="1928">
        <v>1</v>
      </c>
      <c r="V60" s="1928">
        <v>1</v>
      </c>
      <c r="W60" s="1928">
        <v>1</v>
      </c>
      <c r="X60" s="1928">
        <v>1</v>
      </c>
      <c r="Y60" s="1928">
        <v>1</v>
      </c>
      <c r="Z60" s="1928">
        <v>1</v>
      </c>
      <c r="AA60" s="1928">
        <v>1</v>
      </c>
      <c r="AB60" s="1928">
        <v>1</v>
      </c>
    </row>
    <row r="61" spans="1:28">
      <c r="A61" s="29"/>
      <c r="B61" s="29" t="s">
        <v>3382</v>
      </c>
      <c r="C61" s="29"/>
      <c r="D61" s="29"/>
      <c r="E61" s="29"/>
      <c r="F61" s="29"/>
      <c r="G61" s="29"/>
      <c r="H61" s="29"/>
      <c r="I61" s="29"/>
      <c r="J61" s="29"/>
      <c r="K61" s="29"/>
      <c r="L61" s="29"/>
      <c r="M61" s="29"/>
      <c r="N61" s="29"/>
      <c r="O61" s="1928">
        <v>1</v>
      </c>
      <c r="P61" s="1928">
        <v>1</v>
      </c>
      <c r="Q61" s="1928">
        <v>1</v>
      </c>
      <c r="R61" s="1928">
        <v>1</v>
      </c>
      <c r="S61" s="1928">
        <v>1</v>
      </c>
      <c r="T61" s="1928">
        <v>1</v>
      </c>
      <c r="U61" s="1928">
        <v>1</v>
      </c>
      <c r="V61" s="1928">
        <v>1</v>
      </c>
      <c r="W61" s="1928">
        <v>1</v>
      </c>
      <c r="X61" s="1928">
        <v>1</v>
      </c>
      <c r="Y61" s="1928">
        <v>1</v>
      </c>
      <c r="Z61" s="1928">
        <v>1</v>
      </c>
      <c r="AA61" s="1928">
        <v>1</v>
      </c>
      <c r="AB61" s="1928">
        <v>1</v>
      </c>
    </row>
    <row r="62" spans="1:28">
      <c r="A62" s="29"/>
      <c r="B62" s="29" t="s">
        <v>3383</v>
      </c>
      <c r="C62" s="29"/>
      <c r="D62" s="29"/>
      <c r="E62" s="29"/>
      <c r="F62" s="29"/>
      <c r="G62" s="29"/>
      <c r="H62" s="29"/>
      <c r="I62" s="29"/>
      <c r="J62" s="29"/>
      <c r="K62" s="29"/>
      <c r="L62" s="29"/>
      <c r="M62" s="29"/>
      <c r="N62" s="29"/>
      <c r="O62" s="1928">
        <v>1</v>
      </c>
      <c r="P62" s="1928">
        <v>1</v>
      </c>
      <c r="Q62" s="1928">
        <v>1</v>
      </c>
      <c r="R62" s="1928">
        <v>1</v>
      </c>
      <c r="S62" s="1928">
        <v>1</v>
      </c>
      <c r="T62" s="1928">
        <v>1</v>
      </c>
      <c r="U62" s="1928">
        <v>1</v>
      </c>
      <c r="V62" s="1928">
        <v>1</v>
      </c>
      <c r="W62" s="1928">
        <v>1</v>
      </c>
      <c r="X62" s="1928">
        <v>1</v>
      </c>
      <c r="Y62" s="1928">
        <v>1</v>
      </c>
      <c r="Z62" s="1928">
        <v>1</v>
      </c>
      <c r="AA62" s="1928">
        <v>1</v>
      </c>
      <c r="AB62" s="1928">
        <v>1</v>
      </c>
    </row>
    <row r="63" spans="1:28">
      <c r="A63" s="29"/>
      <c r="B63" s="29" t="s">
        <v>3384</v>
      </c>
      <c r="C63" s="29"/>
      <c r="D63" s="29"/>
      <c r="E63" s="29"/>
      <c r="F63" s="29"/>
      <c r="G63" s="29"/>
      <c r="H63" s="29"/>
      <c r="I63" s="29"/>
      <c r="J63" s="29"/>
      <c r="K63" s="29"/>
      <c r="L63" s="29"/>
      <c r="M63" s="29"/>
      <c r="N63" s="29"/>
      <c r="O63" s="1928">
        <v>1</v>
      </c>
      <c r="P63" s="1928">
        <v>1</v>
      </c>
      <c r="Q63" s="1928">
        <v>1</v>
      </c>
      <c r="R63" s="1928">
        <v>1</v>
      </c>
      <c r="S63" s="1928">
        <v>1</v>
      </c>
      <c r="T63" s="1928">
        <v>1</v>
      </c>
      <c r="U63" s="1928">
        <v>1</v>
      </c>
      <c r="V63" s="1928">
        <v>1</v>
      </c>
      <c r="W63" s="1928">
        <v>1</v>
      </c>
      <c r="X63" s="1928">
        <v>1</v>
      </c>
      <c r="Y63" s="1928">
        <v>1</v>
      </c>
      <c r="Z63" s="1928">
        <v>1</v>
      </c>
      <c r="AA63" s="1928">
        <v>1</v>
      </c>
      <c r="AB63" s="1928">
        <v>1</v>
      </c>
    </row>
    <row r="64" spans="1:28">
      <c r="A64" s="29"/>
      <c r="B64" s="29" t="s">
        <v>3385</v>
      </c>
      <c r="C64" s="29"/>
      <c r="D64" s="29"/>
      <c r="E64" s="29"/>
      <c r="F64" s="29"/>
      <c r="G64" s="29"/>
      <c r="H64" s="29"/>
      <c r="I64" s="29"/>
      <c r="J64" s="29"/>
      <c r="K64" s="29"/>
      <c r="L64" s="29"/>
      <c r="M64" s="29"/>
      <c r="N64" s="29"/>
      <c r="O64" s="1928">
        <v>1</v>
      </c>
      <c r="P64" s="1928">
        <v>1</v>
      </c>
      <c r="Q64" s="1928">
        <v>1</v>
      </c>
      <c r="R64" s="1928">
        <v>1</v>
      </c>
      <c r="S64" s="1928">
        <v>1</v>
      </c>
      <c r="T64" s="1928">
        <v>1</v>
      </c>
      <c r="U64" s="1928">
        <v>1</v>
      </c>
      <c r="V64" s="1928">
        <v>1</v>
      </c>
      <c r="W64" s="1928">
        <v>1</v>
      </c>
      <c r="X64" s="1928">
        <v>1</v>
      </c>
      <c r="Y64" s="1928">
        <v>1</v>
      </c>
      <c r="Z64" s="1928">
        <v>1</v>
      </c>
      <c r="AA64" s="1928">
        <v>1</v>
      </c>
      <c r="AB64" s="1928">
        <v>1</v>
      </c>
    </row>
    <row r="65" spans="1:28">
      <c r="A65" s="29"/>
      <c r="B65" s="29" t="s">
        <v>3386</v>
      </c>
      <c r="C65" s="29"/>
      <c r="D65" s="29"/>
      <c r="E65" s="29"/>
      <c r="F65" s="29"/>
      <c r="G65" s="29"/>
      <c r="H65" s="29"/>
      <c r="I65" s="29"/>
      <c r="J65" s="29"/>
      <c r="K65" s="29"/>
      <c r="L65" s="29"/>
      <c r="M65" s="29"/>
      <c r="N65" s="29"/>
      <c r="O65" s="1928">
        <v>1</v>
      </c>
      <c r="P65" s="1928">
        <v>1</v>
      </c>
      <c r="Q65" s="1928">
        <v>1</v>
      </c>
      <c r="R65" s="1928">
        <v>1</v>
      </c>
      <c r="S65" s="1928">
        <v>1</v>
      </c>
      <c r="T65" s="1928">
        <v>1</v>
      </c>
      <c r="U65" s="1928">
        <v>1</v>
      </c>
      <c r="V65" s="1928">
        <v>1</v>
      </c>
      <c r="W65" s="1928">
        <v>1</v>
      </c>
      <c r="X65" s="1928">
        <v>1</v>
      </c>
      <c r="Y65" s="1928">
        <v>1</v>
      </c>
      <c r="Z65" s="1928">
        <v>1</v>
      </c>
      <c r="AA65" s="1928">
        <v>1</v>
      </c>
      <c r="AB65" s="1928">
        <v>1</v>
      </c>
    </row>
    <row r="66" spans="1:28">
      <c r="A66" s="29"/>
      <c r="B66" s="29" t="s">
        <v>3387</v>
      </c>
      <c r="C66" s="29"/>
      <c r="D66" s="29"/>
      <c r="E66" s="29"/>
      <c r="F66" s="29"/>
      <c r="G66" s="29"/>
      <c r="H66" s="29"/>
      <c r="I66" s="29"/>
      <c r="J66" s="29"/>
      <c r="K66" s="29"/>
      <c r="L66" s="29"/>
      <c r="M66" s="29"/>
      <c r="N66" s="29"/>
      <c r="O66" s="1928">
        <v>1</v>
      </c>
      <c r="P66" s="1928">
        <v>1</v>
      </c>
      <c r="Q66" s="1928">
        <v>1</v>
      </c>
      <c r="R66" s="1928">
        <v>1</v>
      </c>
      <c r="S66" s="1928">
        <v>1</v>
      </c>
      <c r="T66" s="1928">
        <v>1</v>
      </c>
      <c r="U66" s="1928">
        <v>1</v>
      </c>
      <c r="V66" s="1928">
        <v>1</v>
      </c>
      <c r="W66" s="1928">
        <v>1</v>
      </c>
      <c r="X66" s="1928">
        <v>1</v>
      </c>
      <c r="Y66" s="1928">
        <v>1</v>
      </c>
      <c r="Z66" s="1928">
        <v>1</v>
      </c>
      <c r="AA66" s="1928">
        <v>1</v>
      </c>
      <c r="AB66" s="1928">
        <v>1</v>
      </c>
    </row>
    <row r="67" spans="1:28">
      <c r="A67" s="29"/>
      <c r="B67" s="552" t="s">
        <v>3388</v>
      </c>
      <c r="C67" s="29"/>
      <c r="D67" s="29"/>
      <c r="E67" s="29"/>
      <c r="F67" s="29"/>
      <c r="G67" s="29"/>
      <c r="H67" s="29"/>
      <c r="I67" s="29"/>
      <c r="J67" s="29"/>
      <c r="K67" s="29"/>
      <c r="L67" s="29"/>
      <c r="M67" s="29"/>
      <c r="N67" s="29"/>
      <c r="O67" s="1928">
        <v>1</v>
      </c>
      <c r="P67" s="1928">
        <v>1</v>
      </c>
      <c r="Q67" s="1928">
        <v>1</v>
      </c>
      <c r="R67" s="1928">
        <v>1</v>
      </c>
      <c r="S67" s="1928">
        <v>1</v>
      </c>
      <c r="T67" s="1928">
        <v>1</v>
      </c>
      <c r="U67" s="1928">
        <v>1</v>
      </c>
      <c r="V67" s="1928">
        <v>1</v>
      </c>
      <c r="W67" s="1928">
        <v>1</v>
      </c>
      <c r="X67" s="1928">
        <v>1</v>
      </c>
      <c r="Y67" s="1928">
        <v>1</v>
      </c>
      <c r="Z67" s="1928">
        <v>1</v>
      </c>
      <c r="AA67" s="1928">
        <v>1</v>
      </c>
      <c r="AB67" s="1928">
        <v>1</v>
      </c>
    </row>
    <row r="68" spans="1:28">
      <c r="A68" s="29"/>
      <c r="B68" s="552" t="s">
        <v>3389</v>
      </c>
      <c r="C68" s="29"/>
      <c r="D68" s="29"/>
      <c r="E68" s="29"/>
      <c r="F68" s="29"/>
      <c r="G68" s="29"/>
      <c r="H68" s="29"/>
      <c r="I68" s="29"/>
      <c r="J68" s="29"/>
      <c r="K68" s="29"/>
      <c r="L68" s="29"/>
      <c r="M68" s="29"/>
      <c r="N68" s="29"/>
      <c r="O68" s="1928">
        <v>1</v>
      </c>
      <c r="P68" s="1928">
        <v>1</v>
      </c>
      <c r="Q68" s="1928">
        <v>1</v>
      </c>
      <c r="R68" s="1928">
        <v>1</v>
      </c>
      <c r="S68" s="1928">
        <v>1</v>
      </c>
      <c r="T68" s="1928">
        <v>1</v>
      </c>
      <c r="U68" s="1928">
        <v>1</v>
      </c>
      <c r="V68" s="1928">
        <v>1</v>
      </c>
      <c r="W68" s="1928">
        <v>1</v>
      </c>
      <c r="X68" s="1928">
        <v>1</v>
      </c>
      <c r="Y68" s="1928">
        <v>1</v>
      </c>
      <c r="Z68" s="1928">
        <v>1</v>
      </c>
      <c r="AA68" s="1928">
        <v>1</v>
      </c>
      <c r="AB68" s="1928">
        <v>1</v>
      </c>
    </row>
    <row r="69" spans="1:28">
      <c r="A69" s="29"/>
      <c r="B69" t="s">
        <v>3390</v>
      </c>
      <c r="C69" s="29"/>
      <c r="D69" s="29"/>
      <c r="E69" s="29"/>
      <c r="F69" s="29"/>
      <c r="G69" s="29"/>
      <c r="H69" s="29"/>
      <c r="I69" s="29"/>
      <c r="J69" s="29"/>
      <c r="K69" s="29"/>
      <c r="L69" s="29"/>
      <c r="M69" s="29"/>
      <c r="N69" s="29"/>
      <c r="O69" s="1928">
        <v>1</v>
      </c>
      <c r="P69" s="1928">
        <v>1</v>
      </c>
      <c r="Q69" s="1928">
        <v>1</v>
      </c>
      <c r="R69" s="1928">
        <v>1</v>
      </c>
      <c r="S69" s="1928">
        <v>1</v>
      </c>
      <c r="T69" s="1928">
        <v>1</v>
      </c>
      <c r="U69" s="1928">
        <v>1</v>
      </c>
      <c r="V69" s="1928">
        <v>1</v>
      </c>
      <c r="W69" s="1928">
        <v>1</v>
      </c>
      <c r="X69" s="1928">
        <v>1</v>
      </c>
      <c r="Y69" s="1928">
        <v>1</v>
      </c>
      <c r="Z69" s="1928">
        <v>1</v>
      </c>
      <c r="AA69" s="1928">
        <v>1</v>
      </c>
      <c r="AB69" s="1928">
        <v>1</v>
      </c>
    </row>
    <row r="70" spans="1:28">
      <c r="A70" s="29"/>
      <c r="B70" s="552" t="s">
        <v>3391</v>
      </c>
      <c r="C70" s="29"/>
      <c r="D70" s="29"/>
      <c r="E70" s="29"/>
      <c r="F70" s="29"/>
      <c r="G70" s="29"/>
      <c r="H70" s="29"/>
      <c r="I70" s="29"/>
      <c r="J70" s="29"/>
      <c r="K70" s="29"/>
      <c r="L70" s="29"/>
      <c r="M70" s="29"/>
      <c r="N70" s="29"/>
      <c r="O70" s="1928">
        <v>1</v>
      </c>
      <c r="P70" s="1928">
        <v>1</v>
      </c>
      <c r="Q70" s="1928">
        <v>1</v>
      </c>
      <c r="R70" s="1928">
        <v>1</v>
      </c>
      <c r="S70" s="1928">
        <v>1</v>
      </c>
      <c r="T70" s="1928">
        <v>1</v>
      </c>
      <c r="U70" s="1928">
        <v>1</v>
      </c>
      <c r="V70" s="1928">
        <v>1</v>
      </c>
      <c r="W70" s="1928">
        <v>1</v>
      </c>
      <c r="X70" s="1928">
        <v>1</v>
      </c>
      <c r="Y70" s="1928">
        <v>1</v>
      </c>
      <c r="Z70" s="1928">
        <v>1</v>
      </c>
      <c r="AA70" s="1928">
        <v>1</v>
      </c>
      <c r="AB70" s="1928">
        <v>1</v>
      </c>
    </row>
    <row r="71" spans="1:28">
      <c r="A71" s="29"/>
      <c r="B71" t="s">
        <v>3392</v>
      </c>
      <c r="C71" s="29"/>
      <c r="D71" s="29"/>
      <c r="E71" s="29"/>
      <c r="F71" s="29"/>
      <c r="G71" s="29"/>
      <c r="H71" s="29"/>
      <c r="I71" s="29"/>
      <c r="J71" s="29"/>
      <c r="K71" s="29"/>
      <c r="L71" s="29"/>
      <c r="M71" s="29"/>
      <c r="N71" s="29"/>
      <c r="O71" s="1928">
        <v>1</v>
      </c>
      <c r="P71" s="1928">
        <v>1</v>
      </c>
      <c r="Q71" s="1928">
        <v>1</v>
      </c>
      <c r="R71" s="1928">
        <v>1</v>
      </c>
      <c r="S71" s="1928">
        <v>1</v>
      </c>
      <c r="T71" s="1928">
        <v>1</v>
      </c>
      <c r="U71" s="1928">
        <v>1</v>
      </c>
      <c r="V71" s="1928">
        <v>1</v>
      </c>
      <c r="W71" s="1928">
        <v>1</v>
      </c>
      <c r="X71" s="1928">
        <v>1</v>
      </c>
      <c r="Y71" s="1928">
        <v>1</v>
      </c>
      <c r="Z71" s="1928">
        <v>1</v>
      </c>
      <c r="AA71" s="1928">
        <v>1</v>
      </c>
      <c r="AB71" s="1928">
        <v>1</v>
      </c>
    </row>
    <row r="72" spans="1:28">
      <c r="A72" s="29"/>
      <c r="B72" s="552" t="s">
        <v>3393</v>
      </c>
      <c r="C72" s="29"/>
      <c r="D72" s="29"/>
      <c r="E72" s="29"/>
      <c r="F72" s="29"/>
      <c r="G72" s="29"/>
      <c r="H72" s="29"/>
      <c r="I72" s="29"/>
      <c r="J72" s="29"/>
      <c r="K72" s="29"/>
      <c r="L72" s="29"/>
      <c r="M72" s="29"/>
      <c r="N72" s="29"/>
      <c r="O72" s="1928">
        <v>1</v>
      </c>
      <c r="P72" s="1928">
        <v>1</v>
      </c>
      <c r="Q72" s="1928">
        <v>1</v>
      </c>
      <c r="R72" s="1928">
        <v>1</v>
      </c>
      <c r="S72" s="1928">
        <v>1</v>
      </c>
      <c r="T72" s="1928">
        <v>1</v>
      </c>
      <c r="U72" s="1928">
        <v>1</v>
      </c>
      <c r="V72" s="1928">
        <v>1</v>
      </c>
      <c r="W72" s="1928">
        <v>1</v>
      </c>
      <c r="X72" s="1928">
        <v>1</v>
      </c>
      <c r="Y72" s="1928">
        <v>1</v>
      </c>
      <c r="Z72" s="1928">
        <v>1</v>
      </c>
      <c r="AA72" s="1928">
        <v>1</v>
      </c>
      <c r="AB72" s="1928">
        <v>1</v>
      </c>
    </row>
    <row r="73" spans="1:28">
      <c r="A73" s="29"/>
      <c r="B73" t="s">
        <v>3394</v>
      </c>
      <c r="C73" s="29"/>
      <c r="D73" s="29"/>
      <c r="E73" s="29"/>
      <c r="F73" s="29"/>
      <c r="G73" s="29"/>
      <c r="H73" s="29"/>
      <c r="I73" s="29"/>
      <c r="J73" s="29"/>
      <c r="K73" s="29"/>
      <c r="L73" s="29"/>
      <c r="M73" s="29"/>
      <c r="N73" s="29"/>
      <c r="O73" s="1928">
        <v>1</v>
      </c>
      <c r="P73" s="1928">
        <v>1</v>
      </c>
      <c r="Q73" s="1928">
        <v>1</v>
      </c>
      <c r="R73" s="1928">
        <v>1</v>
      </c>
      <c r="S73" s="1928">
        <v>1</v>
      </c>
      <c r="T73" s="1928">
        <v>1</v>
      </c>
      <c r="U73" s="1928">
        <v>1</v>
      </c>
      <c r="V73" s="1928">
        <v>1</v>
      </c>
      <c r="W73" s="1928">
        <v>1</v>
      </c>
      <c r="X73" s="1928">
        <v>1</v>
      </c>
      <c r="Y73" s="1928">
        <v>1</v>
      </c>
      <c r="Z73" s="1928">
        <v>1</v>
      </c>
      <c r="AA73" s="1928">
        <v>1</v>
      </c>
      <c r="AB73" s="1928">
        <v>1</v>
      </c>
    </row>
    <row r="74" spans="1:28">
      <c r="A74" s="29"/>
      <c r="C74" s="29"/>
      <c r="D74" s="29"/>
      <c r="E74" s="29"/>
      <c r="F74" s="29"/>
      <c r="G74" s="29"/>
      <c r="H74" s="29"/>
      <c r="I74" s="29"/>
      <c r="J74" s="29"/>
      <c r="K74" s="29"/>
      <c r="L74" s="29"/>
      <c r="M74" s="29"/>
      <c r="N74" s="29"/>
      <c r="O74" s="1928">
        <v>1</v>
      </c>
      <c r="P74" s="1928">
        <v>1</v>
      </c>
      <c r="Q74" s="1928">
        <v>1</v>
      </c>
      <c r="R74" s="1928">
        <v>1</v>
      </c>
      <c r="S74" s="1928">
        <v>1</v>
      </c>
      <c r="T74" s="1928">
        <v>1</v>
      </c>
      <c r="U74" s="1928">
        <v>1</v>
      </c>
      <c r="V74" s="1928">
        <v>1</v>
      </c>
      <c r="W74" s="1928">
        <v>1</v>
      </c>
      <c r="X74" s="1928">
        <v>1</v>
      </c>
      <c r="Y74" s="1928">
        <v>1</v>
      </c>
      <c r="Z74" s="1928">
        <v>1</v>
      </c>
      <c r="AA74" s="1928">
        <v>1</v>
      </c>
      <c r="AB74" s="1928">
        <v>1</v>
      </c>
    </row>
    <row r="75" spans="1:28">
      <c r="A75" s="29"/>
      <c r="B75" s="552" t="s">
        <v>3395</v>
      </c>
      <c r="C75" s="29"/>
      <c r="D75" s="29"/>
      <c r="E75" s="29"/>
      <c r="F75" s="29"/>
      <c r="G75" s="29"/>
      <c r="H75" s="29"/>
      <c r="I75" s="29"/>
      <c r="J75" s="29"/>
      <c r="K75" s="29"/>
      <c r="L75" s="29"/>
      <c r="M75" s="29"/>
      <c r="N75" s="29"/>
      <c r="O75" s="1928">
        <v>1</v>
      </c>
      <c r="P75" s="1928">
        <v>1</v>
      </c>
      <c r="Q75" s="1928">
        <v>1</v>
      </c>
      <c r="R75" s="1928">
        <v>1</v>
      </c>
      <c r="S75" s="1928">
        <v>1</v>
      </c>
      <c r="T75" s="1928">
        <v>1</v>
      </c>
      <c r="U75" s="1928">
        <v>1</v>
      </c>
      <c r="V75" s="1928">
        <v>1</v>
      </c>
      <c r="W75" s="1928">
        <v>1</v>
      </c>
      <c r="X75" s="1928">
        <v>1</v>
      </c>
      <c r="Y75" s="1928">
        <v>1</v>
      </c>
      <c r="Z75" s="1928">
        <v>1</v>
      </c>
      <c r="AA75" s="1928">
        <v>1</v>
      </c>
      <c r="AB75" s="1928">
        <v>1</v>
      </c>
    </row>
    <row r="76" spans="1:28">
      <c r="A76" s="29"/>
      <c r="B76" t="s">
        <v>3396</v>
      </c>
      <c r="C76" s="29"/>
      <c r="D76" s="29"/>
      <c r="E76" s="29"/>
      <c r="F76" s="29"/>
      <c r="G76" s="29"/>
      <c r="H76" s="29"/>
      <c r="I76" s="29"/>
      <c r="J76" s="29"/>
      <c r="K76" s="29"/>
      <c r="L76" s="29"/>
      <c r="M76" s="29"/>
      <c r="N76" s="29"/>
      <c r="O76" s="1928">
        <v>1</v>
      </c>
      <c r="P76" s="1928">
        <v>1</v>
      </c>
      <c r="Q76" s="1928">
        <v>1</v>
      </c>
      <c r="R76" s="1928">
        <v>1</v>
      </c>
      <c r="S76" s="1928">
        <v>1</v>
      </c>
      <c r="T76" s="1928">
        <v>1</v>
      </c>
      <c r="U76" s="1928">
        <v>1</v>
      </c>
      <c r="V76" s="1928">
        <v>1</v>
      </c>
      <c r="W76" s="1928">
        <v>1</v>
      </c>
      <c r="X76" s="1928">
        <v>1</v>
      </c>
      <c r="Y76" s="1928">
        <v>1</v>
      </c>
      <c r="Z76" s="1928">
        <v>1</v>
      </c>
      <c r="AA76" s="1928">
        <v>1</v>
      </c>
      <c r="AB76" s="1928">
        <v>1</v>
      </c>
    </row>
    <row r="77" spans="1:28">
      <c r="A77" s="29"/>
      <c r="B77" t="s">
        <v>3397</v>
      </c>
      <c r="C77" s="29"/>
      <c r="D77" s="29"/>
      <c r="E77" s="29"/>
      <c r="F77" s="29"/>
      <c r="G77" s="29"/>
      <c r="H77" s="29"/>
      <c r="I77" s="29"/>
      <c r="J77" s="29"/>
      <c r="K77" s="29"/>
      <c r="L77" s="29"/>
      <c r="M77" s="29"/>
      <c r="N77" s="29"/>
      <c r="O77" s="1928">
        <v>1</v>
      </c>
      <c r="P77" s="1928">
        <v>1</v>
      </c>
      <c r="Q77" s="1928">
        <v>1</v>
      </c>
      <c r="R77" s="1928">
        <v>1</v>
      </c>
      <c r="S77" s="1928">
        <v>1</v>
      </c>
      <c r="T77" s="1928">
        <v>1</v>
      </c>
      <c r="U77" s="1928">
        <v>1</v>
      </c>
      <c r="V77" s="1928">
        <v>1</v>
      </c>
      <c r="W77" s="1928">
        <v>1</v>
      </c>
      <c r="X77" s="1928">
        <v>1</v>
      </c>
      <c r="Y77" s="1928">
        <v>1</v>
      </c>
      <c r="Z77" s="1928">
        <v>1</v>
      </c>
      <c r="AA77" s="1928">
        <v>1</v>
      </c>
      <c r="AB77" s="1928">
        <v>1</v>
      </c>
    </row>
    <row r="78" spans="1:28">
      <c r="A78" s="29"/>
      <c r="B78" t="s">
        <v>3398</v>
      </c>
      <c r="C78" s="29"/>
      <c r="D78" s="29"/>
      <c r="E78" s="29"/>
      <c r="F78" s="29"/>
      <c r="G78" s="29"/>
      <c r="H78" s="29"/>
      <c r="I78" s="29"/>
      <c r="J78" s="29"/>
      <c r="K78" s="29"/>
      <c r="L78" s="29"/>
      <c r="M78" s="29"/>
      <c r="N78" s="29"/>
      <c r="O78" s="1928">
        <v>1</v>
      </c>
      <c r="P78" s="1928">
        <v>1</v>
      </c>
      <c r="Q78" s="1928">
        <v>1</v>
      </c>
      <c r="R78" s="1928">
        <v>1</v>
      </c>
      <c r="S78" s="1928">
        <v>1</v>
      </c>
      <c r="T78" s="1928">
        <v>1</v>
      </c>
      <c r="U78" s="1928">
        <v>1</v>
      </c>
      <c r="V78" s="1928">
        <v>1</v>
      </c>
      <c r="W78" s="1928">
        <v>1</v>
      </c>
      <c r="X78" s="1928">
        <v>1</v>
      </c>
      <c r="Y78" s="1928">
        <v>1</v>
      </c>
      <c r="Z78" s="1928">
        <v>1</v>
      </c>
      <c r="AA78" s="1928">
        <v>1</v>
      </c>
      <c r="AB78" s="1928">
        <v>1</v>
      </c>
    </row>
    <row r="79" spans="1:28">
      <c r="A79" s="29"/>
      <c r="B79" t="s">
        <v>3399</v>
      </c>
      <c r="C79" s="29"/>
      <c r="D79" s="29"/>
      <c r="E79" s="29"/>
      <c r="F79" s="29"/>
      <c r="G79" s="29"/>
      <c r="H79" s="29"/>
      <c r="I79" s="29"/>
      <c r="J79" s="29"/>
      <c r="K79" s="29"/>
      <c r="L79" s="29"/>
      <c r="M79" s="29"/>
      <c r="N79" s="29"/>
      <c r="O79" s="1928">
        <v>1</v>
      </c>
      <c r="P79" s="1928">
        <v>1</v>
      </c>
      <c r="Q79" s="1928">
        <v>1</v>
      </c>
      <c r="R79" s="1928">
        <v>1</v>
      </c>
      <c r="S79" s="1928">
        <v>1</v>
      </c>
      <c r="T79" s="1928">
        <v>1</v>
      </c>
      <c r="U79" s="1928">
        <v>1</v>
      </c>
      <c r="V79" s="1928">
        <v>1</v>
      </c>
      <c r="W79" s="1928">
        <v>1</v>
      </c>
      <c r="X79" s="1928">
        <v>1</v>
      </c>
      <c r="Y79" s="1928">
        <v>1</v>
      </c>
      <c r="Z79" s="1928">
        <v>1</v>
      </c>
      <c r="AA79" s="1928">
        <v>1</v>
      </c>
      <c r="AB79" s="1928">
        <v>1</v>
      </c>
    </row>
    <row r="80" spans="1:28">
      <c r="A80" s="29"/>
      <c r="C80" s="29"/>
      <c r="D80" s="29"/>
      <c r="E80" s="29"/>
      <c r="F80" s="29"/>
      <c r="G80" s="29"/>
      <c r="H80" s="29"/>
      <c r="I80" s="29"/>
      <c r="J80" s="29"/>
      <c r="K80" s="29"/>
      <c r="L80" s="29"/>
      <c r="M80" s="29"/>
      <c r="N80" s="29"/>
      <c r="O80" s="1928">
        <v>1</v>
      </c>
      <c r="P80" s="1928">
        <v>1</v>
      </c>
      <c r="Q80" s="1928">
        <v>1</v>
      </c>
      <c r="R80" s="1928">
        <v>1</v>
      </c>
      <c r="S80" s="1928">
        <v>1</v>
      </c>
      <c r="T80" s="1928">
        <v>1</v>
      </c>
      <c r="U80" s="1928">
        <v>1</v>
      </c>
      <c r="V80" s="1928">
        <v>1</v>
      </c>
      <c r="W80" s="1928">
        <v>1</v>
      </c>
      <c r="X80" s="1928">
        <v>1</v>
      </c>
      <c r="Y80" s="1928">
        <v>1</v>
      </c>
      <c r="Z80" s="1928">
        <v>1</v>
      </c>
      <c r="AA80" s="1928">
        <v>1</v>
      </c>
      <c r="AB80" s="1928">
        <v>1</v>
      </c>
    </row>
    <row r="81" spans="1:28">
      <c r="A81" s="29"/>
      <c r="B81" s="552" t="s">
        <v>3400</v>
      </c>
      <c r="C81" s="29"/>
      <c r="D81" s="29"/>
      <c r="E81" s="29"/>
      <c r="F81" s="29"/>
      <c r="G81" s="29"/>
      <c r="H81" s="29"/>
      <c r="I81" s="29"/>
      <c r="J81" s="29"/>
      <c r="K81" s="29"/>
      <c r="L81" s="29"/>
      <c r="M81" s="29"/>
      <c r="N81" s="29"/>
      <c r="O81" s="1928">
        <v>1</v>
      </c>
      <c r="P81" s="1928">
        <v>1</v>
      </c>
      <c r="Q81" s="1928">
        <v>1</v>
      </c>
      <c r="R81" s="1928">
        <v>1</v>
      </c>
      <c r="S81" s="1928">
        <v>1</v>
      </c>
      <c r="T81" s="1928">
        <v>1</v>
      </c>
      <c r="U81" s="1928">
        <v>1</v>
      </c>
      <c r="V81" s="1928">
        <v>1</v>
      </c>
      <c r="W81" s="1928">
        <v>1</v>
      </c>
      <c r="X81" s="1928">
        <v>1</v>
      </c>
      <c r="Y81" s="1928">
        <v>1</v>
      </c>
      <c r="Z81" s="1928">
        <v>1</v>
      </c>
      <c r="AA81" s="1928">
        <v>1</v>
      </c>
      <c r="AB81" s="1928">
        <v>1</v>
      </c>
    </row>
    <row r="82" spans="1:28">
      <c r="A82" s="29"/>
      <c r="B82" t="s">
        <v>3401</v>
      </c>
      <c r="C82" s="29"/>
      <c r="D82" s="29"/>
      <c r="E82" s="29"/>
      <c r="F82" s="29"/>
      <c r="G82" s="29"/>
      <c r="H82" s="29"/>
      <c r="I82" s="29"/>
      <c r="J82" s="29"/>
      <c r="K82" s="29"/>
      <c r="L82" s="29"/>
      <c r="M82" s="29"/>
      <c r="N82" s="29"/>
      <c r="O82" s="1928">
        <v>1</v>
      </c>
      <c r="P82" s="1928">
        <v>1</v>
      </c>
      <c r="Q82" s="1928">
        <v>1</v>
      </c>
      <c r="R82" s="1928">
        <v>1</v>
      </c>
      <c r="S82" s="1928">
        <v>1</v>
      </c>
      <c r="T82" s="1928">
        <v>1</v>
      </c>
      <c r="U82" s="1928">
        <v>1</v>
      </c>
      <c r="V82" s="1928">
        <v>1</v>
      </c>
      <c r="W82" s="1928">
        <v>1</v>
      </c>
      <c r="X82" s="1928">
        <v>1</v>
      </c>
      <c r="Y82" s="1928">
        <v>1</v>
      </c>
      <c r="Z82" s="1928">
        <v>1</v>
      </c>
      <c r="AA82" s="1928">
        <v>1</v>
      </c>
      <c r="AB82" s="1928">
        <v>1</v>
      </c>
    </row>
    <row r="83" spans="1:28">
      <c r="A83" s="29"/>
      <c r="B83" t="s">
        <v>3402</v>
      </c>
      <c r="C83" s="29"/>
      <c r="D83" s="29"/>
      <c r="E83" s="29"/>
      <c r="F83" s="29"/>
      <c r="G83" s="29"/>
      <c r="H83" s="29"/>
      <c r="I83" s="29"/>
      <c r="J83" s="29"/>
      <c r="K83" s="29"/>
      <c r="L83" s="29"/>
      <c r="M83" s="29"/>
      <c r="N83" s="29"/>
      <c r="O83" s="1928">
        <v>1</v>
      </c>
      <c r="P83" s="1928">
        <v>1</v>
      </c>
      <c r="Q83" s="1928">
        <v>1</v>
      </c>
      <c r="R83" s="1928">
        <v>1</v>
      </c>
      <c r="S83" s="1928">
        <v>1</v>
      </c>
      <c r="T83" s="1928">
        <v>1</v>
      </c>
      <c r="U83" s="1928">
        <v>1</v>
      </c>
      <c r="V83" s="1928">
        <v>1</v>
      </c>
      <c r="W83" s="1928">
        <v>1</v>
      </c>
      <c r="X83" s="1928">
        <v>1</v>
      </c>
      <c r="Y83" s="1928">
        <v>1</v>
      </c>
      <c r="Z83" s="1928">
        <v>1</v>
      </c>
      <c r="AA83" s="1928">
        <v>1</v>
      </c>
      <c r="AB83" s="1928">
        <v>1</v>
      </c>
    </row>
    <row r="84" spans="1:28">
      <c r="A84" s="29"/>
      <c r="B84" t="s">
        <v>3403</v>
      </c>
      <c r="C84" s="29"/>
      <c r="D84" s="29"/>
      <c r="E84" s="29"/>
      <c r="F84" s="29"/>
      <c r="G84" s="29"/>
      <c r="H84" s="29"/>
      <c r="I84" s="29"/>
      <c r="J84" s="29"/>
      <c r="K84" s="29"/>
      <c r="L84" s="29"/>
      <c r="M84" s="29"/>
      <c r="N84" s="29"/>
      <c r="O84" s="1928">
        <v>1</v>
      </c>
      <c r="P84" s="1928">
        <v>1</v>
      </c>
      <c r="Q84" s="1928">
        <v>1</v>
      </c>
      <c r="R84" s="1928">
        <v>1</v>
      </c>
      <c r="S84" s="1928">
        <v>1</v>
      </c>
      <c r="T84" s="1928">
        <v>1</v>
      </c>
      <c r="U84" s="1928">
        <v>1</v>
      </c>
      <c r="V84" s="1928">
        <v>1</v>
      </c>
      <c r="W84" s="1928">
        <v>1</v>
      </c>
      <c r="X84" s="1928">
        <v>1</v>
      </c>
      <c r="Y84" s="1928">
        <v>1</v>
      </c>
      <c r="Z84" s="1928">
        <v>1</v>
      </c>
      <c r="AA84" s="1928">
        <v>1</v>
      </c>
      <c r="AB84" s="1928">
        <v>1</v>
      </c>
    </row>
    <row r="85" spans="1:28">
      <c r="A85" s="29"/>
      <c r="B85" t="s">
        <v>3404</v>
      </c>
      <c r="C85" s="29"/>
      <c r="D85" s="29"/>
      <c r="E85" s="29"/>
      <c r="F85" s="29"/>
      <c r="G85" s="29"/>
      <c r="H85" s="29"/>
      <c r="I85" s="29"/>
      <c r="J85" s="29"/>
      <c r="K85" s="29"/>
      <c r="L85" s="29"/>
      <c r="M85" s="29"/>
      <c r="N85" s="29"/>
      <c r="O85" s="1928">
        <v>1</v>
      </c>
      <c r="P85" s="1928">
        <v>1</v>
      </c>
      <c r="Q85" s="1928">
        <v>1</v>
      </c>
      <c r="R85" s="1928">
        <v>1</v>
      </c>
      <c r="S85" s="1928">
        <v>1</v>
      </c>
      <c r="T85" s="1928">
        <v>1</v>
      </c>
      <c r="U85" s="1928">
        <v>1</v>
      </c>
      <c r="V85" s="1928">
        <v>1</v>
      </c>
      <c r="W85" s="1928">
        <v>1</v>
      </c>
      <c r="X85" s="1928">
        <v>1</v>
      </c>
      <c r="Y85" s="1928">
        <v>1</v>
      </c>
      <c r="Z85" s="1928">
        <v>1</v>
      </c>
      <c r="AA85" s="1928">
        <v>1</v>
      </c>
      <c r="AB85" s="1928">
        <v>1</v>
      </c>
    </row>
    <row r="86" spans="1:28">
      <c r="A86" s="29"/>
      <c r="B86" t="s">
        <v>3405</v>
      </c>
      <c r="C86" s="29"/>
      <c r="D86" s="29"/>
      <c r="E86" s="29"/>
      <c r="F86" s="29"/>
      <c r="G86" s="29"/>
      <c r="H86" s="29"/>
      <c r="I86" s="29"/>
      <c r="J86" s="29"/>
      <c r="K86" s="29"/>
      <c r="L86" s="29"/>
      <c r="M86" s="29"/>
      <c r="N86" s="29"/>
      <c r="O86" s="1928">
        <v>1</v>
      </c>
      <c r="P86" s="1928">
        <v>1</v>
      </c>
      <c r="Q86" s="1928">
        <v>1</v>
      </c>
      <c r="R86" s="1928">
        <v>1</v>
      </c>
      <c r="S86" s="1928">
        <v>1</v>
      </c>
      <c r="T86" s="1928">
        <v>1</v>
      </c>
      <c r="U86" s="1928">
        <v>1</v>
      </c>
      <c r="V86" s="1928">
        <v>1</v>
      </c>
      <c r="W86" s="1928">
        <v>1</v>
      </c>
      <c r="X86" s="1928">
        <v>1</v>
      </c>
      <c r="Y86" s="1928">
        <v>1</v>
      </c>
      <c r="Z86" s="1928">
        <v>1</v>
      </c>
      <c r="AA86" s="1928">
        <v>1</v>
      </c>
      <c r="AB86" s="1928">
        <v>1</v>
      </c>
    </row>
    <row r="87" spans="1:28">
      <c r="A87" s="29"/>
      <c r="B87" t="s">
        <v>3406</v>
      </c>
      <c r="C87" s="29"/>
      <c r="D87" s="29"/>
      <c r="E87" s="29"/>
      <c r="F87" s="29"/>
      <c r="G87" s="29"/>
      <c r="H87" s="29"/>
      <c r="I87" s="29"/>
      <c r="J87" s="29"/>
      <c r="K87" s="29"/>
      <c r="L87" s="29"/>
      <c r="M87" s="29"/>
      <c r="N87" s="29"/>
      <c r="O87" s="1928">
        <v>1</v>
      </c>
      <c r="P87" s="1928">
        <v>1</v>
      </c>
      <c r="Q87" s="1928">
        <v>1</v>
      </c>
      <c r="R87" s="1928">
        <v>1</v>
      </c>
      <c r="S87" s="1928">
        <v>1</v>
      </c>
      <c r="T87" s="1928">
        <v>1</v>
      </c>
      <c r="U87" s="1928">
        <v>1</v>
      </c>
      <c r="V87" s="1928">
        <v>1</v>
      </c>
      <c r="W87" s="1928">
        <v>1</v>
      </c>
      <c r="X87" s="1928">
        <v>1</v>
      </c>
      <c r="Y87" s="1928">
        <v>1</v>
      </c>
      <c r="Z87" s="1928">
        <v>1</v>
      </c>
      <c r="AA87" s="1928">
        <v>1</v>
      </c>
      <c r="AB87" s="1928">
        <v>1</v>
      </c>
    </row>
    <row r="88" spans="1:28">
      <c r="A88" s="29"/>
      <c r="B88" t="s">
        <v>3407</v>
      </c>
      <c r="C88" s="29"/>
      <c r="D88" s="29"/>
      <c r="E88" s="29"/>
      <c r="F88" s="29"/>
      <c r="G88" s="29"/>
      <c r="H88" s="29"/>
      <c r="I88" s="29"/>
      <c r="J88" s="29"/>
      <c r="K88" s="29"/>
      <c r="L88" s="29"/>
      <c r="M88" s="29"/>
      <c r="N88" s="29"/>
      <c r="O88" s="1928">
        <v>1</v>
      </c>
      <c r="P88" s="1928">
        <v>1</v>
      </c>
      <c r="Q88" s="1928">
        <v>1</v>
      </c>
      <c r="R88" s="1928">
        <v>1</v>
      </c>
      <c r="S88" s="1928">
        <v>1</v>
      </c>
      <c r="T88" s="1928">
        <v>1</v>
      </c>
      <c r="U88" s="1928">
        <v>1</v>
      </c>
      <c r="V88" s="1928">
        <v>1</v>
      </c>
      <c r="W88" s="1928">
        <v>1</v>
      </c>
      <c r="X88" s="1928">
        <v>1</v>
      </c>
      <c r="Y88" s="1928">
        <v>1</v>
      </c>
      <c r="Z88" s="1928">
        <v>1</v>
      </c>
      <c r="AA88" s="1928">
        <v>1</v>
      </c>
      <c r="AB88" s="1928">
        <v>1</v>
      </c>
    </row>
    <row r="89" spans="1:28">
      <c r="A89" s="29"/>
      <c r="C89" s="29"/>
      <c r="D89" s="29"/>
      <c r="E89" s="29"/>
      <c r="F89" s="29"/>
      <c r="G89" s="29"/>
      <c r="H89" s="29"/>
      <c r="I89" s="29"/>
      <c r="J89" s="29"/>
      <c r="K89" s="29"/>
      <c r="L89" s="29"/>
      <c r="M89" s="29"/>
      <c r="N89" s="29"/>
      <c r="O89" s="1928">
        <v>1</v>
      </c>
      <c r="P89" s="1928">
        <v>1</v>
      </c>
      <c r="Q89" s="1928">
        <v>1</v>
      </c>
      <c r="R89" s="1928">
        <v>1</v>
      </c>
      <c r="S89" s="1928">
        <v>1</v>
      </c>
      <c r="T89" s="1928">
        <v>1</v>
      </c>
      <c r="U89" s="1928">
        <v>1</v>
      </c>
      <c r="V89" s="1928">
        <v>1</v>
      </c>
      <c r="W89" s="1928">
        <v>1</v>
      </c>
      <c r="X89" s="1928">
        <v>1</v>
      </c>
      <c r="Y89" s="1928">
        <v>1</v>
      </c>
      <c r="Z89" s="1928">
        <v>1</v>
      </c>
      <c r="AA89" s="1928">
        <v>1</v>
      </c>
      <c r="AB89" s="1928">
        <v>1</v>
      </c>
    </row>
    <row r="90" spans="1:28">
      <c r="A90" s="29"/>
      <c r="B90" s="29"/>
      <c r="C90" s="29"/>
      <c r="D90" s="29"/>
      <c r="E90" s="29"/>
      <c r="F90" s="29"/>
      <c r="G90" s="29"/>
      <c r="H90" s="29"/>
      <c r="I90" s="29"/>
      <c r="J90" s="29"/>
      <c r="K90" s="29"/>
      <c r="L90" s="29"/>
      <c r="M90" s="29"/>
      <c r="N90" s="29"/>
      <c r="O90" s="1928">
        <v>1</v>
      </c>
      <c r="P90" s="1928">
        <v>1</v>
      </c>
      <c r="Q90" s="1928">
        <v>1</v>
      </c>
      <c r="R90" s="1928">
        <v>1</v>
      </c>
      <c r="S90" s="1928">
        <v>1</v>
      </c>
      <c r="T90" s="1928">
        <v>1</v>
      </c>
      <c r="U90" s="1928">
        <v>1</v>
      </c>
      <c r="V90" s="1928">
        <v>1</v>
      </c>
      <c r="W90" s="1928">
        <v>1</v>
      </c>
      <c r="X90" s="1928">
        <v>1</v>
      </c>
      <c r="Y90" s="1928">
        <v>1</v>
      </c>
      <c r="Z90" s="1928">
        <v>1</v>
      </c>
      <c r="AA90" s="1928">
        <v>1</v>
      </c>
      <c r="AB90" s="1928">
        <v>1</v>
      </c>
    </row>
    <row r="91" spans="1:28">
      <c r="A91" s="29"/>
      <c r="B91" s="551" t="s">
        <v>3408</v>
      </c>
      <c r="C91" s="29"/>
      <c r="D91" s="2169" t="s">
        <v>3409</v>
      </c>
      <c r="E91" s="29"/>
      <c r="F91" s="29"/>
      <c r="G91" s="29"/>
      <c r="H91" s="29"/>
      <c r="I91" s="29"/>
      <c r="J91" s="29"/>
      <c r="K91" s="29"/>
      <c r="L91" s="29"/>
      <c r="M91" s="29"/>
      <c r="N91" s="29"/>
      <c r="O91" s="1928">
        <v>1</v>
      </c>
      <c r="P91" s="1928">
        <v>1</v>
      </c>
      <c r="Q91" s="1928">
        <v>1</v>
      </c>
      <c r="R91" s="1928">
        <v>1</v>
      </c>
      <c r="S91" s="1928">
        <v>1</v>
      </c>
      <c r="T91" s="1928">
        <v>1</v>
      </c>
      <c r="U91" s="1928">
        <v>1</v>
      </c>
      <c r="V91" s="1928">
        <v>1</v>
      </c>
      <c r="W91" s="1928">
        <v>1</v>
      </c>
      <c r="X91" s="1928">
        <v>1</v>
      </c>
      <c r="Y91" s="1928">
        <v>1</v>
      </c>
      <c r="Z91" s="1928">
        <v>1</v>
      </c>
      <c r="AA91" s="1928">
        <v>1</v>
      </c>
      <c r="AB91" s="1928">
        <v>1</v>
      </c>
    </row>
    <row r="92" spans="1:28">
      <c r="A92" s="29"/>
      <c r="B92" s="29" t="s">
        <v>3410</v>
      </c>
      <c r="C92" s="29"/>
      <c r="D92" s="29"/>
      <c r="E92" s="29"/>
      <c r="F92" s="29"/>
      <c r="G92" s="29"/>
      <c r="H92" s="29"/>
      <c r="I92" s="29"/>
      <c r="J92" s="29"/>
      <c r="K92" s="29"/>
      <c r="L92" s="29"/>
      <c r="M92" s="29"/>
      <c r="N92" s="29"/>
      <c r="O92" s="1928">
        <v>1</v>
      </c>
      <c r="P92" s="1928">
        <v>1</v>
      </c>
      <c r="Q92" s="1928">
        <v>1</v>
      </c>
      <c r="R92" s="1928">
        <v>1</v>
      </c>
      <c r="S92" s="1928">
        <v>1</v>
      </c>
      <c r="T92" s="1928">
        <v>1</v>
      </c>
      <c r="U92" s="1928">
        <v>1</v>
      </c>
      <c r="V92" s="1928">
        <v>1</v>
      </c>
      <c r="W92" s="1928">
        <v>1</v>
      </c>
      <c r="X92" s="1928">
        <v>1</v>
      </c>
      <c r="Y92" s="1928">
        <v>1</v>
      </c>
      <c r="Z92" s="1928">
        <v>1</v>
      </c>
      <c r="AA92" s="1928">
        <v>1</v>
      </c>
      <c r="AB92" s="1928">
        <v>1</v>
      </c>
    </row>
    <row r="93" spans="1:28">
      <c r="A93" s="29"/>
      <c r="B93" s="29" t="s">
        <v>3411</v>
      </c>
      <c r="C93" s="29"/>
      <c r="D93" s="29"/>
      <c r="E93" s="29"/>
      <c r="F93" s="29"/>
      <c r="G93" s="29"/>
      <c r="H93" s="29"/>
      <c r="I93" s="29"/>
      <c r="J93" s="29"/>
      <c r="K93" s="29"/>
      <c r="L93" s="29"/>
      <c r="M93" s="29"/>
      <c r="N93" s="29"/>
      <c r="O93" s="1928">
        <v>1</v>
      </c>
      <c r="P93" s="1928">
        <v>1</v>
      </c>
      <c r="Q93" s="1928">
        <v>1</v>
      </c>
      <c r="R93" s="1928">
        <v>1</v>
      </c>
      <c r="S93" s="1928">
        <v>1</v>
      </c>
      <c r="T93" s="1928">
        <v>1</v>
      </c>
      <c r="U93" s="1928">
        <v>1</v>
      </c>
      <c r="V93" s="1928">
        <v>1</v>
      </c>
      <c r="W93" s="1928">
        <v>1</v>
      </c>
      <c r="X93" s="1928">
        <v>1</v>
      </c>
      <c r="Y93" s="1928">
        <v>1</v>
      </c>
      <c r="Z93" s="1928">
        <v>1</v>
      </c>
      <c r="AA93" s="1928">
        <v>1</v>
      </c>
      <c r="AB93" s="1928">
        <v>1</v>
      </c>
    </row>
    <row r="94" spans="1:28">
      <c r="A94" s="29"/>
      <c r="B94" s="29"/>
      <c r="C94" s="29"/>
      <c r="D94" s="29"/>
      <c r="E94" s="29"/>
      <c r="F94" s="29"/>
      <c r="G94" s="29"/>
      <c r="H94" s="29"/>
      <c r="I94" s="29"/>
      <c r="J94" s="29"/>
      <c r="K94" s="29"/>
      <c r="L94" s="29"/>
      <c r="M94" s="29"/>
      <c r="N94" s="29"/>
      <c r="O94" s="1928">
        <v>1</v>
      </c>
      <c r="P94" s="1928">
        <v>1</v>
      </c>
      <c r="Q94" s="1928">
        <v>1</v>
      </c>
      <c r="R94" s="1928">
        <v>1</v>
      </c>
      <c r="S94" s="1928">
        <v>1</v>
      </c>
      <c r="T94" s="1928">
        <v>1</v>
      </c>
      <c r="U94" s="1928">
        <v>1</v>
      </c>
      <c r="V94" s="1928">
        <v>1</v>
      </c>
      <c r="W94" s="1928">
        <v>1</v>
      </c>
      <c r="X94" s="1928">
        <v>1</v>
      </c>
      <c r="Y94" s="1928">
        <v>1</v>
      </c>
      <c r="Z94" s="1928">
        <v>1</v>
      </c>
      <c r="AA94" s="1928">
        <v>1</v>
      </c>
      <c r="AB94" s="1928">
        <v>1</v>
      </c>
    </row>
    <row r="95" spans="1:28">
      <c r="A95" s="29"/>
      <c r="B95" s="551" t="s">
        <v>3412</v>
      </c>
      <c r="C95" s="2170" t="s">
        <v>3413</v>
      </c>
      <c r="D95" s="29"/>
      <c r="E95" s="29"/>
      <c r="F95" s="29"/>
      <c r="G95" s="29"/>
      <c r="H95" s="29"/>
      <c r="I95" s="29"/>
      <c r="J95" s="29"/>
      <c r="K95" s="29"/>
      <c r="L95" s="29"/>
      <c r="M95" s="29"/>
      <c r="N95" s="29"/>
      <c r="O95" s="1928">
        <v>1</v>
      </c>
      <c r="P95" s="1928">
        <v>1</v>
      </c>
      <c r="Q95" s="1928">
        <v>1</v>
      </c>
      <c r="R95" s="1928">
        <v>1</v>
      </c>
      <c r="S95" s="1928">
        <v>1</v>
      </c>
      <c r="T95" s="1928">
        <v>1</v>
      </c>
      <c r="U95" s="1928">
        <v>1</v>
      </c>
      <c r="V95" s="1928">
        <v>1</v>
      </c>
      <c r="W95" s="1928">
        <v>1</v>
      </c>
      <c r="X95" s="1928">
        <v>1</v>
      </c>
      <c r="Y95" s="1928">
        <v>1</v>
      </c>
      <c r="Z95" s="1928">
        <v>1</v>
      </c>
      <c r="AA95" s="1928">
        <v>1</v>
      </c>
      <c r="AB95" s="1928">
        <v>1</v>
      </c>
    </row>
    <row r="96" spans="1:28">
      <c r="A96" s="29"/>
      <c r="B96" s="29" t="s">
        <v>3414</v>
      </c>
      <c r="C96" s="29"/>
      <c r="D96" s="29"/>
      <c r="E96" s="29"/>
      <c r="F96" s="29"/>
      <c r="G96" s="29"/>
      <c r="H96" s="29"/>
      <c r="I96" s="29"/>
      <c r="J96" s="29"/>
      <c r="K96" s="29"/>
      <c r="L96" s="29"/>
      <c r="M96" s="29"/>
      <c r="N96" s="29"/>
      <c r="O96" s="1928">
        <v>1</v>
      </c>
      <c r="P96" s="1928">
        <v>1</v>
      </c>
      <c r="Q96" s="1928">
        <v>1</v>
      </c>
      <c r="R96" s="1928">
        <v>1</v>
      </c>
      <c r="S96" s="1928">
        <v>1</v>
      </c>
      <c r="T96" s="1928">
        <v>1</v>
      </c>
      <c r="U96" s="1928">
        <v>1</v>
      </c>
      <c r="V96" s="1928">
        <v>1</v>
      </c>
      <c r="W96" s="1928">
        <v>1</v>
      </c>
      <c r="X96" s="1928">
        <v>1</v>
      </c>
      <c r="Y96" s="1928">
        <v>1</v>
      </c>
      <c r="Z96" s="1928">
        <v>1</v>
      </c>
      <c r="AA96" s="1928">
        <v>1</v>
      </c>
      <c r="AB96" s="1928">
        <v>1</v>
      </c>
    </row>
    <row r="97" spans="1:28">
      <c r="A97" s="29"/>
      <c r="B97" s="29" t="s">
        <v>3415</v>
      </c>
      <c r="C97" s="29"/>
      <c r="D97" s="29"/>
      <c r="E97" s="29"/>
      <c r="F97" s="29"/>
      <c r="G97" s="29"/>
      <c r="H97" s="29"/>
      <c r="I97" s="29"/>
      <c r="J97" s="29"/>
      <c r="K97" s="29"/>
      <c r="L97" s="29"/>
      <c r="M97" s="29"/>
      <c r="N97" s="29"/>
      <c r="O97" s="1928">
        <v>1</v>
      </c>
      <c r="P97" s="1928">
        <v>1</v>
      </c>
      <c r="Q97" s="1928">
        <v>1</v>
      </c>
      <c r="R97" s="1928">
        <v>1</v>
      </c>
      <c r="S97" s="1928">
        <v>1</v>
      </c>
      <c r="T97" s="1928">
        <v>1</v>
      </c>
      <c r="U97" s="1928">
        <v>1</v>
      </c>
      <c r="V97" s="1928">
        <v>1</v>
      </c>
      <c r="W97" s="1928">
        <v>1</v>
      </c>
      <c r="X97" s="1928">
        <v>1</v>
      </c>
      <c r="Y97" s="1928">
        <v>1</v>
      </c>
      <c r="Z97" s="1928">
        <v>1</v>
      </c>
      <c r="AA97" s="1928">
        <v>1</v>
      </c>
      <c r="AB97" s="1928">
        <v>1</v>
      </c>
    </row>
    <row r="98" spans="1:28">
      <c r="A98" s="29"/>
      <c r="B98" s="29"/>
      <c r="C98" s="29"/>
      <c r="D98" s="29"/>
      <c r="E98" s="29"/>
      <c r="F98" s="29"/>
      <c r="G98" s="29"/>
      <c r="H98" s="29"/>
      <c r="I98" s="29"/>
      <c r="J98" s="29"/>
      <c r="K98" s="29"/>
      <c r="L98" s="29"/>
      <c r="M98" s="29"/>
      <c r="N98" s="29"/>
      <c r="O98" s="1928">
        <v>1</v>
      </c>
      <c r="P98" s="1928">
        <v>1</v>
      </c>
      <c r="Q98" s="1928">
        <v>1</v>
      </c>
      <c r="R98" s="1928">
        <v>1</v>
      </c>
      <c r="S98" s="1928">
        <v>1</v>
      </c>
      <c r="T98" s="1928">
        <v>1</v>
      </c>
      <c r="U98" s="1928">
        <v>1</v>
      </c>
      <c r="V98" s="1928">
        <v>1</v>
      </c>
      <c r="W98" s="1928">
        <v>1</v>
      </c>
      <c r="X98" s="1928">
        <v>1</v>
      </c>
      <c r="Y98" s="1928">
        <v>1</v>
      </c>
      <c r="Z98" s="1928">
        <v>1</v>
      </c>
      <c r="AA98" s="1928">
        <v>1</v>
      </c>
      <c r="AB98" s="1928">
        <v>1</v>
      </c>
    </row>
    <row r="99" spans="1:28">
      <c r="A99" s="29"/>
      <c r="B99" s="551" t="s">
        <v>3416</v>
      </c>
      <c r="D99" s="2169" t="s">
        <v>3417</v>
      </c>
      <c r="E99" s="2171"/>
      <c r="F99" s="2169" t="s">
        <v>3418</v>
      </c>
      <c r="L99" s="29"/>
      <c r="M99" s="29"/>
      <c r="N99" s="29"/>
      <c r="O99" s="1928">
        <v>1</v>
      </c>
      <c r="P99" s="1928">
        <v>1</v>
      </c>
      <c r="Q99" s="1928">
        <v>1</v>
      </c>
      <c r="R99" s="1928">
        <v>1</v>
      </c>
      <c r="S99" s="1928">
        <v>1</v>
      </c>
      <c r="T99" s="1928">
        <v>1</v>
      </c>
      <c r="U99" s="1928">
        <v>1</v>
      </c>
      <c r="V99" s="1928">
        <v>1</v>
      </c>
      <c r="W99" s="1928">
        <v>1</v>
      </c>
      <c r="X99" s="1928">
        <v>1</v>
      </c>
      <c r="Y99" s="1928">
        <v>1</v>
      </c>
      <c r="Z99" s="1928">
        <v>1</v>
      </c>
      <c r="AA99" s="1928">
        <v>1</v>
      </c>
      <c r="AB99" s="1928">
        <v>1</v>
      </c>
    </row>
    <row r="100" spans="1:28">
      <c r="A100" s="29"/>
      <c r="B100" s="543" t="s">
        <v>3419</v>
      </c>
      <c r="C100" s="29"/>
      <c r="D100" s="29"/>
      <c r="E100" s="29"/>
      <c r="F100" s="29"/>
      <c r="G100" s="29"/>
      <c r="H100" s="29"/>
      <c r="I100" s="29"/>
      <c r="J100" s="29"/>
      <c r="K100" s="29"/>
      <c r="L100" s="29"/>
      <c r="M100" s="29"/>
      <c r="N100" s="29"/>
      <c r="O100" s="1928">
        <v>1</v>
      </c>
      <c r="P100" s="1928">
        <v>1</v>
      </c>
      <c r="Q100" s="1928">
        <v>1</v>
      </c>
      <c r="R100" s="1928">
        <v>1</v>
      </c>
      <c r="S100" s="1928">
        <v>1</v>
      </c>
      <c r="T100" s="1928">
        <v>1</v>
      </c>
      <c r="U100" s="1928">
        <v>1</v>
      </c>
      <c r="V100" s="1928">
        <v>1</v>
      </c>
      <c r="W100" s="1928">
        <v>1</v>
      </c>
      <c r="X100" s="1928">
        <v>1</v>
      </c>
      <c r="Y100" s="1928">
        <v>1</v>
      </c>
      <c r="Z100" s="1928">
        <v>1</v>
      </c>
      <c r="AA100" s="1928">
        <v>1</v>
      </c>
      <c r="AB100" s="1928">
        <v>1</v>
      </c>
    </row>
    <row r="101" spans="1:28">
      <c r="A101" s="29"/>
      <c r="B101" s="543"/>
      <c r="C101" s="29"/>
      <c r="D101" s="29"/>
      <c r="E101" s="29"/>
      <c r="F101" s="29"/>
      <c r="G101" s="29"/>
      <c r="H101" s="29"/>
      <c r="I101" s="29"/>
      <c r="J101" s="29"/>
      <c r="K101" s="29"/>
      <c r="L101" s="29"/>
      <c r="M101" s="29"/>
      <c r="N101" s="29"/>
      <c r="O101" s="1928">
        <v>1</v>
      </c>
      <c r="P101" s="1928">
        <v>1</v>
      </c>
      <c r="Q101" s="1928">
        <v>1</v>
      </c>
      <c r="R101" s="1928">
        <v>1</v>
      </c>
      <c r="S101" s="1928">
        <v>1</v>
      </c>
      <c r="T101" s="1928">
        <v>1</v>
      </c>
      <c r="U101" s="1928">
        <v>1</v>
      </c>
      <c r="V101" s="1928">
        <v>1</v>
      </c>
      <c r="W101" s="1928">
        <v>1</v>
      </c>
      <c r="X101" s="1928">
        <v>1</v>
      </c>
      <c r="Y101" s="1928">
        <v>1</v>
      </c>
      <c r="Z101" s="1928">
        <v>1</v>
      </c>
      <c r="AA101" s="1928">
        <v>1</v>
      </c>
      <c r="AB101" s="1928">
        <v>1</v>
      </c>
    </row>
    <row r="102" spans="1:28">
      <c r="A102" s="29"/>
      <c r="B102" s="29" t="s">
        <v>3420</v>
      </c>
      <c r="C102" s="29"/>
      <c r="D102" s="29"/>
      <c r="E102" s="29"/>
      <c r="F102" s="29"/>
      <c r="G102" s="29"/>
      <c r="H102" s="29"/>
      <c r="I102" s="29"/>
      <c r="J102" s="29"/>
      <c r="K102" s="29"/>
      <c r="L102" s="29"/>
      <c r="M102" s="29"/>
      <c r="N102" s="29"/>
      <c r="O102" s="1928">
        <v>1</v>
      </c>
      <c r="P102" s="1928">
        <v>1</v>
      </c>
      <c r="Q102" s="1928">
        <v>1</v>
      </c>
      <c r="R102" s="1928">
        <v>1</v>
      </c>
      <c r="S102" s="1928">
        <v>1</v>
      </c>
      <c r="T102" s="1928">
        <v>1</v>
      </c>
      <c r="U102" s="1928">
        <v>1</v>
      </c>
      <c r="V102" s="1928">
        <v>1</v>
      </c>
      <c r="W102" s="1928">
        <v>1</v>
      </c>
      <c r="X102" s="1928">
        <v>1</v>
      </c>
      <c r="Y102" s="1928">
        <v>1</v>
      </c>
      <c r="Z102" s="1928">
        <v>1</v>
      </c>
      <c r="AA102" s="1928">
        <v>1</v>
      </c>
      <c r="AB102" s="1928">
        <v>1</v>
      </c>
    </row>
    <row r="103" spans="1:28">
      <c r="A103" s="29"/>
      <c r="B103" s="29"/>
      <c r="C103" s="29"/>
      <c r="D103" s="29"/>
      <c r="E103" s="29"/>
      <c r="F103" s="29"/>
      <c r="G103" s="29"/>
      <c r="H103" s="29"/>
      <c r="I103" s="29"/>
      <c r="J103" s="29"/>
      <c r="K103" s="29"/>
      <c r="L103" s="29"/>
      <c r="M103" s="29"/>
      <c r="N103" s="29"/>
      <c r="O103" s="1928">
        <v>1</v>
      </c>
      <c r="P103" s="1928">
        <v>1</v>
      </c>
      <c r="Q103" s="1928">
        <v>1</v>
      </c>
      <c r="R103" s="1928">
        <v>1</v>
      </c>
      <c r="S103" s="1928">
        <v>1</v>
      </c>
      <c r="T103" s="1928">
        <v>1</v>
      </c>
      <c r="U103" s="1928">
        <v>1</v>
      </c>
      <c r="V103" s="1928">
        <v>1</v>
      </c>
      <c r="W103" s="1928">
        <v>1</v>
      </c>
      <c r="X103" s="1928">
        <v>1</v>
      </c>
      <c r="Y103" s="1928">
        <v>1</v>
      </c>
      <c r="Z103" s="1928">
        <v>1</v>
      </c>
      <c r="AA103" s="1928">
        <v>1</v>
      </c>
      <c r="AB103" s="1928">
        <v>1</v>
      </c>
    </row>
    <row r="104" spans="1:28" ht="15.75" thickBot="1">
      <c r="A104" s="29"/>
      <c r="B104" s="29" t="s">
        <v>3421</v>
      </c>
      <c r="C104" s="29"/>
      <c r="D104" s="29"/>
      <c r="E104" s="29"/>
      <c r="F104" s="29"/>
      <c r="G104" s="29"/>
      <c r="H104" s="29"/>
      <c r="I104" s="29"/>
      <c r="J104" s="29"/>
      <c r="K104" s="29"/>
      <c r="L104" s="29"/>
      <c r="M104" s="29"/>
      <c r="N104" s="29"/>
      <c r="P104" s="1928">
        <v>1</v>
      </c>
      <c r="Q104" s="1928">
        <v>1</v>
      </c>
      <c r="R104" s="1928">
        <v>1</v>
      </c>
      <c r="S104" s="1928">
        <v>1</v>
      </c>
      <c r="T104" s="1928">
        <v>1</v>
      </c>
      <c r="U104" s="1928">
        <v>1</v>
      </c>
      <c r="V104" s="1928">
        <v>1</v>
      </c>
      <c r="W104" s="1928">
        <v>1</v>
      </c>
      <c r="X104" s="1928">
        <v>1</v>
      </c>
      <c r="Y104" s="1928">
        <v>1</v>
      </c>
      <c r="Z104" s="1928">
        <v>1</v>
      </c>
      <c r="AA104" s="1928">
        <v>1</v>
      </c>
      <c r="AB104" s="1928">
        <v>1</v>
      </c>
    </row>
    <row r="105" spans="1:28">
      <c r="A105" s="29"/>
      <c r="B105" s="29" t="s">
        <v>3422</v>
      </c>
      <c r="C105" s="29"/>
      <c r="D105" s="29"/>
      <c r="E105" s="29"/>
      <c r="F105" s="29"/>
      <c r="G105" s="29"/>
      <c r="H105" s="29"/>
      <c r="I105" s="29"/>
      <c r="J105" s="29"/>
      <c r="K105" s="29"/>
      <c r="L105" s="29"/>
      <c r="M105" s="29"/>
      <c r="N105" s="29"/>
      <c r="O105" s="1928">
        <v>1</v>
      </c>
      <c r="P105" s="2172"/>
      <c r="Q105" s="1439"/>
      <c r="R105" s="1439"/>
      <c r="S105" s="1439"/>
      <c r="T105" s="1439"/>
      <c r="U105" s="1439"/>
      <c r="V105" s="1439"/>
      <c r="W105" s="1439"/>
      <c r="X105" s="1439"/>
      <c r="Y105" s="1439"/>
      <c r="Z105" s="1439"/>
      <c r="AA105" s="1439"/>
      <c r="AB105" s="1720"/>
    </row>
    <row r="106" spans="1:28">
      <c r="A106" s="29"/>
      <c r="B106" s="29" t="s">
        <v>3423</v>
      </c>
      <c r="C106" s="29"/>
      <c r="D106" s="29"/>
      <c r="E106" s="29"/>
      <c r="F106" s="29"/>
      <c r="G106" s="29"/>
      <c r="H106" s="29"/>
      <c r="I106" s="29"/>
      <c r="J106" s="29"/>
      <c r="K106" s="29"/>
      <c r="L106" s="29"/>
      <c r="M106" s="29"/>
      <c r="N106" s="29"/>
      <c r="O106" s="1928">
        <v>1</v>
      </c>
      <c r="P106" s="1062"/>
      <c r="Q106" s="1961" t="s">
        <v>3424</v>
      </c>
      <c r="R106" s="29"/>
      <c r="S106" s="29"/>
      <c r="T106" s="29"/>
      <c r="U106" s="29"/>
      <c r="V106" s="1070" t="s">
        <v>3425</v>
      </c>
      <c r="W106" s="29"/>
      <c r="X106" s="29"/>
      <c r="Y106" s="29"/>
      <c r="Z106" s="29"/>
      <c r="AA106" s="29"/>
      <c r="AB106" s="683"/>
    </row>
    <row r="107" spans="1:28">
      <c r="A107" s="29"/>
      <c r="B107" s="29" t="s">
        <v>3426</v>
      </c>
      <c r="C107" s="29"/>
      <c r="D107" s="29"/>
      <c r="E107" s="29"/>
      <c r="F107" s="29"/>
      <c r="G107" s="29"/>
      <c r="H107" s="29"/>
      <c r="I107" s="29"/>
      <c r="J107" s="29"/>
      <c r="K107" s="29"/>
      <c r="L107" s="29"/>
      <c r="M107" s="29"/>
      <c r="N107" s="29"/>
      <c r="O107" s="1928">
        <v>1</v>
      </c>
      <c r="P107" s="1062"/>
      <c r="Q107" s="2173" t="s">
        <v>3427</v>
      </c>
      <c r="R107" s="1071" t="s">
        <v>3428</v>
      </c>
      <c r="S107" s="29"/>
      <c r="T107" s="29"/>
      <c r="U107" s="29"/>
      <c r="V107" s="2173" t="s">
        <v>3427</v>
      </c>
      <c r="W107" s="1071" t="s">
        <v>3429</v>
      </c>
      <c r="X107" s="29"/>
      <c r="Y107" s="29"/>
      <c r="Z107" s="29"/>
      <c r="AA107" s="29"/>
      <c r="AB107" s="683"/>
    </row>
    <row r="108" spans="1:28">
      <c r="A108" s="29"/>
      <c r="B108" s="29" t="s">
        <v>3430</v>
      </c>
      <c r="C108" s="29"/>
      <c r="D108" s="29"/>
      <c r="E108" s="29"/>
      <c r="F108" s="29"/>
      <c r="G108" s="29"/>
      <c r="H108" s="29"/>
      <c r="I108" s="29"/>
      <c r="J108" s="29"/>
      <c r="K108" s="29"/>
      <c r="L108" s="29"/>
      <c r="M108" s="29"/>
      <c r="N108" s="29"/>
      <c r="O108" s="1928">
        <v>1</v>
      </c>
      <c r="P108" s="1062"/>
      <c r="Q108" s="2173" t="s">
        <v>3431</v>
      </c>
      <c r="R108" s="1071" t="s">
        <v>3428</v>
      </c>
      <c r="S108" s="29"/>
      <c r="T108" s="29"/>
      <c r="U108" s="29"/>
      <c r="V108" s="2173" t="s">
        <v>3431</v>
      </c>
      <c r="W108" s="1071" t="s">
        <v>3429</v>
      </c>
      <c r="X108" s="29"/>
      <c r="Y108" s="29"/>
      <c r="Z108" s="29"/>
      <c r="AA108" s="29"/>
      <c r="AB108" s="683"/>
    </row>
    <row r="109" spans="1:28">
      <c r="A109" s="29"/>
      <c r="B109" s="29" t="s">
        <v>3432</v>
      </c>
      <c r="C109" s="29"/>
      <c r="D109" s="29"/>
      <c r="E109" s="29"/>
      <c r="F109" s="29"/>
      <c r="G109" s="29"/>
      <c r="H109" s="29"/>
      <c r="I109" s="29"/>
      <c r="J109" s="29"/>
      <c r="K109" s="29"/>
      <c r="M109" s="2174" t="s">
        <v>3433</v>
      </c>
      <c r="O109" s="1928">
        <v>1</v>
      </c>
      <c r="P109" s="1062"/>
      <c r="Q109" s="2173" t="s">
        <v>3434</v>
      </c>
      <c r="R109" s="1071" t="s">
        <v>3429</v>
      </c>
      <c r="S109" s="29"/>
      <c r="T109" s="29"/>
      <c r="U109" s="29"/>
      <c r="V109" s="2173" t="s">
        <v>3434</v>
      </c>
      <c r="W109" s="1071" t="s">
        <v>3429</v>
      </c>
      <c r="X109" s="29"/>
      <c r="Y109" s="29"/>
      <c r="Z109" s="29"/>
      <c r="AA109" s="29"/>
      <c r="AB109" s="683"/>
    </row>
    <row r="110" spans="1:28">
      <c r="A110" s="29"/>
      <c r="B110" s="29" t="s">
        <v>3435</v>
      </c>
      <c r="C110" s="29"/>
      <c r="D110" s="29"/>
      <c r="E110" s="29"/>
      <c r="F110" s="29"/>
      <c r="G110" s="29"/>
      <c r="H110" s="29"/>
      <c r="I110" s="29"/>
      <c r="J110" s="29"/>
      <c r="K110" s="29"/>
      <c r="L110" s="29"/>
      <c r="M110" s="2175"/>
      <c r="N110" s="29"/>
      <c r="O110" s="1928">
        <v>1</v>
      </c>
      <c r="P110" s="1062"/>
      <c r="Q110" s="2173" t="s">
        <v>3436</v>
      </c>
      <c r="R110" s="1071" t="s">
        <v>3429</v>
      </c>
      <c r="S110" s="29"/>
      <c r="T110" s="29"/>
      <c r="U110" s="29"/>
      <c r="V110" s="2173" t="s">
        <v>3436</v>
      </c>
      <c r="W110" s="1071" t="s">
        <v>3429</v>
      </c>
      <c r="X110" s="29"/>
      <c r="Y110" s="29"/>
      <c r="Z110" s="29"/>
      <c r="AA110" s="29"/>
      <c r="AB110" s="683"/>
    </row>
    <row r="111" spans="1:28">
      <c r="A111" s="29"/>
      <c r="B111" s="29" t="s">
        <v>3437</v>
      </c>
      <c r="C111" s="29"/>
      <c r="D111" s="29"/>
      <c r="E111" s="29"/>
      <c r="F111" s="29"/>
      <c r="G111" s="29"/>
      <c r="H111" s="29"/>
      <c r="I111" s="29"/>
      <c r="J111" s="29"/>
      <c r="K111" s="29"/>
      <c r="L111" s="29"/>
      <c r="M111" s="29"/>
      <c r="N111" s="29"/>
      <c r="O111" s="1928">
        <v>1</v>
      </c>
      <c r="P111" s="1062"/>
      <c r="R111" s="1071"/>
      <c r="S111" s="29"/>
      <c r="T111" s="29"/>
      <c r="U111" s="29"/>
      <c r="W111" s="2176"/>
      <c r="X111" s="29"/>
      <c r="Y111" s="29"/>
      <c r="Z111" s="29"/>
      <c r="AA111" s="29"/>
      <c r="AB111" s="683"/>
    </row>
    <row r="112" spans="1:28">
      <c r="A112" s="29"/>
      <c r="B112" s="29" t="s">
        <v>3438</v>
      </c>
      <c r="C112" s="29"/>
      <c r="D112" s="29"/>
      <c r="E112" s="29"/>
      <c r="F112" s="29"/>
      <c r="G112" s="29"/>
      <c r="H112" s="29"/>
      <c r="I112" s="29"/>
      <c r="J112" s="29"/>
      <c r="K112" s="29"/>
      <c r="L112" s="29"/>
      <c r="M112" s="29"/>
      <c r="N112" s="29"/>
      <c r="O112" s="1928">
        <v>1</v>
      </c>
      <c r="P112" s="1062"/>
      <c r="Q112" s="2177" t="s">
        <v>3439</v>
      </c>
      <c r="R112" s="29"/>
      <c r="S112" s="29"/>
      <c r="T112" s="29"/>
      <c r="U112" s="29"/>
      <c r="V112" s="2178" t="s">
        <v>3440</v>
      </c>
      <c r="W112" s="29"/>
      <c r="X112" s="29"/>
      <c r="Y112" s="29"/>
      <c r="Z112" s="29"/>
      <c r="AA112" s="29"/>
      <c r="AB112" s="683"/>
    </row>
    <row r="113" spans="1:28">
      <c r="A113" s="29"/>
      <c r="B113" s="2175" t="s">
        <v>3441</v>
      </c>
      <c r="C113" s="29"/>
      <c r="D113" s="29"/>
      <c r="E113" s="29"/>
      <c r="F113" s="29"/>
      <c r="G113" s="29"/>
      <c r="H113" s="29"/>
      <c r="I113" s="29"/>
      <c r="J113" s="29"/>
      <c r="K113" s="29"/>
      <c r="L113" s="29"/>
      <c r="M113" s="2175"/>
      <c r="N113" s="29"/>
      <c r="O113" s="1928">
        <v>1</v>
      </c>
      <c r="P113" s="1062"/>
      <c r="Q113" s="2173" t="s">
        <v>3433</v>
      </c>
      <c r="R113" s="1071" t="s">
        <v>3442</v>
      </c>
      <c r="S113" s="29"/>
      <c r="T113" s="29"/>
      <c r="U113" s="29"/>
      <c r="V113" s="2173" t="s">
        <v>3433</v>
      </c>
      <c r="W113" s="1071" t="s">
        <v>3443</v>
      </c>
      <c r="X113" s="29"/>
      <c r="Y113" s="29"/>
      <c r="Z113" s="29"/>
      <c r="AA113" s="29"/>
      <c r="AB113" s="683"/>
    </row>
    <row r="114" spans="1:28">
      <c r="A114" s="29"/>
      <c r="B114" s="29" t="s">
        <v>3444</v>
      </c>
      <c r="I114" s="2174" t="s">
        <v>3445</v>
      </c>
      <c r="K114" s="29"/>
      <c r="L114" s="29"/>
      <c r="M114" s="29"/>
      <c r="N114" s="29"/>
      <c r="O114" s="1928">
        <v>1</v>
      </c>
      <c r="P114" s="1062"/>
      <c r="Q114" s="2173" t="s">
        <v>3445</v>
      </c>
      <c r="R114" s="1071" t="s">
        <v>3443</v>
      </c>
      <c r="S114" s="29"/>
      <c r="T114" s="29"/>
      <c r="U114" s="29"/>
      <c r="V114" s="2173" t="s">
        <v>3445</v>
      </c>
      <c r="W114" s="1071" t="s">
        <v>3443</v>
      </c>
      <c r="X114" s="29"/>
      <c r="Y114" s="29"/>
      <c r="Z114" s="29"/>
      <c r="AA114" s="29"/>
      <c r="AB114" s="683"/>
    </row>
    <row r="115" spans="1:28">
      <c r="A115" s="29"/>
      <c r="B115" s="29"/>
      <c r="K115" s="29"/>
      <c r="L115" s="29"/>
      <c r="M115" s="2179"/>
      <c r="N115" s="29"/>
      <c r="O115" s="1928">
        <v>1</v>
      </c>
      <c r="P115" s="1062"/>
      <c r="Q115" s="2173" t="s">
        <v>3446</v>
      </c>
      <c r="R115" s="1071" t="s">
        <v>3447</v>
      </c>
      <c r="S115" s="29"/>
      <c r="T115" s="29"/>
      <c r="U115" s="29"/>
      <c r="V115" s="2173" t="s">
        <v>3448</v>
      </c>
      <c r="W115" s="1071" t="s">
        <v>3443</v>
      </c>
      <c r="X115" s="29"/>
      <c r="Y115" s="29"/>
      <c r="Z115" s="29"/>
      <c r="AA115" s="29"/>
      <c r="AB115" s="683"/>
    </row>
    <row r="116" spans="1:28" ht="18.75" customHeight="1">
      <c r="A116" s="29"/>
      <c r="B116" s="2180" t="s">
        <v>3429</v>
      </c>
      <c r="D116" s="2173" t="s">
        <v>3427</v>
      </c>
      <c r="E116" s="2181"/>
      <c r="F116" s="2173" t="s">
        <v>3431</v>
      </c>
      <c r="G116" s="2181"/>
      <c r="H116" s="2173" t="s">
        <v>3434</v>
      </c>
      <c r="I116" s="2181"/>
      <c r="J116" s="2173" t="s">
        <v>3436</v>
      </c>
      <c r="K116" s="29"/>
      <c r="L116" s="29"/>
      <c r="M116" s="2179"/>
      <c r="N116" s="29"/>
      <c r="O116" s="1928">
        <v>1</v>
      </c>
      <c r="P116" s="1062"/>
      <c r="Q116" s="2177" t="s">
        <v>3439</v>
      </c>
      <c r="R116" s="29"/>
      <c r="S116" s="29"/>
      <c r="T116" s="29"/>
      <c r="U116" s="29"/>
      <c r="V116" s="2173" t="s">
        <v>3449</v>
      </c>
      <c r="W116" s="1071" t="s">
        <v>3443</v>
      </c>
      <c r="X116" s="29"/>
      <c r="Y116" s="29"/>
      <c r="Z116" s="29"/>
      <c r="AA116" s="29"/>
      <c r="AB116" s="683"/>
    </row>
    <row r="117" spans="1:28">
      <c r="A117" s="29"/>
      <c r="B117" s="543" t="s">
        <v>3450</v>
      </c>
      <c r="C117" s="29"/>
      <c r="D117" s="29"/>
      <c r="E117" s="29"/>
      <c r="F117" s="29"/>
      <c r="G117" s="29"/>
      <c r="H117" s="29"/>
      <c r="I117" s="29"/>
      <c r="J117" s="29"/>
      <c r="K117" s="29"/>
      <c r="L117" s="29"/>
      <c r="M117" s="2179"/>
      <c r="N117" s="29"/>
      <c r="O117" s="1928">
        <v>1</v>
      </c>
      <c r="P117" s="1062"/>
      <c r="Q117" s="2173" t="s">
        <v>3451</v>
      </c>
      <c r="R117" s="1071" t="s">
        <v>3452</v>
      </c>
      <c r="S117" s="29"/>
      <c r="T117" s="29"/>
      <c r="U117" s="29"/>
      <c r="W117" s="29"/>
      <c r="X117" s="29"/>
      <c r="Y117" s="2182" t="s">
        <v>3453</v>
      </c>
      <c r="Z117" s="29"/>
      <c r="AA117" s="2183" t="s">
        <v>3454</v>
      </c>
      <c r="AB117" s="683"/>
    </row>
    <row r="118" spans="1:28">
      <c r="A118" s="29"/>
      <c r="B118" s="543" t="s">
        <v>3455</v>
      </c>
      <c r="C118" s="29"/>
      <c r="D118" s="29"/>
      <c r="E118" s="29"/>
      <c r="F118" s="29"/>
      <c r="G118" s="29" t="s">
        <v>188</v>
      </c>
      <c r="H118" s="29"/>
      <c r="I118" s="29"/>
      <c r="J118" s="29"/>
      <c r="K118" s="29"/>
      <c r="L118" s="29"/>
      <c r="M118" s="29"/>
      <c r="N118" s="29"/>
      <c r="O118" s="1928">
        <v>1</v>
      </c>
      <c r="P118" s="1062"/>
      <c r="Q118" s="2173" t="s">
        <v>3456</v>
      </c>
      <c r="R118" s="1071" t="s">
        <v>3452</v>
      </c>
      <c r="S118" s="29"/>
      <c r="T118" s="29"/>
      <c r="U118" s="29"/>
      <c r="V118" s="2178" t="s">
        <v>3457</v>
      </c>
      <c r="W118" s="29"/>
      <c r="X118" s="29"/>
      <c r="Y118" s="2182" t="s">
        <v>3458</v>
      </c>
      <c r="Z118" s="29"/>
      <c r="AA118" s="2183" t="s">
        <v>3459</v>
      </c>
      <c r="AB118" s="683"/>
    </row>
    <row r="119" spans="1:28">
      <c r="A119" s="29"/>
      <c r="B119" s="29" t="s">
        <v>3460</v>
      </c>
      <c r="C119" s="29"/>
      <c r="D119" s="29"/>
      <c r="E119" s="29"/>
      <c r="F119" s="29"/>
      <c r="G119" s="29"/>
      <c r="H119" s="29"/>
      <c r="I119" s="29"/>
      <c r="J119" s="29"/>
      <c r="K119" s="29"/>
      <c r="L119" s="29"/>
      <c r="M119" s="29"/>
      <c r="N119" s="29"/>
      <c r="O119" s="1928">
        <v>1</v>
      </c>
      <c r="P119" s="1062"/>
      <c r="R119" s="29"/>
      <c r="S119" s="29"/>
      <c r="T119" s="29"/>
      <c r="U119" s="29"/>
      <c r="V119" s="2173" t="s">
        <v>3427</v>
      </c>
      <c r="W119" s="1071" t="s">
        <v>3461</v>
      </c>
      <c r="X119" s="29"/>
      <c r="Y119" s="2182" t="s">
        <v>3462</v>
      </c>
      <c r="Z119" s="29"/>
      <c r="AA119" s="2183" t="s">
        <v>3463</v>
      </c>
      <c r="AB119" s="683"/>
    </row>
    <row r="120" spans="1:28">
      <c r="A120" s="29"/>
      <c r="B120" s="29" t="s">
        <v>3464</v>
      </c>
      <c r="C120" s="29"/>
      <c r="D120" s="29"/>
      <c r="E120" s="29"/>
      <c r="F120" s="29"/>
      <c r="G120" s="29"/>
      <c r="H120" s="29"/>
      <c r="I120" s="29"/>
      <c r="J120" s="29"/>
      <c r="K120" s="29"/>
      <c r="L120" s="29"/>
      <c r="M120" s="29"/>
      <c r="N120" s="29"/>
      <c r="O120" s="1928">
        <v>1</v>
      </c>
      <c r="P120" s="1062"/>
      <c r="Q120" s="2177" t="s">
        <v>3465</v>
      </c>
      <c r="R120" s="29"/>
      <c r="S120" s="29"/>
      <c r="T120" s="29"/>
      <c r="U120" s="29"/>
      <c r="V120" s="2173" t="s">
        <v>3431</v>
      </c>
      <c r="W120" s="1071" t="s">
        <v>3461</v>
      </c>
      <c r="X120" s="29"/>
      <c r="Y120" s="2182" t="s">
        <v>3466</v>
      </c>
      <c r="Z120" s="29"/>
      <c r="AA120" s="2183" t="s">
        <v>3467</v>
      </c>
      <c r="AB120" s="683"/>
    </row>
    <row r="121" spans="1:28">
      <c r="A121" s="29"/>
      <c r="B121" s="29" t="s">
        <v>3468</v>
      </c>
      <c r="C121" s="29"/>
      <c r="D121" s="29"/>
      <c r="E121" s="29"/>
      <c r="F121" s="29"/>
      <c r="G121" s="29"/>
      <c r="H121" s="29"/>
      <c r="I121" s="29"/>
      <c r="J121" s="29"/>
      <c r="K121" s="29"/>
      <c r="L121" s="29"/>
      <c r="M121" s="29"/>
      <c r="N121" s="29"/>
      <c r="O121" s="1928">
        <v>1</v>
      </c>
      <c r="P121" s="1062"/>
      <c r="Q121" s="2173" t="s">
        <v>3469</v>
      </c>
      <c r="R121" s="1071" t="s">
        <v>3461</v>
      </c>
      <c r="S121" s="29"/>
      <c r="T121" s="29"/>
      <c r="U121" s="29"/>
      <c r="V121" s="2173" t="s">
        <v>3446</v>
      </c>
      <c r="W121" s="1071" t="s">
        <v>3461</v>
      </c>
      <c r="X121" s="29"/>
      <c r="Y121" s="2182" t="s">
        <v>3470</v>
      </c>
      <c r="Z121" s="29"/>
      <c r="AA121" s="2183" t="s">
        <v>3471</v>
      </c>
      <c r="AB121" s="683"/>
    </row>
    <row r="122" spans="1:28">
      <c r="A122" s="29"/>
      <c r="B122" s="2179" t="s">
        <v>3472</v>
      </c>
      <c r="C122" s="29"/>
      <c r="D122" s="29"/>
      <c r="E122" s="29"/>
      <c r="F122" s="29"/>
      <c r="G122" s="29"/>
      <c r="H122" s="29"/>
      <c r="I122" s="29"/>
      <c r="J122" s="29"/>
      <c r="K122" s="29"/>
      <c r="L122" s="29"/>
      <c r="M122" s="29"/>
      <c r="N122" s="29"/>
      <c r="O122" s="1928">
        <v>1</v>
      </c>
      <c r="P122" s="1062"/>
      <c r="Q122" s="2173" t="s">
        <v>3473</v>
      </c>
      <c r="R122" s="1071" t="s">
        <v>3474</v>
      </c>
      <c r="S122" s="29"/>
      <c r="T122" s="29"/>
      <c r="U122" s="29"/>
      <c r="V122" s="2173" t="s">
        <v>3469</v>
      </c>
      <c r="W122" s="1071" t="s">
        <v>3461</v>
      </c>
      <c r="X122" s="29"/>
      <c r="Y122" s="2182" t="s">
        <v>3475</v>
      </c>
      <c r="Z122" s="29"/>
      <c r="AA122" s="2183" t="s">
        <v>3476</v>
      </c>
      <c r="AB122" s="683"/>
    </row>
    <row r="123" spans="1:28">
      <c r="A123" s="29"/>
      <c r="B123" s="2179" t="s">
        <v>3477</v>
      </c>
      <c r="C123" s="29"/>
      <c r="D123" s="29"/>
      <c r="E123" s="29"/>
      <c r="F123" s="29"/>
      <c r="G123" s="29"/>
      <c r="H123" s="29"/>
      <c r="I123" s="29"/>
      <c r="J123" s="29"/>
      <c r="K123" s="29"/>
      <c r="L123" s="29"/>
      <c r="M123" s="29"/>
      <c r="N123" s="29"/>
      <c r="O123" s="1928">
        <v>1</v>
      </c>
      <c r="P123" s="1062"/>
      <c r="Q123" s="2173" t="s">
        <v>3478</v>
      </c>
      <c r="R123" s="1071" t="s">
        <v>3479</v>
      </c>
      <c r="S123" s="29"/>
      <c r="T123" s="29"/>
      <c r="U123" s="29"/>
      <c r="V123" s="2173" t="s">
        <v>3478</v>
      </c>
      <c r="W123" s="1071" t="s">
        <v>3461</v>
      </c>
      <c r="X123" s="29"/>
      <c r="Y123" s="2182" t="s">
        <v>3480</v>
      </c>
      <c r="Z123" s="29"/>
      <c r="AA123" s="2183" t="s">
        <v>3481</v>
      </c>
      <c r="AB123" s="683"/>
    </row>
    <row r="124" spans="1:28">
      <c r="A124" s="29"/>
      <c r="B124" s="2179" t="s">
        <v>3482</v>
      </c>
      <c r="C124" s="29"/>
      <c r="D124" s="29"/>
      <c r="E124" s="29"/>
      <c r="F124" s="29"/>
      <c r="G124" s="29"/>
      <c r="H124" s="29"/>
      <c r="I124" s="29"/>
      <c r="J124" s="29"/>
      <c r="K124" s="29"/>
      <c r="L124" s="29"/>
      <c r="M124" s="29"/>
      <c r="N124" s="29"/>
      <c r="O124" s="1928">
        <v>1</v>
      </c>
      <c r="P124" s="1062"/>
      <c r="Q124" s="2173" t="s">
        <v>3448</v>
      </c>
      <c r="R124" s="1071" t="s">
        <v>3483</v>
      </c>
      <c r="S124" s="29"/>
      <c r="T124" s="29"/>
      <c r="U124" s="29"/>
      <c r="V124" s="2173" t="s">
        <v>3448</v>
      </c>
      <c r="W124" s="1071" t="s">
        <v>3461</v>
      </c>
      <c r="X124" s="29"/>
      <c r="Y124" s="2184" t="s">
        <v>3484</v>
      </c>
      <c r="Z124" s="29"/>
      <c r="AA124" s="2185" t="s">
        <v>3485</v>
      </c>
      <c r="AB124" s="683"/>
    </row>
    <row r="125" spans="1:28">
      <c r="A125" s="29"/>
      <c r="B125" s="2179"/>
      <c r="C125" s="29"/>
      <c r="D125" s="29"/>
      <c r="E125" s="29"/>
      <c r="F125" s="29"/>
      <c r="G125" s="29"/>
      <c r="H125" s="29"/>
      <c r="I125" s="29"/>
      <c r="J125" s="29"/>
      <c r="K125" s="29"/>
      <c r="L125" s="29"/>
      <c r="M125" s="29"/>
      <c r="N125" s="29"/>
      <c r="O125" s="1928">
        <v>1</v>
      </c>
      <c r="P125" s="1062"/>
      <c r="Q125" s="2173" t="s">
        <v>3486</v>
      </c>
      <c r="R125" s="1071" t="s">
        <v>3461</v>
      </c>
      <c r="S125" s="29"/>
      <c r="T125" s="29"/>
      <c r="U125" s="29"/>
      <c r="V125" s="2173" t="s">
        <v>3486</v>
      </c>
      <c r="W125" s="1071" t="s">
        <v>3461</v>
      </c>
      <c r="X125" s="29"/>
      <c r="Y125" s="2184" t="s">
        <v>3487</v>
      </c>
      <c r="Z125" s="29"/>
      <c r="AA125" s="2185" t="s">
        <v>3488</v>
      </c>
      <c r="AB125" s="683"/>
    </row>
    <row r="126" spans="1:28">
      <c r="A126" s="29"/>
      <c r="B126" s="2180" t="s">
        <v>3443</v>
      </c>
      <c r="E126" s="2173" t="s">
        <v>3489</v>
      </c>
      <c r="G126" s="2173" t="s">
        <v>3490</v>
      </c>
      <c r="I126" s="2173" t="s">
        <v>3448</v>
      </c>
      <c r="K126" s="2173" t="s">
        <v>3449</v>
      </c>
      <c r="L126" s="29"/>
      <c r="M126" s="29"/>
      <c r="N126" s="29"/>
      <c r="O126" s="1928">
        <v>1</v>
      </c>
      <c r="P126" s="1062"/>
      <c r="Q126" s="2173" t="s">
        <v>3449</v>
      </c>
      <c r="R126" s="1071" t="s">
        <v>3491</v>
      </c>
      <c r="S126" s="29"/>
      <c r="T126" s="29"/>
      <c r="U126" s="29"/>
      <c r="V126" s="2173" t="s">
        <v>3492</v>
      </c>
      <c r="W126" s="1071" t="s">
        <v>3461</v>
      </c>
      <c r="X126" s="29"/>
      <c r="Y126" s="2184" t="s">
        <v>3493</v>
      </c>
      <c r="Z126" s="29"/>
      <c r="AA126" s="2185" t="s">
        <v>3494</v>
      </c>
      <c r="AB126" s="683"/>
    </row>
    <row r="127" spans="1:28">
      <c r="A127" s="29"/>
      <c r="B127" s="543" t="s">
        <v>3495</v>
      </c>
      <c r="C127" s="29"/>
      <c r="D127" s="29"/>
      <c r="E127" s="29"/>
      <c r="F127" s="29"/>
      <c r="G127" s="29"/>
      <c r="H127" s="29"/>
      <c r="I127" s="29"/>
      <c r="J127" s="29"/>
      <c r="K127" s="29"/>
      <c r="L127" s="29"/>
      <c r="M127" s="29"/>
      <c r="N127" s="29"/>
      <c r="O127" s="1928">
        <v>1</v>
      </c>
      <c r="P127" s="1062"/>
      <c r="Q127" s="2173" t="s">
        <v>3492</v>
      </c>
      <c r="R127" s="1071" t="s">
        <v>3479</v>
      </c>
      <c r="S127" s="29"/>
      <c r="T127" s="29"/>
      <c r="U127" s="29"/>
      <c r="W127" s="29"/>
      <c r="X127" s="29"/>
      <c r="Y127" s="2184" t="s">
        <v>2940</v>
      </c>
      <c r="Z127" s="29"/>
      <c r="AA127" s="2185" t="s">
        <v>3496</v>
      </c>
      <c r="AB127" s="683"/>
    </row>
    <row r="128" spans="1:28">
      <c r="A128" s="29"/>
      <c r="B128" s="2175"/>
      <c r="C128" s="29"/>
      <c r="D128" s="29"/>
      <c r="E128" s="29"/>
      <c r="F128" s="29"/>
      <c r="G128" s="29"/>
      <c r="H128" s="29"/>
      <c r="I128" s="29"/>
      <c r="J128" s="29"/>
      <c r="K128" s="29"/>
      <c r="L128" s="29"/>
      <c r="M128" s="29"/>
      <c r="N128" s="29"/>
      <c r="O128" s="1928">
        <v>1</v>
      </c>
      <c r="P128" s="1062"/>
      <c r="Q128" s="2173" t="s">
        <v>3497</v>
      </c>
      <c r="R128" s="1071" t="s">
        <v>3474</v>
      </c>
      <c r="S128" s="29"/>
      <c r="T128" s="29"/>
      <c r="U128" s="29"/>
      <c r="V128" s="2178" t="s">
        <v>3498</v>
      </c>
      <c r="W128" s="29"/>
      <c r="X128" s="29"/>
      <c r="Y128" s="2184" t="s">
        <v>3105</v>
      </c>
      <c r="Z128" s="29"/>
      <c r="AA128" s="2185" t="s">
        <v>3499</v>
      </c>
      <c r="AB128" s="683"/>
    </row>
    <row r="129" spans="1:28">
      <c r="A129" s="29"/>
      <c r="B129" s="2179" t="s">
        <v>3500</v>
      </c>
      <c r="C129" s="29"/>
      <c r="D129" s="29"/>
      <c r="E129" s="29"/>
      <c r="F129" s="29"/>
      <c r="G129" s="29"/>
      <c r="H129" s="29"/>
      <c r="I129" s="29"/>
      <c r="J129" s="29"/>
      <c r="K129" s="29"/>
      <c r="L129" s="29"/>
      <c r="M129" s="29"/>
      <c r="N129" s="29"/>
      <c r="O129" s="1928">
        <v>1</v>
      </c>
      <c r="P129" s="1062"/>
      <c r="R129" s="29"/>
      <c r="S129" s="29"/>
      <c r="T129" s="29"/>
      <c r="U129" s="29"/>
      <c r="V129" s="2173" t="s">
        <v>3446</v>
      </c>
      <c r="W129" s="1071" t="s">
        <v>3501</v>
      </c>
      <c r="X129" s="29"/>
      <c r="Y129" s="2184" t="s">
        <v>3502</v>
      </c>
      <c r="Z129" s="29"/>
      <c r="AA129" s="2185" t="s">
        <v>3503</v>
      </c>
      <c r="AB129" s="683"/>
    </row>
    <row r="130" spans="1:28">
      <c r="A130" s="29"/>
      <c r="B130" s="2179" t="s">
        <v>3504</v>
      </c>
      <c r="C130" s="29"/>
      <c r="D130" s="29"/>
      <c r="E130" s="29"/>
      <c r="F130" s="29"/>
      <c r="G130" s="29"/>
      <c r="H130" s="29"/>
      <c r="I130" s="29"/>
      <c r="J130" s="29"/>
      <c r="K130" s="29"/>
      <c r="L130" s="29"/>
      <c r="M130" s="29"/>
      <c r="N130" s="29"/>
      <c r="O130" s="1928">
        <v>1</v>
      </c>
      <c r="P130" s="1062"/>
      <c r="Q130" s="2173" t="s">
        <v>3409</v>
      </c>
      <c r="R130" s="1071" t="s">
        <v>3408</v>
      </c>
      <c r="S130" s="29"/>
      <c r="T130" s="29"/>
      <c r="U130" s="29"/>
      <c r="V130" s="2173" t="s">
        <v>3473</v>
      </c>
      <c r="W130" s="1071" t="s">
        <v>3501</v>
      </c>
      <c r="X130" s="29"/>
      <c r="Y130" s="2184" t="s">
        <v>3505</v>
      </c>
      <c r="Z130" s="29"/>
      <c r="AA130" s="2185" t="s">
        <v>3506</v>
      </c>
      <c r="AB130" s="683"/>
    </row>
    <row r="131" spans="1:28">
      <c r="A131" s="29"/>
      <c r="B131" s="2179" t="s">
        <v>3507</v>
      </c>
      <c r="C131" s="29"/>
      <c r="D131" s="29"/>
      <c r="E131" s="29"/>
      <c r="F131" s="29"/>
      <c r="G131" s="29"/>
      <c r="H131" s="29"/>
      <c r="I131" s="29"/>
      <c r="J131" s="29"/>
      <c r="K131" s="29"/>
      <c r="L131" s="29"/>
      <c r="M131" s="29"/>
      <c r="N131" s="29"/>
      <c r="O131" s="1928">
        <v>1</v>
      </c>
      <c r="P131" s="1062"/>
      <c r="Q131" s="2173" t="s">
        <v>3413</v>
      </c>
      <c r="R131" s="1071" t="s">
        <v>3412</v>
      </c>
      <c r="S131" s="29"/>
      <c r="T131" s="29"/>
      <c r="U131" s="29"/>
      <c r="V131" s="2173" t="s">
        <v>3508</v>
      </c>
      <c r="W131" s="1071" t="s">
        <v>3501</v>
      </c>
      <c r="X131" s="29"/>
      <c r="Y131" s="2184" t="s">
        <v>3509</v>
      </c>
      <c r="Z131" s="29"/>
      <c r="AA131" s="2185" t="s">
        <v>3510</v>
      </c>
      <c r="AB131" s="683"/>
    </row>
    <row r="132" spans="1:28">
      <c r="A132" s="29"/>
      <c r="B132" s="2179" t="s">
        <v>3511</v>
      </c>
      <c r="C132" s="29"/>
      <c r="D132" s="29"/>
      <c r="E132" s="29"/>
      <c r="F132" s="29"/>
      <c r="G132" s="29"/>
      <c r="H132" s="29"/>
      <c r="I132" s="29"/>
      <c r="J132" s="29"/>
      <c r="K132" s="29"/>
      <c r="L132" s="29"/>
      <c r="M132" s="29"/>
      <c r="N132" s="29"/>
      <c r="O132" s="1928">
        <v>1</v>
      </c>
      <c r="P132" s="1062"/>
      <c r="R132" s="29"/>
      <c r="S132" s="29"/>
      <c r="T132" s="29"/>
      <c r="U132" s="29"/>
      <c r="V132" s="2173" t="s">
        <v>3497</v>
      </c>
      <c r="W132" s="1071" t="s">
        <v>3501</v>
      </c>
      <c r="X132" s="29"/>
      <c r="Y132" s="2184" t="s">
        <v>3512</v>
      </c>
      <c r="Z132" s="29"/>
      <c r="AA132" s="2185" t="s">
        <v>3513</v>
      </c>
      <c r="AB132" s="683"/>
    </row>
    <row r="133" spans="1:28">
      <c r="A133" s="29"/>
      <c r="B133" s="2179" t="s">
        <v>3514</v>
      </c>
      <c r="C133" s="29"/>
      <c r="D133" s="29"/>
      <c r="E133" s="29"/>
      <c r="F133" s="29"/>
      <c r="G133" s="29"/>
      <c r="H133" s="29"/>
      <c r="I133" s="29"/>
      <c r="J133" s="29"/>
      <c r="K133" s="29"/>
      <c r="L133" s="29"/>
      <c r="M133" s="29"/>
      <c r="N133" s="29"/>
      <c r="O133" s="1928">
        <v>1</v>
      </c>
      <c r="P133" s="1062"/>
      <c r="Q133" s="2173" t="s">
        <v>3515</v>
      </c>
      <c r="R133" s="1071" t="s">
        <v>3516</v>
      </c>
      <c r="S133" s="29"/>
      <c r="T133" s="29"/>
      <c r="U133" s="29"/>
      <c r="W133" s="29"/>
      <c r="X133" s="29"/>
      <c r="Y133" s="2184" t="s">
        <v>3091</v>
      </c>
      <c r="Z133" s="29"/>
      <c r="AA133" s="2185" t="s">
        <v>3517</v>
      </c>
      <c r="AB133" s="683"/>
    </row>
    <row r="134" spans="1:28">
      <c r="A134" s="29"/>
      <c r="B134" s="2179" t="s">
        <v>3518</v>
      </c>
      <c r="C134" s="29"/>
      <c r="D134" s="29"/>
      <c r="E134" s="29"/>
      <c r="F134" s="29"/>
      <c r="G134" s="29"/>
      <c r="H134" s="29"/>
      <c r="I134" s="29"/>
      <c r="J134" s="29"/>
      <c r="K134" s="29"/>
      <c r="L134" s="29"/>
      <c r="M134" s="29"/>
      <c r="N134" s="29"/>
      <c r="O134" s="1928">
        <v>1</v>
      </c>
      <c r="P134" s="1062"/>
      <c r="Q134" s="2173" t="s">
        <v>3519</v>
      </c>
      <c r="R134" s="1071" t="s">
        <v>3516</v>
      </c>
      <c r="S134" s="29"/>
      <c r="T134" s="29"/>
      <c r="U134" s="29"/>
      <c r="V134" s="2178" t="s">
        <v>3520</v>
      </c>
      <c r="W134" s="29"/>
      <c r="X134" s="29"/>
      <c r="Y134" s="2184" t="s">
        <v>2967</v>
      </c>
      <c r="Z134" s="29"/>
      <c r="AA134" s="2185" t="s">
        <v>3521</v>
      </c>
      <c r="AB134" s="683"/>
    </row>
    <row r="135" spans="1:28">
      <c r="A135" s="29"/>
      <c r="B135" s="2179" t="s">
        <v>3522</v>
      </c>
      <c r="C135" s="29"/>
      <c r="D135" s="29"/>
      <c r="E135" s="29"/>
      <c r="F135" s="29"/>
      <c r="G135" s="29"/>
      <c r="H135" s="29"/>
      <c r="I135" s="29"/>
      <c r="J135" s="29"/>
      <c r="K135" s="29"/>
      <c r="L135" s="29"/>
      <c r="M135" s="29"/>
      <c r="N135" s="29"/>
      <c r="O135" s="1928">
        <v>1</v>
      </c>
      <c r="P135" s="1062"/>
      <c r="Q135" s="2173" t="s">
        <v>3523</v>
      </c>
      <c r="R135" s="1071" t="s">
        <v>3516</v>
      </c>
      <c r="S135" s="29"/>
      <c r="T135" s="29"/>
      <c r="U135" s="29"/>
      <c r="V135" s="2173" t="s">
        <v>3478</v>
      </c>
      <c r="W135" s="1071" t="s">
        <v>3524</v>
      </c>
      <c r="X135" s="29"/>
      <c r="Y135" s="2184" t="s">
        <v>3104</v>
      </c>
      <c r="Z135" s="29"/>
      <c r="AA135" s="2185" t="s">
        <v>3525</v>
      </c>
      <c r="AB135" s="683"/>
    </row>
    <row r="136" spans="1:28">
      <c r="A136" s="29"/>
      <c r="B136" s="551" t="s">
        <v>3524</v>
      </c>
      <c r="E136" s="2173" t="s">
        <v>3478</v>
      </c>
      <c r="G136" s="2173" t="s">
        <v>3492</v>
      </c>
      <c r="H136" s="29"/>
      <c r="I136" s="29"/>
      <c r="J136" s="29"/>
      <c r="K136" s="29"/>
      <c r="L136" s="29"/>
      <c r="M136" s="29"/>
      <c r="N136" s="29"/>
      <c r="O136" s="1928">
        <v>1</v>
      </c>
      <c r="P136" s="1062"/>
      <c r="Q136" s="2173" t="s">
        <v>3526</v>
      </c>
      <c r="R136" s="1071" t="s">
        <v>3516</v>
      </c>
      <c r="S136" s="29"/>
      <c r="T136" s="29"/>
      <c r="U136" s="29"/>
      <c r="V136" s="2173" t="s">
        <v>3492</v>
      </c>
      <c r="W136" s="1071" t="s">
        <v>3524</v>
      </c>
      <c r="X136" s="29"/>
      <c r="Y136" s="2186" t="s">
        <v>1674</v>
      </c>
      <c r="Z136" s="29"/>
      <c r="AA136" s="2187" t="s">
        <v>1674</v>
      </c>
      <c r="AB136" s="683"/>
    </row>
    <row r="137" spans="1:28">
      <c r="A137" s="29"/>
      <c r="B137" s="29" t="s">
        <v>3527</v>
      </c>
      <c r="C137" s="29"/>
      <c r="D137" s="29"/>
      <c r="E137" s="29"/>
      <c r="F137" s="29"/>
      <c r="G137" s="29"/>
      <c r="H137" s="29"/>
      <c r="I137" s="29"/>
      <c r="J137" s="29"/>
      <c r="K137" s="29"/>
      <c r="L137" s="29"/>
      <c r="M137" s="29"/>
      <c r="N137" s="29"/>
      <c r="O137" s="1928">
        <v>1</v>
      </c>
      <c r="P137" s="1062"/>
      <c r="Q137" s="2173" t="s">
        <v>3528</v>
      </c>
      <c r="R137" s="1071" t="s">
        <v>3516</v>
      </c>
      <c r="S137" s="29"/>
      <c r="T137" s="29"/>
      <c r="U137" s="29"/>
      <c r="W137" s="29"/>
      <c r="X137" s="29"/>
      <c r="AB137" s="683"/>
    </row>
    <row r="138" spans="1:28" ht="15.75" thickBot="1">
      <c r="A138" s="29"/>
      <c r="B138" s="29" t="s">
        <v>3529</v>
      </c>
      <c r="C138" s="29"/>
      <c r="D138" s="29"/>
      <c r="E138" s="29"/>
      <c r="F138" s="29"/>
      <c r="G138" s="29"/>
      <c r="H138" s="29"/>
      <c r="I138" s="29"/>
      <c r="J138" s="29"/>
      <c r="K138" s="29"/>
      <c r="L138" s="29"/>
      <c r="M138" s="29"/>
      <c r="N138" s="29"/>
      <c r="O138" s="1928">
        <v>1</v>
      </c>
      <c r="P138" s="2188"/>
      <c r="Q138" s="2189"/>
      <c r="R138" s="1762"/>
      <c r="S138" s="1762"/>
      <c r="T138" s="1762"/>
      <c r="U138" s="1762"/>
      <c r="V138" s="2189"/>
      <c r="W138" s="1762"/>
      <c r="X138" s="1762"/>
      <c r="Y138" s="1762"/>
      <c r="Z138" s="1762"/>
      <c r="AA138" s="1762"/>
      <c r="AB138" s="2190"/>
    </row>
    <row r="139" spans="1:28">
      <c r="A139" s="29"/>
      <c r="B139" s="2179"/>
      <c r="C139" s="29"/>
      <c r="D139" s="29"/>
      <c r="E139" s="29"/>
      <c r="F139" s="29"/>
      <c r="G139" s="29"/>
      <c r="H139" s="29"/>
      <c r="I139" s="29"/>
      <c r="J139" s="29"/>
      <c r="K139" s="29"/>
      <c r="L139" s="29"/>
      <c r="M139" s="29"/>
      <c r="N139" s="29"/>
      <c r="O139" s="1928">
        <v>1</v>
      </c>
    </row>
    <row r="140" spans="1:28" ht="15.75" thickBot="1">
      <c r="A140" s="29"/>
      <c r="B140" s="2179"/>
      <c r="C140" s="29"/>
      <c r="D140" s="29"/>
      <c r="E140" s="29"/>
      <c r="F140" s="29"/>
      <c r="G140" s="29"/>
      <c r="H140" s="29"/>
      <c r="I140" s="29"/>
      <c r="J140" s="29"/>
      <c r="K140" s="29"/>
      <c r="L140" s="29"/>
      <c r="M140" s="29"/>
      <c r="N140" s="29"/>
      <c r="O140" s="1928">
        <v>1</v>
      </c>
    </row>
    <row r="141" spans="1:28">
      <c r="A141" s="29"/>
      <c r="B141" s="551" t="s">
        <v>3501</v>
      </c>
      <c r="D141" s="2173" t="s">
        <v>3446</v>
      </c>
      <c r="F141" s="2173" t="s">
        <v>3473</v>
      </c>
      <c r="H141" s="2173" t="s">
        <v>3508</v>
      </c>
      <c r="J141" s="2173" t="s">
        <v>3497</v>
      </c>
      <c r="L141" s="29"/>
      <c r="M141" s="29"/>
      <c r="N141" s="29"/>
      <c r="O141" s="1928">
        <v>1</v>
      </c>
      <c r="P141" s="2172"/>
      <c r="Q141" s="1439"/>
      <c r="R141" s="1439"/>
      <c r="S141" s="1439"/>
      <c r="T141" s="1439"/>
      <c r="U141" s="1439"/>
      <c r="V141" s="1439"/>
      <c r="W141" s="1439"/>
      <c r="X141" s="1439"/>
      <c r="Y141" s="1439"/>
      <c r="Z141" s="1439"/>
      <c r="AA141" s="1439"/>
      <c r="AB141" s="1720"/>
    </row>
    <row r="142" spans="1:28">
      <c r="A142" s="29"/>
      <c r="B142" s="29" t="s">
        <v>3530</v>
      </c>
      <c r="C142" s="29"/>
      <c r="D142" s="1589"/>
      <c r="E142" s="29"/>
      <c r="F142" s="1589"/>
      <c r="G142" s="29"/>
      <c r="H142" s="29"/>
      <c r="I142" s="29"/>
      <c r="J142" s="29"/>
      <c r="K142" s="29"/>
      <c r="L142" s="29"/>
      <c r="M142" s="29"/>
      <c r="N142" s="29"/>
      <c r="O142" s="1928">
        <v>1</v>
      </c>
      <c r="P142" s="1062"/>
      <c r="Q142" s="1961"/>
      <c r="R142" s="29"/>
      <c r="S142" s="29"/>
      <c r="T142" s="29"/>
      <c r="U142" s="29"/>
      <c r="V142" s="1070"/>
      <c r="W142" s="29"/>
      <c r="X142" s="29"/>
      <c r="Y142" s="29"/>
      <c r="Z142" s="29"/>
      <c r="AA142" s="29"/>
      <c r="AB142" s="683"/>
    </row>
    <row r="143" spans="1:28">
      <c r="A143" s="29"/>
      <c r="B143" s="29"/>
      <c r="C143" s="29"/>
      <c r="D143" s="29"/>
      <c r="E143" s="29"/>
      <c r="F143" s="29"/>
      <c r="G143" s="29"/>
      <c r="H143" s="29"/>
      <c r="I143" s="29"/>
      <c r="J143" s="29"/>
      <c r="K143" s="29"/>
      <c r="L143" s="29"/>
      <c r="M143" s="29"/>
      <c r="N143" s="29"/>
      <c r="O143" s="1928">
        <v>1</v>
      </c>
      <c r="P143" s="1062"/>
      <c r="Q143" s="1071" t="s">
        <v>3428</v>
      </c>
      <c r="R143" s="29"/>
      <c r="S143" s="29"/>
      <c r="T143" s="29"/>
      <c r="U143" s="29"/>
      <c r="V143" s="1071" t="s">
        <v>3531</v>
      </c>
      <c r="W143" s="29"/>
      <c r="X143" s="29"/>
      <c r="Y143" s="29"/>
      <c r="Z143" s="29"/>
      <c r="AA143" s="29"/>
      <c r="AB143" s="683"/>
    </row>
    <row r="144" spans="1:28">
      <c r="A144" s="29"/>
      <c r="B144" s="29"/>
      <c r="C144" s="29"/>
      <c r="D144" s="29"/>
      <c r="E144" s="29"/>
      <c r="F144" s="29"/>
      <c r="G144" s="29"/>
      <c r="H144" s="29"/>
      <c r="I144" s="29"/>
      <c r="J144" s="29"/>
      <c r="K144" s="29"/>
      <c r="L144" s="29"/>
      <c r="M144" s="29"/>
      <c r="N144" s="29"/>
      <c r="O144" s="1928">
        <v>1</v>
      </c>
      <c r="P144" s="1062"/>
      <c r="Q144" s="2173" t="s">
        <v>3427</v>
      </c>
      <c r="R144" s="1071" t="s">
        <v>3532</v>
      </c>
      <c r="S144" s="29"/>
      <c r="T144" s="1071"/>
      <c r="U144" s="29"/>
      <c r="V144" s="2173" t="s">
        <v>3448</v>
      </c>
      <c r="W144" s="1071" t="s">
        <v>3533</v>
      </c>
      <c r="X144" s="29"/>
      <c r="Y144" s="29"/>
      <c r="Z144" s="29"/>
      <c r="AA144" s="29"/>
      <c r="AB144" s="683"/>
    </row>
    <row r="145" spans="1:28">
      <c r="A145" s="29"/>
      <c r="B145" s="2180" t="s">
        <v>3461</v>
      </c>
      <c r="D145" s="2173" t="s">
        <v>3431</v>
      </c>
      <c r="F145" s="2173" t="s">
        <v>3427</v>
      </c>
      <c r="H145" s="2173" t="s">
        <v>3492</v>
      </c>
      <c r="J145" s="2173" t="s">
        <v>3478</v>
      </c>
      <c r="L145" s="29"/>
      <c r="M145" s="29"/>
      <c r="N145" s="29"/>
      <c r="O145" s="1928">
        <v>1</v>
      </c>
      <c r="P145" s="1062"/>
      <c r="Q145" s="2173" t="s">
        <v>3431</v>
      </c>
      <c r="R145" s="1071" t="s">
        <v>3532</v>
      </c>
      <c r="S145" s="29"/>
      <c r="T145" s="1071"/>
      <c r="U145" s="29"/>
      <c r="V145" s="2173" t="s">
        <v>3478</v>
      </c>
      <c r="W145" s="1071" t="s">
        <v>3533</v>
      </c>
      <c r="X145" s="29"/>
      <c r="Y145" s="29"/>
      <c r="Z145" s="29"/>
      <c r="AA145" s="29"/>
      <c r="AB145" s="683"/>
    </row>
    <row r="146" spans="1:28">
      <c r="A146" s="29"/>
      <c r="B146" s="2191" t="s">
        <v>3534</v>
      </c>
      <c r="C146" s="29"/>
      <c r="D146" s="29"/>
      <c r="E146" s="29"/>
      <c r="F146" s="29"/>
      <c r="G146" s="29"/>
      <c r="H146" s="29"/>
      <c r="I146" s="29"/>
      <c r="J146" s="29"/>
      <c r="K146" s="29"/>
      <c r="L146" s="29"/>
      <c r="M146" s="29"/>
      <c r="N146" s="29"/>
      <c r="O146" s="1928">
        <v>1</v>
      </c>
      <c r="P146" s="1062"/>
      <c r="Q146" s="29"/>
      <c r="R146" s="29"/>
      <c r="S146" s="29"/>
      <c r="T146" s="29"/>
      <c r="U146" s="29"/>
      <c r="V146" s="2173" t="s">
        <v>3492</v>
      </c>
      <c r="W146" s="1071" t="s">
        <v>3533</v>
      </c>
      <c r="X146" s="29"/>
      <c r="Y146" s="29"/>
      <c r="Z146" s="29"/>
      <c r="AA146" s="29"/>
      <c r="AB146" s="683"/>
    </row>
    <row r="147" spans="1:28">
      <c r="A147" s="29"/>
      <c r="B147" s="551"/>
      <c r="C147" s="29"/>
      <c r="D147" s="29"/>
      <c r="E147" s="29"/>
      <c r="F147" s="29"/>
      <c r="G147" s="29"/>
      <c r="H147" s="29"/>
      <c r="I147" s="29"/>
      <c r="J147" s="29"/>
      <c r="K147" s="29"/>
      <c r="L147" s="29"/>
      <c r="M147" s="29"/>
      <c r="N147" s="29"/>
      <c r="O147" s="1928">
        <v>1</v>
      </c>
      <c r="P147" s="1062"/>
      <c r="Q147" s="1071"/>
      <c r="R147" s="29"/>
      <c r="S147" s="29"/>
      <c r="T147" s="29"/>
      <c r="U147" s="29"/>
      <c r="V147" s="29"/>
      <c r="W147" s="29"/>
      <c r="X147" s="29"/>
      <c r="Y147" s="29"/>
      <c r="Z147" s="29"/>
      <c r="AA147" s="29"/>
      <c r="AB147" s="683"/>
    </row>
    <row r="148" spans="1:28">
      <c r="A148" s="29"/>
      <c r="B148" s="2192" t="s">
        <v>3535</v>
      </c>
      <c r="C148" s="29"/>
      <c r="D148" s="29"/>
      <c r="E148" s="29"/>
      <c r="F148" s="29"/>
      <c r="G148" s="29"/>
      <c r="H148" s="29"/>
      <c r="I148" s="29"/>
      <c r="J148" s="29"/>
      <c r="K148" s="29"/>
      <c r="L148" s="29"/>
      <c r="M148" s="29"/>
      <c r="N148" s="29"/>
      <c r="O148" s="1928">
        <v>1</v>
      </c>
      <c r="P148" s="1062"/>
      <c r="Q148" s="1071" t="s">
        <v>3536</v>
      </c>
      <c r="R148" s="29"/>
      <c r="S148" s="29"/>
      <c r="T148" s="29"/>
      <c r="U148" s="29"/>
      <c r="V148" s="1071" t="s">
        <v>3537</v>
      </c>
      <c r="W148" s="29"/>
      <c r="X148" s="29"/>
      <c r="Y148" s="2182" t="s">
        <v>3453</v>
      </c>
      <c r="Z148" s="29"/>
      <c r="AA148" s="2183" t="s">
        <v>3454</v>
      </c>
      <c r="AB148" s="683"/>
    </row>
    <row r="149" spans="1:28">
      <c r="A149" s="29"/>
      <c r="B149" s="2192" t="s">
        <v>3538</v>
      </c>
      <c r="C149" s="29"/>
      <c r="D149" s="29"/>
      <c r="E149" s="29"/>
      <c r="F149" s="29"/>
      <c r="G149" s="29"/>
      <c r="H149" s="29"/>
      <c r="I149" s="29"/>
      <c r="J149" s="29"/>
      <c r="K149" s="29"/>
      <c r="L149" s="29"/>
      <c r="M149" s="29"/>
      <c r="N149" s="29"/>
      <c r="O149" s="1928">
        <v>1</v>
      </c>
      <c r="P149" s="1062"/>
      <c r="Q149" s="2173" t="s">
        <v>3434</v>
      </c>
      <c r="R149" s="1071" t="s">
        <v>3539</v>
      </c>
      <c r="S149" s="29"/>
      <c r="T149" s="1071"/>
      <c r="U149" s="29"/>
      <c r="V149" s="2173" t="s">
        <v>3451</v>
      </c>
      <c r="W149" s="1071" t="s">
        <v>3537</v>
      </c>
      <c r="X149" s="29"/>
      <c r="Y149" s="2182" t="s">
        <v>3458</v>
      </c>
      <c r="Z149" s="29"/>
      <c r="AA149" s="2183" t="s">
        <v>3459</v>
      </c>
      <c r="AB149" s="683"/>
    </row>
    <row r="150" spans="1:28">
      <c r="A150" s="29"/>
      <c r="B150" s="2192" t="s">
        <v>3540</v>
      </c>
      <c r="C150" s="29"/>
      <c r="D150" s="29"/>
      <c r="E150" s="29"/>
      <c r="F150" s="29"/>
      <c r="G150" s="29"/>
      <c r="H150" s="29"/>
      <c r="I150" s="29"/>
      <c r="J150" s="29"/>
      <c r="K150" s="29"/>
      <c r="L150" s="29"/>
      <c r="M150" s="29"/>
      <c r="N150" s="29"/>
      <c r="O150" s="1928">
        <v>1</v>
      </c>
      <c r="P150" s="1062"/>
      <c r="Q150" s="2173" t="s">
        <v>3436</v>
      </c>
      <c r="R150" s="1071" t="s">
        <v>3539</v>
      </c>
      <c r="S150" s="29"/>
      <c r="T150" s="1071"/>
      <c r="U150" s="29"/>
      <c r="V150" s="2173" t="s">
        <v>3456</v>
      </c>
      <c r="W150" s="1071" t="s">
        <v>3541</v>
      </c>
      <c r="X150" s="29"/>
      <c r="Y150" s="2182" t="s">
        <v>3462</v>
      </c>
      <c r="Z150" s="29"/>
      <c r="AA150" s="2183" t="s">
        <v>3463</v>
      </c>
      <c r="AB150" s="683"/>
    </row>
    <row r="151" spans="1:28">
      <c r="A151" s="29"/>
      <c r="B151" s="29" t="s">
        <v>3542</v>
      </c>
      <c r="C151" s="29"/>
      <c r="D151" s="29"/>
      <c r="E151" s="29"/>
      <c r="F151" s="29"/>
      <c r="G151" s="29"/>
      <c r="H151" s="29"/>
      <c r="I151" s="29"/>
      <c r="J151" s="29"/>
      <c r="K151" s="29"/>
      <c r="L151" s="29"/>
      <c r="M151" s="29"/>
      <c r="N151" s="29"/>
      <c r="O151" s="1928">
        <v>1</v>
      </c>
      <c r="P151" s="1062"/>
      <c r="Q151" s="29"/>
      <c r="R151" s="29"/>
      <c r="S151" s="29"/>
      <c r="T151" s="29"/>
      <c r="U151" s="29"/>
      <c r="V151" s="2173" t="s">
        <v>3528</v>
      </c>
      <c r="W151" s="1071" t="s">
        <v>3537</v>
      </c>
      <c r="X151" s="29"/>
      <c r="Y151" s="2182" t="s">
        <v>3466</v>
      </c>
      <c r="Z151" s="29"/>
      <c r="AA151" s="2183" t="s">
        <v>3467</v>
      </c>
      <c r="AB151" s="683"/>
    </row>
    <row r="152" spans="1:28">
      <c r="A152" s="29"/>
      <c r="B152" s="2179" t="s">
        <v>3543</v>
      </c>
      <c r="C152" s="29"/>
      <c r="D152" s="29"/>
      <c r="E152" s="29"/>
      <c r="F152" s="29"/>
      <c r="G152" s="29"/>
      <c r="H152" s="29"/>
      <c r="I152" s="29"/>
      <c r="J152" s="29"/>
      <c r="K152" s="29"/>
      <c r="L152" s="29"/>
      <c r="M152" s="29"/>
      <c r="N152" s="29"/>
      <c r="O152" s="1928">
        <v>1</v>
      </c>
      <c r="P152" s="1062"/>
      <c r="Q152" s="1071" t="s">
        <v>3544</v>
      </c>
      <c r="R152" s="29"/>
      <c r="S152" s="29"/>
      <c r="T152" s="29"/>
      <c r="U152" s="29"/>
      <c r="V152" s="2173" t="s">
        <v>3413</v>
      </c>
      <c r="W152" s="1071" t="s">
        <v>3541</v>
      </c>
      <c r="X152" s="29"/>
      <c r="Y152" s="2182" t="s">
        <v>3470</v>
      </c>
      <c r="Z152" s="29"/>
      <c r="AA152" s="2183" t="s">
        <v>3471</v>
      </c>
      <c r="AB152" s="683"/>
    </row>
    <row r="153" spans="1:28">
      <c r="A153" s="29"/>
      <c r="B153" s="2179" t="s">
        <v>3545</v>
      </c>
      <c r="C153" s="29"/>
      <c r="D153" s="29"/>
      <c r="E153" s="29"/>
      <c r="F153" s="29"/>
      <c r="G153" s="29"/>
      <c r="H153" s="29"/>
      <c r="I153" s="29"/>
      <c r="J153" s="29"/>
      <c r="K153" s="29"/>
      <c r="L153" s="29"/>
      <c r="M153" s="29"/>
      <c r="N153" s="29"/>
      <c r="O153" s="1928">
        <v>1</v>
      </c>
      <c r="P153" s="1062"/>
      <c r="Q153" s="2173" t="s">
        <v>3433</v>
      </c>
      <c r="R153" s="1071" t="s">
        <v>3546</v>
      </c>
      <c r="S153" s="29"/>
      <c r="T153" s="1071"/>
      <c r="U153" s="29"/>
      <c r="V153" s="29"/>
      <c r="W153" s="29"/>
      <c r="X153" s="29"/>
      <c r="Y153" s="2182" t="s">
        <v>3475</v>
      </c>
      <c r="Z153" s="29"/>
      <c r="AA153" s="2183" t="s">
        <v>3476</v>
      </c>
      <c r="AB153" s="683"/>
    </row>
    <row r="154" spans="1:28">
      <c r="A154" s="29"/>
      <c r="B154" s="2179"/>
      <c r="D154" s="2173" t="s">
        <v>3446</v>
      </c>
      <c r="F154" s="2173" t="s">
        <v>3448</v>
      </c>
      <c r="H154" s="2173" t="s">
        <v>3469</v>
      </c>
      <c r="J154" s="2173" t="s">
        <v>3486</v>
      </c>
      <c r="L154" s="29"/>
      <c r="M154" s="29"/>
      <c r="N154" s="29"/>
      <c r="O154" s="1928">
        <v>1</v>
      </c>
      <c r="P154" s="1062"/>
      <c r="Q154" s="2173" t="s">
        <v>3445</v>
      </c>
      <c r="R154" s="1071" t="s">
        <v>3547</v>
      </c>
      <c r="S154" s="29"/>
      <c r="T154" s="1071"/>
      <c r="U154" s="29"/>
      <c r="V154" s="1071" t="s">
        <v>3516</v>
      </c>
      <c r="W154" s="29"/>
      <c r="X154" s="29"/>
      <c r="Y154" s="2182" t="s">
        <v>3480</v>
      </c>
      <c r="Z154" s="29"/>
      <c r="AA154" s="2183" t="s">
        <v>3481</v>
      </c>
      <c r="AB154" s="683"/>
    </row>
    <row r="155" spans="1:28">
      <c r="A155" s="29"/>
      <c r="B155" s="2179" t="s">
        <v>3548</v>
      </c>
      <c r="C155" s="29"/>
      <c r="D155" s="29"/>
      <c r="E155" s="29"/>
      <c r="F155" s="29"/>
      <c r="G155" s="29"/>
      <c r="H155" s="29"/>
      <c r="I155" s="29"/>
      <c r="J155" s="29"/>
      <c r="K155" s="29"/>
      <c r="L155" s="29"/>
      <c r="M155" s="29"/>
      <c r="N155" s="29"/>
      <c r="O155" s="1928">
        <v>1</v>
      </c>
      <c r="P155" s="1062"/>
      <c r="Q155" s="2173" t="s">
        <v>3449</v>
      </c>
      <c r="R155" s="1071" t="s">
        <v>3549</v>
      </c>
      <c r="S155" s="29"/>
      <c r="T155" s="1071"/>
      <c r="U155" s="29"/>
      <c r="V155" s="2173" t="s">
        <v>3515</v>
      </c>
      <c r="W155" s="1961" t="s">
        <v>60</v>
      </c>
      <c r="X155" s="29"/>
      <c r="Y155" s="2184" t="s">
        <v>3484</v>
      </c>
      <c r="Z155" s="29"/>
      <c r="AA155" s="2185" t="s">
        <v>3485</v>
      </c>
      <c r="AB155" s="683"/>
    </row>
    <row r="156" spans="1:28">
      <c r="A156" s="29"/>
      <c r="B156" s="2179" t="s">
        <v>3550</v>
      </c>
      <c r="C156" s="29"/>
      <c r="D156" s="29"/>
      <c r="E156" s="29"/>
      <c r="F156" s="29"/>
      <c r="G156" s="29"/>
      <c r="H156" s="29"/>
      <c r="I156" s="29"/>
      <c r="J156" s="29"/>
      <c r="K156" s="29"/>
      <c r="L156" s="29"/>
      <c r="M156" s="29"/>
      <c r="N156" s="29"/>
      <c r="O156" s="1928">
        <v>1</v>
      </c>
      <c r="P156" s="1062"/>
      <c r="Q156" s="29"/>
      <c r="R156" s="29"/>
      <c r="S156" s="29"/>
      <c r="T156" s="29"/>
      <c r="U156" s="29"/>
      <c r="V156" s="29"/>
      <c r="W156" s="29"/>
      <c r="X156" s="29"/>
      <c r="Y156" s="2184" t="s">
        <v>3487</v>
      </c>
      <c r="Z156" s="29"/>
      <c r="AA156" s="2185" t="s">
        <v>3488</v>
      </c>
      <c r="AB156" s="683"/>
    </row>
    <row r="157" spans="1:28">
      <c r="A157" s="29"/>
      <c r="B157" s="2179" t="s">
        <v>3551</v>
      </c>
      <c r="C157" s="29"/>
      <c r="D157" s="29"/>
      <c r="E157" s="29"/>
      <c r="F157" s="29"/>
      <c r="G157" s="29"/>
      <c r="H157" s="29"/>
      <c r="I157" s="29"/>
      <c r="J157" s="29"/>
      <c r="K157" s="29"/>
      <c r="L157" s="29"/>
      <c r="M157" s="29"/>
      <c r="N157" s="29"/>
      <c r="O157" s="1928">
        <v>1</v>
      </c>
      <c r="P157" s="1062"/>
      <c r="Q157" s="1071" t="s">
        <v>3552</v>
      </c>
      <c r="R157" s="29"/>
      <c r="S157" s="29"/>
      <c r="T157" s="29"/>
      <c r="U157" s="29"/>
      <c r="V157" s="29" t="s">
        <v>3553</v>
      </c>
      <c r="W157" s="29"/>
      <c r="X157" s="29"/>
      <c r="Y157" s="2184" t="s">
        <v>3493</v>
      </c>
      <c r="Z157" s="29"/>
      <c r="AA157" s="2185" t="s">
        <v>3494</v>
      </c>
      <c r="AB157" s="683"/>
    </row>
    <row r="158" spans="1:28">
      <c r="A158" s="29"/>
      <c r="B158" s="2179" t="s">
        <v>3554</v>
      </c>
      <c r="C158" s="29"/>
      <c r="D158" s="29"/>
      <c r="E158" s="29"/>
      <c r="F158" s="29"/>
      <c r="G158" s="29"/>
      <c r="H158" s="29"/>
      <c r="I158" s="29"/>
      <c r="J158" s="29"/>
      <c r="K158" s="29"/>
      <c r="L158" s="29"/>
      <c r="M158" s="29"/>
      <c r="N158" s="29"/>
      <c r="P158" s="1062"/>
      <c r="Q158" s="2173" t="s">
        <v>3446</v>
      </c>
      <c r="R158" s="1071" t="s">
        <v>3555</v>
      </c>
      <c r="S158" s="29"/>
      <c r="T158" s="1071"/>
      <c r="U158" s="29"/>
      <c r="V158" s="2173" t="s">
        <v>3519</v>
      </c>
      <c r="W158" s="1961" t="s">
        <v>60</v>
      </c>
      <c r="X158" s="29"/>
      <c r="Y158" s="2184" t="s">
        <v>2940</v>
      </c>
      <c r="Z158" s="29"/>
      <c r="AA158" s="2185" t="s">
        <v>3496</v>
      </c>
      <c r="AB158" s="683"/>
    </row>
    <row r="159" spans="1:28">
      <c r="A159" s="29"/>
      <c r="B159" s="2179"/>
      <c r="C159" s="29"/>
      <c r="D159" s="29"/>
      <c r="E159" s="29"/>
      <c r="F159" s="29"/>
      <c r="G159" s="29"/>
      <c r="H159" s="29"/>
      <c r="I159" s="29"/>
      <c r="J159" s="29"/>
      <c r="K159" s="29"/>
      <c r="L159" s="29"/>
      <c r="M159" s="29"/>
      <c r="N159" s="29"/>
      <c r="O159" s="1928">
        <v>1</v>
      </c>
      <c r="P159" s="1062"/>
      <c r="Q159" s="29"/>
      <c r="R159" s="29"/>
      <c r="S159" s="29"/>
      <c r="T159" s="29"/>
      <c r="U159" s="29"/>
      <c r="V159" s="2173" t="s">
        <v>3523</v>
      </c>
      <c r="W159" s="1961" t="s">
        <v>3556</v>
      </c>
      <c r="X159" s="29"/>
      <c r="Y159" s="2184" t="s">
        <v>3105</v>
      </c>
      <c r="Z159" s="29"/>
      <c r="AA159" s="2185" t="s">
        <v>3499</v>
      </c>
      <c r="AB159" s="683"/>
    </row>
    <row r="160" spans="1:28">
      <c r="A160" s="29"/>
      <c r="B160" s="551" t="s">
        <v>3407</v>
      </c>
      <c r="C160" s="29"/>
      <c r="D160" s="29"/>
      <c r="E160" s="29"/>
      <c r="F160" s="29"/>
      <c r="G160" s="29"/>
      <c r="H160" s="29"/>
      <c r="I160" s="29"/>
      <c r="J160" s="29"/>
      <c r="K160" s="29"/>
      <c r="L160" s="29"/>
      <c r="M160" s="29"/>
      <c r="N160" s="29"/>
      <c r="O160" s="1928">
        <v>1</v>
      </c>
      <c r="P160" s="1062"/>
      <c r="Q160" s="1071" t="s">
        <v>3557</v>
      </c>
      <c r="R160" s="29"/>
      <c r="S160" s="29"/>
      <c r="T160" s="29"/>
      <c r="U160" s="29"/>
      <c r="V160" s="29"/>
      <c r="W160" s="29"/>
      <c r="X160" s="29"/>
      <c r="Y160" s="2184" t="s">
        <v>3502</v>
      </c>
      <c r="Z160" s="29"/>
      <c r="AA160" s="2185" t="s">
        <v>3503</v>
      </c>
      <c r="AB160" s="683"/>
    </row>
    <row r="161" spans="1:28">
      <c r="B161" s="2169" t="s">
        <v>3515</v>
      </c>
      <c r="D161" s="2169" t="s">
        <v>3558</v>
      </c>
      <c r="F161" s="2169" t="s">
        <v>3519</v>
      </c>
      <c r="G161" s="2171"/>
      <c r="H161" s="2169" t="s">
        <v>3523</v>
      </c>
      <c r="J161" s="2169" t="s">
        <v>3526</v>
      </c>
      <c r="K161" s="2171"/>
      <c r="L161" s="2169" t="s">
        <v>3528</v>
      </c>
      <c r="M161" s="29"/>
      <c r="N161" s="29"/>
      <c r="O161" s="1928">
        <v>1</v>
      </c>
      <c r="P161" s="1062"/>
      <c r="Q161" s="2173" t="s">
        <v>3469</v>
      </c>
      <c r="R161" s="1071" t="s">
        <v>3559</v>
      </c>
      <c r="S161" s="29"/>
      <c r="T161" s="1071"/>
      <c r="U161" s="29"/>
      <c r="V161" s="29" t="s">
        <v>3560</v>
      </c>
      <c r="W161" s="29"/>
      <c r="X161" s="29"/>
      <c r="Y161" s="2184" t="s">
        <v>3505</v>
      </c>
      <c r="Z161" s="29"/>
      <c r="AA161" s="2185" t="s">
        <v>3506</v>
      </c>
      <c r="AB161" s="683"/>
    </row>
    <row r="162" spans="1:28">
      <c r="A162" s="29"/>
      <c r="B162" s="29"/>
      <c r="C162" s="2193"/>
      <c r="D162" s="2193"/>
      <c r="E162" s="29"/>
      <c r="F162" s="29"/>
      <c r="G162" s="29"/>
      <c r="H162" s="29"/>
      <c r="I162" s="29"/>
      <c r="J162" s="29"/>
      <c r="K162" s="29"/>
      <c r="L162" s="29"/>
      <c r="M162" s="29"/>
      <c r="N162" s="29"/>
      <c r="O162" s="1928">
        <v>1</v>
      </c>
      <c r="P162" s="1062"/>
      <c r="Q162" s="2173" t="s">
        <v>3486</v>
      </c>
      <c r="R162" s="1071" t="s">
        <v>3559</v>
      </c>
      <c r="S162" s="29"/>
      <c r="T162" s="1071"/>
      <c r="U162" s="29"/>
      <c r="V162" s="2173" t="s">
        <v>3409</v>
      </c>
      <c r="W162" s="1961" t="s">
        <v>60</v>
      </c>
      <c r="X162" s="29"/>
      <c r="Y162" s="2184" t="s">
        <v>3509</v>
      </c>
      <c r="Z162" s="29"/>
      <c r="AA162" s="2185" t="s">
        <v>3510</v>
      </c>
      <c r="AB162" s="683"/>
    </row>
    <row r="163" spans="1:28" ht="18.75" customHeight="1">
      <c r="A163" s="1928">
        <v>1</v>
      </c>
      <c r="B163" s="1928">
        <v>1</v>
      </c>
      <c r="C163" s="1928">
        <v>1</v>
      </c>
      <c r="D163" s="1928">
        <v>1</v>
      </c>
      <c r="E163" s="1928">
        <v>1</v>
      </c>
      <c r="F163" s="1928">
        <v>1</v>
      </c>
      <c r="G163" s="1928">
        <v>1</v>
      </c>
      <c r="H163" s="1928">
        <v>1</v>
      </c>
      <c r="I163" s="1928">
        <v>1</v>
      </c>
      <c r="J163" s="1928">
        <v>1</v>
      </c>
      <c r="K163" s="1928">
        <v>1</v>
      </c>
      <c r="L163" s="1928">
        <v>1</v>
      </c>
      <c r="M163" s="1928">
        <v>1</v>
      </c>
      <c r="N163" s="1928">
        <v>1</v>
      </c>
      <c r="O163" s="1928">
        <v>1</v>
      </c>
      <c r="P163" s="1062"/>
      <c r="Q163" s="29"/>
      <c r="R163" s="29"/>
      <c r="S163" s="29"/>
      <c r="T163" s="29"/>
      <c r="U163" s="29"/>
      <c r="V163" s="29"/>
      <c r="W163" s="29"/>
      <c r="X163" s="29"/>
      <c r="Y163" s="2184" t="s">
        <v>3512</v>
      </c>
      <c r="Z163" s="29"/>
      <c r="AA163" s="2185" t="s">
        <v>3513</v>
      </c>
      <c r="AB163" s="683"/>
    </row>
    <row r="164" spans="1:28">
      <c r="A164" s="1928">
        <v>1</v>
      </c>
      <c r="B164" s="1928">
        <v>1</v>
      </c>
      <c r="C164" s="1928">
        <v>1</v>
      </c>
      <c r="D164" s="1928">
        <v>1</v>
      </c>
      <c r="E164" s="1928">
        <v>1</v>
      </c>
      <c r="F164" s="1928">
        <v>1</v>
      </c>
      <c r="G164" s="1928">
        <v>1</v>
      </c>
      <c r="H164" s="1928">
        <v>1</v>
      </c>
      <c r="I164" s="1928">
        <v>1</v>
      </c>
      <c r="J164" s="1928">
        <v>1</v>
      </c>
      <c r="K164" s="1928">
        <v>1</v>
      </c>
      <c r="L164" s="1928">
        <v>1</v>
      </c>
      <c r="M164" s="1928">
        <v>1</v>
      </c>
      <c r="N164" s="1928">
        <v>1</v>
      </c>
      <c r="O164" s="1928">
        <v>1</v>
      </c>
      <c r="P164" s="1062"/>
      <c r="Q164" s="1071" t="s">
        <v>3561</v>
      </c>
      <c r="R164" s="29"/>
      <c r="S164" s="29"/>
      <c r="T164" s="29"/>
      <c r="U164" s="29"/>
      <c r="V164" s="29"/>
      <c r="W164" s="29"/>
      <c r="X164" s="29"/>
      <c r="Y164" s="2184" t="s">
        <v>3091</v>
      </c>
      <c r="Z164" s="29"/>
      <c r="AA164" s="2185" t="s">
        <v>3517</v>
      </c>
      <c r="AB164" s="683"/>
    </row>
    <row r="165" spans="1:28">
      <c r="A165" s="1928">
        <v>1</v>
      </c>
      <c r="B165" s="1928">
        <v>1</v>
      </c>
      <c r="C165" s="1928">
        <v>1</v>
      </c>
      <c r="D165" s="1928">
        <v>1</v>
      </c>
      <c r="E165" s="1928">
        <v>1</v>
      </c>
      <c r="F165" s="1928">
        <v>1</v>
      </c>
      <c r="G165" s="1928">
        <v>1</v>
      </c>
      <c r="H165" s="1928">
        <v>1</v>
      </c>
      <c r="I165" s="1928">
        <v>1</v>
      </c>
      <c r="J165" s="1928">
        <v>1</v>
      </c>
      <c r="K165" s="1928">
        <v>1</v>
      </c>
      <c r="L165" s="1928">
        <v>1</v>
      </c>
      <c r="M165" s="1928">
        <v>1</v>
      </c>
      <c r="N165" s="1928">
        <v>1</v>
      </c>
      <c r="O165" s="1928">
        <v>1</v>
      </c>
      <c r="P165" s="1062"/>
      <c r="Q165" s="2173" t="s">
        <v>3473</v>
      </c>
      <c r="R165" s="1071" t="s">
        <v>3562</v>
      </c>
      <c r="S165" s="29"/>
      <c r="T165" s="1071"/>
      <c r="U165" s="29"/>
      <c r="V165" s="29"/>
      <c r="W165" s="29"/>
      <c r="X165" s="29"/>
      <c r="Y165" s="2184" t="s">
        <v>2967</v>
      </c>
      <c r="Z165" s="29"/>
      <c r="AA165" s="2185" t="s">
        <v>3521</v>
      </c>
      <c r="AB165" s="683"/>
    </row>
    <row r="166" spans="1:28">
      <c r="A166" s="1928">
        <v>1</v>
      </c>
      <c r="B166" s="1928">
        <v>1</v>
      </c>
      <c r="C166" s="1928">
        <v>1</v>
      </c>
      <c r="D166" s="1928">
        <v>1</v>
      </c>
      <c r="E166" s="1928">
        <v>1</v>
      </c>
      <c r="F166" s="1928">
        <v>1</v>
      </c>
      <c r="G166" s="1928">
        <v>1</v>
      </c>
      <c r="H166" s="1928">
        <v>1</v>
      </c>
      <c r="I166" s="1928">
        <v>1</v>
      </c>
      <c r="J166" s="1928">
        <v>1</v>
      </c>
      <c r="K166" s="1928">
        <v>1</v>
      </c>
      <c r="L166" s="1928">
        <v>1</v>
      </c>
      <c r="M166" s="1928">
        <v>1</v>
      </c>
      <c r="N166" s="1928">
        <v>1</v>
      </c>
      <c r="O166" s="1928">
        <v>1</v>
      </c>
      <c r="P166" s="1062"/>
      <c r="Q166" s="2173" t="s">
        <v>3497</v>
      </c>
      <c r="R166" s="1071" t="s">
        <v>3562</v>
      </c>
      <c r="S166" s="29"/>
      <c r="T166" s="1071"/>
      <c r="U166" s="29"/>
      <c r="V166" s="29"/>
      <c r="W166" s="29"/>
      <c r="X166" s="29"/>
      <c r="Y166" s="2184" t="s">
        <v>3104</v>
      </c>
      <c r="Z166" s="29"/>
      <c r="AA166" s="2185" t="s">
        <v>3525</v>
      </c>
      <c r="AB166" s="683"/>
    </row>
    <row r="167" spans="1:28">
      <c r="A167" s="1928">
        <v>1</v>
      </c>
      <c r="B167" s="1928">
        <v>1</v>
      </c>
      <c r="C167" s="1928">
        <v>1</v>
      </c>
      <c r="D167" s="1928">
        <v>1</v>
      </c>
      <c r="E167" s="1928">
        <v>1</v>
      </c>
      <c r="F167" s="1928">
        <v>1</v>
      </c>
      <c r="G167" s="1928">
        <v>1</v>
      </c>
      <c r="H167" s="1928">
        <v>1</v>
      </c>
      <c r="I167" s="1928">
        <v>1</v>
      </c>
      <c r="J167" s="1928">
        <v>1</v>
      </c>
      <c r="K167" s="1928">
        <v>1</v>
      </c>
      <c r="L167" s="1928">
        <v>1</v>
      </c>
      <c r="M167" s="1928">
        <v>1</v>
      </c>
      <c r="N167" s="1928">
        <v>1</v>
      </c>
      <c r="O167" s="1928">
        <v>1</v>
      </c>
      <c r="P167" s="1062"/>
      <c r="Q167" s="1071"/>
      <c r="R167" s="1071"/>
      <c r="S167" s="1071"/>
      <c r="T167" s="1071"/>
      <c r="U167" s="1071"/>
      <c r="V167" s="1071"/>
      <c r="W167" s="1071"/>
      <c r="X167" s="29"/>
      <c r="Y167" s="2186" t="s">
        <v>1674</v>
      </c>
      <c r="Z167" s="29"/>
      <c r="AA167" s="2187" t="s">
        <v>1674</v>
      </c>
      <c r="AB167" s="683"/>
    </row>
    <row r="168" spans="1:28" ht="15.75" thickBot="1">
      <c r="A168" s="1928">
        <v>1</v>
      </c>
      <c r="B168" s="1928">
        <v>1</v>
      </c>
      <c r="C168" s="1928">
        <v>1</v>
      </c>
      <c r="D168" s="1928">
        <v>1</v>
      </c>
      <c r="E168" s="1928">
        <v>1</v>
      </c>
      <c r="F168" s="1928">
        <v>1</v>
      </c>
      <c r="G168" s="1928">
        <v>1</v>
      </c>
      <c r="H168" s="1928">
        <v>1</v>
      </c>
      <c r="I168" s="1928">
        <v>1</v>
      </c>
      <c r="J168" s="1928">
        <v>1</v>
      </c>
      <c r="K168" s="1928">
        <v>1</v>
      </c>
      <c r="L168" s="1928">
        <v>1</v>
      </c>
      <c r="M168" s="1928">
        <v>1</v>
      </c>
      <c r="N168" s="1928">
        <v>1</v>
      </c>
      <c r="O168" s="1928">
        <v>1</v>
      </c>
      <c r="P168" s="2188"/>
      <c r="Q168" s="2194"/>
      <c r="R168" s="2194"/>
      <c r="S168" s="2194"/>
      <c r="T168" s="2194"/>
      <c r="U168" s="2194"/>
      <c r="V168" s="2194"/>
      <c r="W168" s="2194"/>
      <c r="X168" s="1762"/>
      <c r="Y168" s="1762"/>
      <c r="Z168" s="1762"/>
      <c r="AA168" s="1762"/>
      <c r="AB168" s="2190"/>
    </row>
    <row r="169" spans="1:28" ht="15.75" customHeight="1">
      <c r="A169" s="1928">
        <v>1</v>
      </c>
      <c r="B169" s="1928">
        <v>1</v>
      </c>
      <c r="C169" s="1928">
        <v>1</v>
      </c>
      <c r="D169" s="1928">
        <v>1</v>
      </c>
      <c r="E169" s="1928">
        <v>1</v>
      </c>
      <c r="F169" s="1928">
        <v>1</v>
      </c>
      <c r="G169" s="1928">
        <v>1</v>
      </c>
      <c r="H169" s="1928">
        <v>1</v>
      </c>
      <c r="I169" s="1928">
        <v>1</v>
      </c>
      <c r="J169" s="1928">
        <v>1</v>
      </c>
      <c r="K169" s="1928">
        <v>1</v>
      </c>
      <c r="L169" s="1928">
        <v>1</v>
      </c>
      <c r="M169" s="1928">
        <v>1</v>
      </c>
      <c r="N169" s="1928">
        <v>1</v>
      </c>
      <c r="O169" s="1928">
        <v>1</v>
      </c>
    </row>
    <row r="170" spans="1:28" ht="15.75" customHeight="1" thickBot="1">
      <c r="A170" s="1928">
        <v>1</v>
      </c>
      <c r="B170" s="1928">
        <v>1</v>
      </c>
      <c r="C170" s="1928">
        <v>1</v>
      </c>
      <c r="D170" s="1928">
        <v>1</v>
      </c>
      <c r="E170" s="1928">
        <v>1</v>
      </c>
      <c r="F170" s="1928">
        <v>1</v>
      </c>
      <c r="G170" s="1928">
        <v>1</v>
      </c>
      <c r="H170" s="1928">
        <v>1</v>
      </c>
      <c r="I170" s="1928">
        <v>1</v>
      </c>
      <c r="J170" s="1928">
        <v>1</v>
      </c>
      <c r="K170" s="1928">
        <v>1</v>
      </c>
      <c r="L170" s="1928">
        <v>1</v>
      </c>
      <c r="M170" s="1928">
        <v>1</v>
      </c>
      <c r="N170" s="1928">
        <v>1</v>
      </c>
      <c r="O170" s="1928">
        <v>1</v>
      </c>
    </row>
    <row r="171" spans="1:28" ht="18.75" customHeight="1">
      <c r="A171" s="1928">
        <v>1</v>
      </c>
      <c r="B171" s="1928">
        <v>1</v>
      </c>
      <c r="C171" s="1928">
        <v>1</v>
      </c>
      <c r="D171" s="1928">
        <v>1</v>
      </c>
      <c r="E171" s="1928">
        <v>1</v>
      </c>
      <c r="F171" s="1928">
        <v>1</v>
      </c>
      <c r="G171" s="1928">
        <v>1</v>
      </c>
      <c r="H171" s="1928">
        <v>1</v>
      </c>
      <c r="I171" s="1928">
        <v>1</v>
      </c>
      <c r="J171" s="1928">
        <v>1</v>
      </c>
      <c r="K171" s="1928">
        <v>1</v>
      </c>
      <c r="L171" s="1928">
        <v>1</v>
      </c>
      <c r="M171" s="1928">
        <v>1</v>
      </c>
      <c r="N171" s="1928">
        <v>1</v>
      </c>
      <c r="O171" s="1928">
        <v>1</v>
      </c>
      <c r="P171" s="838" t="s">
        <v>192</v>
      </c>
      <c r="Q171" s="3092" t="s">
        <v>3079</v>
      </c>
      <c r="R171" s="3092"/>
      <c r="S171" s="3092"/>
      <c r="T171" s="3092"/>
      <c r="U171" s="3092"/>
      <c r="V171" s="3092"/>
      <c r="W171" s="3092"/>
      <c r="X171" s="3092"/>
      <c r="Y171" s="3093"/>
    </row>
    <row r="172" spans="1:28">
      <c r="A172" s="1928">
        <v>1</v>
      </c>
      <c r="B172" s="1928">
        <v>1</v>
      </c>
      <c r="C172" s="1928">
        <v>1</v>
      </c>
      <c r="D172" s="1928">
        <v>1</v>
      </c>
      <c r="E172" s="1928">
        <v>1</v>
      </c>
      <c r="F172" s="1928">
        <v>1</v>
      </c>
      <c r="G172" s="1928">
        <v>1</v>
      </c>
      <c r="H172" s="1928">
        <v>1</v>
      </c>
      <c r="I172" s="1928">
        <v>1</v>
      </c>
      <c r="J172" s="1928">
        <v>1</v>
      </c>
      <c r="K172" s="1928">
        <v>1</v>
      </c>
      <c r="L172" s="1928">
        <v>1</v>
      </c>
      <c r="M172" s="1928">
        <v>1</v>
      </c>
      <c r="N172" s="1928">
        <v>1</v>
      </c>
      <c r="O172" s="1928">
        <v>1</v>
      </c>
      <c r="P172" s="852" t="s">
        <v>192</v>
      </c>
      <c r="Q172" s="1617"/>
      <c r="R172" s="29"/>
      <c r="S172" s="29"/>
      <c r="T172" s="2195" t="s">
        <v>3563</v>
      </c>
      <c r="U172" s="29"/>
      <c r="V172" s="2196" t="s">
        <v>3564</v>
      </c>
      <c r="W172" s="29"/>
      <c r="X172" s="29"/>
      <c r="Y172" s="1611"/>
    </row>
    <row r="173" spans="1:28" ht="15.75">
      <c r="A173" s="1928">
        <v>1</v>
      </c>
      <c r="B173" s="1928">
        <v>1</v>
      </c>
      <c r="C173" s="1928">
        <v>1</v>
      </c>
      <c r="D173" s="1928">
        <v>1</v>
      </c>
      <c r="E173" s="1928">
        <v>1</v>
      </c>
      <c r="F173" s="1928">
        <v>1</v>
      </c>
      <c r="G173" s="1928">
        <v>1</v>
      </c>
      <c r="H173" s="1928">
        <v>1</v>
      </c>
      <c r="I173" s="1928">
        <v>1</v>
      </c>
      <c r="J173" s="1928">
        <v>1</v>
      </c>
      <c r="K173" s="1928">
        <v>1</v>
      </c>
      <c r="L173" s="1928">
        <v>1</v>
      </c>
      <c r="M173" s="1928">
        <v>1</v>
      </c>
      <c r="N173" s="1928">
        <v>1</v>
      </c>
      <c r="O173" s="1928">
        <v>1</v>
      </c>
      <c r="P173" s="852" t="s">
        <v>192</v>
      </c>
      <c r="Q173" s="1617"/>
      <c r="R173" s="2197" t="s">
        <v>3057</v>
      </c>
      <c r="S173" s="1938">
        <v>1.4999999999999999E-2</v>
      </c>
      <c r="T173" s="2198" t="s">
        <v>1675</v>
      </c>
      <c r="U173" s="1939">
        <v>1</v>
      </c>
      <c r="V173" s="2198" t="s">
        <v>390</v>
      </c>
      <c r="W173" s="2199" t="str">
        <f>(S180 * S173 *U173)*U180&amp; " " &amp; V173</f>
        <v>15 ml</v>
      </c>
      <c r="X173" s="2200" t="s">
        <v>3050</v>
      </c>
      <c r="Y173" s="1611"/>
    </row>
    <row r="174" spans="1:28">
      <c r="A174" s="1928">
        <v>1</v>
      </c>
      <c r="B174" s="1928">
        <v>1</v>
      </c>
      <c r="C174" s="1928">
        <v>1</v>
      </c>
      <c r="D174" s="1928">
        <v>1</v>
      </c>
      <c r="E174" s="1928">
        <v>1</v>
      </c>
      <c r="F174" s="1928">
        <v>1</v>
      </c>
      <c r="G174" s="1928">
        <v>1</v>
      </c>
      <c r="H174" s="1928">
        <v>1</v>
      </c>
      <c r="I174" s="1928">
        <v>1</v>
      </c>
      <c r="J174" s="1928">
        <v>1</v>
      </c>
      <c r="K174" s="1928">
        <v>1</v>
      </c>
      <c r="L174" s="1928">
        <v>1</v>
      </c>
      <c r="M174" s="1928">
        <v>1</v>
      </c>
      <c r="N174" s="1928">
        <v>1</v>
      </c>
      <c r="O174" s="1928">
        <v>1</v>
      </c>
      <c r="P174" s="852" t="s">
        <v>192</v>
      </c>
      <c r="Q174" s="1617"/>
      <c r="R174" s="29"/>
      <c r="S174" s="1830"/>
      <c r="T174" s="29"/>
      <c r="U174" s="2201" t="s">
        <v>3565</v>
      </c>
      <c r="V174" s="29"/>
      <c r="W174" s="29"/>
      <c r="X174" s="29"/>
      <c r="Y174" s="1611"/>
    </row>
    <row r="175" spans="1:28" ht="15.75">
      <c r="A175" s="1928">
        <v>1</v>
      </c>
      <c r="B175" s="1928">
        <v>1</v>
      </c>
      <c r="C175" s="1928">
        <v>1</v>
      </c>
      <c r="D175" s="1928">
        <v>1</v>
      </c>
      <c r="E175" s="1928">
        <v>1</v>
      </c>
      <c r="F175" s="1928">
        <v>1</v>
      </c>
      <c r="G175" s="1928">
        <v>1</v>
      </c>
      <c r="H175" s="1928">
        <v>1</v>
      </c>
      <c r="I175" s="1928">
        <v>1</v>
      </c>
      <c r="J175" s="1928">
        <v>1</v>
      </c>
      <c r="K175" s="1928">
        <v>1</v>
      </c>
      <c r="L175" s="1928">
        <v>1</v>
      </c>
      <c r="M175" s="1928">
        <v>1</v>
      </c>
      <c r="N175" s="1928">
        <v>1</v>
      </c>
      <c r="O175" s="1928">
        <v>1</v>
      </c>
      <c r="P175" s="852" t="s">
        <v>192</v>
      </c>
      <c r="Q175" s="1617"/>
      <c r="R175" s="2202" t="s">
        <v>3052</v>
      </c>
      <c r="S175" s="2198" t="s">
        <v>218</v>
      </c>
      <c r="T175" s="2198" t="s">
        <v>389</v>
      </c>
      <c r="U175" s="2198" t="s">
        <v>223</v>
      </c>
      <c r="V175" s="2198" t="s">
        <v>390</v>
      </c>
      <c r="W175" s="2203" t="s">
        <v>1675</v>
      </c>
      <c r="X175" s="2203" t="s">
        <v>1676</v>
      </c>
      <c r="Y175" s="1611"/>
    </row>
    <row r="176" spans="1:28">
      <c r="A176" s="1928">
        <v>1</v>
      </c>
      <c r="B176" s="1928">
        <v>1</v>
      </c>
      <c r="C176" s="1928">
        <v>1</v>
      </c>
      <c r="D176" s="1928">
        <v>1</v>
      </c>
      <c r="E176" s="1928">
        <v>1</v>
      </c>
      <c r="F176" s="1928">
        <v>1</v>
      </c>
      <c r="G176" s="1928">
        <v>1</v>
      </c>
      <c r="H176" s="1928">
        <v>1</v>
      </c>
      <c r="I176" s="1928">
        <v>1</v>
      </c>
      <c r="J176" s="1928">
        <v>1</v>
      </c>
      <c r="K176" s="1928">
        <v>1</v>
      </c>
      <c r="L176" s="1928">
        <v>1</v>
      </c>
      <c r="M176" s="1928">
        <v>1</v>
      </c>
      <c r="N176" s="1928">
        <v>1</v>
      </c>
      <c r="O176" s="1928">
        <v>1</v>
      </c>
      <c r="P176" s="852" t="s">
        <v>192</v>
      </c>
      <c r="Q176" s="1617"/>
      <c r="R176" s="1617"/>
      <c r="S176" s="1617"/>
      <c r="T176" s="1617"/>
      <c r="U176" s="1617"/>
      <c r="V176" s="1617"/>
      <c r="W176" s="1617"/>
      <c r="X176" s="1617"/>
      <c r="Y176" s="1611"/>
    </row>
    <row r="177" spans="1:25" ht="15" customHeight="1">
      <c r="A177" s="1928">
        <v>1</v>
      </c>
      <c r="B177" s="1928">
        <v>1</v>
      </c>
      <c r="C177" s="1928">
        <v>1</v>
      </c>
      <c r="D177" s="1928">
        <v>1</v>
      </c>
      <c r="E177" s="1928">
        <v>1</v>
      </c>
      <c r="F177" s="1928">
        <v>1</v>
      </c>
      <c r="G177" s="1928">
        <v>1</v>
      </c>
      <c r="H177" s="1928">
        <v>1</v>
      </c>
      <c r="I177" s="1928">
        <v>1</v>
      </c>
      <c r="J177" s="1928">
        <v>1</v>
      </c>
      <c r="K177" s="1928">
        <v>1</v>
      </c>
      <c r="L177" s="1928">
        <v>1</v>
      </c>
      <c r="M177" s="1928">
        <v>1</v>
      </c>
      <c r="N177" s="1928">
        <v>1</v>
      </c>
      <c r="O177" s="1928">
        <v>1</v>
      </c>
      <c r="P177" s="852" t="s">
        <v>192</v>
      </c>
      <c r="Q177" s="1617"/>
      <c r="R177" s="3256" t="s">
        <v>3051</v>
      </c>
      <c r="S177" s="2204" t="s">
        <v>1676</v>
      </c>
      <c r="T177" s="2204" t="s">
        <v>1675</v>
      </c>
      <c r="U177" s="2204" t="s">
        <v>218</v>
      </c>
      <c r="V177" s="2204" t="s">
        <v>389</v>
      </c>
      <c r="W177" s="2204" t="s">
        <v>223</v>
      </c>
      <c r="X177" s="2205" t="s">
        <v>390</v>
      </c>
      <c r="Y177" s="1611"/>
    </row>
    <row r="178" spans="1:25">
      <c r="A178" s="1928">
        <v>1</v>
      </c>
      <c r="B178" s="1928">
        <v>1</v>
      </c>
      <c r="C178" s="1928">
        <v>1</v>
      </c>
      <c r="D178" s="1928">
        <v>1</v>
      </c>
      <c r="E178" s="1928">
        <v>1</v>
      </c>
      <c r="F178" s="1928">
        <v>1</v>
      </c>
      <c r="G178" s="1928">
        <v>1</v>
      </c>
      <c r="H178" s="1928">
        <v>1</v>
      </c>
      <c r="I178" s="1928">
        <v>1</v>
      </c>
      <c r="J178" s="1928">
        <v>1</v>
      </c>
      <c r="K178" s="1928">
        <v>1</v>
      </c>
      <c r="L178" s="1928">
        <v>1</v>
      </c>
      <c r="M178" s="1928">
        <v>1</v>
      </c>
      <c r="N178" s="1928">
        <v>1</v>
      </c>
      <c r="O178" s="1928">
        <v>1</v>
      </c>
      <c r="P178" s="852" t="s">
        <v>192</v>
      </c>
      <c r="Q178" s="1617"/>
      <c r="R178" s="3257"/>
      <c r="S178" s="1598">
        <v>1E-3</v>
      </c>
      <c r="T178" s="1599">
        <v>1</v>
      </c>
      <c r="U178" s="1599">
        <v>1</v>
      </c>
      <c r="V178" s="1599">
        <v>0.1</v>
      </c>
      <c r="W178" s="1599">
        <v>0.01</v>
      </c>
      <c r="X178" s="1600">
        <v>1E-3</v>
      </c>
      <c r="Y178" s="1611"/>
    </row>
    <row r="179" spans="1:25">
      <c r="A179" s="1928">
        <v>1</v>
      </c>
      <c r="B179" s="1928">
        <v>1</v>
      </c>
      <c r="C179" s="1928">
        <v>1</v>
      </c>
      <c r="D179" s="1928">
        <v>1</v>
      </c>
      <c r="E179" s="1928">
        <v>1</v>
      </c>
      <c r="F179" s="1928">
        <v>1</v>
      </c>
      <c r="G179" s="1928">
        <v>1</v>
      </c>
      <c r="H179" s="1928">
        <v>1</v>
      </c>
      <c r="I179" s="1928">
        <v>1</v>
      </c>
      <c r="J179" s="1928">
        <v>1</v>
      </c>
      <c r="K179" s="1928">
        <v>1</v>
      </c>
      <c r="L179" s="1928">
        <v>1</v>
      </c>
      <c r="M179" s="1928">
        <v>1</v>
      </c>
      <c r="N179" s="1928">
        <v>1</v>
      </c>
      <c r="O179" s="1928">
        <v>1</v>
      </c>
      <c r="P179" s="852" t="s">
        <v>192</v>
      </c>
      <c r="Q179" s="1617"/>
      <c r="R179" s="3257"/>
      <c r="S179" s="1601">
        <v>1000</v>
      </c>
      <c r="T179" s="1601">
        <v>1</v>
      </c>
      <c r="U179" s="1601">
        <v>1</v>
      </c>
      <c r="V179" s="1601">
        <v>10</v>
      </c>
      <c r="W179" s="1601">
        <v>100</v>
      </c>
      <c r="X179" s="1602">
        <v>1000</v>
      </c>
      <c r="Y179" s="1611"/>
    </row>
    <row r="180" spans="1:25">
      <c r="A180" s="1928">
        <v>1</v>
      </c>
      <c r="B180" s="1928">
        <v>1</v>
      </c>
      <c r="C180" s="1928">
        <v>1</v>
      </c>
      <c r="D180" s="1928">
        <v>1</v>
      </c>
      <c r="E180" s="1928">
        <v>1</v>
      </c>
      <c r="F180" s="1928">
        <v>1</v>
      </c>
      <c r="G180" s="1928">
        <v>1</v>
      </c>
      <c r="H180" s="1928">
        <v>1</v>
      </c>
      <c r="I180" s="1928">
        <v>1</v>
      </c>
      <c r="J180" s="1928">
        <v>1</v>
      </c>
      <c r="K180" s="1928">
        <v>1</v>
      </c>
      <c r="L180" s="1928">
        <v>1</v>
      </c>
      <c r="M180" s="1928">
        <v>1</v>
      </c>
      <c r="N180" s="1928">
        <v>1</v>
      </c>
      <c r="O180" s="1928">
        <v>1</v>
      </c>
      <c r="P180" s="852" t="s">
        <v>192</v>
      </c>
      <c r="Q180" s="1617"/>
      <c r="R180" s="3258"/>
      <c r="S180" s="1603">
        <f>_xlfn.XLOOKUP(T173,S177:X177,S178:X178)</f>
        <v>1</v>
      </c>
      <c r="T180" s="1603">
        <f>_xlfn.XLOOKUP(V173,S177:X177,S178:X178)</f>
        <v>1E-3</v>
      </c>
      <c r="U180" s="1603">
        <f>_xlfn.XLOOKUP(V173,S177:X177,S179:X179)</f>
        <v>1000</v>
      </c>
      <c r="V180" s="1604"/>
      <c r="W180" s="1604"/>
      <c r="X180" s="1605"/>
      <c r="Y180" s="1611"/>
    </row>
    <row r="181" spans="1:25">
      <c r="A181" s="1928">
        <v>1</v>
      </c>
      <c r="B181" s="1928">
        <v>1</v>
      </c>
      <c r="C181" s="1928">
        <v>1</v>
      </c>
      <c r="D181" s="1928">
        <v>1</v>
      </c>
      <c r="E181" s="1928">
        <v>1</v>
      </c>
      <c r="F181" s="1928">
        <v>1</v>
      </c>
      <c r="G181" s="1928">
        <v>1</v>
      </c>
      <c r="H181" s="1928">
        <v>1</v>
      </c>
      <c r="I181" s="1928">
        <v>1</v>
      </c>
      <c r="J181" s="1928">
        <v>1</v>
      </c>
      <c r="K181" s="1928">
        <v>1</v>
      </c>
      <c r="L181" s="1928">
        <v>1</v>
      </c>
      <c r="M181" s="1928">
        <v>1</v>
      </c>
      <c r="N181" s="1928">
        <v>1</v>
      </c>
      <c r="O181" s="1928">
        <v>1</v>
      </c>
      <c r="P181" s="852" t="s">
        <v>192</v>
      </c>
      <c r="Q181" s="1078"/>
      <c r="R181" s="1078" t="s">
        <v>3566</v>
      </c>
      <c r="S181" s="1078"/>
      <c r="T181" s="1078"/>
      <c r="U181" s="1078"/>
      <c r="V181" s="1078"/>
      <c r="W181" s="1078"/>
      <c r="X181" s="1078"/>
      <c r="Y181" s="849"/>
    </row>
    <row r="182" spans="1:25">
      <c r="A182" s="1928">
        <v>1</v>
      </c>
      <c r="B182" s="1928">
        <v>1</v>
      </c>
      <c r="C182" s="1928">
        <v>1</v>
      </c>
      <c r="D182" s="1928">
        <v>1</v>
      </c>
      <c r="E182" s="1928">
        <v>1</v>
      </c>
      <c r="F182" s="1928">
        <v>1</v>
      </c>
      <c r="G182" s="1928">
        <v>1</v>
      </c>
      <c r="H182" s="1928">
        <v>1</v>
      </c>
      <c r="I182" s="1928">
        <v>1</v>
      </c>
      <c r="J182" s="1928">
        <v>1</v>
      </c>
      <c r="K182" s="1928">
        <v>1</v>
      </c>
      <c r="L182" s="1928">
        <v>1</v>
      </c>
      <c r="M182" s="1928">
        <v>1</v>
      </c>
      <c r="N182" s="1928">
        <v>1</v>
      </c>
      <c r="O182" s="1928">
        <v>1</v>
      </c>
      <c r="P182" s="852" t="s">
        <v>192</v>
      </c>
      <c r="Q182" s="1078"/>
      <c r="R182" s="1078" t="s">
        <v>3066</v>
      </c>
      <c r="S182" s="1078"/>
      <c r="T182" s="1078"/>
      <c r="U182" s="1078"/>
      <c r="V182" s="1078" t="s">
        <v>3066</v>
      </c>
      <c r="W182" s="1078"/>
      <c r="X182" s="1078"/>
      <c r="Y182" s="1611"/>
    </row>
    <row r="183" spans="1:25" ht="15.75" thickBot="1">
      <c r="A183" s="1928">
        <v>1</v>
      </c>
      <c r="B183" s="1928">
        <v>1</v>
      </c>
      <c r="C183" s="1928">
        <v>1</v>
      </c>
      <c r="D183" s="1928">
        <v>1</v>
      </c>
      <c r="E183" s="1928">
        <v>1</v>
      </c>
      <c r="F183" s="1928">
        <v>1</v>
      </c>
      <c r="G183" s="1928">
        <v>1</v>
      </c>
      <c r="H183" s="1928">
        <v>1</v>
      </c>
      <c r="I183" s="1928">
        <v>1</v>
      </c>
      <c r="J183" s="1928">
        <v>1</v>
      </c>
      <c r="K183" s="1928">
        <v>1</v>
      </c>
      <c r="L183" s="1928">
        <v>1</v>
      </c>
      <c r="M183" s="1928">
        <v>1</v>
      </c>
      <c r="N183" s="1928">
        <v>1</v>
      </c>
      <c r="O183" s="1928">
        <v>1</v>
      </c>
      <c r="P183" s="890">
        <v>3</v>
      </c>
      <c r="Q183" s="2206">
        <v>3</v>
      </c>
      <c r="R183" s="2206">
        <v>11</v>
      </c>
      <c r="S183" s="2206">
        <v>11</v>
      </c>
      <c r="T183" s="2206">
        <v>11</v>
      </c>
      <c r="U183" s="2206">
        <v>11</v>
      </c>
      <c r="V183" s="2206">
        <v>11</v>
      </c>
      <c r="W183" s="2206">
        <v>11</v>
      </c>
      <c r="X183" s="2206">
        <v>11</v>
      </c>
      <c r="Y183" s="2207">
        <v>3</v>
      </c>
    </row>
    <row r="184" spans="1:25">
      <c r="A184" s="1928">
        <v>1</v>
      </c>
      <c r="B184" s="1928">
        <v>1</v>
      </c>
      <c r="C184" s="1928">
        <v>1</v>
      </c>
      <c r="D184" s="1928">
        <v>1</v>
      </c>
      <c r="E184" s="1928">
        <v>1</v>
      </c>
      <c r="F184" s="1928">
        <v>1</v>
      </c>
      <c r="G184" s="1928">
        <v>1</v>
      </c>
      <c r="H184" s="1928">
        <v>1</v>
      </c>
      <c r="I184" s="1928">
        <v>1</v>
      </c>
      <c r="J184" s="1928">
        <v>1</v>
      </c>
      <c r="K184" s="1928">
        <v>1</v>
      </c>
      <c r="L184" s="1928">
        <v>1</v>
      </c>
      <c r="M184" s="1928">
        <v>1</v>
      </c>
      <c r="N184" s="1928">
        <v>1</v>
      </c>
      <c r="O184" s="1928">
        <v>1</v>
      </c>
      <c r="P184" s="908">
        <f t="shared" ref="P184:Y184" ca="1" si="0">CELL("largeur",P184)</f>
        <v>11</v>
      </c>
      <c r="Q184" s="908">
        <f t="shared" ca="1" si="0"/>
        <v>17</v>
      </c>
      <c r="R184" s="908">
        <f t="shared" ca="1" si="0"/>
        <v>11</v>
      </c>
      <c r="S184" s="908">
        <f t="shared" ca="1" si="0"/>
        <v>11</v>
      </c>
      <c r="T184" s="908">
        <f t="shared" ca="1" si="0"/>
        <v>11</v>
      </c>
      <c r="U184" s="908">
        <f t="shared" ca="1" si="0"/>
        <v>11</v>
      </c>
      <c r="V184" s="908">
        <f t="shared" ca="1" si="0"/>
        <v>16</v>
      </c>
      <c r="W184" s="908">
        <f t="shared" ca="1" si="0"/>
        <v>11</v>
      </c>
      <c r="X184" s="908">
        <f t="shared" ca="1" si="0"/>
        <v>14</v>
      </c>
      <c r="Y184" s="908">
        <f t="shared" ca="1" si="0"/>
        <v>11</v>
      </c>
    </row>
    <row r="212" spans="20:20">
      <c r="T212" s="1940"/>
    </row>
    <row r="213" spans="20:20">
      <c r="T213" s="1940"/>
    </row>
  </sheetData>
  <mergeCells count="2">
    <mergeCell ref="Q171:Y171"/>
    <mergeCell ref="R177:R180"/>
  </mergeCells>
  <conditionalFormatting sqref="U173">
    <cfRule type="cellIs" dxfId="10" priority="1" operator="notEqual">
      <formula>1</formula>
    </cfRule>
  </conditionalFormatting>
  <hyperlinks>
    <hyperlink ref="B14" r:id="rId1" xr:uid="{C2625C8F-5F37-41D3-83F5-BC68CEA64A91}"/>
    <hyperlink ref="B26" r:id="rId2" xr:uid="{63FB6925-E6FD-4D18-9BEF-0B70FEF5CEF9}"/>
    <hyperlink ref="B34" r:id="rId3" xr:uid="{046816DB-A556-4DE1-907A-453CFC8BF8B6}"/>
    <hyperlink ref="B41" r:id="rId4" xr:uid="{28F7B91C-DD64-442F-BB84-30F6F488ED43}"/>
    <hyperlink ref="B47" r:id="rId5" xr:uid="{C8C790BE-A6DF-454E-B772-03BC121818C0}"/>
    <hyperlink ref="B54" r:id="rId6" xr:uid="{FEA35038-56EC-495D-A8C2-2ABB38569053}"/>
    <hyperlink ref="B53" r:id="rId7" xr:uid="{C49355EE-8E03-435A-8BD2-BEBBC67548F3}"/>
    <hyperlink ref="B58" r:id="rId8" xr:uid="{5FD6C0CD-A16E-40F0-B63F-E93B90285D31}"/>
    <hyperlink ref="B127" r:id="rId9" xr:uid="{FE807DA6-555E-424B-9170-39E4F5E5A433}"/>
    <hyperlink ref="B117" r:id="rId10" xr:uid="{5A57DE76-2B65-43B0-9334-17AB5B68D8D1}"/>
    <hyperlink ref="B118" r:id="rId11" xr:uid="{43A2AD7F-B897-449A-93D0-CDC301B088F1}"/>
    <hyperlink ref="B146" r:id="rId12" xr:uid="{75AAEA5A-09BA-4810-BBE0-EBF64F3B1B68}"/>
    <hyperlink ref="B3" r:id="rId13" xr:uid="{05A74546-2660-4FF4-AD2E-E5DA8AAF479B}"/>
    <hyperlink ref="B100" r:id="rId14" xr:uid="{59537562-73FE-440B-AD26-CA7426B205B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6683-D7EB-4A80-AE75-1E83C536B135}">
  <dimension ref="A1:AA110"/>
  <sheetViews>
    <sheetView workbookViewId="0">
      <selection activeCell="N5" sqref="N5"/>
    </sheetView>
  </sheetViews>
  <sheetFormatPr baseColWidth="10" defaultRowHeight="15"/>
  <cols>
    <col min="2" max="2" width="14.140625" customWidth="1"/>
    <col min="10" max="10" width="14.7109375" customWidth="1"/>
    <col min="17" max="17" width="17.85546875" customWidth="1"/>
    <col min="22" max="22" width="16.85546875" customWidth="1"/>
  </cols>
  <sheetData>
    <row r="1" spans="1:26">
      <c r="A1" s="29"/>
      <c r="B1" s="29"/>
      <c r="C1" s="29"/>
      <c r="D1" s="29"/>
      <c r="E1" s="29"/>
      <c r="F1" s="29"/>
      <c r="G1" s="29"/>
      <c r="H1" s="29"/>
      <c r="I1" s="29"/>
      <c r="J1" s="29"/>
      <c r="K1" s="29"/>
      <c r="L1" s="29"/>
      <c r="M1" s="29"/>
      <c r="N1" s="29"/>
      <c r="O1" s="29"/>
    </row>
    <row r="2" spans="1:26">
      <c r="A2" s="29"/>
      <c r="B2" s="29"/>
      <c r="C2" s="29"/>
      <c r="D2" s="29"/>
      <c r="E2" s="29"/>
      <c r="F2" s="29"/>
      <c r="G2" s="29"/>
      <c r="H2" s="29"/>
      <c r="I2" s="29"/>
      <c r="J2" s="29"/>
      <c r="K2" s="29"/>
      <c r="L2" s="29"/>
      <c r="M2" s="29"/>
      <c r="N2" s="29"/>
      <c r="O2" s="29"/>
    </row>
    <row r="3" spans="1:26" ht="15.75" thickBot="1">
      <c r="A3" s="29"/>
      <c r="B3" s="551" t="s">
        <v>3408</v>
      </c>
      <c r="C3" s="29"/>
      <c r="D3" s="2169" t="s">
        <v>3409</v>
      </c>
      <c r="E3" s="29"/>
      <c r="F3" s="29"/>
      <c r="G3" s="29"/>
      <c r="H3" s="29"/>
      <c r="I3" s="29"/>
      <c r="J3" s="29"/>
      <c r="K3" s="29"/>
      <c r="L3" s="29"/>
      <c r="M3" s="29"/>
      <c r="N3" s="29"/>
      <c r="O3" s="29"/>
    </row>
    <row r="4" spans="1:26">
      <c r="A4" s="29"/>
      <c r="B4" s="29" t="s">
        <v>3410</v>
      </c>
      <c r="C4" s="29"/>
      <c r="D4" s="29"/>
      <c r="E4" s="29"/>
      <c r="F4" s="29"/>
      <c r="G4" s="29"/>
      <c r="H4" s="29"/>
      <c r="I4" s="29"/>
      <c r="J4" s="29"/>
      <c r="K4" s="29"/>
      <c r="L4" s="29"/>
      <c r="M4" s="29"/>
      <c r="N4" s="29"/>
      <c r="O4" s="29"/>
      <c r="P4" s="2172"/>
      <c r="Q4" s="1439"/>
      <c r="R4" s="1439"/>
      <c r="S4" s="1439"/>
      <c r="T4" s="1439"/>
      <c r="U4" s="1439"/>
      <c r="V4" s="1439"/>
      <c r="W4" s="1439"/>
      <c r="X4" s="1439"/>
      <c r="Y4" s="1439"/>
      <c r="Z4" s="1720"/>
    </row>
    <row r="5" spans="1:26">
      <c r="A5" s="29"/>
      <c r="B5" s="29" t="s">
        <v>3411</v>
      </c>
      <c r="C5" s="29"/>
      <c r="D5" s="29"/>
      <c r="E5" s="29"/>
      <c r="F5" s="29"/>
      <c r="G5" s="29"/>
      <c r="H5" s="29"/>
      <c r="I5" s="29"/>
      <c r="J5" s="29"/>
      <c r="K5" s="29"/>
      <c r="L5" s="29"/>
      <c r="M5" s="29"/>
      <c r="N5" s="29"/>
      <c r="O5" s="29"/>
      <c r="P5" s="1062"/>
      <c r="Q5" s="1961" t="s">
        <v>3424</v>
      </c>
      <c r="R5" s="29"/>
      <c r="S5" s="29"/>
      <c r="T5" s="29"/>
      <c r="U5" s="29"/>
      <c r="V5" s="2178" t="s">
        <v>3440</v>
      </c>
      <c r="W5" s="29"/>
      <c r="X5" s="29"/>
      <c r="Y5" s="29"/>
      <c r="Z5" s="683"/>
    </row>
    <row r="6" spans="1:26">
      <c r="A6" s="29"/>
      <c r="B6" s="29"/>
      <c r="C6" s="29"/>
      <c r="D6" s="29"/>
      <c r="E6" s="29"/>
      <c r="F6" s="29"/>
      <c r="G6" s="29"/>
      <c r="H6" s="29"/>
      <c r="I6" s="29"/>
      <c r="J6" s="29"/>
      <c r="K6" s="29"/>
      <c r="L6" s="29"/>
      <c r="M6" s="29"/>
      <c r="N6" s="29"/>
      <c r="O6" s="29"/>
      <c r="P6" s="1062"/>
      <c r="Q6" s="2173" t="s">
        <v>3427</v>
      </c>
      <c r="R6" s="1071" t="s">
        <v>3428</v>
      </c>
      <c r="S6" s="29"/>
      <c r="T6" s="29"/>
      <c r="U6" s="29"/>
      <c r="V6" s="2173" t="s">
        <v>3433</v>
      </c>
      <c r="W6" s="1071" t="s">
        <v>3443</v>
      </c>
      <c r="X6" s="29"/>
      <c r="Y6" s="29"/>
      <c r="Z6" s="683"/>
    </row>
    <row r="7" spans="1:26">
      <c r="A7" s="29"/>
      <c r="B7" s="551" t="s">
        <v>3412</v>
      </c>
      <c r="C7" s="2170" t="s">
        <v>3413</v>
      </c>
      <c r="D7" s="29"/>
      <c r="E7" s="29"/>
      <c r="F7" s="29"/>
      <c r="G7" s="29"/>
      <c r="H7" s="29"/>
      <c r="I7" s="29"/>
      <c r="J7" s="29"/>
      <c r="K7" s="29"/>
      <c r="L7" s="29"/>
      <c r="M7" s="29"/>
      <c r="N7" s="29"/>
      <c r="O7" s="29"/>
      <c r="P7" s="1062"/>
      <c r="Q7" s="2173" t="s">
        <v>3431</v>
      </c>
      <c r="R7" s="1071" t="s">
        <v>3428</v>
      </c>
      <c r="S7" s="29"/>
      <c r="T7" s="29"/>
      <c r="U7" s="29"/>
      <c r="V7" s="2173" t="s">
        <v>3445</v>
      </c>
      <c r="W7" s="1071" t="s">
        <v>3443</v>
      </c>
      <c r="X7" s="29"/>
      <c r="Y7" s="29"/>
      <c r="Z7" s="683"/>
    </row>
    <row r="8" spans="1:26">
      <c r="A8" s="29"/>
      <c r="B8" s="29" t="s">
        <v>3414</v>
      </c>
      <c r="C8" s="29"/>
      <c r="D8" s="29"/>
      <c r="E8" s="29"/>
      <c r="F8" s="29"/>
      <c r="G8" s="29"/>
      <c r="H8" s="29"/>
      <c r="I8" s="29"/>
      <c r="J8" s="29"/>
      <c r="K8" s="29"/>
      <c r="L8" s="29"/>
      <c r="M8" s="29"/>
      <c r="N8" s="29"/>
      <c r="O8" s="29"/>
      <c r="P8" s="1062"/>
      <c r="Q8" s="2173" t="s">
        <v>3434</v>
      </c>
      <c r="R8" s="1071" t="s">
        <v>3429</v>
      </c>
      <c r="S8" s="29"/>
      <c r="T8" s="29"/>
      <c r="U8" s="29"/>
      <c r="V8" s="2173" t="s">
        <v>3478</v>
      </c>
      <c r="W8" s="1071" t="s">
        <v>3524</v>
      </c>
      <c r="X8" s="29"/>
      <c r="Y8" s="29"/>
      <c r="Z8" s="683"/>
    </row>
    <row r="9" spans="1:26">
      <c r="A9" s="29"/>
      <c r="B9" s="29" t="s">
        <v>3415</v>
      </c>
      <c r="C9" s="29"/>
      <c r="D9" s="29"/>
      <c r="E9" s="29"/>
      <c r="F9" s="29"/>
      <c r="G9" s="29"/>
      <c r="H9" s="29"/>
      <c r="I9" s="29"/>
      <c r="J9" s="29"/>
      <c r="K9" s="29"/>
      <c r="L9" s="29"/>
      <c r="M9" s="29"/>
      <c r="N9" s="29"/>
      <c r="O9" s="29"/>
      <c r="P9" s="1062"/>
      <c r="Q9" s="2173" t="s">
        <v>3436</v>
      </c>
      <c r="R9" s="1071" t="s">
        <v>3429</v>
      </c>
      <c r="S9" s="29"/>
      <c r="T9" s="29"/>
      <c r="U9" s="29"/>
      <c r="V9" s="2173" t="s">
        <v>3449</v>
      </c>
      <c r="W9" s="1071" t="s">
        <v>3443</v>
      </c>
      <c r="X9" s="29"/>
      <c r="Y9" s="29"/>
      <c r="Z9" s="683"/>
    </row>
    <row r="10" spans="1:26">
      <c r="A10" s="29"/>
      <c r="B10" s="29"/>
      <c r="C10" s="29"/>
      <c r="D10" s="29"/>
      <c r="E10" s="29"/>
      <c r="F10" s="29"/>
      <c r="G10" s="29"/>
      <c r="H10" s="29"/>
      <c r="I10" s="29"/>
      <c r="J10" s="29"/>
      <c r="K10" s="29"/>
      <c r="L10" s="29"/>
      <c r="M10" s="29"/>
      <c r="N10" s="29"/>
      <c r="O10" s="29"/>
      <c r="P10" s="1062"/>
      <c r="R10" s="1071"/>
      <c r="S10" s="29"/>
      <c r="T10" s="29"/>
      <c r="U10" s="29"/>
      <c r="V10" s="2173" t="s">
        <v>3448</v>
      </c>
      <c r="W10" s="1071" t="s">
        <v>3443</v>
      </c>
      <c r="X10" s="29"/>
      <c r="Y10" s="29"/>
      <c r="Z10" s="683"/>
    </row>
    <row r="11" spans="1:26">
      <c r="A11" s="29"/>
      <c r="B11" s="551" t="s">
        <v>3416</v>
      </c>
      <c r="D11" s="2169" t="s">
        <v>3417</v>
      </c>
      <c r="E11" s="2171"/>
      <c r="F11" s="2169" t="s">
        <v>3418</v>
      </c>
      <c r="L11" s="29"/>
      <c r="M11" s="29"/>
      <c r="N11" s="29"/>
      <c r="O11" s="29"/>
      <c r="P11" s="1062"/>
      <c r="Q11" s="2177" t="s">
        <v>3439</v>
      </c>
      <c r="R11" s="29"/>
      <c r="S11" s="29"/>
      <c r="T11" s="29"/>
      <c r="U11" s="29"/>
      <c r="V11" s="2173" t="s">
        <v>3492</v>
      </c>
      <c r="W11" s="1071" t="s">
        <v>3524</v>
      </c>
      <c r="X11" s="29"/>
      <c r="Y11" s="29"/>
      <c r="Z11" s="683"/>
    </row>
    <row r="12" spans="1:26">
      <c r="A12" s="29"/>
      <c r="B12" s="543" t="s">
        <v>3419</v>
      </c>
      <c r="C12" s="29"/>
      <c r="D12" s="29"/>
      <c r="E12" s="29"/>
      <c r="F12" s="29"/>
      <c r="G12" s="29"/>
      <c r="H12" s="29"/>
      <c r="I12" s="29"/>
      <c r="J12" s="29"/>
      <c r="K12" s="29"/>
      <c r="L12" s="29"/>
      <c r="M12" s="29"/>
      <c r="N12" s="29"/>
      <c r="O12" s="29"/>
      <c r="P12" s="1062"/>
      <c r="Q12" s="2173" t="s">
        <v>3433</v>
      </c>
      <c r="R12" s="1071" t="s">
        <v>3442</v>
      </c>
      <c r="S12" s="29"/>
      <c r="T12" s="29"/>
      <c r="U12" s="29"/>
      <c r="V12" s="2178"/>
      <c r="W12" s="29"/>
      <c r="X12" s="29"/>
      <c r="Y12" s="29"/>
      <c r="Z12" s="683"/>
    </row>
    <row r="13" spans="1:26">
      <c r="A13" s="29"/>
      <c r="B13" s="543"/>
      <c r="C13" s="29"/>
      <c r="D13" s="29"/>
      <c r="E13" s="29"/>
      <c r="F13" s="29"/>
      <c r="G13" s="29"/>
      <c r="H13" s="29"/>
      <c r="I13" s="29"/>
      <c r="J13" s="29"/>
      <c r="K13" s="29"/>
      <c r="L13" s="29"/>
      <c r="M13" s="29"/>
      <c r="N13" s="29"/>
      <c r="O13" s="29"/>
      <c r="P13" s="1062"/>
      <c r="Q13" s="2173" t="s">
        <v>3445</v>
      </c>
      <c r="R13" s="1071" t="s">
        <v>3443</v>
      </c>
      <c r="S13" s="29"/>
      <c r="T13" s="29"/>
      <c r="U13" s="29"/>
      <c r="V13" s="2178" t="s">
        <v>3457</v>
      </c>
      <c r="W13" s="29"/>
      <c r="X13" s="29"/>
      <c r="Y13" s="29"/>
      <c r="Z13" s="683"/>
    </row>
    <row r="14" spans="1:26">
      <c r="A14" s="29"/>
      <c r="B14" s="29" t="s">
        <v>3420</v>
      </c>
      <c r="C14" s="29"/>
      <c r="D14" s="29"/>
      <c r="E14" s="29"/>
      <c r="F14" s="29"/>
      <c r="G14" s="29"/>
      <c r="H14" s="29"/>
      <c r="I14" s="29"/>
      <c r="J14" s="29"/>
      <c r="K14" s="29"/>
      <c r="L14" s="29"/>
      <c r="M14" s="29"/>
      <c r="N14" s="29"/>
      <c r="O14" s="29"/>
      <c r="P14" s="1062"/>
      <c r="Q14" s="2173" t="s">
        <v>3446</v>
      </c>
      <c r="R14" s="1071" t="s">
        <v>3447</v>
      </c>
      <c r="S14" s="29"/>
      <c r="T14" s="29"/>
      <c r="U14" s="29"/>
      <c r="V14" s="2173" t="s">
        <v>3427</v>
      </c>
      <c r="W14" s="1071" t="s">
        <v>3461</v>
      </c>
      <c r="X14" s="29"/>
      <c r="Y14" s="29"/>
      <c r="Z14" s="683"/>
    </row>
    <row r="15" spans="1:26">
      <c r="A15" s="29"/>
      <c r="B15" s="29"/>
      <c r="C15" s="29"/>
      <c r="D15" s="29"/>
      <c r="E15" s="29"/>
      <c r="F15" s="29"/>
      <c r="G15" s="29"/>
      <c r="H15" s="29"/>
      <c r="I15" s="29"/>
      <c r="J15" s="29"/>
      <c r="K15" s="29"/>
      <c r="L15" s="29"/>
      <c r="M15" s="29"/>
      <c r="N15" s="29"/>
      <c r="O15" s="29"/>
      <c r="P15" s="1062"/>
      <c r="Q15" s="2177" t="s">
        <v>3439</v>
      </c>
      <c r="R15" s="29"/>
      <c r="S15" s="29"/>
      <c r="T15" s="29"/>
      <c r="U15" s="29"/>
      <c r="V15" s="2173" t="s">
        <v>3431</v>
      </c>
      <c r="W15" s="1071" t="s">
        <v>3461</v>
      </c>
      <c r="X15" s="29"/>
      <c r="Y15" s="29"/>
      <c r="Z15" s="683"/>
    </row>
    <row r="16" spans="1:26">
      <c r="A16" s="29"/>
      <c r="B16" s="29" t="s">
        <v>3421</v>
      </c>
      <c r="C16" s="29"/>
      <c r="D16" s="29"/>
      <c r="E16" s="29"/>
      <c r="F16" s="29"/>
      <c r="G16" s="29"/>
      <c r="H16" s="29"/>
      <c r="I16" s="29"/>
      <c r="J16" s="29"/>
      <c r="K16" s="29"/>
      <c r="L16" s="29"/>
      <c r="M16" s="29"/>
      <c r="N16" s="29"/>
      <c r="O16" s="29"/>
      <c r="P16" s="1062"/>
      <c r="Q16" s="2173" t="s">
        <v>3451</v>
      </c>
      <c r="R16" s="1071" t="s">
        <v>3452</v>
      </c>
      <c r="S16" s="29"/>
      <c r="T16" s="29"/>
      <c r="U16" s="29"/>
      <c r="V16" s="2173" t="s">
        <v>3446</v>
      </c>
      <c r="W16" s="1071" t="s">
        <v>3461</v>
      </c>
      <c r="X16" s="29"/>
      <c r="Y16" s="29"/>
      <c r="Z16" s="683"/>
    </row>
    <row r="17" spans="1:26">
      <c r="A17" s="29"/>
      <c r="B17" s="29" t="s">
        <v>3422</v>
      </c>
      <c r="C17" s="29"/>
      <c r="D17" s="29"/>
      <c r="E17" s="29"/>
      <c r="F17" s="29"/>
      <c r="G17" s="29"/>
      <c r="H17" s="29"/>
      <c r="I17" s="29"/>
      <c r="J17" s="29"/>
      <c r="K17" s="29"/>
      <c r="L17" s="29"/>
      <c r="M17" s="29"/>
      <c r="N17" s="29"/>
      <c r="O17" s="29"/>
      <c r="P17" s="1062"/>
      <c r="Q17" s="2173" t="s">
        <v>3456</v>
      </c>
      <c r="R17" s="1071" t="s">
        <v>3452</v>
      </c>
      <c r="S17" s="29"/>
      <c r="T17" s="29"/>
      <c r="U17" s="29"/>
      <c r="V17" s="2173" t="s">
        <v>3469</v>
      </c>
      <c r="W17" s="1071" t="s">
        <v>3461</v>
      </c>
      <c r="X17" s="29"/>
      <c r="Y17" s="29"/>
      <c r="Z17" s="683"/>
    </row>
    <row r="18" spans="1:26">
      <c r="A18" s="29"/>
      <c r="B18" s="29" t="s">
        <v>3423</v>
      </c>
      <c r="C18" s="29"/>
      <c r="D18" s="29"/>
      <c r="E18" s="29"/>
      <c r="F18" s="29"/>
      <c r="G18" s="29"/>
      <c r="H18" s="29"/>
      <c r="I18" s="29"/>
      <c r="J18" s="29"/>
      <c r="K18" s="29"/>
      <c r="L18" s="29"/>
      <c r="M18" s="29"/>
      <c r="N18" s="29"/>
      <c r="O18" s="29"/>
      <c r="P18" s="1062"/>
      <c r="Q18" s="1071"/>
      <c r="R18" s="1071"/>
      <c r="S18" s="29"/>
      <c r="T18" s="29"/>
      <c r="U18" s="29"/>
      <c r="V18" s="2173" t="s">
        <v>3478</v>
      </c>
      <c r="W18" s="1071" t="s">
        <v>3461</v>
      </c>
      <c r="X18" s="29"/>
      <c r="Y18" s="29"/>
      <c r="Z18" s="683"/>
    </row>
    <row r="19" spans="1:26">
      <c r="A19" s="29"/>
      <c r="B19" s="29" t="s">
        <v>3426</v>
      </c>
      <c r="C19" s="29"/>
      <c r="D19" s="29"/>
      <c r="E19" s="29"/>
      <c r="F19" s="29"/>
      <c r="G19" s="29"/>
      <c r="H19" s="29"/>
      <c r="I19" s="29"/>
      <c r="J19" s="29"/>
      <c r="K19" s="29"/>
      <c r="L19" s="29"/>
      <c r="M19" s="29"/>
      <c r="N19" s="29"/>
      <c r="O19" s="29"/>
      <c r="P19" s="1062"/>
      <c r="Q19" s="2177" t="s">
        <v>3465</v>
      </c>
      <c r="R19" s="29"/>
      <c r="S19" s="29"/>
      <c r="T19" s="29"/>
      <c r="U19" s="29"/>
      <c r="V19" s="2173" t="s">
        <v>3448</v>
      </c>
      <c r="W19" s="1071" t="s">
        <v>3461</v>
      </c>
      <c r="X19" s="29"/>
      <c r="Y19" s="29"/>
      <c r="Z19" s="683"/>
    </row>
    <row r="20" spans="1:26">
      <c r="A20" s="29"/>
      <c r="B20" s="29" t="s">
        <v>3430</v>
      </c>
      <c r="C20" s="29"/>
      <c r="D20" s="29"/>
      <c r="E20" s="29"/>
      <c r="F20" s="29"/>
      <c r="G20" s="29"/>
      <c r="H20" s="29"/>
      <c r="I20" s="29"/>
      <c r="J20" s="29"/>
      <c r="K20" s="29"/>
      <c r="L20" s="29"/>
      <c r="M20" s="29"/>
      <c r="N20" s="29"/>
      <c r="O20" s="29"/>
      <c r="P20" s="1062"/>
      <c r="Q20" s="2173" t="s">
        <v>3469</v>
      </c>
      <c r="R20" s="1071" t="s">
        <v>3461</v>
      </c>
      <c r="S20" s="29"/>
      <c r="T20" s="29"/>
      <c r="U20" s="29"/>
      <c r="V20" s="2173" t="s">
        <v>3486</v>
      </c>
      <c r="W20" s="1071" t="s">
        <v>3461</v>
      </c>
      <c r="X20" s="29"/>
      <c r="Y20" s="29"/>
      <c r="Z20" s="683"/>
    </row>
    <row r="21" spans="1:26">
      <c r="A21" s="29"/>
      <c r="B21" s="29" t="s">
        <v>3432</v>
      </c>
      <c r="C21" s="29"/>
      <c r="D21" s="29"/>
      <c r="E21" s="29"/>
      <c r="F21" s="29"/>
      <c r="G21" s="29"/>
      <c r="H21" s="29"/>
      <c r="I21" s="29"/>
      <c r="J21" s="29"/>
      <c r="K21" s="29"/>
      <c r="M21" s="2174" t="s">
        <v>3433</v>
      </c>
      <c r="O21" s="29"/>
      <c r="P21" s="1062"/>
      <c r="Q21" s="2173" t="s">
        <v>3473</v>
      </c>
      <c r="R21" s="1071" t="s">
        <v>3474</v>
      </c>
      <c r="S21" s="29"/>
      <c r="T21" s="29"/>
      <c r="U21" s="29"/>
      <c r="V21" s="2173" t="s">
        <v>3492</v>
      </c>
      <c r="W21" s="1071" t="s">
        <v>3461</v>
      </c>
      <c r="X21" s="29"/>
      <c r="Y21" s="29"/>
      <c r="Z21" s="683"/>
    </row>
    <row r="22" spans="1:26">
      <c r="A22" s="29"/>
      <c r="B22" s="29" t="s">
        <v>3435</v>
      </c>
      <c r="C22" s="29"/>
      <c r="D22" s="29"/>
      <c r="E22" s="29"/>
      <c r="F22" s="29"/>
      <c r="G22" s="29"/>
      <c r="H22" s="29"/>
      <c r="I22" s="29"/>
      <c r="J22" s="29"/>
      <c r="K22" s="29"/>
      <c r="L22" s="29"/>
      <c r="M22" s="2175"/>
      <c r="N22" s="29"/>
      <c r="O22" s="29"/>
      <c r="P22" s="1062"/>
      <c r="Q22" s="2173" t="s">
        <v>3478</v>
      </c>
      <c r="R22" s="1071" t="s">
        <v>3479</v>
      </c>
      <c r="S22" s="29"/>
      <c r="T22" s="29"/>
      <c r="U22" s="29"/>
      <c r="W22" s="29"/>
      <c r="X22" s="29"/>
      <c r="Y22" s="29"/>
      <c r="Z22" s="683"/>
    </row>
    <row r="23" spans="1:26">
      <c r="A23" s="29"/>
      <c r="B23" s="29" t="s">
        <v>3437</v>
      </c>
      <c r="C23" s="29"/>
      <c r="D23" s="29"/>
      <c r="E23" s="29"/>
      <c r="F23" s="29"/>
      <c r="G23" s="29"/>
      <c r="H23" s="29"/>
      <c r="I23" s="29"/>
      <c r="J23" s="29"/>
      <c r="K23" s="29"/>
      <c r="L23" s="29"/>
      <c r="M23" s="29"/>
      <c r="N23" s="29"/>
      <c r="O23" s="29"/>
      <c r="P23" s="1062"/>
      <c r="Q23" s="2173" t="s">
        <v>3448</v>
      </c>
      <c r="R23" s="1071" t="s">
        <v>3483</v>
      </c>
      <c r="S23" s="29"/>
      <c r="T23" s="29"/>
      <c r="U23" s="29"/>
      <c r="V23" s="2178" t="s">
        <v>3498</v>
      </c>
      <c r="W23" s="29"/>
      <c r="X23" s="29"/>
      <c r="Y23" s="29"/>
      <c r="Z23" s="683"/>
    </row>
    <row r="24" spans="1:26">
      <c r="A24" s="29"/>
      <c r="B24" s="29" t="s">
        <v>3438</v>
      </c>
      <c r="C24" s="29"/>
      <c r="D24" s="29"/>
      <c r="E24" s="29"/>
      <c r="F24" s="29"/>
      <c r="G24" s="29"/>
      <c r="H24" s="29"/>
      <c r="I24" s="29"/>
      <c r="J24" s="29"/>
      <c r="K24" s="29"/>
      <c r="L24" s="29"/>
      <c r="M24" s="29"/>
      <c r="N24" s="29"/>
      <c r="O24" s="29"/>
      <c r="P24" s="1062"/>
      <c r="Q24" s="2173" t="s">
        <v>3486</v>
      </c>
      <c r="R24" s="1071" t="s">
        <v>3461</v>
      </c>
      <c r="S24" s="29"/>
      <c r="T24" s="29"/>
      <c r="U24" s="29"/>
      <c r="V24" s="2173" t="s">
        <v>3446</v>
      </c>
      <c r="W24" s="1071" t="s">
        <v>3501</v>
      </c>
      <c r="X24" s="29"/>
      <c r="Y24" s="29"/>
      <c r="Z24" s="683"/>
    </row>
    <row r="25" spans="1:26">
      <c r="A25" s="29"/>
      <c r="B25" s="2175" t="s">
        <v>3441</v>
      </c>
      <c r="C25" s="29"/>
      <c r="D25" s="29"/>
      <c r="E25" s="29"/>
      <c r="F25" s="29"/>
      <c r="G25" s="29"/>
      <c r="H25" s="29"/>
      <c r="I25" s="29"/>
      <c r="J25" s="29"/>
      <c r="K25" s="29"/>
      <c r="L25" s="29"/>
      <c r="M25" s="2175"/>
      <c r="N25" s="29"/>
      <c r="O25" s="29"/>
      <c r="P25" s="1062"/>
      <c r="Q25" s="2173" t="s">
        <v>3449</v>
      </c>
      <c r="R25" s="1071" t="s">
        <v>3491</v>
      </c>
      <c r="S25" s="29"/>
      <c r="T25" s="29"/>
      <c r="U25" s="29"/>
      <c r="V25" s="2173" t="s">
        <v>3473</v>
      </c>
      <c r="W25" s="1071" t="s">
        <v>3501</v>
      </c>
      <c r="X25" s="29"/>
      <c r="Y25" s="29"/>
      <c r="Z25" s="683"/>
    </row>
    <row r="26" spans="1:26">
      <c r="A26" s="29"/>
      <c r="B26" s="29" t="s">
        <v>3444</v>
      </c>
      <c r="I26" s="2174" t="s">
        <v>3445</v>
      </c>
      <c r="K26" s="29"/>
      <c r="L26" s="29"/>
      <c r="M26" s="29"/>
      <c r="N26" s="29"/>
      <c r="O26" s="29"/>
      <c r="P26" s="1062"/>
      <c r="Q26" s="2173" t="s">
        <v>3492</v>
      </c>
      <c r="R26" s="1071" t="s">
        <v>3479</v>
      </c>
      <c r="S26" s="29"/>
      <c r="T26" s="29"/>
      <c r="U26" s="29"/>
      <c r="V26" s="2173" t="s">
        <v>3508</v>
      </c>
      <c r="W26" s="1071" t="s">
        <v>3501</v>
      </c>
      <c r="X26" s="29"/>
      <c r="Y26" s="29"/>
      <c r="Z26" s="683"/>
    </row>
    <row r="27" spans="1:26">
      <c r="A27" s="29"/>
      <c r="B27" s="29"/>
      <c r="K27" s="29"/>
      <c r="L27" s="29"/>
      <c r="M27" s="2179"/>
      <c r="N27" s="29"/>
      <c r="O27" s="29"/>
      <c r="P27" s="1062"/>
      <c r="Q27" s="2173" t="s">
        <v>3497</v>
      </c>
      <c r="R27" s="1071" t="s">
        <v>3474</v>
      </c>
      <c r="S27" s="29"/>
      <c r="T27" s="29"/>
      <c r="U27" s="29"/>
      <c r="V27" s="2173" t="s">
        <v>3497</v>
      </c>
      <c r="W27" s="1071" t="s">
        <v>3501</v>
      </c>
      <c r="X27" s="29"/>
      <c r="Y27" s="29"/>
      <c r="Z27" s="683"/>
    </row>
    <row r="28" spans="1:26" ht="18.75" customHeight="1">
      <c r="A28" s="29"/>
      <c r="B28" s="2180" t="s">
        <v>3429</v>
      </c>
      <c r="D28" s="2173" t="s">
        <v>3427</v>
      </c>
      <c r="E28" s="2181"/>
      <c r="F28" s="2173" t="s">
        <v>3431</v>
      </c>
      <c r="G28" s="2181"/>
      <c r="H28" s="2173" t="s">
        <v>3434</v>
      </c>
      <c r="I28" s="2181"/>
      <c r="J28" s="2173" t="s">
        <v>3436</v>
      </c>
      <c r="K28" s="29"/>
      <c r="L28" s="29"/>
      <c r="M28" s="2179"/>
      <c r="N28" s="29"/>
      <c r="O28" s="29"/>
      <c r="P28" s="1062"/>
      <c r="R28" s="29"/>
      <c r="S28" s="29"/>
      <c r="T28" s="29"/>
      <c r="U28" s="29"/>
      <c r="X28" s="29"/>
      <c r="Y28" s="2208" t="s">
        <v>2965</v>
      </c>
      <c r="Z28" s="683"/>
    </row>
    <row r="29" spans="1:26">
      <c r="A29" s="29"/>
      <c r="B29" s="543" t="s">
        <v>3450</v>
      </c>
      <c r="C29" s="29"/>
      <c r="D29" s="29"/>
      <c r="E29" s="29"/>
      <c r="F29" s="29"/>
      <c r="G29" s="29"/>
      <c r="H29" s="29"/>
      <c r="I29" s="29"/>
      <c r="J29" s="29"/>
      <c r="K29" s="29"/>
      <c r="L29" s="29"/>
      <c r="M29" s="2179"/>
      <c r="N29" s="29"/>
      <c r="O29" s="29"/>
      <c r="P29" s="1062"/>
      <c r="Q29" s="1070" t="s">
        <v>3425</v>
      </c>
      <c r="R29" s="29"/>
      <c r="S29" s="29"/>
      <c r="T29" s="29"/>
      <c r="U29" s="29"/>
      <c r="V29" s="2173" t="s">
        <v>3409</v>
      </c>
      <c r="W29" s="1071" t="s">
        <v>3408</v>
      </c>
      <c r="X29" s="29"/>
      <c r="Y29" s="2208" t="s">
        <v>3567</v>
      </c>
      <c r="Z29" s="683"/>
    </row>
    <row r="30" spans="1:26">
      <c r="A30" s="29"/>
      <c r="B30" s="543" t="s">
        <v>3455</v>
      </c>
      <c r="C30" s="29"/>
      <c r="D30" s="29"/>
      <c r="E30" s="29"/>
      <c r="F30" s="29"/>
      <c r="G30" s="29" t="s">
        <v>188</v>
      </c>
      <c r="H30" s="29"/>
      <c r="I30" s="29"/>
      <c r="J30" s="29"/>
      <c r="K30" s="29"/>
      <c r="L30" s="29"/>
      <c r="M30" s="29"/>
      <c r="N30" s="29"/>
      <c r="O30" s="29"/>
      <c r="P30" s="1062"/>
      <c r="Q30" s="2173" t="s">
        <v>3427</v>
      </c>
      <c r="R30" s="1071" t="s">
        <v>3429</v>
      </c>
      <c r="S30" s="29"/>
      <c r="T30" s="29"/>
      <c r="U30" s="29"/>
      <c r="V30" s="2173" t="s">
        <v>3413</v>
      </c>
      <c r="W30" s="1071" t="s">
        <v>3412</v>
      </c>
      <c r="X30" s="29"/>
      <c r="Y30" s="2208" t="s">
        <v>3462</v>
      </c>
      <c r="Z30" s="683"/>
    </row>
    <row r="31" spans="1:26">
      <c r="A31" s="29"/>
      <c r="B31" s="29" t="s">
        <v>3460</v>
      </c>
      <c r="C31" s="29"/>
      <c r="D31" s="29"/>
      <c r="E31" s="29"/>
      <c r="F31" s="29"/>
      <c r="G31" s="29"/>
      <c r="H31" s="29"/>
      <c r="I31" s="29"/>
      <c r="J31" s="29"/>
      <c r="K31" s="29"/>
      <c r="L31" s="29"/>
      <c r="M31" s="29"/>
      <c r="N31" s="29"/>
      <c r="O31" s="29"/>
      <c r="P31" s="1062"/>
      <c r="Q31" s="2173" t="s">
        <v>3431</v>
      </c>
      <c r="R31" s="1071" t="s">
        <v>3429</v>
      </c>
      <c r="S31" s="29"/>
      <c r="T31" s="29"/>
      <c r="U31" s="29"/>
      <c r="W31" s="29"/>
      <c r="X31" s="29"/>
      <c r="Y31" s="2208" t="s">
        <v>3568</v>
      </c>
      <c r="Z31" s="683"/>
    </row>
    <row r="32" spans="1:26">
      <c r="A32" s="29"/>
      <c r="B32" s="29" t="s">
        <v>3464</v>
      </c>
      <c r="C32" s="29"/>
      <c r="D32" s="29"/>
      <c r="E32" s="29"/>
      <c r="F32" s="29"/>
      <c r="G32" s="29"/>
      <c r="H32" s="29"/>
      <c r="I32" s="29"/>
      <c r="J32" s="29"/>
      <c r="K32" s="29"/>
      <c r="L32" s="29"/>
      <c r="M32" s="29"/>
      <c r="N32" s="29"/>
      <c r="O32" s="29"/>
      <c r="P32" s="1062"/>
      <c r="Q32" s="2173" t="s">
        <v>3434</v>
      </c>
      <c r="R32" s="1071" t="s">
        <v>3429</v>
      </c>
      <c r="S32" s="29"/>
      <c r="T32" s="29"/>
      <c r="U32" s="29"/>
      <c r="V32" s="2173" t="s">
        <v>3515</v>
      </c>
      <c r="W32" s="1071" t="s">
        <v>3516</v>
      </c>
      <c r="X32" s="29"/>
      <c r="Y32" s="2208" t="s">
        <v>3569</v>
      </c>
      <c r="Z32" s="683"/>
    </row>
    <row r="33" spans="1:26">
      <c r="A33" s="29"/>
      <c r="B33" s="29" t="s">
        <v>3468</v>
      </c>
      <c r="C33" s="29"/>
      <c r="D33" s="29"/>
      <c r="E33" s="29"/>
      <c r="F33" s="29"/>
      <c r="G33" s="29"/>
      <c r="H33" s="29"/>
      <c r="I33" s="29"/>
      <c r="J33" s="29"/>
      <c r="K33" s="29"/>
      <c r="L33" s="29"/>
      <c r="M33" s="29"/>
      <c r="N33" s="29"/>
      <c r="O33" s="29"/>
      <c r="P33" s="1062"/>
      <c r="Q33" s="2173" t="s">
        <v>3436</v>
      </c>
      <c r="R33" s="1071" t="s">
        <v>3429</v>
      </c>
      <c r="S33" s="29"/>
      <c r="T33" s="29"/>
      <c r="U33" s="29"/>
      <c r="V33" s="2173" t="s">
        <v>3519</v>
      </c>
      <c r="W33" s="1071" t="s">
        <v>3516</v>
      </c>
      <c r="X33" s="29"/>
      <c r="Y33" s="2208" t="s">
        <v>3475</v>
      </c>
      <c r="Z33" s="683"/>
    </row>
    <row r="34" spans="1:26">
      <c r="A34" s="29"/>
      <c r="B34" s="2179" t="s">
        <v>3472</v>
      </c>
      <c r="C34" s="29"/>
      <c r="D34" s="29"/>
      <c r="E34" s="29"/>
      <c r="F34" s="29"/>
      <c r="G34" s="29"/>
      <c r="H34" s="29"/>
      <c r="I34" s="29"/>
      <c r="J34" s="29"/>
      <c r="K34" s="29"/>
      <c r="L34" s="29"/>
      <c r="M34" s="29"/>
      <c r="N34" s="29"/>
      <c r="O34" s="29"/>
      <c r="P34" s="1062"/>
      <c r="S34" s="29"/>
      <c r="T34" s="29"/>
      <c r="U34" s="29"/>
      <c r="V34" s="2173" t="s">
        <v>3523</v>
      </c>
      <c r="W34" s="1071" t="s">
        <v>3516</v>
      </c>
      <c r="X34" s="29"/>
      <c r="Y34" s="2208" t="s">
        <v>3570</v>
      </c>
      <c r="Z34" s="683"/>
    </row>
    <row r="35" spans="1:26">
      <c r="A35" s="29"/>
      <c r="B35" s="2179" t="s">
        <v>3477</v>
      </c>
      <c r="C35" s="29"/>
      <c r="D35" s="29"/>
      <c r="E35" s="29"/>
      <c r="F35" s="29"/>
      <c r="G35" s="29"/>
      <c r="H35" s="29"/>
      <c r="I35" s="29"/>
      <c r="J35" s="29"/>
      <c r="K35" s="29"/>
      <c r="L35" s="29"/>
      <c r="M35" s="29"/>
      <c r="N35" s="29"/>
      <c r="O35" s="29"/>
      <c r="P35" s="1062"/>
      <c r="S35" s="29"/>
      <c r="T35" s="29"/>
      <c r="U35" s="29"/>
      <c r="V35" s="2173" t="s">
        <v>3526</v>
      </c>
      <c r="W35" s="1071" t="s">
        <v>3516</v>
      </c>
      <c r="X35" s="29"/>
      <c r="Y35" s="2208" t="s">
        <v>3458</v>
      </c>
      <c r="Z35" s="683"/>
    </row>
    <row r="36" spans="1:26">
      <c r="A36" s="29"/>
      <c r="B36" s="2179" t="s">
        <v>3482</v>
      </c>
      <c r="C36" s="29"/>
      <c r="D36" s="29"/>
      <c r="E36" s="29"/>
      <c r="F36" s="29"/>
      <c r="G36" s="29"/>
      <c r="H36" s="29"/>
      <c r="I36" s="29"/>
      <c r="J36" s="29"/>
      <c r="K36" s="29"/>
      <c r="L36" s="29"/>
      <c r="M36" s="29"/>
      <c r="N36" s="29"/>
      <c r="O36" s="29"/>
      <c r="P36" s="1062"/>
      <c r="S36" s="29"/>
      <c r="T36" s="29"/>
      <c r="U36" s="29"/>
      <c r="V36" s="2173" t="s">
        <v>3528</v>
      </c>
      <c r="W36" s="1071" t="s">
        <v>3516</v>
      </c>
      <c r="X36" s="29"/>
      <c r="Y36" s="2208" t="s">
        <v>3466</v>
      </c>
      <c r="Z36" s="683"/>
    </row>
    <row r="37" spans="1:26">
      <c r="A37" s="29"/>
      <c r="B37" s="2179"/>
      <c r="C37" s="29"/>
      <c r="D37" s="29"/>
      <c r="E37" s="29"/>
      <c r="F37" s="29"/>
      <c r="G37" s="29"/>
      <c r="H37" s="29"/>
      <c r="I37" s="29"/>
      <c r="J37" s="29"/>
      <c r="K37" s="29"/>
      <c r="L37" s="29"/>
      <c r="M37" s="29"/>
      <c r="N37" s="29"/>
      <c r="O37" s="29"/>
      <c r="P37" s="1062"/>
      <c r="Q37" s="29"/>
      <c r="R37" s="29"/>
      <c r="S37" s="29"/>
      <c r="T37" s="29"/>
      <c r="U37" s="29"/>
      <c r="V37" s="29"/>
      <c r="W37" s="29"/>
      <c r="X37" s="29"/>
      <c r="Y37" s="29"/>
      <c r="Z37" s="683"/>
    </row>
    <row r="38" spans="1:26" ht="15.75" thickBot="1">
      <c r="A38" s="29"/>
      <c r="B38" s="2180" t="s">
        <v>3443</v>
      </c>
      <c r="E38" s="2173" t="s">
        <v>3489</v>
      </c>
      <c r="G38" s="2173" t="s">
        <v>3490</v>
      </c>
      <c r="I38" s="2173" t="s">
        <v>3448</v>
      </c>
      <c r="K38" s="2173" t="s">
        <v>3449</v>
      </c>
      <c r="L38" s="29"/>
      <c r="M38" s="29"/>
      <c r="N38" s="29"/>
      <c r="O38" s="29"/>
      <c r="P38" s="2188"/>
      <c r="Q38" s="1762"/>
      <c r="R38" s="1762"/>
      <c r="S38" s="1762"/>
      <c r="T38" s="1762"/>
      <c r="U38" s="1762"/>
      <c r="V38" s="1762"/>
      <c r="W38" s="1762"/>
      <c r="X38" s="1762"/>
      <c r="Y38" s="1762"/>
      <c r="Z38" s="2190"/>
    </row>
    <row r="39" spans="1:26" ht="15.75" thickBot="1">
      <c r="A39" s="29"/>
      <c r="B39" s="543" t="s">
        <v>3495</v>
      </c>
      <c r="C39" s="29"/>
      <c r="D39" s="29"/>
      <c r="E39" s="29"/>
      <c r="F39" s="29"/>
      <c r="G39" s="29"/>
      <c r="H39" s="29"/>
      <c r="I39" s="29"/>
      <c r="J39" s="29"/>
      <c r="K39" s="29"/>
      <c r="L39" s="29"/>
      <c r="M39" s="29"/>
      <c r="N39" s="29"/>
      <c r="O39" s="29"/>
    </row>
    <row r="40" spans="1:26">
      <c r="A40" s="29"/>
      <c r="B40" s="2175"/>
      <c r="C40" s="29"/>
      <c r="D40" s="29"/>
      <c r="E40" s="29"/>
      <c r="F40" s="29"/>
      <c r="G40" s="29"/>
      <c r="H40" s="29"/>
      <c r="I40" s="29"/>
      <c r="J40" s="29"/>
      <c r="K40" s="29"/>
      <c r="L40" s="29"/>
      <c r="M40" s="29"/>
      <c r="N40" s="29"/>
      <c r="O40" s="29"/>
      <c r="P40" s="2172"/>
      <c r="Q40" s="1439"/>
      <c r="R40" s="1439"/>
      <c r="S40" s="1439"/>
      <c r="T40" s="1439"/>
      <c r="U40" s="1439"/>
      <c r="V40" s="1439"/>
      <c r="W40" s="1439"/>
      <c r="X40" s="1439"/>
      <c r="Y40" s="1439"/>
      <c r="Z40" s="1720"/>
    </row>
    <row r="41" spans="1:26">
      <c r="A41" s="29"/>
      <c r="B41" s="2179" t="s">
        <v>3500</v>
      </c>
      <c r="C41" s="29"/>
      <c r="D41" s="29"/>
      <c r="E41" s="29"/>
      <c r="F41" s="29"/>
      <c r="G41" s="29"/>
      <c r="H41" s="29"/>
      <c r="I41" s="29"/>
      <c r="J41" s="29"/>
      <c r="K41" s="29"/>
      <c r="L41" s="29"/>
      <c r="M41" s="29"/>
      <c r="N41" s="29"/>
      <c r="O41" s="29"/>
      <c r="P41" s="1062"/>
      <c r="Q41" s="1961"/>
      <c r="R41" s="29"/>
      <c r="S41" s="29"/>
      <c r="T41" s="29"/>
      <c r="U41" s="29"/>
      <c r="V41" s="1070"/>
      <c r="W41" s="29"/>
      <c r="X41" s="29"/>
      <c r="Y41" s="29"/>
      <c r="Z41" s="683"/>
    </row>
    <row r="42" spans="1:26">
      <c r="A42" s="29"/>
      <c r="B42" s="2179" t="s">
        <v>3504</v>
      </c>
      <c r="C42" s="29"/>
      <c r="D42" s="29"/>
      <c r="E42" s="29"/>
      <c r="F42" s="29"/>
      <c r="G42" s="29"/>
      <c r="H42" s="29"/>
      <c r="I42" s="29"/>
      <c r="J42" s="29"/>
      <c r="K42" s="29"/>
      <c r="L42" s="29"/>
      <c r="M42" s="29"/>
      <c r="N42" s="29"/>
      <c r="O42" s="29"/>
      <c r="P42" s="1062"/>
      <c r="Q42" s="1070" t="s">
        <v>3428</v>
      </c>
      <c r="R42" s="29"/>
      <c r="S42" s="29"/>
      <c r="T42" s="29"/>
      <c r="U42" s="29"/>
      <c r="V42" s="1070" t="s">
        <v>3531</v>
      </c>
      <c r="W42" s="29"/>
      <c r="X42" s="29"/>
      <c r="Y42" s="29"/>
      <c r="Z42" s="683"/>
    </row>
    <row r="43" spans="1:26">
      <c r="A43" s="29"/>
      <c r="B43" s="2179" t="s">
        <v>3507</v>
      </c>
      <c r="C43" s="29"/>
      <c r="D43" s="29"/>
      <c r="E43" s="29"/>
      <c r="F43" s="29"/>
      <c r="G43" s="29"/>
      <c r="H43" s="29"/>
      <c r="I43" s="29"/>
      <c r="J43" s="29"/>
      <c r="K43" s="29"/>
      <c r="L43" s="29"/>
      <c r="M43" s="29"/>
      <c r="N43" s="29"/>
      <c r="O43" s="29"/>
      <c r="P43" s="1062"/>
      <c r="Q43" s="2173" t="s">
        <v>3427</v>
      </c>
      <c r="R43" s="1071" t="s">
        <v>3532</v>
      </c>
      <c r="S43" s="29"/>
      <c r="T43" s="1071"/>
      <c r="U43" s="29"/>
      <c r="V43" s="2173" t="s">
        <v>3448</v>
      </c>
      <c r="W43" s="1071" t="s">
        <v>3533</v>
      </c>
      <c r="X43" s="29"/>
      <c r="Y43" s="29"/>
      <c r="Z43" s="683"/>
    </row>
    <row r="44" spans="1:26">
      <c r="A44" s="29"/>
      <c r="B44" s="2179" t="s">
        <v>3511</v>
      </c>
      <c r="C44" s="29"/>
      <c r="D44" s="29"/>
      <c r="E44" s="29"/>
      <c r="F44" s="29"/>
      <c r="G44" s="29"/>
      <c r="H44" s="29"/>
      <c r="I44" s="29"/>
      <c r="J44" s="29"/>
      <c r="K44" s="29"/>
      <c r="L44" s="29"/>
      <c r="M44" s="29"/>
      <c r="N44" s="29"/>
      <c r="O44" s="29"/>
      <c r="P44" s="1062"/>
      <c r="Q44" s="2173" t="s">
        <v>3431</v>
      </c>
      <c r="R44" s="1071" t="s">
        <v>3532</v>
      </c>
      <c r="S44" s="29"/>
      <c r="T44" s="1071"/>
      <c r="U44" s="29"/>
      <c r="V44" s="2173" t="s">
        <v>3478</v>
      </c>
      <c r="W44" s="1071" t="s">
        <v>3533</v>
      </c>
      <c r="X44" s="29"/>
      <c r="Y44" s="29"/>
      <c r="Z44" s="683"/>
    </row>
    <row r="45" spans="1:26">
      <c r="A45" s="29"/>
      <c r="B45" s="2179" t="s">
        <v>3514</v>
      </c>
      <c r="C45" s="29"/>
      <c r="D45" s="29"/>
      <c r="E45" s="29"/>
      <c r="F45" s="29"/>
      <c r="G45" s="29"/>
      <c r="H45" s="29"/>
      <c r="I45" s="29"/>
      <c r="J45" s="29"/>
      <c r="K45" s="29"/>
      <c r="L45" s="29"/>
      <c r="M45" s="29"/>
      <c r="N45" s="29"/>
      <c r="O45" s="29"/>
      <c r="P45" s="1062"/>
      <c r="Q45" s="29"/>
      <c r="R45" s="29"/>
      <c r="S45" s="29"/>
      <c r="T45" s="29"/>
      <c r="U45" s="29"/>
      <c r="V45" s="2173" t="s">
        <v>3492</v>
      </c>
      <c r="W45" s="1071" t="s">
        <v>3533</v>
      </c>
      <c r="X45" s="29"/>
      <c r="Y45" s="29"/>
      <c r="Z45" s="683"/>
    </row>
    <row r="46" spans="1:26">
      <c r="A46" s="29"/>
      <c r="B46" s="2179" t="s">
        <v>3518</v>
      </c>
      <c r="C46" s="29"/>
      <c r="D46" s="29"/>
      <c r="E46" s="29"/>
      <c r="F46" s="29"/>
      <c r="G46" s="29"/>
      <c r="H46" s="29"/>
      <c r="I46" s="29"/>
      <c r="J46" s="29"/>
      <c r="K46" s="29"/>
      <c r="L46" s="29"/>
      <c r="M46" s="29"/>
      <c r="N46" s="29"/>
      <c r="O46" s="29"/>
      <c r="P46" s="1062"/>
      <c r="Q46" s="1070" t="s">
        <v>3536</v>
      </c>
      <c r="R46" s="29"/>
      <c r="S46" s="29"/>
      <c r="T46" s="29"/>
      <c r="U46" s="29"/>
      <c r="V46" s="29"/>
      <c r="W46" s="29"/>
      <c r="X46" s="29"/>
      <c r="Y46" s="29"/>
      <c r="Z46" s="683"/>
    </row>
    <row r="47" spans="1:26">
      <c r="A47" s="29"/>
      <c r="B47" s="2179" t="s">
        <v>3522</v>
      </c>
      <c r="C47" s="29"/>
      <c r="D47" s="29"/>
      <c r="E47" s="29"/>
      <c r="F47" s="29"/>
      <c r="G47" s="29"/>
      <c r="H47" s="29"/>
      <c r="I47" s="29"/>
      <c r="J47" s="29"/>
      <c r="K47" s="29"/>
      <c r="L47" s="29"/>
      <c r="M47" s="29"/>
      <c r="N47" s="29"/>
      <c r="O47" s="29"/>
      <c r="P47" s="1062"/>
      <c r="Q47" s="2173" t="s">
        <v>3434</v>
      </c>
      <c r="R47" s="1071" t="s">
        <v>3539</v>
      </c>
      <c r="S47" s="29"/>
      <c r="T47" s="29"/>
      <c r="U47" s="29"/>
      <c r="V47" s="1070" t="s">
        <v>3537</v>
      </c>
      <c r="W47" s="29"/>
      <c r="X47" s="29"/>
      <c r="Y47" s="29"/>
      <c r="Z47" s="683"/>
    </row>
    <row r="48" spans="1:26">
      <c r="A48" s="29"/>
      <c r="B48" s="551" t="s">
        <v>3524</v>
      </c>
      <c r="E48" s="2173" t="s">
        <v>3478</v>
      </c>
      <c r="G48" s="2173" t="s">
        <v>3492</v>
      </c>
      <c r="H48" s="29"/>
      <c r="I48" s="29"/>
      <c r="J48" s="29"/>
      <c r="K48" s="29"/>
      <c r="L48" s="29"/>
      <c r="M48" s="29"/>
      <c r="N48" s="29"/>
      <c r="O48" s="29"/>
      <c r="P48" s="1062"/>
      <c r="Q48" s="2173" t="s">
        <v>3436</v>
      </c>
      <c r="R48" s="1071" t="s">
        <v>3539</v>
      </c>
      <c r="S48" s="29"/>
      <c r="T48" s="1071"/>
      <c r="U48" s="29"/>
      <c r="V48" s="2173" t="s">
        <v>3451</v>
      </c>
      <c r="W48" s="1071" t="s">
        <v>3537</v>
      </c>
      <c r="X48" s="29"/>
      <c r="Y48" s="29"/>
      <c r="Z48" s="683"/>
    </row>
    <row r="49" spans="1:26">
      <c r="A49" s="29"/>
      <c r="B49" s="29" t="s">
        <v>3527</v>
      </c>
      <c r="C49" s="29"/>
      <c r="D49" s="29"/>
      <c r="E49" s="29"/>
      <c r="F49" s="29"/>
      <c r="G49" s="29"/>
      <c r="H49" s="29"/>
      <c r="I49" s="29"/>
      <c r="J49" s="29"/>
      <c r="K49" s="29"/>
      <c r="L49" s="29"/>
      <c r="M49" s="29"/>
      <c r="N49" s="29"/>
      <c r="O49" s="29"/>
      <c r="P49" s="1062"/>
      <c r="Q49" s="29"/>
      <c r="R49" s="29"/>
      <c r="S49" s="29"/>
      <c r="T49" s="1071"/>
      <c r="U49" s="29"/>
      <c r="V49" s="2173" t="s">
        <v>3456</v>
      </c>
      <c r="W49" s="1071" t="s">
        <v>3541</v>
      </c>
      <c r="X49" s="29"/>
      <c r="Y49" s="29"/>
      <c r="Z49" s="683"/>
    </row>
    <row r="50" spans="1:26">
      <c r="A50" s="29"/>
      <c r="B50" s="29" t="s">
        <v>3529</v>
      </c>
      <c r="C50" s="29"/>
      <c r="D50" s="29"/>
      <c r="E50" s="29"/>
      <c r="F50" s="29"/>
      <c r="G50" s="29"/>
      <c r="H50" s="29"/>
      <c r="I50" s="29"/>
      <c r="J50" s="29"/>
      <c r="K50" s="29"/>
      <c r="L50" s="29"/>
      <c r="M50" s="29"/>
      <c r="N50" s="29"/>
      <c r="O50" s="29"/>
      <c r="P50" s="1062"/>
      <c r="S50" s="29"/>
      <c r="T50" s="29"/>
      <c r="U50" s="29"/>
      <c r="V50" s="2173" t="s">
        <v>3528</v>
      </c>
      <c r="W50" s="1071" t="s">
        <v>3537</v>
      </c>
      <c r="X50" s="29"/>
      <c r="Y50" s="29"/>
      <c r="Z50" s="683"/>
    </row>
    <row r="51" spans="1:26">
      <c r="A51" s="29"/>
      <c r="B51" s="2179"/>
      <c r="C51" s="29"/>
      <c r="D51" s="29"/>
      <c r="E51" s="29"/>
      <c r="F51" s="29"/>
      <c r="G51" s="29"/>
      <c r="H51" s="29"/>
      <c r="I51" s="29"/>
      <c r="J51" s="29"/>
      <c r="K51" s="29"/>
      <c r="L51" s="29"/>
      <c r="M51" s="29"/>
      <c r="N51" s="29"/>
      <c r="O51" s="29"/>
      <c r="P51" s="1062"/>
      <c r="Q51" s="1070" t="s">
        <v>3544</v>
      </c>
      <c r="R51" s="29"/>
      <c r="S51" s="29"/>
      <c r="T51" s="29"/>
      <c r="U51" s="29"/>
      <c r="V51" s="2173" t="s">
        <v>3413</v>
      </c>
      <c r="W51" s="1071" t="s">
        <v>3541</v>
      </c>
      <c r="X51" s="29"/>
      <c r="Y51" s="29"/>
      <c r="Z51" s="683"/>
    </row>
    <row r="52" spans="1:26">
      <c r="A52" s="29"/>
      <c r="B52" s="2179"/>
      <c r="C52" s="29"/>
      <c r="D52" s="29"/>
      <c r="E52" s="29"/>
      <c r="F52" s="29"/>
      <c r="G52" s="29"/>
      <c r="H52" s="29"/>
      <c r="I52" s="29"/>
      <c r="J52" s="29"/>
      <c r="K52" s="29"/>
      <c r="L52" s="29"/>
      <c r="M52" s="29"/>
      <c r="N52" s="29"/>
      <c r="O52" s="29"/>
      <c r="P52" s="1062"/>
      <c r="Q52" s="2173" t="s">
        <v>3433</v>
      </c>
      <c r="R52" s="1071" t="s">
        <v>3546</v>
      </c>
      <c r="S52" s="29"/>
      <c r="T52" s="1071"/>
      <c r="U52" s="29"/>
      <c r="V52" s="29"/>
      <c r="W52" s="29"/>
      <c r="X52" s="29"/>
      <c r="Y52" s="29"/>
      <c r="Z52" s="683"/>
    </row>
    <row r="53" spans="1:26">
      <c r="A53" s="29"/>
      <c r="B53" s="551" t="s">
        <v>3501</v>
      </c>
      <c r="D53" s="2173" t="s">
        <v>3446</v>
      </c>
      <c r="F53" s="2173" t="s">
        <v>3473</v>
      </c>
      <c r="H53" s="2173" t="s">
        <v>3508</v>
      </c>
      <c r="J53" s="2173" t="s">
        <v>3497</v>
      </c>
      <c r="L53" s="29"/>
      <c r="M53" s="29"/>
      <c r="N53" s="29"/>
      <c r="O53" s="29"/>
      <c r="P53" s="1062"/>
      <c r="Q53" s="2173" t="s">
        <v>3445</v>
      </c>
      <c r="R53" s="1071" t="s">
        <v>3547</v>
      </c>
      <c r="S53" s="29"/>
      <c r="T53" s="1071"/>
      <c r="U53" s="29"/>
      <c r="V53" s="1070" t="s">
        <v>3516</v>
      </c>
      <c r="W53" s="29"/>
      <c r="X53" s="29"/>
      <c r="Y53" s="29"/>
      <c r="Z53" s="683"/>
    </row>
    <row r="54" spans="1:26">
      <c r="A54" s="29"/>
      <c r="B54" s="29" t="s">
        <v>3530</v>
      </c>
      <c r="C54" s="29"/>
      <c r="D54" s="1589"/>
      <c r="E54" s="29"/>
      <c r="F54" s="1589"/>
      <c r="G54" s="29"/>
      <c r="H54" s="29"/>
      <c r="I54" s="29"/>
      <c r="J54" s="29"/>
      <c r="K54" s="29"/>
      <c r="L54" s="29"/>
      <c r="M54" s="29"/>
      <c r="N54" s="29"/>
      <c r="O54" s="29"/>
      <c r="P54" s="1062"/>
      <c r="Q54" s="2173" t="s">
        <v>3449</v>
      </c>
      <c r="R54" s="1071" t="s">
        <v>3549</v>
      </c>
      <c r="S54" s="29"/>
      <c r="T54" s="1071"/>
      <c r="U54" s="29"/>
      <c r="V54" s="2173" t="s">
        <v>3515</v>
      </c>
      <c r="W54" s="1961" t="s">
        <v>60</v>
      </c>
      <c r="X54" s="29"/>
      <c r="Y54" s="29"/>
      <c r="Z54" s="683"/>
    </row>
    <row r="55" spans="1:26">
      <c r="A55" s="29"/>
      <c r="B55" s="29"/>
      <c r="C55" s="29"/>
      <c r="D55" s="29"/>
      <c r="E55" s="29"/>
      <c r="F55" s="29"/>
      <c r="G55" s="29"/>
      <c r="H55" s="29"/>
      <c r="I55" s="29"/>
      <c r="J55" s="29"/>
      <c r="K55" s="29"/>
      <c r="L55" s="29"/>
      <c r="M55" s="29"/>
      <c r="N55" s="29"/>
      <c r="O55" s="29"/>
      <c r="P55" s="1062"/>
      <c r="Q55" s="29"/>
      <c r="R55" s="29"/>
      <c r="S55" s="29"/>
      <c r="T55" s="29"/>
      <c r="U55" s="29"/>
      <c r="V55" s="29"/>
      <c r="W55" s="29"/>
      <c r="X55" s="29"/>
      <c r="Y55" s="29"/>
      <c r="Z55" s="683"/>
    </row>
    <row r="56" spans="1:26">
      <c r="A56" s="29"/>
      <c r="B56" s="29"/>
      <c r="C56" s="29"/>
      <c r="D56" s="29"/>
      <c r="E56" s="29"/>
      <c r="F56" s="29"/>
      <c r="G56" s="29"/>
      <c r="H56" s="29"/>
      <c r="I56" s="29"/>
      <c r="J56" s="29"/>
      <c r="K56" s="29"/>
      <c r="L56" s="29"/>
      <c r="M56" s="29"/>
      <c r="N56" s="29"/>
      <c r="O56" s="29"/>
      <c r="P56" s="1062"/>
      <c r="Q56" s="1070" t="s">
        <v>3552</v>
      </c>
      <c r="R56" s="29"/>
      <c r="S56" s="29"/>
      <c r="T56" s="29"/>
      <c r="U56" s="29"/>
      <c r="V56" s="551" t="s">
        <v>3553</v>
      </c>
      <c r="W56" s="29"/>
      <c r="X56" s="29"/>
      <c r="Y56" s="2208" t="s">
        <v>2965</v>
      </c>
      <c r="Z56" s="683"/>
    </row>
    <row r="57" spans="1:26">
      <c r="A57" s="29"/>
      <c r="B57" s="2180" t="s">
        <v>3461</v>
      </c>
      <c r="D57" s="2173" t="s">
        <v>3431</v>
      </c>
      <c r="F57" s="2173" t="s">
        <v>3427</v>
      </c>
      <c r="H57" s="2173" t="s">
        <v>3492</v>
      </c>
      <c r="J57" s="2173" t="s">
        <v>3478</v>
      </c>
      <c r="L57" s="29"/>
      <c r="M57" s="29"/>
      <c r="N57" s="29"/>
      <c r="O57" s="29"/>
      <c r="P57" s="1062"/>
      <c r="Q57" s="2173" t="s">
        <v>3446</v>
      </c>
      <c r="R57" s="1071" t="s">
        <v>3555</v>
      </c>
      <c r="S57" s="29"/>
      <c r="T57" s="1071"/>
      <c r="U57" s="29"/>
      <c r="V57" s="2173" t="s">
        <v>3519</v>
      </c>
      <c r="W57" s="1961" t="s">
        <v>60</v>
      </c>
      <c r="X57" s="29"/>
      <c r="Y57" s="2208" t="s">
        <v>3567</v>
      </c>
      <c r="Z57" s="683"/>
    </row>
    <row r="58" spans="1:26">
      <c r="A58" s="29"/>
      <c r="B58" s="2191" t="s">
        <v>3534</v>
      </c>
      <c r="C58" s="29"/>
      <c r="D58" s="29"/>
      <c r="E58" s="29"/>
      <c r="F58" s="29"/>
      <c r="G58" s="29"/>
      <c r="H58" s="29"/>
      <c r="I58" s="29"/>
      <c r="J58" s="29"/>
      <c r="K58" s="29"/>
      <c r="L58" s="29"/>
      <c r="M58" s="29"/>
      <c r="N58" s="29"/>
      <c r="O58" s="29"/>
      <c r="P58" s="1062"/>
      <c r="Q58" s="29"/>
      <c r="R58" s="29"/>
      <c r="S58" s="29"/>
      <c r="T58" s="29"/>
      <c r="U58" s="29"/>
      <c r="V58" s="2173" t="s">
        <v>3523</v>
      </c>
      <c r="W58" s="1961" t="s">
        <v>3556</v>
      </c>
      <c r="X58" s="29"/>
      <c r="Y58" s="2208" t="s">
        <v>3462</v>
      </c>
      <c r="Z58" s="683"/>
    </row>
    <row r="59" spans="1:26">
      <c r="A59" s="29"/>
      <c r="B59" s="551"/>
      <c r="C59" s="29"/>
      <c r="D59" s="29"/>
      <c r="E59" s="29"/>
      <c r="F59" s="29"/>
      <c r="G59" s="29"/>
      <c r="H59" s="29"/>
      <c r="I59" s="29"/>
      <c r="J59" s="29"/>
      <c r="K59" s="29"/>
      <c r="L59" s="29"/>
      <c r="M59" s="29"/>
      <c r="N59" s="29"/>
      <c r="O59" s="29"/>
      <c r="P59" s="1062"/>
      <c r="Q59" s="1070" t="s">
        <v>3557</v>
      </c>
      <c r="R59" s="29"/>
      <c r="S59" s="29"/>
      <c r="T59" s="29"/>
      <c r="U59" s="29"/>
      <c r="V59" s="29"/>
      <c r="W59" s="29"/>
      <c r="X59" s="29"/>
      <c r="Y59" s="2208" t="s">
        <v>3568</v>
      </c>
      <c r="Z59" s="683"/>
    </row>
    <row r="60" spans="1:26">
      <c r="A60" s="29"/>
      <c r="B60" s="2192" t="s">
        <v>3535</v>
      </c>
      <c r="C60" s="29"/>
      <c r="D60" s="29"/>
      <c r="E60" s="29"/>
      <c r="F60" s="29"/>
      <c r="G60" s="29"/>
      <c r="H60" s="29"/>
      <c r="I60" s="29"/>
      <c r="J60" s="29"/>
      <c r="K60" s="29"/>
      <c r="L60" s="29"/>
      <c r="M60" s="29"/>
      <c r="N60" s="29"/>
      <c r="O60" s="29"/>
      <c r="P60" s="1062"/>
      <c r="Q60" s="2173" t="s">
        <v>3469</v>
      </c>
      <c r="R60" s="1071" t="s">
        <v>3559</v>
      </c>
      <c r="S60" s="29"/>
      <c r="T60" s="1071"/>
      <c r="U60" s="29"/>
      <c r="V60" s="551" t="s">
        <v>3560</v>
      </c>
      <c r="W60" s="29"/>
      <c r="X60" s="29"/>
      <c r="Y60" s="2208" t="s">
        <v>3569</v>
      </c>
      <c r="Z60" s="683"/>
    </row>
    <row r="61" spans="1:26">
      <c r="A61" s="29"/>
      <c r="B61" s="2192" t="s">
        <v>3538</v>
      </c>
      <c r="C61" s="29"/>
      <c r="D61" s="29"/>
      <c r="E61" s="29"/>
      <c r="F61" s="29"/>
      <c r="G61" s="29"/>
      <c r="H61" s="29"/>
      <c r="I61" s="29"/>
      <c r="J61" s="29"/>
      <c r="K61" s="29"/>
      <c r="L61" s="29"/>
      <c r="M61" s="29"/>
      <c r="N61" s="29"/>
      <c r="O61" s="29"/>
      <c r="P61" s="1062"/>
      <c r="Q61" s="2173" t="s">
        <v>3486</v>
      </c>
      <c r="R61" s="1071" t="s">
        <v>3559</v>
      </c>
      <c r="S61" s="29"/>
      <c r="T61" s="1071"/>
      <c r="U61" s="29"/>
      <c r="V61" s="2173" t="s">
        <v>3409</v>
      </c>
      <c r="W61" s="1961" t="s">
        <v>60</v>
      </c>
      <c r="X61" s="29"/>
      <c r="Y61" s="2208" t="s">
        <v>3475</v>
      </c>
      <c r="Z61" s="683"/>
    </row>
    <row r="62" spans="1:26">
      <c r="A62" s="29"/>
      <c r="B62" s="2192" t="s">
        <v>3540</v>
      </c>
      <c r="C62" s="29"/>
      <c r="D62" s="29"/>
      <c r="E62" s="29"/>
      <c r="F62" s="29"/>
      <c r="G62" s="29"/>
      <c r="H62" s="29"/>
      <c r="I62" s="29"/>
      <c r="J62" s="29"/>
      <c r="K62" s="29"/>
      <c r="L62" s="29"/>
      <c r="M62" s="29"/>
      <c r="N62" s="29"/>
      <c r="O62" s="29"/>
      <c r="P62" s="1062"/>
      <c r="S62" s="29"/>
      <c r="T62" s="29"/>
      <c r="U62" s="29"/>
      <c r="V62" s="29"/>
      <c r="W62" s="29"/>
      <c r="X62" s="29"/>
      <c r="Y62" s="2208" t="s">
        <v>3570</v>
      </c>
      <c r="Z62" s="683"/>
    </row>
    <row r="63" spans="1:26">
      <c r="A63" s="29"/>
      <c r="B63" s="29" t="s">
        <v>3542</v>
      </c>
      <c r="C63" s="29"/>
      <c r="D63" s="29"/>
      <c r="E63" s="29"/>
      <c r="F63" s="29"/>
      <c r="G63" s="29"/>
      <c r="H63" s="29"/>
      <c r="I63" s="29"/>
      <c r="J63" s="29"/>
      <c r="K63" s="29"/>
      <c r="L63" s="29"/>
      <c r="M63" s="29"/>
      <c r="N63" s="29"/>
      <c r="O63" s="29"/>
      <c r="P63" s="1062"/>
      <c r="Q63" s="1070" t="s">
        <v>3561</v>
      </c>
      <c r="R63" s="29"/>
      <c r="S63" s="29"/>
      <c r="T63" s="29"/>
      <c r="U63" s="29"/>
      <c r="V63" s="29"/>
      <c r="W63" s="29"/>
      <c r="X63" s="29"/>
      <c r="Y63" s="2208" t="s">
        <v>3458</v>
      </c>
      <c r="Z63" s="683"/>
    </row>
    <row r="64" spans="1:26">
      <c r="A64" s="29"/>
      <c r="B64" s="2179" t="s">
        <v>3543</v>
      </c>
      <c r="C64" s="29"/>
      <c r="D64" s="29"/>
      <c r="E64" s="29"/>
      <c r="F64" s="29"/>
      <c r="G64" s="29"/>
      <c r="H64" s="29"/>
      <c r="I64" s="29"/>
      <c r="J64" s="29"/>
      <c r="K64" s="29"/>
      <c r="L64" s="29"/>
      <c r="M64" s="29"/>
      <c r="N64" s="29"/>
      <c r="O64" s="29"/>
      <c r="P64" s="1062"/>
      <c r="Q64" s="2173" t="s">
        <v>3473</v>
      </c>
      <c r="R64" s="1071" t="s">
        <v>3562</v>
      </c>
      <c r="S64" s="29"/>
      <c r="T64" s="1071"/>
      <c r="U64" s="29"/>
      <c r="V64" s="29"/>
      <c r="W64" s="29"/>
      <c r="X64" s="29"/>
      <c r="Y64" s="2208" t="s">
        <v>3466</v>
      </c>
      <c r="Z64" s="683"/>
    </row>
    <row r="65" spans="1:27">
      <c r="A65" s="29"/>
      <c r="B65" s="2179" t="s">
        <v>3545</v>
      </c>
      <c r="C65" s="29"/>
      <c r="D65" s="29"/>
      <c r="E65" s="29"/>
      <c r="F65" s="29"/>
      <c r="G65" s="29"/>
      <c r="H65" s="29"/>
      <c r="I65" s="29"/>
      <c r="J65" s="29"/>
      <c r="K65" s="29"/>
      <c r="L65" s="29"/>
      <c r="M65" s="29"/>
      <c r="N65" s="29"/>
      <c r="O65" s="29"/>
      <c r="P65" s="1062"/>
      <c r="Q65" s="2173" t="s">
        <v>3497</v>
      </c>
      <c r="R65" s="1071" t="s">
        <v>3562</v>
      </c>
      <c r="S65" s="29"/>
      <c r="T65" s="1071"/>
      <c r="U65" s="29"/>
      <c r="V65" s="29"/>
      <c r="W65" s="29"/>
      <c r="X65" s="29"/>
      <c r="Y65" s="29"/>
      <c r="Z65" s="683"/>
    </row>
    <row r="66" spans="1:27" ht="15.75" thickBot="1">
      <c r="A66" s="29"/>
      <c r="B66" s="2179"/>
      <c r="D66" s="2173" t="s">
        <v>3446</v>
      </c>
      <c r="F66" s="2173" t="s">
        <v>3448</v>
      </c>
      <c r="H66" s="2173" t="s">
        <v>3469</v>
      </c>
      <c r="J66" s="2173" t="s">
        <v>3486</v>
      </c>
      <c r="L66" s="29"/>
      <c r="M66" s="29"/>
      <c r="N66" s="29"/>
      <c r="O66" s="29"/>
      <c r="P66" s="2188"/>
      <c r="Q66" s="2194"/>
      <c r="R66" s="2194"/>
      <c r="S66" s="2194"/>
      <c r="T66" s="2194"/>
      <c r="U66" s="2194"/>
      <c r="V66" s="2194"/>
      <c r="W66" s="2194"/>
      <c r="X66" s="1762"/>
      <c r="Y66" s="1762"/>
      <c r="Z66" s="2190"/>
    </row>
    <row r="67" spans="1:27" ht="15.75" thickBot="1">
      <c r="A67" s="29"/>
      <c r="B67" s="2179" t="s">
        <v>3548</v>
      </c>
      <c r="C67" s="29"/>
      <c r="D67" s="29"/>
      <c r="E67" s="29"/>
      <c r="F67" s="29"/>
      <c r="G67" s="29"/>
      <c r="H67" s="29"/>
      <c r="I67" s="29"/>
      <c r="J67" s="29"/>
      <c r="K67" s="29"/>
      <c r="L67" s="29"/>
      <c r="M67" s="29"/>
      <c r="N67" s="29"/>
      <c r="O67" s="29"/>
    </row>
    <row r="68" spans="1:27" ht="18.75" customHeight="1">
      <c r="A68" s="29"/>
      <c r="B68" s="2179" t="s">
        <v>3550</v>
      </c>
      <c r="C68" s="29"/>
      <c r="D68" s="29"/>
      <c r="E68" s="29"/>
      <c r="F68" s="29"/>
      <c r="G68" s="29"/>
      <c r="H68" s="29"/>
      <c r="I68" s="29"/>
      <c r="J68" s="29"/>
      <c r="K68" s="29"/>
      <c r="L68" s="29"/>
      <c r="M68" s="29"/>
      <c r="N68" s="29"/>
      <c r="O68" s="29"/>
      <c r="P68" s="838" t="s">
        <v>192</v>
      </c>
      <c r="Q68" s="3092" t="s">
        <v>3079</v>
      </c>
      <c r="R68" s="3092"/>
      <c r="S68" s="3092"/>
      <c r="T68" s="3092"/>
      <c r="U68" s="3092"/>
      <c r="V68" s="3092"/>
      <c r="W68" s="3092"/>
      <c r="X68" s="3092"/>
      <c r="Y68" s="3093"/>
    </row>
    <row r="69" spans="1:27">
      <c r="A69" s="29"/>
      <c r="B69" s="2179" t="s">
        <v>3551</v>
      </c>
      <c r="C69" s="29"/>
      <c r="D69" s="29"/>
      <c r="E69" s="29"/>
      <c r="F69" s="29"/>
      <c r="G69" s="29"/>
      <c r="H69" s="29"/>
      <c r="I69" s="29"/>
      <c r="J69" s="29"/>
      <c r="K69" s="29"/>
      <c r="L69" s="29"/>
      <c r="M69" s="29"/>
      <c r="N69" s="29"/>
      <c r="O69" s="29"/>
      <c r="P69" s="852" t="s">
        <v>192</v>
      </c>
      <c r="Q69" s="1617"/>
      <c r="R69" s="29"/>
      <c r="S69" s="29"/>
      <c r="T69" s="2195" t="s">
        <v>3563</v>
      </c>
      <c r="U69" s="29"/>
      <c r="V69" s="2196" t="s">
        <v>3564</v>
      </c>
      <c r="W69" s="29"/>
      <c r="X69" s="29"/>
      <c r="Y69" s="1611"/>
    </row>
    <row r="70" spans="1:27" ht="15.75">
      <c r="A70" s="29"/>
      <c r="B70" s="2179" t="s">
        <v>3554</v>
      </c>
      <c r="C70" s="29"/>
      <c r="D70" s="29"/>
      <c r="E70" s="29"/>
      <c r="F70" s="29"/>
      <c r="G70" s="29"/>
      <c r="H70" s="29"/>
      <c r="I70" s="29"/>
      <c r="J70" s="29"/>
      <c r="K70" s="29"/>
      <c r="L70" s="29"/>
      <c r="M70" s="29"/>
      <c r="N70" s="29"/>
      <c r="O70" s="29"/>
      <c r="P70" s="852" t="s">
        <v>192</v>
      </c>
      <c r="Q70" s="1617"/>
      <c r="R70" s="2197" t="s">
        <v>3057</v>
      </c>
      <c r="S70" s="1938">
        <v>25</v>
      </c>
      <c r="T70" s="2198" t="s">
        <v>390</v>
      </c>
      <c r="U70" s="1939">
        <v>1</v>
      </c>
      <c r="V70" s="2203" t="s">
        <v>1675</v>
      </c>
      <c r="W70" s="2199" t="str">
        <f>(S77 * S70 *U70)*U77&amp; " " &amp; V70</f>
        <v>0.025 kg</v>
      </c>
      <c r="X70" s="2200" t="s">
        <v>3050</v>
      </c>
      <c r="Y70" s="1611"/>
      <c r="AA70" t="s">
        <v>3571</v>
      </c>
    </row>
    <row r="71" spans="1:27">
      <c r="A71" s="29"/>
      <c r="B71" s="2179"/>
      <c r="C71" s="29"/>
      <c r="D71" s="29"/>
      <c r="E71" s="29"/>
      <c r="F71" s="29"/>
      <c r="G71" s="29"/>
      <c r="H71" s="29"/>
      <c r="I71" s="29"/>
      <c r="J71" s="29"/>
      <c r="K71" s="29"/>
      <c r="L71" s="29"/>
      <c r="M71" s="29"/>
      <c r="N71" s="29"/>
      <c r="O71" s="29"/>
      <c r="P71" s="852" t="s">
        <v>192</v>
      </c>
      <c r="Q71" s="1617"/>
      <c r="R71" s="29"/>
      <c r="S71" s="1830"/>
      <c r="T71" s="29"/>
      <c r="U71" s="2201" t="s">
        <v>3565</v>
      </c>
      <c r="V71" s="29"/>
      <c r="W71" s="29"/>
      <c r="X71" s="29"/>
      <c r="Y71" s="1611"/>
      <c r="AA71" t="s">
        <v>3572</v>
      </c>
    </row>
    <row r="72" spans="1:27" ht="15.75">
      <c r="A72" s="29"/>
      <c r="B72" s="551" t="s">
        <v>3407</v>
      </c>
      <c r="C72" s="29"/>
      <c r="D72" s="29"/>
      <c r="E72" s="29"/>
      <c r="F72" s="29"/>
      <c r="G72" s="29"/>
      <c r="H72" s="29"/>
      <c r="I72" s="29"/>
      <c r="J72" s="29"/>
      <c r="K72" s="29"/>
      <c r="L72" s="29"/>
      <c r="M72" s="29"/>
      <c r="N72" s="29"/>
      <c r="O72" s="29"/>
      <c r="P72" s="852" t="s">
        <v>192</v>
      </c>
      <c r="Q72" s="1617"/>
      <c r="R72" s="2202" t="s">
        <v>3052</v>
      </c>
      <c r="S72" s="2198" t="s">
        <v>218</v>
      </c>
      <c r="T72" s="2198" t="s">
        <v>389</v>
      </c>
      <c r="U72" s="2198" t="s">
        <v>223</v>
      </c>
      <c r="V72" s="2198" t="s">
        <v>390</v>
      </c>
      <c r="W72" s="2203" t="s">
        <v>1675</v>
      </c>
      <c r="X72" s="2203" t="s">
        <v>1676</v>
      </c>
      <c r="Y72" s="1611"/>
      <c r="AA72" t="s">
        <v>3573</v>
      </c>
    </row>
    <row r="73" spans="1:27">
      <c r="B73" s="2169" t="s">
        <v>3515</v>
      </c>
      <c r="D73" s="2169" t="s">
        <v>3558</v>
      </c>
      <c r="F73" s="2169" t="s">
        <v>3519</v>
      </c>
      <c r="G73" s="2171"/>
      <c r="H73" s="2169" t="s">
        <v>3523</v>
      </c>
      <c r="J73" s="2169" t="s">
        <v>3526</v>
      </c>
      <c r="K73" s="2171"/>
      <c r="L73" s="2169" t="s">
        <v>3528</v>
      </c>
      <c r="M73" s="29"/>
      <c r="N73" s="29"/>
      <c r="O73" s="29"/>
      <c r="P73" s="852" t="s">
        <v>192</v>
      </c>
      <c r="Q73" s="1617"/>
      <c r="R73" s="1617"/>
      <c r="S73" s="1617"/>
      <c r="T73" s="1617"/>
      <c r="U73" s="1617"/>
      <c r="V73" s="1617"/>
      <c r="W73" s="1617"/>
      <c r="X73" s="1617"/>
      <c r="Y73" s="1611"/>
    </row>
    <row r="74" spans="1:27" ht="15" customHeight="1">
      <c r="A74" s="29"/>
      <c r="B74" s="29"/>
      <c r="C74" s="2193"/>
      <c r="D74" s="2193"/>
      <c r="E74" s="29"/>
      <c r="F74" s="29"/>
      <c r="G74" s="29"/>
      <c r="H74" s="29"/>
      <c r="I74" s="29"/>
      <c r="J74" s="29"/>
      <c r="K74" s="29"/>
      <c r="L74" s="29"/>
      <c r="M74" s="29"/>
      <c r="N74" s="29"/>
      <c r="O74" s="29"/>
      <c r="P74" s="852" t="s">
        <v>192</v>
      </c>
      <c r="Q74" s="1617"/>
      <c r="R74" s="3256" t="s">
        <v>3051</v>
      </c>
      <c r="S74" s="2204" t="s">
        <v>1676</v>
      </c>
      <c r="T74" s="2204" t="s">
        <v>1675</v>
      </c>
      <c r="U74" s="2204" t="s">
        <v>218</v>
      </c>
      <c r="V74" s="2204" t="s">
        <v>389</v>
      </c>
      <c r="W74" s="2204" t="s">
        <v>223</v>
      </c>
      <c r="X74" s="2205" t="s">
        <v>390</v>
      </c>
      <c r="Y74" s="1611"/>
    </row>
    <row r="75" spans="1:27" ht="18.75" customHeight="1">
      <c r="A75" s="29"/>
      <c r="B75" s="29"/>
      <c r="C75" s="29"/>
      <c r="D75" s="29"/>
      <c r="E75" s="29"/>
      <c r="F75" s="29"/>
      <c r="G75" s="29"/>
      <c r="H75" s="29"/>
      <c r="I75" s="29"/>
      <c r="J75" s="29"/>
      <c r="K75" s="29"/>
      <c r="L75" s="29"/>
      <c r="M75" s="29"/>
      <c r="N75" s="29"/>
      <c r="O75" s="29"/>
      <c r="P75" s="852" t="s">
        <v>192</v>
      </c>
      <c r="Q75" s="1617"/>
      <c r="R75" s="3257"/>
      <c r="S75" s="1598">
        <v>1E-3</v>
      </c>
      <c r="T75" s="1599">
        <v>1</v>
      </c>
      <c r="U75" s="1599">
        <v>1</v>
      </c>
      <c r="V75" s="1599">
        <v>0.1</v>
      </c>
      <c r="W75" s="1599">
        <v>0.01</v>
      </c>
      <c r="X75" s="1600">
        <v>1E-3</v>
      </c>
      <c r="Y75" s="1611"/>
      <c r="AA75" t="s">
        <v>3574</v>
      </c>
    </row>
    <row r="76" spans="1:27">
      <c r="A76" s="29"/>
      <c r="B76" s="29"/>
      <c r="C76" s="29"/>
      <c r="D76" s="29"/>
      <c r="E76" s="29"/>
      <c r="F76" s="29"/>
      <c r="G76" s="29"/>
      <c r="H76" s="29"/>
      <c r="I76" s="29"/>
      <c r="J76" s="29"/>
      <c r="K76" s="29"/>
      <c r="L76" s="29"/>
      <c r="M76" s="29"/>
      <c r="N76" s="29"/>
      <c r="O76" s="29"/>
      <c r="P76" s="852" t="s">
        <v>192</v>
      </c>
      <c r="Q76" s="1617"/>
      <c r="R76" s="3257"/>
      <c r="S76" s="1601">
        <v>1000</v>
      </c>
      <c r="T76" s="1601">
        <v>1</v>
      </c>
      <c r="U76" s="1601">
        <v>1</v>
      </c>
      <c r="V76" s="1601">
        <v>10</v>
      </c>
      <c r="W76" s="1601">
        <v>100</v>
      </c>
      <c r="X76" s="1602">
        <v>1000</v>
      </c>
      <c r="Y76" s="1611"/>
      <c r="AA76" t="s">
        <v>3575</v>
      </c>
    </row>
    <row r="77" spans="1:27">
      <c r="A77" s="29"/>
      <c r="B77" s="29"/>
      <c r="C77" s="29"/>
      <c r="D77" s="29"/>
      <c r="E77" s="29"/>
      <c r="F77" s="29"/>
      <c r="G77" s="29"/>
      <c r="H77" s="29"/>
      <c r="I77" s="29"/>
      <c r="J77" s="29"/>
      <c r="K77" s="29"/>
      <c r="L77" s="29"/>
      <c r="M77" s="29"/>
      <c r="N77" s="29"/>
      <c r="O77" s="29"/>
      <c r="P77" s="852" t="s">
        <v>192</v>
      </c>
      <c r="Q77" s="1617"/>
      <c r="R77" s="3258"/>
      <c r="S77" s="1603">
        <f>_xlfn.XLOOKUP(T70,S74:X74,S75:X75)</f>
        <v>1E-3</v>
      </c>
      <c r="T77" s="1603">
        <f>_xlfn.XLOOKUP(V70,S74:X74,S75:X75)</f>
        <v>1</v>
      </c>
      <c r="U77" s="1603">
        <f>_xlfn.XLOOKUP(V70,S74:X74,S76:X76)</f>
        <v>1</v>
      </c>
      <c r="V77" s="1604"/>
      <c r="W77" s="1604"/>
      <c r="X77" s="1605"/>
      <c r="Y77" s="1611"/>
      <c r="AA77" t="s">
        <v>3576</v>
      </c>
    </row>
    <row r="78" spans="1:27">
      <c r="A78" s="29"/>
      <c r="B78" s="29"/>
      <c r="C78" s="29"/>
      <c r="D78" s="29"/>
      <c r="E78" s="29"/>
      <c r="F78" s="29"/>
      <c r="G78" s="29"/>
      <c r="H78" s="29"/>
      <c r="I78" s="29"/>
      <c r="J78" s="29"/>
      <c r="K78" s="29"/>
      <c r="L78" s="29"/>
      <c r="M78" s="29"/>
      <c r="N78" s="29"/>
      <c r="O78" s="29"/>
      <c r="P78" s="852" t="s">
        <v>192</v>
      </c>
      <c r="Q78" s="1078"/>
      <c r="R78" s="1078" t="s">
        <v>3566</v>
      </c>
      <c r="S78" s="1078"/>
      <c r="T78" s="1078"/>
      <c r="U78" s="1078"/>
      <c r="V78" s="1078"/>
      <c r="W78" s="1078"/>
      <c r="X78" s="1078"/>
      <c r="Y78" s="849"/>
    </row>
    <row r="79" spans="1:27">
      <c r="A79" s="29"/>
      <c r="B79" s="29"/>
      <c r="C79" s="29"/>
      <c r="D79" s="29"/>
      <c r="E79" s="29"/>
      <c r="F79" s="29"/>
      <c r="G79" s="29"/>
      <c r="H79" s="29"/>
      <c r="I79" s="29"/>
      <c r="J79" s="29"/>
      <c r="K79" s="29"/>
      <c r="L79" s="29"/>
      <c r="M79" s="29"/>
      <c r="N79" s="29"/>
      <c r="O79" s="29"/>
      <c r="P79" s="852" t="s">
        <v>192</v>
      </c>
      <c r="Q79" s="1078"/>
      <c r="R79" s="1078" t="s">
        <v>3066</v>
      </c>
      <c r="S79" s="1078"/>
      <c r="T79" s="1078"/>
      <c r="U79" s="1078"/>
      <c r="V79" s="1078" t="s">
        <v>3066</v>
      </c>
      <c r="W79" s="1078"/>
      <c r="X79" s="1078"/>
      <c r="Y79" s="1611"/>
    </row>
    <row r="80" spans="1:27" ht="15.75" thickBot="1">
      <c r="A80" s="29"/>
      <c r="B80" s="29"/>
      <c r="C80" s="29"/>
      <c r="D80" s="29"/>
      <c r="E80" s="29"/>
      <c r="F80" s="29"/>
      <c r="G80" s="29"/>
      <c r="H80" s="29"/>
      <c r="I80" s="29"/>
      <c r="J80" s="29"/>
      <c r="K80" s="29"/>
      <c r="L80" s="29"/>
      <c r="M80" s="29"/>
      <c r="N80" s="29"/>
      <c r="O80" s="29"/>
      <c r="P80" s="890">
        <v>3</v>
      </c>
      <c r="Q80" s="2206">
        <v>3</v>
      </c>
      <c r="R80" s="2206">
        <v>11</v>
      </c>
      <c r="S80" s="2206">
        <v>11</v>
      </c>
      <c r="T80" s="2206">
        <v>11</v>
      </c>
      <c r="U80" s="2206">
        <v>11</v>
      </c>
      <c r="V80" s="2206">
        <v>11</v>
      </c>
      <c r="W80" s="2206">
        <v>11</v>
      </c>
      <c r="X80" s="2206">
        <v>11</v>
      </c>
      <c r="Y80" s="2207">
        <v>3</v>
      </c>
    </row>
    <row r="81" spans="1:27" ht="15.75" customHeight="1">
      <c r="A81" s="29"/>
      <c r="B81" s="29"/>
      <c r="C81" s="29"/>
      <c r="D81" s="29"/>
      <c r="E81" s="29"/>
      <c r="F81" s="29"/>
      <c r="G81" s="29"/>
      <c r="H81" s="29"/>
      <c r="I81" s="29"/>
      <c r="J81" s="29"/>
      <c r="K81" s="29"/>
      <c r="L81" s="29"/>
      <c r="M81" s="29"/>
      <c r="N81" s="29"/>
      <c r="O81" s="29"/>
      <c r="P81" s="908">
        <f t="shared" ref="P81:Y81" ca="1" si="0">CELL("largeur",P81)</f>
        <v>11</v>
      </c>
      <c r="Q81" s="908">
        <f t="shared" ca="1" si="0"/>
        <v>17</v>
      </c>
      <c r="R81" s="908">
        <f t="shared" ca="1" si="0"/>
        <v>11</v>
      </c>
      <c r="S81" s="908">
        <f t="shared" ca="1" si="0"/>
        <v>11</v>
      </c>
      <c r="T81" s="908">
        <f t="shared" ca="1" si="0"/>
        <v>11</v>
      </c>
      <c r="U81" s="908">
        <f t="shared" ca="1" si="0"/>
        <v>11</v>
      </c>
      <c r="V81" s="908">
        <f t="shared" ca="1" si="0"/>
        <v>16</v>
      </c>
      <c r="W81" s="908">
        <f t="shared" ca="1" si="0"/>
        <v>11</v>
      </c>
      <c r="X81" s="908">
        <f t="shared" ca="1" si="0"/>
        <v>11</v>
      </c>
      <c r="Y81" s="908">
        <f t="shared" ca="1" si="0"/>
        <v>11</v>
      </c>
    </row>
    <row r="82" spans="1:27" ht="18.75" customHeight="1"/>
    <row r="83" spans="1:27">
      <c r="U83" t="s">
        <v>3577</v>
      </c>
      <c r="AA83" t="s">
        <v>3578</v>
      </c>
    </row>
    <row r="85" spans="1:27">
      <c r="U85" t="s">
        <v>3579</v>
      </c>
    </row>
    <row r="86" spans="1:27">
      <c r="U86" t="s">
        <v>3580</v>
      </c>
    </row>
    <row r="87" spans="1:27">
      <c r="AA87" t="s">
        <v>3581</v>
      </c>
    </row>
    <row r="88" spans="1:27" ht="15" customHeight="1"/>
    <row r="89" spans="1:27">
      <c r="AA89" t="s">
        <v>3582</v>
      </c>
    </row>
    <row r="90" spans="1:27">
      <c r="AA90" t="s">
        <v>3583</v>
      </c>
    </row>
    <row r="93" spans="1:27">
      <c r="V93" t="s">
        <v>3584</v>
      </c>
    </row>
    <row r="94" spans="1:27">
      <c r="V94" t="s">
        <v>3585</v>
      </c>
    </row>
    <row r="95" spans="1:27">
      <c r="V95" t="s">
        <v>3586</v>
      </c>
    </row>
    <row r="96" spans="1:27">
      <c r="V96" t="s">
        <v>3587</v>
      </c>
    </row>
    <row r="97" spans="20:22">
      <c r="V97" t="s">
        <v>3588</v>
      </c>
    </row>
    <row r="98" spans="20:22">
      <c r="V98" t="s">
        <v>3589</v>
      </c>
    </row>
    <row r="99" spans="20:22">
      <c r="V99" t="s">
        <v>3590</v>
      </c>
    </row>
    <row r="100" spans="20:22">
      <c r="V100" t="s">
        <v>3591</v>
      </c>
    </row>
    <row r="109" spans="20:22">
      <c r="T109" s="1940"/>
    </row>
    <row r="110" spans="20:22">
      <c r="T110" s="1940"/>
    </row>
  </sheetData>
  <mergeCells count="2">
    <mergeCell ref="Q68:Y68"/>
    <mergeCell ref="R74:R77"/>
  </mergeCells>
  <conditionalFormatting sqref="U70">
    <cfRule type="cellIs" dxfId="9" priority="1" operator="notEqual">
      <formula>1</formula>
    </cfRule>
  </conditionalFormatting>
  <hyperlinks>
    <hyperlink ref="B39" r:id="rId1" xr:uid="{5792D959-7C71-4B89-BDD2-7DC3FF77FB97}"/>
    <hyperlink ref="B29" r:id="rId2" xr:uid="{8A15CE49-46B3-43FC-8CFF-6FB6595DF2AB}"/>
    <hyperlink ref="B30" r:id="rId3" xr:uid="{A5E62E61-5F22-407B-8A44-C60B6852B018}"/>
    <hyperlink ref="B58" r:id="rId4" xr:uid="{6DFAE3FF-8E3F-4075-A8E7-EE6FA93FEE53}"/>
    <hyperlink ref="B12" r:id="rId5" xr:uid="{661E8CE8-DE23-4753-AC56-8A30F0D3ABC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4</vt:i4>
      </vt:variant>
    </vt:vector>
  </HeadingPairs>
  <TitlesOfParts>
    <vt:vector size="22" baseType="lpstr">
      <vt:lpstr>Nota </vt:lpstr>
      <vt:lpstr>Mode d'emploi</vt:lpstr>
      <vt:lpstr>4.recettes.sur.feuille.A4</vt:lpstr>
      <vt:lpstr>2.recettes.sur.feuille.A4</vt:lpstr>
      <vt:lpstr>1.Recette.BAR.20.lignes</vt:lpstr>
      <vt:lpstr>formules</vt:lpstr>
      <vt:lpstr>divers</vt:lpstr>
      <vt:lpstr>materiels</vt:lpstr>
      <vt:lpstr>volumes</vt:lpstr>
      <vt:lpstr>convertisseurs.2024</vt:lpstr>
      <vt:lpstr>19.col.Fiche.Exemple2</vt:lpstr>
      <vt:lpstr>Masse.volumique</vt:lpstr>
      <vt:lpstr>les.cocktails</vt:lpstr>
      <vt:lpstr>pourcentages</vt:lpstr>
      <vt:lpstr>Bar.liens.1</vt:lpstr>
      <vt:lpstr>Bar.liens.2</vt:lpstr>
      <vt:lpstr>Excel.liens</vt:lpstr>
      <vt:lpstr>Nethèque</vt:lpstr>
      <vt:lpstr>'1.Recette.BAR.20.lignes'!Zone_d_impression</vt:lpstr>
      <vt:lpstr>'2.recettes.sur.feuille.A4'!Zone_d_impression</vt:lpstr>
      <vt:lpstr>'4.recettes.sur.feuille.A4'!Zone_d_impression</vt:lpstr>
      <vt:lpstr>formules!Zone_d_impression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dc:creator>
  <cp:lastModifiedBy>Joël Leboucher</cp:lastModifiedBy>
  <cp:lastPrinted>2024-02-06T08:59:27Z</cp:lastPrinted>
  <dcterms:created xsi:type="dcterms:W3CDTF">2022-06-07T19:22:00Z</dcterms:created>
  <dcterms:modified xsi:type="dcterms:W3CDTF">2024-02-13T15:22:48Z</dcterms:modified>
</cp:coreProperties>
</file>