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 UPRT SITE WEB\uprt.fr\ff-mickael-rabeau\"/>
    </mc:Choice>
  </mc:AlternateContent>
  <bookViews>
    <workbookView xWindow="0" yWindow="0" windowWidth="28800" windowHeight="12135" activeTab="1"/>
  </bookViews>
  <sheets>
    <sheet name="Nota" sheetId="5" r:id="rId1"/>
    <sheet name="Liste" sheetId="3" r:id="rId2"/>
    <sheet name="Chocolat" sheetId="2" r:id="rId3"/>
    <sheet name="Formats-formules-pourcentages" sheetId="8" r:id="rId4"/>
    <sheet name="qu'est-ce-qu'un-postit" sheetId="7" r:id="rId5"/>
  </sheets>
  <definedNames>
    <definedName name="_xlnm._FilterDatabase" localSheetId="0" hidden="1">Nota!#REF!</definedName>
    <definedName name="_xlnm.Print_Area" localSheetId="0">Nota!#REF!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6" i="8" l="1"/>
  <c r="L544" i="8"/>
  <c r="I544" i="8"/>
  <c r="F544" i="8"/>
  <c r="G529" i="8"/>
  <c r="E529" i="8"/>
  <c r="E525" i="8"/>
  <c r="C514" i="8"/>
  <c r="K507" i="8"/>
  <c r="J507" i="8"/>
  <c r="I507" i="8"/>
  <c r="H507" i="8"/>
  <c r="G507" i="8"/>
  <c r="M506" i="8"/>
  <c r="K504" i="8"/>
  <c r="J504" i="8"/>
  <c r="I504" i="8"/>
  <c r="H504" i="8"/>
  <c r="G504" i="8"/>
  <c r="M503" i="8"/>
  <c r="K503" i="8"/>
  <c r="K506" i="8" s="1"/>
  <c r="J503" i="8"/>
  <c r="J506" i="8" s="1"/>
  <c r="I503" i="8"/>
  <c r="I506" i="8" s="1"/>
  <c r="H503" i="8"/>
  <c r="H506" i="8" s="1"/>
  <c r="G503" i="8"/>
  <c r="L503" i="8" s="1"/>
  <c r="L502" i="8"/>
  <c r="K496" i="8"/>
  <c r="J496" i="8"/>
  <c r="I496" i="8"/>
  <c r="H496" i="8"/>
  <c r="G496" i="8"/>
  <c r="L495" i="8"/>
  <c r="C478" i="8"/>
  <c r="K471" i="8"/>
  <c r="J471" i="8"/>
  <c r="I471" i="8"/>
  <c r="H471" i="8"/>
  <c r="G471" i="8"/>
  <c r="M470" i="8"/>
  <c r="K468" i="8"/>
  <c r="J468" i="8"/>
  <c r="I468" i="8"/>
  <c r="H468" i="8"/>
  <c r="G468" i="8"/>
  <c r="M467" i="8"/>
  <c r="K467" i="8"/>
  <c r="K470" i="8" s="1"/>
  <c r="J467" i="8"/>
  <c r="J470" i="8" s="1"/>
  <c r="I467" i="8"/>
  <c r="I470" i="8" s="1"/>
  <c r="H467" i="8"/>
  <c r="H470" i="8" s="1"/>
  <c r="G467" i="8"/>
  <c r="L467" i="8" s="1"/>
  <c r="L466" i="8"/>
  <c r="L465" i="8"/>
  <c r="I445" i="8"/>
  <c r="G445" i="8"/>
  <c r="I444" i="8"/>
  <c r="H444" i="8"/>
  <c r="H445" i="8" s="1"/>
  <c r="G444" i="8"/>
  <c r="F444" i="8"/>
  <c r="F445" i="8" s="1"/>
  <c r="J445" i="8" s="1"/>
  <c r="J441" i="8"/>
  <c r="G428" i="8"/>
  <c r="G427" i="8"/>
  <c r="G426" i="8"/>
  <c r="G425" i="8"/>
  <c r="G424" i="8"/>
  <c r="G423" i="8"/>
  <c r="G422" i="8"/>
  <c r="G421" i="8"/>
  <c r="G420" i="8"/>
  <c r="G419" i="8"/>
  <c r="G418" i="8"/>
  <c r="G417" i="8"/>
  <c r="G414" i="8"/>
  <c r="M408" i="8"/>
  <c r="L408" i="8"/>
  <c r="J408" i="8"/>
  <c r="M407" i="8"/>
  <c r="L407" i="8"/>
  <c r="J407" i="8"/>
  <c r="L401" i="8"/>
  <c r="L400" i="8"/>
  <c r="D391" i="8"/>
  <c r="J391" i="8" s="1"/>
  <c r="I391" i="8" s="1"/>
  <c r="C391" i="8" s="1"/>
  <c r="J390" i="8"/>
  <c r="I390" i="8" s="1"/>
  <c r="C390" i="8" s="1"/>
  <c r="E390" i="8" s="1"/>
  <c r="D390" i="8"/>
  <c r="D389" i="8"/>
  <c r="J389" i="8" s="1"/>
  <c r="I389" i="8" s="1"/>
  <c r="C389" i="8" s="1"/>
  <c r="J388" i="8"/>
  <c r="I388" i="8" s="1"/>
  <c r="C388" i="8" s="1"/>
  <c r="E388" i="8" s="1"/>
  <c r="D388" i="8"/>
  <c r="D387" i="8"/>
  <c r="J387" i="8" s="1"/>
  <c r="I387" i="8" s="1"/>
  <c r="C387" i="8" s="1"/>
  <c r="G361" i="8"/>
  <c r="G359" i="8"/>
  <c r="G357" i="8"/>
  <c r="L355" i="8"/>
  <c r="K355" i="8"/>
  <c r="J355" i="8"/>
  <c r="I355" i="8"/>
  <c r="H355" i="8"/>
  <c r="G353" i="8"/>
  <c r="G352" i="8"/>
  <c r="G351" i="8"/>
  <c r="G350" i="8"/>
  <c r="G349" i="8"/>
  <c r="G346" i="8"/>
  <c r="J343" i="8"/>
  <c r="G343" i="8"/>
  <c r="C341" i="8"/>
  <c r="F334" i="8"/>
  <c r="G333" i="8"/>
  <c r="H333" i="8" s="1"/>
  <c r="K333" i="8" s="1"/>
  <c r="G331" i="8"/>
  <c r="H331" i="8" s="1"/>
  <c r="K331" i="8" s="1"/>
  <c r="H330" i="8"/>
  <c r="K330" i="8" s="1"/>
  <c r="G330" i="8"/>
  <c r="G329" i="8"/>
  <c r="H329" i="8" s="1"/>
  <c r="K329" i="8" s="1"/>
  <c r="G327" i="8"/>
  <c r="H327" i="8" s="1"/>
  <c r="K327" i="8" s="1"/>
  <c r="G326" i="8"/>
  <c r="G332" i="8" s="1"/>
  <c r="H332" i="8" s="1"/>
  <c r="K332" i="8" s="1"/>
  <c r="G324" i="8"/>
  <c r="F289" i="8"/>
  <c r="H289" i="8" s="1"/>
  <c r="F288" i="8"/>
  <c r="H288" i="8" s="1"/>
  <c r="F287" i="8"/>
  <c r="H287" i="8" s="1"/>
  <c r="F286" i="8"/>
  <c r="H286" i="8" s="1"/>
  <c r="F285" i="8"/>
  <c r="H285" i="8" s="1"/>
  <c r="F284" i="8"/>
  <c r="H284" i="8" s="1"/>
  <c r="B283" i="8"/>
  <c r="E282" i="8" s="1"/>
  <c r="D282" i="8"/>
  <c r="G278" i="8"/>
  <c r="H278" i="8" s="1"/>
  <c r="H275" i="8"/>
  <c r="N268" i="8"/>
  <c r="M268" i="8"/>
  <c r="N265" i="8"/>
  <c r="M265" i="8"/>
  <c r="H265" i="8"/>
  <c r="H264" i="8"/>
  <c r="N258" i="8"/>
  <c r="H258" i="8"/>
  <c r="N257" i="8"/>
  <c r="M261" i="8" s="1"/>
  <c r="N261" i="8" s="1"/>
  <c r="H257" i="8"/>
  <c r="N256" i="8"/>
  <c r="N233" i="8"/>
  <c r="L233" i="8"/>
  <c r="G233" i="8"/>
  <c r="E233" i="8"/>
  <c r="N232" i="8"/>
  <c r="L232" i="8"/>
  <c r="J232" i="8"/>
  <c r="J233" i="8" s="1"/>
  <c r="G232" i="8"/>
  <c r="E232" i="8"/>
  <c r="C232" i="8"/>
  <c r="C233" i="8" s="1"/>
  <c r="N229" i="8"/>
  <c r="N228" i="8" s="1"/>
  <c r="G229" i="8"/>
  <c r="G228" i="8" s="1"/>
  <c r="E229" i="8"/>
  <c r="L228" i="8"/>
  <c r="L229" i="8" s="1"/>
  <c r="J228" i="8"/>
  <c r="J229" i="8" s="1"/>
  <c r="E228" i="8"/>
  <c r="C228" i="8"/>
  <c r="C229" i="8" s="1"/>
  <c r="G220" i="8"/>
  <c r="G219" i="8" s="1"/>
  <c r="J219" i="8"/>
  <c r="J220" i="8" s="1"/>
  <c r="D219" i="8"/>
  <c r="D220" i="8" s="1"/>
  <c r="G215" i="8"/>
  <c r="D215" i="8"/>
  <c r="J214" i="8"/>
  <c r="J215" i="8" s="1"/>
  <c r="G214" i="8"/>
  <c r="D214" i="8"/>
  <c r="C205" i="8"/>
  <c r="N199" i="8"/>
  <c r="L201" i="8" s="1"/>
  <c r="L204" i="8" s="1"/>
  <c r="E198" i="8"/>
  <c r="E205" i="8" s="1"/>
  <c r="L177" i="8"/>
  <c r="K177" i="8"/>
  <c r="M176" i="8"/>
  <c r="K176" i="8"/>
  <c r="M175" i="8"/>
  <c r="L175" i="8"/>
  <c r="H167" i="8"/>
  <c r="G167" i="8"/>
  <c r="F167" i="8"/>
  <c r="G166" i="8"/>
  <c r="I166" i="8" s="1"/>
  <c r="I165" i="8"/>
  <c r="H165" i="8"/>
  <c r="F165" i="8"/>
  <c r="H164" i="8"/>
  <c r="I164" i="8" s="1"/>
  <c r="G164" i="8"/>
  <c r="N154" i="8"/>
  <c r="M154" i="8"/>
  <c r="G154" i="8"/>
  <c r="F154" i="8"/>
  <c r="N153" i="8"/>
  <c r="M153" i="8"/>
  <c r="G153" i="8"/>
  <c r="F153" i="8"/>
  <c r="N152" i="8"/>
  <c r="M152" i="8"/>
  <c r="G152" i="8"/>
  <c r="F152" i="8"/>
  <c r="N151" i="8"/>
  <c r="M151" i="8"/>
  <c r="G151" i="8"/>
  <c r="F151" i="8"/>
  <c r="N150" i="8"/>
  <c r="M150" i="8"/>
  <c r="J150" i="8"/>
  <c r="F150" i="8"/>
  <c r="G150" i="8" s="1"/>
  <c r="C150" i="8"/>
  <c r="C89" i="8"/>
  <c r="C86" i="8"/>
  <c r="C83" i="8"/>
  <c r="H76" i="8"/>
  <c r="E76" i="8"/>
  <c r="H74" i="8"/>
  <c r="E74" i="8"/>
  <c r="Q1" i="8"/>
  <c r="P1" i="8"/>
  <c r="O1" i="8"/>
  <c r="N1" i="8"/>
  <c r="M1" i="8"/>
  <c r="L1" i="8"/>
  <c r="K1" i="8"/>
  <c r="J1" i="8"/>
  <c r="I1" i="8"/>
  <c r="H1" i="8"/>
  <c r="G1" i="8"/>
  <c r="F1" i="8"/>
  <c r="E1" i="8"/>
  <c r="D1" i="8"/>
  <c r="C1" i="8"/>
  <c r="B1" i="8"/>
  <c r="A1" i="8"/>
  <c r="H283" i="8" l="1"/>
  <c r="I201" i="8"/>
  <c r="I204" i="8" s="1"/>
  <c r="M201" i="8"/>
  <c r="M204" i="8" s="1"/>
  <c r="G470" i="8"/>
  <c r="L470" i="8" s="1"/>
  <c r="G506" i="8"/>
  <c r="L506" i="8" s="1"/>
  <c r="F166" i="8"/>
  <c r="J201" i="8"/>
  <c r="J204" i="8" s="1"/>
  <c r="E387" i="8"/>
  <c r="E391" i="8"/>
  <c r="K201" i="8"/>
  <c r="K204" i="8" s="1"/>
  <c r="J444" i="8"/>
  <c r="J446" i="8" s="1"/>
  <c r="J447" i="8" s="1"/>
  <c r="H201" i="8"/>
  <c r="H204" i="8" s="1"/>
  <c r="G328" i="8"/>
  <c r="H328" i="8" s="1"/>
  <c r="K328" i="8" s="1"/>
  <c r="E389" i="8"/>
  <c r="N204" i="8" l="1"/>
  <c r="L386" i="8"/>
  <c r="F390" i="8" l="1"/>
  <c r="F388" i="8"/>
  <c r="F387" i="8"/>
  <c r="F389" i="8"/>
  <c r="F391" i="8"/>
  <c r="K388" i="8" l="1"/>
  <c r="L388" i="8" s="1"/>
  <c r="G388" i="8"/>
  <c r="G391" i="8"/>
  <c r="K391" i="8"/>
  <c r="L391" i="8" s="1"/>
  <c r="G390" i="8"/>
  <c r="K390" i="8"/>
  <c r="L390" i="8" s="1"/>
  <c r="G389" i="8"/>
  <c r="K389" i="8"/>
  <c r="L389" i="8" s="1"/>
  <c r="G387" i="8"/>
  <c r="K387" i="8"/>
  <c r="L387" i="8" s="1"/>
  <c r="K386" i="8" s="1"/>
  <c r="E379" i="8" s="1"/>
  <c r="C379" i="8" s="1"/>
  <c r="F379" i="8"/>
  <c r="D382" i="8" s="1"/>
  <c r="I379" i="8" l="1"/>
  <c r="D384" i="8"/>
  <c r="H382" i="8"/>
  <c r="C382" i="8"/>
  <c r="C384" i="8"/>
  <c r="G382" i="8"/>
  <c r="E382" i="8" s="1"/>
  <c r="K382" i="8"/>
  <c r="I382" i="8"/>
  <c r="J384" i="8" l="1"/>
  <c r="E384" i="8"/>
  <c r="H384" i="8" l="1"/>
  <c r="G384" i="8"/>
  <c r="K384" i="8"/>
  <c r="N1" i="7" l="1"/>
  <c r="M1" i="7"/>
  <c r="L1" i="7"/>
  <c r="K1" i="7"/>
  <c r="J1" i="7"/>
  <c r="I1" i="7"/>
  <c r="H1" i="7"/>
  <c r="G1" i="7"/>
  <c r="F1" i="7"/>
  <c r="E1" i="7"/>
  <c r="D1" i="7"/>
  <c r="C1" i="7"/>
  <c r="B1" i="7"/>
  <c r="A1" i="7"/>
  <c r="AC1" i="2"/>
  <c r="AB1" i="2"/>
  <c r="AA1" i="2"/>
  <c r="Z1" i="2"/>
  <c r="Y1" i="2"/>
  <c r="X1" i="2"/>
  <c r="W1" i="2"/>
  <c r="V1" i="2"/>
  <c r="U1" i="2"/>
  <c r="T1" i="2"/>
  <c r="S1" i="2"/>
  <c r="R1" i="2"/>
  <c r="Q1" i="2"/>
  <c r="P1" i="2"/>
  <c r="N1" i="2"/>
  <c r="M1" i="2"/>
  <c r="L1" i="2"/>
  <c r="K1" i="2"/>
  <c r="J1" i="2"/>
  <c r="I1" i="2"/>
  <c r="H1" i="2"/>
  <c r="G1" i="2"/>
  <c r="F1" i="2"/>
  <c r="E1" i="2"/>
  <c r="D1" i="2"/>
  <c r="C1" i="2"/>
  <c r="B1" i="2"/>
  <c r="A1" i="2"/>
  <c r="N1" i="3"/>
  <c r="M1" i="3"/>
  <c r="L1" i="3"/>
  <c r="K1" i="3"/>
  <c r="J1" i="3"/>
  <c r="I1" i="3"/>
  <c r="H1" i="3"/>
  <c r="G1" i="3"/>
  <c r="F1" i="3"/>
  <c r="E1" i="3"/>
  <c r="D1" i="3"/>
  <c r="C1" i="3"/>
  <c r="B1" i="3"/>
  <c r="A1" i="3"/>
  <c r="B25" i="3" l="1"/>
  <c r="Q573" i="2"/>
  <c r="H567" i="2"/>
  <c r="C567" i="2"/>
  <c r="G564" i="2" s="1"/>
  <c r="G565" i="2"/>
  <c r="H555" i="2"/>
  <c r="C555" i="2"/>
  <c r="G551" i="2" s="1"/>
  <c r="G553" i="2"/>
  <c r="H543" i="2"/>
  <c r="C543" i="2"/>
  <c r="G540" i="2" s="1"/>
  <c r="G541" i="2"/>
  <c r="P531" i="2"/>
  <c r="A531" i="2"/>
  <c r="Q530" i="2"/>
  <c r="B530" i="2"/>
  <c r="Q520" i="2"/>
  <c r="H520" i="2"/>
  <c r="C520" i="2"/>
  <c r="G517" i="2" s="1"/>
  <c r="G518" i="2"/>
  <c r="P505" i="2"/>
  <c r="A505" i="2"/>
  <c r="Q504" i="2"/>
  <c r="B504" i="2"/>
  <c r="Q493" i="2"/>
  <c r="B491" i="2"/>
  <c r="G488" i="2" s="1"/>
  <c r="I488" i="2"/>
  <c r="I487" i="2"/>
  <c r="I486" i="2"/>
  <c r="P476" i="2"/>
  <c r="A476" i="2"/>
  <c r="Q475" i="2"/>
  <c r="B475" i="2"/>
  <c r="Q464" i="2"/>
  <c r="H464" i="2"/>
  <c r="C464" i="2"/>
  <c r="G462" i="2" s="1"/>
  <c r="P447" i="2"/>
  <c r="A447" i="2"/>
  <c r="Q446" i="2"/>
  <c r="B446" i="2"/>
  <c r="Q435" i="2"/>
  <c r="H435" i="2"/>
  <c r="C435" i="2"/>
  <c r="G431" i="2" s="1"/>
  <c r="G433" i="2"/>
  <c r="P420" i="2"/>
  <c r="A420" i="2"/>
  <c r="Q419" i="2"/>
  <c r="B419" i="2"/>
  <c r="Q409" i="2"/>
  <c r="H409" i="2"/>
  <c r="C409" i="2"/>
  <c r="G407" i="2" s="1"/>
  <c r="P397" i="2"/>
  <c r="A397" i="2"/>
  <c r="Q396" i="2"/>
  <c r="B396" i="2"/>
  <c r="Q386" i="2"/>
  <c r="H386" i="2"/>
  <c r="C386" i="2"/>
  <c r="G383" i="2" s="1"/>
  <c r="P373" i="2"/>
  <c r="A373" i="2"/>
  <c r="Q372" i="2"/>
  <c r="B372" i="2"/>
  <c r="Q362" i="2"/>
  <c r="H354" i="2"/>
  <c r="C354" i="2"/>
  <c r="G351" i="2" s="1"/>
  <c r="G352" i="2"/>
  <c r="P341" i="2"/>
  <c r="A341" i="2"/>
  <c r="Q340" i="2"/>
  <c r="B340" i="2"/>
  <c r="Q329" i="2"/>
  <c r="H324" i="2"/>
  <c r="C324" i="2"/>
  <c r="G321" i="2" s="1"/>
  <c r="P310" i="2"/>
  <c r="A310" i="2"/>
  <c r="Q309" i="2"/>
  <c r="B309" i="2"/>
  <c r="Q298" i="2"/>
  <c r="H293" i="2"/>
  <c r="C293" i="2"/>
  <c r="G288" i="2" s="1"/>
  <c r="G289" i="2" s="1"/>
  <c r="P278" i="2"/>
  <c r="A278" i="2"/>
  <c r="Q277" i="2"/>
  <c r="B277" i="2"/>
  <c r="Q267" i="2"/>
  <c r="S262" i="2"/>
  <c r="B262" i="2"/>
  <c r="B266" i="2" s="1"/>
  <c r="I260" i="2"/>
  <c r="I259" i="2"/>
  <c r="I258" i="2"/>
  <c r="I257" i="2"/>
  <c r="P247" i="2"/>
  <c r="A247" i="2"/>
  <c r="Q246" i="2"/>
  <c r="B246" i="2"/>
  <c r="Q235" i="2"/>
  <c r="C227" i="2"/>
  <c r="G224" i="2" s="1"/>
  <c r="P213" i="2"/>
  <c r="A213" i="2"/>
  <c r="Q212" i="2"/>
  <c r="B212" i="2"/>
  <c r="Q201" i="2"/>
  <c r="H201" i="2"/>
  <c r="C201" i="2"/>
  <c r="G199" i="2" s="1"/>
  <c r="P187" i="2"/>
  <c r="A187" i="2"/>
  <c r="Q186" i="2"/>
  <c r="B186" i="2"/>
  <c r="Q174" i="2"/>
  <c r="H158" i="2"/>
  <c r="C154" i="2"/>
  <c r="I152" i="2" s="1"/>
  <c r="J136" i="2"/>
  <c r="C136" i="2"/>
  <c r="C126" i="2"/>
  <c r="I118" i="2" s="1"/>
  <c r="P107" i="2"/>
  <c r="A107" i="2"/>
  <c r="Q106" i="2"/>
  <c r="B106" i="2"/>
  <c r="Q96" i="2"/>
  <c r="C93" i="2"/>
  <c r="C92" i="2"/>
  <c r="H88" i="2"/>
  <c r="C88" i="2"/>
  <c r="G85" i="2" s="1"/>
  <c r="P74" i="2"/>
  <c r="A74" i="2"/>
  <c r="Q73" i="2"/>
  <c r="B73" i="2"/>
  <c r="C63" i="2"/>
  <c r="Q62" i="2"/>
  <c r="C62" i="2"/>
  <c r="G55" i="2"/>
  <c r="C55" i="2"/>
  <c r="F52" i="2" s="1"/>
  <c r="P40" i="2"/>
  <c r="A40" i="2"/>
  <c r="Q39" i="2"/>
  <c r="B39" i="2"/>
  <c r="Q29" i="2"/>
  <c r="J29" i="2"/>
  <c r="H29" i="2"/>
  <c r="D29" i="2"/>
  <c r="I26" i="2" s="1"/>
  <c r="C29" i="2"/>
  <c r="G23" i="2" s="1"/>
  <c r="P11" i="2"/>
  <c r="A11" i="2"/>
  <c r="Q10" i="2"/>
  <c r="B10" i="2"/>
  <c r="Q5" i="2"/>
  <c r="A4" i="2"/>
  <c r="G515" i="2" l="1"/>
  <c r="G487" i="2"/>
  <c r="I23" i="2"/>
  <c r="G349" i="2"/>
  <c r="G287" i="2"/>
  <c r="G319" i="2"/>
  <c r="G405" i="2"/>
  <c r="G428" i="2"/>
  <c r="G458" i="2"/>
  <c r="G429" i="2"/>
  <c r="F50" i="2"/>
  <c r="H50" i="2" s="1"/>
  <c r="G430" i="2"/>
  <c r="G432" i="2"/>
  <c r="F48" i="2"/>
  <c r="H48" i="2" s="1"/>
  <c r="G455" i="2"/>
  <c r="I21" i="2"/>
  <c r="I20" i="2" s="1"/>
  <c r="G26" i="2"/>
  <c r="F49" i="2"/>
  <c r="F53" i="2"/>
  <c r="C159" i="2"/>
  <c r="G133" i="2" s="1"/>
  <c r="I151" i="2"/>
  <c r="G286" i="2"/>
  <c r="G457" i="2"/>
  <c r="G461" i="2"/>
  <c r="G24" i="2"/>
  <c r="F51" i="2"/>
  <c r="G459" i="2"/>
  <c r="G20" i="2"/>
  <c r="G21" i="2" s="1"/>
  <c r="I25" i="2"/>
  <c r="I149" i="2"/>
  <c r="G456" i="2"/>
  <c r="G460" i="2"/>
  <c r="G22" i="2"/>
  <c r="G25" i="2"/>
  <c r="G84" i="2"/>
  <c r="I84" i="2" s="1"/>
  <c r="I120" i="2"/>
  <c r="G196" i="2"/>
  <c r="F492" i="2"/>
  <c r="G552" i="2"/>
  <c r="G555" i="2" s="1"/>
  <c r="G563" i="2"/>
  <c r="G567" i="2" s="1"/>
  <c r="I121" i="2"/>
  <c r="I124" i="2"/>
  <c r="C158" i="2"/>
  <c r="G197" i="2"/>
  <c r="I122" i="2"/>
  <c r="I119" i="2"/>
  <c r="I123" i="2"/>
  <c r="G539" i="2"/>
  <c r="G543" i="2" s="1"/>
  <c r="G262" i="2"/>
  <c r="G260" i="2"/>
  <c r="G258" i="2"/>
  <c r="G259" i="2"/>
  <c r="G257" i="2"/>
  <c r="G222" i="2"/>
  <c r="G86" i="2"/>
  <c r="I134" i="2"/>
  <c r="C160" i="2"/>
  <c r="G139" i="2" s="1"/>
  <c r="G221" i="2"/>
  <c r="G225" i="2"/>
  <c r="G318" i="2"/>
  <c r="G322" i="2"/>
  <c r="G384" i="2"/>
  <c r="G514" i="2"/>
  <c r="D96" i="2"/>
  <c r="G381" i="2"/>
  <c r="I22" i="2"/>
  <c r="I24" i="2"/>
  <c r="G82" i="2"/>
  <c r="I133" i="2"/>
  <c r="G198" i="2"/>
  <c r="G223" i="2"/>
  <c r="I262" i="2"/>
  <c r="I264" i="2" s="1"/>
  <c r="G320" i="2"/>
  <c r="G350" i="2"/>
  <c r="G354" i="2" s="1"/>
  <c r="G382" i="2"/>
  <c r="G406" i="2"/>
  <c r="G486" i="2"/>
  <c r="G516" i="2"/>
  <c r="I141" i="2"/>
  <c r="G83" i="2"/>
  <c r="I140" i="2"/>
  <c r="I150" i="2"/>
  <c r="G195" i="2"/>
  <c r="G513" i="2"/>
  <c r="F62" i="2" l="1"/>
  <c r="I154" i="2"/>
  <c r="G435" i="2"/>
  <c r="G293" i="2"/>
  <c r="G409" i="2"/>
  <c r="F63" i="2"/>
  <c r="I136" i="2"/>
  <c r="I142" i="2" s="1"/>
  <c r="G464" i="2"/>
  <c r="G123" i="2"/>
  <c r="G201" i="2"/>
  <c r="G149" i="2"/>
  <c r="G29" i="2"/>
  <c r="G118" i="2"/>
  <c r="G151" i="2"/>
  <c r="I29" i="2"/>
  <c r="G122" i="2"/>
  <c r="G121" i="2"/>
  <c r="G134" i="2"/>
  <c r="G136" i="2" s="1"/>
  <c r="G142" i="2" s="1"/>
  <c r="I126" i="2"/>
  <c r="G150" i="2"/>
  <c r="G120" i="2"/>
  <c r="G119" i="2"/>
  <c r="F55" i="2"/>
  <c r="G152" i="2"/>
  <c r="G141" i="2"/>
  <c r="G124" i="2"/>
  <c r="G88" i="2"/>
  <c r="G92" i="2"/>
  <c r="G227" i="2"/>
  <c r="G386" i="2"/>
  <c r="G520" i="2"/>
  <c r="G93" i="2"/>
  <c r="I83" i="2"/>
  <c r="G324" i="2"/>
  <c r="G264" i="2"/>
  <c r="G126" i="2" l="1"/>
  <c r="G154" i="2"/>
  <c r="I139" i="2"/>
  <c r="G95" i="2"/>
  <c r="H96" i="2" s="1"/>
  <c r="G159" i="2" l="1"/>
  <c r="G158" i="2"/>
  <c r="G160" i="2"/>
</calcChain>
</file>

<file path=xl/sharedStrings.xml><?xml version="1.0" encoding="utf-8"?>
<sst xmlns="http://schemas.openxmlformats.org/spreadsheetml/2006/main" count="1739" uniqueCount="871">
  <si>
    <t>CHOCOLAT</t>
  </si>
  <si>
    <t>MODES D'EMPLOI</t>
  </si>
  <si>
    <t>Ce document est archivé à l'adresse suivante sur votre ordinateur</t>
  </si>
  <si>
    <t>Bordures or  fiches duplicables</t>
  </si>
  <si>
    <t>Bordures vertes recommandations - indications - suggestions- conseils</t>
  </si>
  <si>
    <t>gomme</t>
  </si>
  <si>
    <t>Si vous n'êtes pas d'accord avec les grammages et les produits dans les recettes de référence fond bleu …saisissez vos recettes personnelles à la place</t>
  </si>
  <si>
    <t>L'objectif premier de ce document est de vous fournir des fiches avec des fonctions Excel pour vous simplifier la vie .La composition de ces recettes validées est donnée à titre indicatif . Vous pouvez modifier les quantités de base et la composition des recettes à votre convenance</t>
  </si>
  <si>
    <t>ICI</t>
  </si>
  <si>
    <t>La génoise chocolat</t>
  </si>
  <si>
    <t>Mickaël Rabeau Formateur AFPA Rochefort sur mer 2016</t>
  </si>
  <si>
    <t>MODE D'EMPLOI</t>
  </si>
  <si>
    <t>❷</t>
  </si>
  <si>
    <t>Combien de Kg  voulez vous faire</t>
  </si>
  <si>
    <t>Nb d'œufs</t>
  </si>
  <si>
    <t>Recette n°1</t>
  </si>
  <si>
    <t>Recette n°2</t>
  </si>
  <si>
    <t xml:space="preserve">Recette de référence sur fond bleu  ; à vous de saisir les poids que vous souhaitez fabriquer cellules jaunes encre rouge </t>
  </si>
  <si>
    <t>❶</t>
  </si>
  <si>
    <t>Valeurs de référence sur fond bleu</t>
  </si>
  <si>
    <t>PHASES ESSENTIELLES  DE PROGRESSION</t>
  </si>
  <si>
    <t>Œufs de 50g</t>
  </si>
  <si>
    <t>Chauffer à 45°C puis monter au ruban</t>
  </si>
  <si>
    <t>Sucre</t>
  </si>
  <si>
    <t>Farine</t>
  </si>
  <si>
    <t>Incorporer tous les ingrédients tamisés ensemble</t>
  </si>
  <si>
    <t>Fécule</t>
  </si>
  <si>
    <t>Poudre levante</t>
  </si>
  <si>
    <t>Vous avez le choix avec deux recettes</t>
  </si>
  <si>
    <t>Cacao poudre</t>
  </si>
  <si>
    <t>si vous utilisez des œufs frais</t>
  </si>
  <si>
    <t xml:space="preserve">POIDS RECETTE </t>
  </si>
  <si>
    <t>si vous n'êtes pas d'accord avec les valeurs saisies - saisissez ce qui vous convient</t>
  </si>
  <si>
    <t>La gomme sert à effacer et formater les cellules</t>
  </si>
  <si>
    <t>gomme  = police Calibri- taille 10 - fond blanc sans bordures - alignement gauche centré</t>
  </si>
  <si>
    <t>Quels poids voulez vous faire à vous de saisir un poids</t>
  </si>
  <si>
    <t>copiez le mot gomme …collez le dans les cellules à effacer puis supprimez le mot</t>
  </si>
  <si>
    <t>Adaptation : Joël Leboucher..UPRT "Union des Professionnels de la Restauration Territoriale"  membre du réseau RESTAU'CO</t>
  </si>
  <si>
    <t>Biscuit cuillère chocolat</t>
  </si>
  <si>
    <t>u</t>
  </si>
  <si>
    <t>Nb unités</t>
  </si>
  <si>
    <t>Jaunes (20 de 20g)</t>
  </si>
  <si>
    <t>jaunes</t>
  </si>
  <si>
    <t>Mettre 1/3 du sucre dans les jaunes (blanchir)</t>
  </si>
  <si>
    <t>Blancs (24 de 30g)</t>
  </si>
  <si>
    <t>blancs</t>
  </si>
  <si>
    <t>faire une meringue avec les 2/3 de sucre et les blancs</t>
  </si>
  <si>
    <t>Farine type 45</t>
  </si>
  <si>
    <t>Amidon de maïs</t>
  </si>
  <si>
    <t>Ajouter la farine et l'amidon tamisés</t>
  </si>
  <si>
    <t>si vous utilisez des œufs frais  = nombre de jaunes et de blancs</t>
  </si>
  <si>
    <t>Conseils  - suggestions - indications de  Mickaël RABEAU - Formateur AFPA - Rochefort sur mer</t>
  </si>
  <si>
    <t>PRODUITS SECS</t>
  </si>
  <si>
    <t>Poche douille de diamètre 10. Pour obtenir un beau « perlage », mettre 2 à 3 fois de sucre glace sur le biscuit à quelques minutes d'intervalle puis cuire. Cuisson 200°C (plaque doublée)</t>
  </si>
  <si>
    <t>LIQUIDES</t>
  </si>
  <si>
    <t>Biscuit cuillère Mi - Cacao</t>
  </si>
  <si>
    <t>Mettre 1/3 du sucre dans les jaunes</t>
  </si>
  <si>
    <t>Recette de référence sur fond bleu  ; à vous de saisir le poids que vous souhaitez fabriquer cellule jaune encre rouge</t>
  </si>
  <si>
    <t>Jaunes (3x20g=60g)</t>
  </si>
  <si>
    <t xml:space="preserve">(blanchir), faire une meringue avec les 2/3 </t>
  </si>
  <si>
    <t>Blancs (3x30g=90g)</t>
  </si>
  <si>
    <t>de sucre et les blancs</t>
  </si>
  <si>
    <t>Ajouter la farine tamisée</t>
  </si>
  <si>
    <t>Cacao pour la moitié de la recette</t>
  </si>
  <si>
    <t>incorporer le cacao à la moitié de la recette</t>
  </si>
  <si>
    <t>coucher Poche douille de 0 10</t>
  </si>
  <si>
    <t>hors cacao</t>
  </si>
  <si>
    <t>Cuisson 200°C (plaque doublée)</t>
  </si>
  <si>
    <t xml:space="preserve"> Pour obtenir un beau « perlage », mettre 2 à 3 fois de sucre glace sur le biscuit à quelques minutes d'intervalle puis cuire</t>
  </si>
  <si>
    <t xml:space="preserve">PRODUITS SECS </t>
  </si>
  <si>
    <t xml:space="preserve">LIQUIDE </t>
  </si>
  <si>
    <t>plaques</t>
  </si>
  <si>
    <t>en modifiant le nombre de plaques vous obtiendrez un résultat différent</t>
  </si>
  <si>
    <t>Tracer une ligne parallèle sur</t>
  </si>
  <si>
    <t>de</t>
  </si>
  <si>
    <t>Forêt noire</t>
  </si>
  <si>
    <t>Poids TOTAL des 3 recettes</t>
  </si>
  <si>
    <t>Recette de référence sur fond bleu  ; à vous de saisir les poids ou quantités que vous souhaitez fabriquer cellules jaunes encre rouge et violet</t>
  </si>
  <si>
    <t>q</t>
  </si>
  <si>
    <t>❸</t>
  </si>
  <si>
    <t>t</t>
  </si>
  <si>
    <t>Combien de Kg  de génoise chocolat voulez vous faire</t>
  </si>
  <si>
    <t>Oeufs (3 de 50g)</t>
  </si>
  <si>
    <t>quatre possibilités :</t>
  </si>
  <si>
    <t>Combien de Kg  de Chantilly chocolat  voulez vous faire</t>
  </si>
  <si>
    <t>Combien de Kg   de Chantilly voulez vous faire</t>
  </si>
  <si>
    <t>en ayant des compteurs individuels …vous pouvez utiliser les calculs d'une partie de cette fiche pour une autre application</t>
  </si>
  <si>
    <t>cette recette est décomposée en trois parties</t>
  </si>
  <si>
    <t>Chantilly chocolat</t>
  </si>
  <si>
    <t>Chantilly</t>
  </si>
  <si>
    <t>Crème montée</t>
  </si>
  <si>
    <t>Incorpore la crème dans le chocolat</t>
  </si>
  <si>
    <t>Chocolat de couverture 55%</t>
  </si>
  <si>
    <t>POIDS DE CHANTILLY CHOCOLAT</t>
  </si>
  <si>
    <t>OU</t>
  </si>
  <si>
    <t>ganache montée</t>
  </si>
  <si>
    <t>Garniture</t>
  </si>
  <si>
    <t>Griottes</t>
  </si>
  <si>
    <t>Recette de référence sur fond bleu  ; à vous de saisir les poids ou quantités que vous souhaitez fabriquer cellules jaunes encre violet</t>
  </si>
  <si>
    <t>Mélanger</t>
  </si>
  <si>
    <t>Vanille liquide</t>
  </si>
  <si>
    <t>Faire une cuisson de sucre à 118-121°C et verser sur les blancs pour faire une meringue</t>
  </si>
  <si>
    <t xml:space="preserve">POIDS DE CHANTILLY </t>
  </si>
  <si>
    <t>POIDS  de la génoise chocolat</t>
  </si>
  <si>
    <t>AVEC CHANTILLY CHOCOLAT</t>
  </si>
  <si>
    <t>AVEC GANACHE</t>
  </si>
  <si>
    <t>Quels poids total des 3 recettes voulez vous faire à vous de saisir un poids</t>
  </si>
  <si>
    <t>Quels poids de chaque elément de la recette voulez vous faire à vous de saisir un poids</t>
  </si>
  <si>
    <t>Finitions : Copeaux chocolat, sucre glace griottes</t>
  </si>
  <si>
    <t>Appareil cigarette chocolat (pour biscuit)</t>
  </si>
  <si>
    <t>Beurre</t>
  </si>
  <si>
    <t>Faire un crémage</t>
  </si>
  <si>
    <t>Sucre glace</t>
  </si>
  <si>
    <t>Blancs</t>
  </si>
  <si>
    <t>Ajouter les blancs, puis la farine tamisée avec le cacao poudre.</t>
  </si>
  <si>
    <t>Ganache pour Entremet</t>
  </si>
  <si>
    <t>Ganache</t>
  </si>
  <si>
    <t xml:space="preserve">Recette de référence sur fond bleu  ; à vous de saisir le poids que vous souhaitez fabriquer cellule jaune encre rouge </t>
  </si>
  <si>
    <t>Crème</t>
  </si>
  <si>
    <t>Mélanger et faire bouillir</t>
  </si>
  <si>
    <t>Glucose</t>
  </si>
  <si>
    <t>Chocolat de laboratoire</t>
  </si>
  <si>
    <t>Verser sur le chocolat</t>
  </si>
  <si>
    <t>Ajouter à 35°C</t>
  </si>
  <si>
    <t>Cuisson : 190°C 15 min</t>
  </si>
  <si>
    <t xml:space="preserve">Montage </t>
  </si>
  <si>
    <t>Coller la génoise sur le carton avec un peu de ganache.</t>
  </si>
  <si>
    <t>Garder 1/3 de la ganache pour le glaçage</t>
  </si>
  <si>
    <t>Monter la ganache et masquer une lere fois l'entremets, mettre au froid, si nécessaire remasquer.</t>
  </si>
  <si>
    <t>Faire un liseré de pailleté chocolat et faire un décors à la crème au beurre + un parchemin avec 50 g de pâte d'amande.</t>
  </si>
  <si>
    <t>Ou faire une finition avec un glaçage chocolat.</t>
  </si>
  <si>
    <t>Adaptation : Joël Leboucher..UPRT "Union des Personnels de la Restauration Territoriale"  membre du réseau RESTAU'CO</t>
  </si>
  <si>
    <t>La ganache montée (façon Chantilly)</t>
  </si>
  <si>
    <t>Combien de Kg de ganache  voulez vous faire</t>
  </si>
  <si>
    <t>Combien de savarins voulez vous faire</t>
  </si>
  <si>
    <t>Recette de référence sur fond bleu  ; à vous de saisir les poids ou quantités que vous souhaitez fabriquer cellules jaunes encre rouge et verte</t>
  </si>
  <si>
    <t>Mettre dans une casserole</t>
  </si>
  <si>
    <t>Sucre inverti</t>
  </si>
  <si>
    <t>Chocolat de couverture Araguani 72% (43,5% MG)</t>
  </si>
  <si>
    <t>Verser sur le chocolat, puis mixer en fin de mélange</t>
  </si>
  <si>
    <t>Crème liquide</t>
  </si>
  <si>
    <t>(= poids de la ganache)</t>
  </si>
  <si>
    <t>pour</t>
  </si>
  <si>
    <t>SAVARINS si vous modifiez cette quantité cellule fond bleu sur la fiche vous obtiendrez des grammages différents…faites un essais</t>
  </si>
  <si>
    <t>SAVARINS</t>
  </si>
  <si>
    <t>Combien d'unités  voulez vous faire à vous de saisir un nombre</t>
  </si>
  <si>
    <t>Sirop cacao</t>
  </si>
  <si>
    <t>Eau</t>
  </si>
  <si>
    <t>Faire bouillir</t>
  </si>
  <si>
    <t>Litre de Sirop D1.260</t>
  </si>
  <si>
    <t>Litres de Sirop D1.260</t>
  </si>
  <si>
    <t>Ajouter</t>
  </si>
  <si>
    <t>POIDS d' 1 Litre de sirop</t>
  </si>
  <si>
    <t>en modifiant le poids sur la fiche vous obtiendrez un résultat différent faites un essais pour voir</t>
  </si>
  <si>
    <t>n'hésitez pas a cliquer sur les liens internet</t>
  </si>
  <si>
    <t>La chaleur dilatant les corps, un sirop chaud est plus volumineux donc moins dense qu’un sirop froid</t>
  </si>
  <si>
    <t>Lien internet</t>
  </si>
  <si>
    <t>https://patisserieblin.files.wordpress.com/2010/10/8-2-les-cuissons-du-sucre-et-sirops.pdf</t>
  </si>
  <si>
    <t>http://roseandcook.canalblog.com/archives/2013/04/28/27028426.html</t>
  </si>
  <si>
    <t>Le cacao décors</t>
  </si>
  <si>
    <t>Faire le sirop, laisser refroidir</t>
  </si>
  <si>
    <t>Huile de palme</t>
  </si>
  <si>
    <t>mettre simultanément la matière grasse à fondre au bain marie, la mélanger avec le cacao tamisé dans une bassine,</t>
  </si>
  <si>
    <t>Poudre de cacao</t>
  </si>
  <si>
    <t>puis verser le sirop tiède en plusieurs fois pour éviter que la masse ne bloque, chinoiser avec un chinois étamine.</t>
  </si>
  <si>
    <t>Réserver dans un récipient propre et sec, couvercle non fermé (vapeur), mettre au réfrigérateur une fois froid.</t>
  </si>
  <si>
    <t>Mettre au point au four micro-ondes à consistance voulue dans une petite bassine.</t>
  </si>
  <si>
    <t>Couverture de pulvérisation foncée</t>
  </si>
  <si>
    <t>Couverture noire 1500 a</t>
  </si>
  <si>
    <t>Faire fondre puis chinoiser Température d'utilisation 30-31°C</t>
  </si>
  <si>
    <t>Beurre de cacao</t>
  </si>
  <si>
    <t>Cacao pâte (effet masquant)</t>
  </si>
  <si>
    <t>QS</t>
  </si>
  <si>
    <t>Colorant rouge liposoluble</t>
  </si>
  <si>
    <t>Pulvérisation : Couverture + 1/2 beurre de cacao maxi</t>
  </si>
  <si>
    <t>Tempérer les sujets 2 à 3 heures à l'avance</t>
  </si>
  <si>
    <t>Effet velours : plus le sujet restera longtemps au congélateur, plus il sera clair</t>
  </si>
  <si>
    <t>Lors de la finition d'un entremets au pistolet, si le support est trop sec, le velours se décolle au découpage</t>
  </si>
  <si>
    <t>mettre une couche de ganache pour éviter ce défaut.</t>
  </si>
  <si>
    <t>Couverture de pulvérisation lactée</t>
  </si>
  <si>
    <t>Couverture lactée</t>
  </si>
  <si>
    <t>Faire fondre le beurre de cacao puis la. couverture (maxi 45°C) puis chinoiser Température d'utilisation 28-29°C</t>
  </si>
  <si>
    <t>Chocolat de pulvérisation ivoire</t>
  </si>
  <si>
    <t>Faire fondre le beurre de cacao puis la couverture (maxi 40°C) puis chinoiser</t>
  </si>
  <si>
    <t>Chocolat blanc</t>
  </si>
  <si>
    <t>Température d'utilisation 27-28°C</t>
  </si>
  <si>
    <t>Glaçage chocolat N° 1</t>
  </si>
  <si>
    <t>Sirop à 1.260 D</t>
  </si>
  <si>
    <t xml:space="preserve">Faire bouillir </t>
  </si>
  <si>
    <t>puis verser sur le mélange suivant</t>
  </si>
  <si>
    <t>Couverture noire</t>
  </si>
  <si>
    <t>Mixer</t>
  </si>
  <si>
    <t>Pâte à glacer brune</t>
  </si>
  <si>
    <t>Utilisation : 37°C maxi</t>
  </si>
  <si>
    <t>Colorant rouge</t>
  </si>
  <si>
    <t>Glaçage chocolat N° 2</t>
  </si>
  <si>
    <t>Cuire à 110°C</t>
  </si>
  <si>
    <t>Crème bouillante</t>
  </si>
  <si>
    <t>Incorporer</t>
  </si>
  <si>
    <t xml:space="preserve">Porter à ébullition Incorporer </t>
  </si>
  <si>
    <t>Couverture 55%</t>
  </si>
  <si>
    <t>Puis incorporer</t>
  </si>
  <si>
    <t>Gélatine feuille</t>
  </si>
  <si>
    <t>Pour marbrer blanc (dioxyde de titane + nappage neutre)</t>
  </si>
  <si>
    <t>Glaçage chocolat N°3</t>
  </si>
  <si>
    <t>Glaçage chocolat</t>
  </si>
  <si>
    <t>Quel poids de glaçage voulez vous faire</t>
  </si>
  <si>
    <t>Combien d'entremets voulez vous glacer</t>
  </si>
  <si>
    <t>fondre</t>
  </si>
  <si>
    <t>Chocolat de couverture noire</t>
  </si>
  <si>
    <t>Huile</t>
  </si>
  <si>
    <t>ajouter</t>
  </si>
  <si>
    <t xml:space="preserve">pour combien d'entremets : si vous modifiez ce nombre vous modifierz les résultatas…faites un essais </t>
  </si>
  <si>
    <t>entremets de diamètre</t>
  </si>
  <si>
    <t>?</t>
  </si>
  <si>
    <t>cm</t>
  </si>
  <si>
    <t>diamètre faites un essais et saisissez celui qui pourrait correspondre</t>
  </si>
  <si>
    <t>poids de glaçage par entremet</t>
  </si>
  <si>
    <t>à vous de décider du diamètre</t>
  </si>
  <si>
    <t>Glaçage chocolat (Gelée chocolat)</t>
  </si>
  <si>
    <t>Ajouter et cuire jusqu'à 103°C ou 65 Brix</t>
  </si>
  <si>
    <t>Gélatine</t>
  </si>
  <si>
    <t>À 60°C ajouter la gélatine ramollie</t>
  </si>
  <si>
    <t>Ajouter (utilisation 24-26°C)</t>
  </si>
  <si>
    <t>Chocolat plastique foncé</t>
  </si>
  <si>
    <t>Recettes de référence sur fond bleu  ; à vous de saisir le poids que vous souhaitez fabriquer cellule jaune encre rouge</t>
  </si>
  <si>
    <t>Fondre la couverture foncée à 50-55°C, mélanger délicatement au glucose tiédi à 40°C.</t>
  </si>
  <si>
    <t>Glucose cristal</t>
  </si>
  <si>
    <t xml:space="preserve"> Dès l'obtention d'une pâte homogène, cesser le mélange </t>
  </si>
  <si>
    <t xml:space="preserve">Chocolat plastique ivoire </t>
  </si>
  <si>
    <t>Trois recettes …trois couleurs</t>
  </si>
  <si>
    <t>Chocolat blanc (35-40°C)</t>
  </si>
  <si>
    <t>Chocolat plastique de couleur</t>
  </si>
  <si>
    <t>Chocolat couleur (35-40°C)</t>
  </si>
  <si>
    <t>attention : le fait de trop insister au moment du mélange peut provoquer le tri d'une partie du beurre de cacao</t>
  </si>
  <si>
    <t>Laisser cristalliser le chocolat plastique à température ambiante enveloppé dans un plastique ou une boite hermétique, puis stocker au frais.</t>
  </si>
  <si>
    <t>Ces modèles de fiches excel sont les fruits :</t>
  </si>
  <si>
    <t>de mon expérience et des utilitaires de la restauration collective</t>
  </si>
  <si>
    <t>Les recettes sont de Mickaël RABEAU - Formmateur Patisserie à l'AFPA de Rochefort sur Mer</t>
  </si>
  <si>
    <t>Il les mets à disposition des professionnels et des jeunes Patissiers et Cuisiniers en formation .</t>
  </si>
  <si>
    <t>A chacun de faire évoluer ces documents et de les modifier pour son utilisation.......</t>
  </si>
  <si>
    <t>Différence entre un fichier XLS et XLSX (ou XLSM)</t>
  </si>
  <si>
    <t>Afficher les relations entre formules et cellules</t>
  </si>
  <si>
    <t>https://support.office.com/fr-fr/article/Afficher-les-relations-entre-formules-et-cellules-a59bef2b-3701-46bf-8ff1-d3518771d507</t>
  </si>
  <si>
    <t>http://www.activassistante.com/vie-pro-perso/bureautique-info/excel/auditer-et-espionner-des-formules-sous-excel/</t>
  </si>
  <si>
    <t>http://lecompagnon.info/excel/analyse.htm</t>
  </si>
  <si>
    <t>toutes les fiches recettes sont indépendantes vous pouvez sélectionner un tableau en cliquant sur la cellule</t>
  </si>
  <si>
    <t>et coller ce tableau ou vous le souhaitez . Largeurs de colonnes :</t>
  </si>
  <si>
    <t>pour la première</t>
  </si>
  <si>
    <t>pour les autres</t>
  </si>
  <si>
    <t>Transmettez votre savoir et votre savoir faire  peu importe qui le récupère; pourvu qu'un plus grand nombre puisse en bénéficier.</t>
  </si>
  <si>
    <t>Joël LEBOUCHER …Octobre 2015</t>
  </si>
  <si>
    <t>Cuisine Centrale de Rochefort sur Mer  jusqu'en 2013</t>
  </si>
  <si>
    <t>Adhérent de :</t>
  </si>
  <si>
    <r>
      <t xml:space="preserve">l'UPRT : </t>
    </r>
    <r>
      <rPr>
        <sz val="22"/>
        <color indexed="9"/>
        <rFont val="Arial"/>
        <family val="2"/>
      </rPr>
      <t>Union des Personnels dela Restauration Territoriale</t>
    </r>
  </si>
  <si>
    <r>
      <t xml:space="preserve">l'ACEHF   </t>
    </r>
    <r>
      <rPr>
        <sz val="22"/>
        <color indexed="9"/>
        <rFont val="Arial"/>
        <family val="2"/>
      </rPr>
      <t>Association Culinaire des Etablissements Hospitaliers de France</t>
    </r>
  </si>
  <si>
    <r>
      <t>Restau'Co :</t>
    </r>
    <r>
      <rPr>
        <sz val="22"/>
        <color indexed="9"/>
        <rFont val="Arial"/>
        <family val="2"/>
      </rPr>
      <t xml:space="preserve"> réseau animateur au service de la restauration collective</t>
    </r>
  </si>
  <si>
    <t>l'Académie Nationale de Cuisine</t>
  </si>
  <si>
    <r>
      <t xml:space="preserve">Participant : </t>
    </r>
    <r>
      <rPr>
        <sz val="22"/>
        <color indexed="9"/>
        <rFont val="Arial"/>
        <family val="2"/>
      </rPr>
      <t>au site National de ressources "Hotellerie-Restauration"</t>
    </r>
  </si>
  <si>
    <t>Jury AFPA : cuisiniers et Agents de Restauration</t>
  </si>
  <si>
    <t>Largeur de colonnes</t>
  </si>
  <si>
    <t>Comment lire un fichier excel enregistré au format xlsx?</t>
  </si>
  <si>
    <t>Enregistrer un classeur dans un autre format de fichier</t>
  </si>
  <si>
    <t>Utiliser Excel avec des versions antérieures d’Excel</t>
  </si>
  <si>
    <t>Ouverture de nouveaux formats de fichier dans les versions antérieures de Microsoft Office</t>
  </si>
  <si>
    <t>Enregistrer un classeur Excel pour garantir la compatibilité avec les versions antérieures d’Excel</t>
  </si>
  <si>
    <t>Applicable à : Excel 2016 Excel 2013 Excel 2010 Excel 2007 Excel Starter 2010</t>
  </si>
  <si>
    <t xml:space="preserve">Pack de compatibilité Microsoft Office pour les formats de fichier Word, Excel et PowerPoint </t>
  </si>
  <si>
    <t>Je vous ai volontairement listé plusieurs documents ; a chacun d'utiliser celui qui lui convient</t>
  </si>
  <si>
    <t>Spécifications et limites relatives à Excel</t>
  </si>
  <si>
    <t xml:space="preserve">Dans l'aide d'Excel ? tapez : Limites et spécifications Excel </t>
  </si>
  <si>
    <t>https://support.office.com/fr-fr/article/Sp%C3%A9cifications-et-limites-relatives-%C3%A0-Excel-1672b34d-7043-467e-8e27-269d656771c3#ID0EBABAAA=Excel%C2%A02016-2013</t>
  </si>
  <si>
    <t>Cuisiniers : PESEZ …..Evitez les volumes , n'utilisez que les poids comme les pâtissiers</t>
  </si>
  <si>
    <t>Les cuisiniers "sont des artistes"……..ce qui ne doit pas les empêcher … d'UTILISEZ UNE BALANCE…...les résultats seront plus réguliers</t>
  </si>
  <si>
    <t>Cuisiniers : PESEZ …..même le sel…..on ne sale pas 50L de sauce à la "chichette" au "pif" ou à l'expérience</t>
  </si>
  <si>
    <t xml:space="preserve"> la sauce crémée ne se sale pas comme la sauce tomatée etc…….</t>
  </si>
  <si>
    <t>rapportez tout au Kg = 0,400 Kg de viande</t>
  </si>
  <si>
    <t>Viande</t>
  </si>
  <si>
    <t xml:space="preserve">si vous saisissez 2 œufs c'est possible; mais pas dans la même colonne cela fausserait le poids total </t>
  </si>
  <si>
    <t>Excel calculera 2 comme 2 Kg</t>
  </si>
  <si>
    <t>donc pour les produits à l'unité saisissez vos valeurs dans la première colonne</t>
  </si>
  <si>
    <t>Œufs de 50 g</t>
  </si>
  <si>
    <t>OU vous faites la conversion (2X50g =100g) = 0,100Kg</t>
  </si>
  <si>
    <t xml:space="preserve"> idem pour les feuilles de gélatine - les pieds de veau -les feuilles de basilic etc….</t>
  </si>
  <si>
    <t>crème fraiche</t>
  </si>
  <si>
    <t>les ¼ de botte de fines herbes en 0,25 - les demi = 0.5 - les 3/4 = 0.75</t>
  </si>
  <si>
    <t>botte de fines herbes</t>
  </si>
  <si>
    <t xml:space="preserve">Convertissez tout de suite les volumes en poids sur la base de 1L = 1Kg </t>
  </si>
  <si>
    <t xml:space="preserve">sauf cas exeptionnel pour recettes de précision </t>
  </si>
  <si>
    <t xml:space="preserve">Pour le lait entier, la densité donnée habituellement est de 1,03 par rapport à l'eau qui est de 1. </t>
  </si>
  <si>
    <t xml:space="preserve">On peut donc considérer que les 0,03 corespondent à la graisse du lait entier. </t>
  </si>
  <si>
    <t xml:space="preserve">Pour le lait demi-écrémé, la graisse ne devrait représenter que 0,03/2, donc 0,015. </t>
  </si>
  <si>
    <t>Donc la masse d'un litre de lait demi-écrémé doit être de 1,015 Kg (1015 g).</t>
  </si>
  <si>
    <t>l'huile = 0,920 Kg/L</t>
  </si>
  <si>
    <t>Alcool = 0,800 Kg/L</t>
  </si>
  <si>
    <t>eau salée nature = 1,130 Kg/L en fonction du sel ajouté</t>
  </si>
  <si>
    <t>densité des liquides pour cocktails</t>
  </si>
  <si>
    <t>Poids des aliments sur internet</t>
  </si>
  <si>
    <t>http://www.aliments.org/poids.htm</t>
  </si>
  <si>
    <t>http://www.nubel.be/fra/manual/liste_des_denrees_alimentaires.asp</t>
  </si>
  <si>
    <t>Tableau des calibres Fruits Frais</t>
  </si>
  <si>
    <t>http://www.crenoexpert.fr/flipbooks/expproduit/TABLEAUX-CALIBRES-FRUITS-2.pdf</t>
  </si>
  <si>
    <t xml:space="preserve">sur la base eau : 1L = 1Kg </t>
  </si>
  <si>
    <t xml:space="preserve">Litres (l.) </t>
  </si>
  <si>
    <t xml:space="preserve">Centilitres (cl.) </t>
  </si>
  <si>
    <t xml:space="preserve">Décilitres (dl.) </t>
  </si>
  <si>
    <t xml:space="preserve">Kilogrammes (kg.) </t>
  </si>
  <si>
    <t>Kg</t>
  </si>
  <si>
    <t>hg</t>
  </si>
  <si>
    <t>dag</t>
  </si>
  <si>
    <t>gr</t>
  </si>
  <si>
    <t>L</t>
  </si>
  <si>
    <t>dl</t>
  </si>
  <si>
    <t>cl</t>
  </si>
  <si>
    <t>ml</t>
  </si>
  <si>
    <t>1litre</t>
  </si>
  <si>
    <t>100 cl</t>
  </si>
  <si>
    <t>10 dl</t>
  </si>
  <si>
    <t>1 kg</t>
  </si>
  <si>
    <t>1/2 litre</t>
  </si>
  <si>
    <t>50 cl</t>
  </si>
  <si>
    <t>5 dl</t>
  </si>
  <si>
    <t>0,500 kg</t>
  </si>
  <si>
    <t>1/4 litre</t>
  </si>
  <si>
    <t>25 cl</t>
  </si>
  <si>
    <t>2,5 dl</t>
  </si>
  <si>
    <t>0,250 kg</t>
  </si>
  <si>
    <t>1/8 litre</t>
  </si>
  <si>
    <t>12, 5 c</t>
  </si>
  <si>
    <t>1,25 dl</t>
  </si>
  <si>
    <t>0,125 kg</t>
  </si>
  <si>
    <t>http://www.cuisinealafrancaise.com/fr/2-poids-et-mesures</t>
  </si>
  <si>
    <t>LIAISON AU TAPIOCA</t>
  </si>
  <si>
    <t>Saisissez votre volume</t>
  </si>
  <si>
    <t>POUR 1 LITRE DE SAUCE TERMINÉE</t>
  </si>
  <si>
    <t>30 gr</t>
  </si>
  <si>
    <t xml:space="preserve">pour lier 1L de soupe à l'oignon </t>
  </si>
  <si>
    <t xml:space="preserve">pour lier 200g de chair à saucisse pour tomates farcies </t>
  </si>
  <si>
    <t xml:space="preserve">pour lier 1Kg de tomates concassées avec jus </t>
  </si>
  <si>
    <t>40 gr</t>
  </si>
  <si>
    <t>pour quiche avec 2 œufs</t>
  </si>
  <si>
    <t>50 gr</t>
  </si>
  <si>
    <t>sauce bien liée épaisse</t>
  </si>
  <si>
    <t>SERVICE DES SAUCES</t>
  </si>
  <si>
    <t>Plat mode de cuisson</t>
  </si>
  <si>
    <t>Grammages sauce p.p.</t>
  </si>
  <si>
    <t>1 Kg pour :</t>
  </si>
  <si>
    <t>60 gr</t>
  </si>
  <si>
    <t>plus 8 œufs pour crème patissière</t>
  </si>
  <si>
    <t>un velouté ou une sauce veloutée</t>
  </si>
  <si>
    <t>Sans sauce</t>
  </si>
  <si>
    <t>grillé,frit,nature</t>
  </si>
  <si>
    <t>70/80 gr</t>
  </si>
  <si>
    <t>béchamelle gluante, solidification à froid, donc épaississement important lors de la chute en température</t>
  </si>
  <si>
    <t>Déglaçage</t>
  </si>
  <si>
    <t>roti,poélé</t>
  </si>
  <si>
    <t>20/30 g</t>
  </si>
  <si>
    <t>33 à 50 p.</t>
  </si>
  <si>
    <t>Sauce courte</t>
  </si>
  <si>
    <t>pièces sautées</t>
  </si>
  <si>
    <t>40/50 g</t>
  </si>
  <si>
    <t>20 à 25 p.</t>
  </si>
  <si>
    <t>90 gr</t>
  </si>
  <si>
    <t>pour lier 1L de lait pour gratin d'épinards avec 4 œufs et 120g de gruyère</t>
  </si>
  <si>
    <t>Sauce longue</t>
  </si>
  <si>
    <t>ragoûts,braisés</t>
  </si>
  <si>
    <t>60/80 g</t>
  </si>
  <si>
    <t>12 à 16 p.</t>
  </si>
  <si>
    <t>Bouillon</t>
  </si>
  <si>
    <t>pochés,plats complets</t>
  </si>
  <si>
    <t>90/150 g</t>
  </si>
  <si>
    <t>6 à 11 p.</t>
  </si>
  <si>
    <t>PURÉE DÉSHYDRATÉE</t>
  </si>
  <si>
    <t>Grammages nets</t>
  </si>
  <si>
    <t xml:space="preserve">Quantité Totale </t>
  </si>
  <si>
    <t>Purée déshydratée</t>
  </si>
  <si>
    <t>Lait déshydraté</t>
  </si>
  <si>
    <t>Lait frais</t>
  </si>
  <si>
    <t>Crème fraiche</t>
  </si>
  <si>
    <t>Poids reconstitué</t>
  </si>
  <si>
    <t>Maternelles</t>
  </si>
  <si>
    <t>Primaires</t>
  </si>
  <si>
    <t xml:space="preserve">Adultes </t>
  </si>
  <si>
    <t>Adultes +</t>
  </si>
  <si>
    <t>Poids à l'arrondi supérieur</t>
  </si>
  <si>
    <t xml:space="preserve"> Effectifs</t>
  </si>
  <si>
    <t>Parts Adultes</t>
  </si>
  <si>
    <t>Saisissez vos valeurs dans les cellules fond ivoire ou jaune</t>
  </si>
  <si>
    <t>Combien faut-il commander pour des effectifs et des grammages différents</t>
  </si>
  <si>
    <t>Petit utilitaire d'Aide à la décision</t>
  </si>
  <si>
    <t xml:space="preserve">Saisissez vos effectifs </t>
  </si>
  <si>
    <t>couverts</t>
  </si>
  <si>
    <t xml:space="preserve"> et vos grammages nets à servir</t>
  </si>
  <si>
    <t>% de perte</t>
  </si>
  <si>
    <t>@</t>
  </si>
  <si>
    <t>Familles de convives</t>
  </si>
  <si>
    <t>Mater</t>
  </si>
  <si>
    <t>Prim</t>
  </si>
  <si>
    <t>Adultes</t>
  </si>
  <si>
    <t>Quantités à Prévoir</t>
  </si>
  <si>
    <t>Net à servir :</t>
  </si>
  <si>
    <t>Net</t>
  </si>
  <si>
    <t>Brut à Commander</t>
  </si>
  <si>
    <t>Brut</t>
  </si>
  <si>
    <t>poids de perte</t>
  </si>
  <si>
    <t>en moyenne par convive</t>
  </si>
  <si>
    <t>Facultatif Mais si vous saisissez un % la question à vous poser c'est : le produit brut ou cru perd comblien au parage ou en cuisson</t>
  </si>
  <si>
    <t>Vous obtiendrez le poids brut à commander</t>
  </si>
  <si>
    <t>Composition d'une garniture "COUSCOUS"</t>
  </si>
  <si>
    <t>POIDS NET A FABRIQUER</t>
  </si>
  <si>
    <t>Net cuit</t>
  </si>
  <si>
    <t>perte en cuisson</t>
  </si>
  <si>
    <t>Poids brut à mettre en œuvre</t>
  </si>
  <si>
    <t>carottes coupées</t>
  </si>
  <si>
    <t>courgettescoupées</t>
  </si>
  <si>
    <t>navets coupé</t>
  </si>
  <si>
    <t>pois chiches pré-cuits</t>
  </si>
  <si>
    <t>garniture de céléri branche</t>
  </si>
  <si>
    <t>poivrons rouges coupés</t>
  </si>
  <si>
    <t>poivrons verts coupés</t>
  </si>
  <si>
    <t>Total</t>
  </si>
  <si>
    <t>COMPOSITION ET SERVICE D'UN PLAT COMPLET</t>
  </si>
  <si>
    <t xml:space="preserve">Veullez saisir les informations dans les cellules fond de couleur ivoire. </t>
  </si>
  <si>
    <t>SERVICE EN FONCTION DES EFFECTIFS</t>
  </si>
  <si>
    <t>COUSCOUS</t>
  </si>
  <si>
    <t>Document édité le :</t>
  </si>
  <si>
    <t>Effectifs  à saisir</t>
  </si>
  <si>
    <t>Famille de convives</t>
  </si>
  <si>
    <t>Ainés</t>
  </si>
  <si>
    <t>Total Effectifs</t>
  </si>
  <si>
    <t>grammages ou nombre de Morceaux ou tranches à saisir</t>
  </si>
  <si>
    <t>haut de cuisse de poulet</t>
  </si>
  <si>
    <t>pilon de poulet</t>
  </si>
  <si>
    <t>merguez</t>
  </si>
  <si>
    <t>Agneau en morceaux</t>
  </si>
  <si>
    <t>Agneau boulettes</t>
  </si>
  <si>
    <t>Total Mx par convive</t>
  </si>
  <si>
    <t>légumes couscous cuits</t>
  </si>
  <si>
    <t>Semoule cuite</t>
  </si>
  <si>
    <t>Comment respecter un grammage à servir Exemple N° 1</t>
  </si>
  <si>
    <t>Police de couleur pour saisir vos valeurs    Noir ou gris = formules</t>
  </si>
  <si>
    <t>Les quantités consommées par les enfants dépendent :de l'âge, de la saison, du goût, de l'influence des camarades,de l'activité phisique et/ou du grignotage en récréation sans parler du verre de lait (long à digérer) servi parfois trop près de l'heure du repas</t>
  </si>
  <si>
    <t>Au repas si l'enfant mange beaucoup de pain avec ou en remplacement du plat proposé; les quantités ingérées seront d'autant diminuées. Pour limiter le "gaspillage" et satisfaire les "gourmants"; vous pouvez avoir recours à cet exemple de service.</t>
  </si>
  <si>
    <t>POSSON PANÉ</t>
  </si>
  <si>
    <t xml:space="preserve">Poids unitaire du produit </t>
  </si>
  <si>
    <t>Grammages à servir</t>
  </si>
  <si>
    <t>parts</t>
  </si>
  <si>
    <t>enfants</t>
  </si>
  <si>
    <t>Poids  produit à servir</t>
  </si>
  <si>
    <t>Poids  produit envoyé</t>
  </si>
  <si>
    <t>Écart de poids</t>
  </si>
  <si>
    <t>Meilleur rapport</t>
  </si>
  <si>
    <t>produits entiers</t>
  </si>
  <si>
    <t>Tableaux pour service ou cuisson</t>
  </si>
  <si>
    <t>2 =  saisissez le poids de la portion à servir par convive</t>
  </si>
  <si>
    <t>Police de couleur pour saisir vos valeurs    Noir = formules</t>
  </si>
  <si>
    <t xml:space="preserve"> Poids dans 1 contenant</t>
  </si>
  <si>
    <t>Poids d' une Portion</t>
  </si>
  <si>
    <t xml:space="preserve">1 louche ou 1 contenant pour </t>
  </si>
  <si>
    <t>2 =  saisissez le nombre de portions à servir</t>
  </si>
  <si>
    <t>Nb de Portions à servir</t>
  </si>
  <si>
    <t>Exemples</t>
  </si>
  <si>
    <t>Poids de la portion</t>
  </si>
  <si>
    <t xml:space="preserve">1 melon de </t>
  </si>
  <si>
    <t xml:space="preserve">1 plaque hachis parmentier </t>
  </si>
  <si>
    <t>Total Mx dans 1 contenant</t>
  </si>
  <si>
    <t>Portion Nb de Mx par portion</t>
  </si>
  <si>
    <t>Nb portions</t>
  </si>
  <si>
    <t>QUOI ?</t>
  </si>
  <si>
    <t>EXEMPLES</t>
  </si>
  <si>
    <t>32 tranches par plaque ( 1 plaque pour 26 maternelles)</t>
  </si>
  <si>
    <t>table de 12</t>
  </si>
  <si>
    <t>32 tranches par plaque ( 1 plaque pour 16 adultes)</t>
  </si>
  <si>
    <t>1 plaque pour 25 ( 1 tranche par maternelle plus RAB )</t>
  </si>
  <si>
    <t>33 tranches par plaque ( 1.5 tranches par primaire)</t>
  </si>
  <si>
    <t>1 plaque pour 25 ( 1 morceau par maternelle plus RAB )</t>
  </si>
  <si>
    <t>1 plaque pour 20 ( 1 morceau par primaire plus RAB )</t>
  </si>
  <si>
    <t>1 plaque pour 16 ( 1 morceau par adulte plus RAB )</t>
  </si>
  <si>
    <t>1 plaque pour 8 ( 6 morceau par adulte + )</t>
  </si>
  <si>
    <t>1 CITRON POUR 4</t>
  </si>
  <si>
    <t>1 Boite de compote pour 25</t>
  </si>
  <si>
    <t>Les Mx cela peut s'appliquer à des morceaux de bourguignon mais aussi des tomates farcies ou des oreillons de pêches au sirop pour le dessert etc..</t>
  </si>
  <si>
    <t>QUANTITÉS A SERVIR OU A COMMANDER</t>
  </si>
  <si>
    <t>DESCRIPTIF</t>
  </si>
  <si>
    <t>pommes</t>
  </si>
  <si>
    <t>Seniors</t>
  </si>
  <si>
    <t>Saisissez vos quantités nets à servir</t>
  </si>
  <si>
    <t>de moyenne</t>
  </si>
  <si>
    <t>Net à préparer :</t>
  </si>
  <si>
    <t>Collez une des unités suivante ou saisissez un nom de produit</t>
  </si>
  <si>
    <t>litres</t>
  </si>
  <si>
    <t>Portions</t>
  </si>
  <si>
    <t>Pièce(s)</t>
  </si>
  <si>
    <t>si vous n'avez pas de perte ne saisissez rien</t>
  </si>
  <si>
    <t>Adresse PC</t>
  </si>
  <si>
    <t>Mise à jour</t>
  </si>
  <si>
    <t>COMBIEN POURRIEZ VOUS SERVIR AVEC</t>
  </si>
  <si>
    <t>Vous avez préparé ou il vous reste un poids X d'une préparation. Avec ce poids combien de convives ou combien de portions pourrez vous servir</t>
  </si>
  <si>
    <t xml:space="preserve">Poids de votre préparation </t>
  </si>
  <si>
    <t>Saisissez vos grammages nets à servir</t>
  </si>
  <si>
    <t>Vous pourrIez servir</t>
  </si>
  <si>
    <t>Portions / pièces / parts</t>
  </si>
  <si>
    <t>A vous de saisir un poids</t>
  </si>
  <si>
    <t>BONUS</t>
  </si>
  <si>
    <t>Vous devriez préparer :</t>
  </si>
  <si>
    <t>Prix D'ACHAT / Prix de VENTE</t>
  </si>
  <si>
    <t>PRIX D'ACHAT</t>
  </si>
  <si>
    <t>PRIX VENTE</t>
  </si>
  <si>
    <t>%  d'augmentation</t>
  </si>
  <si>
    <t>Augmentation</t>
  </si>
  <si>
    <t>POIDS NET</t>
  </si>
  <si>
    <t>POIDS BRUT</t>
  </si>
  <si>
    <t>%  de PERTE</t>
  </si>
  <si>
    <t>POIDS de PERTE</t>
  </si>
  <si>
    <t>Créer un ou plusieurs répertoires n'est pas tâche facile…à chacun de classer comme il le souhaite</t>
  </si>
  <si>
    <t>par famille de produits</t>
  </si>
  <si>
    <t>par technique</t>
  </si>
  <si>
    <t xml:space="preserve">par ingrédients </t>
  </si>
  <si>
    <t>etc...autant de possibilités que de façons de penser</t>
  </si>
  <si>
    <t>vous pouvez utiliser un disque dur externe qui vous suivra partout</t>
  </si>
  <si>
    <t>Répertoire Patisserie</t>
  </si>
  <si>
    <t>Répertoire "Postits" Alpha par type de fabrication si possible</t>
  </si>
  <si>
    <t>Entremets</t>
  </si>
  <si>
    <t>A</t>
  </si>
  <si>
    <t>C</t>
  </si>
  <si>
    <t>B</t>
  </si>
  <si>
    <t>D</t>
  </si>
  <si>
    <t>F</t>
  </si>
  <si>
    <t>Etc…</t>
  </si>
  <si>
    <t>Fraises des bois dans leur jus</t>
  </si>
  <si>
    <t>I</t>
  </si>
  <si>
    <t>Tartes</t>
  </si>
  <si>
    <t>Insert Kappa fraise</t>
  </si>
  <si>
    <t>J</t>
  </si>
  <si>
    <t>Jus de fraise</t>
  </si>
  <si>
    <t>K</t>
  </si>
  <si>
    <t>Kappa fraise</t>
  </si>
  <si>
    <t>S</t>
  </si>
  <si>
    <t>Sorbet Avocat</t>
  </si>
  <si>
    <t>Gros Gateaux</t>
  </si>
  <si>
    <t>Siphon Fraise</t>
  </si>
  <si>
    <t>Sauce Fraise</t>
  </si>
  <si>
    <t>Sirop à Crackers</t>
  </si>
  <si>
    <t>Pièces individuelles</t>
  </si>
  <si>
    <t>QU'EST-CE QU'UN "POSTIT"</t>
  </si>
  <si>
    <t xml:space="preserve">MISE A JOUR N° 13 DU 28/05/2017 </t>
  </si>
  <si>
    <t>QUELQUES UTILISATIONS POSSIBLES….la seule limite sera votre imagination</t>
  </si>
  <si>
    <t>Un postit est un petit tableau Excel autonome facilement copiable et transposable</t>
  </si>
  <si>
    <t>dans n'importe quelle feuille</t>
  </si>
  <si>
    <t>seule contrainte : avoir 14 colonnes "formatées" en largeur</t>
  </si>
  <si>
    <t>la première colonne de largeur 3.00 (26 pixels) et 13 colonnes de 11.00 (82 pixels)</t>
  </si>
  <si>
    <t>le nombre de lignes dans chaque tableau est ajustable à vos besoins</t>
  </si>
  <si>
    <t>j'ai volontairement exagéré, vous laissant la possibilité de supprimer</t>
  </si>
  <si>
    <t>autant de lignes que vous le souhaitez sans en affecter le fonctionnement</t>
  </si>
  <si>
    <t>TANT QUE VOUS NE SUPPRIMEREZ PAS LES LIGNES INDIQUÉES</t>
  </si>
  <si>
    <t>A vous d'adapter - de modifier et de faire évoluer ces "POSTITS"</t>
  </si>
  <si>
    <t>Pour stimuler votre créativité vous avez quelques exemples d'utilisation</t>
  </si>
  <si>
    <t>Aller à vos claviers………</t>
  </si>
  <si>
    <t>Adaptation 2016 : Joël Leboucher..UPRT "Union des Personnels de la Restauration Territoriale"  membre du réseau RESTAU'CO</t>
  </si>
  <si>
    <t xml:space="preserve">"POSTIT(s)"    QUEL INTÉRÊT </t>
  </si>
  <si>
    <t>Chaque postit étant indépendant vous pouvez  le copier et le coller dans n'importe quelle feuille Excel pour vous constituer un répertoire</t>
  </si>
  <si>
    <t>Vous pouvez assembler plusieurs postit sur une même feuille pour créer votre recette</t>
  </si>
  <si>
    <t>Exemple : pour une recette de gateau…allez chercher dans vos répertoires la recette du biscuit qui vous convient le mieux</t>
  </si>
  <si>
    <t>ajoutez une ou deux crèmes qui vont bien et terminez en ajoutant un postit éléments de décor</t>
  </si>
  <si>
    <t>Idem pour des recettes de cuisine faites des répertoires :</t>
  </si>
  <si>
    <t>de garnitures aromatiques de cuisson</t>
  </si>
  <si>
    <t>de sauces diverses et variées</t>
  </si>
  <si>
    <t xml:space="preserve"> de garnitures de finitions ou de décor</t>
  </si>
  <si>
    <t>Vous faites "votre marché" dans vos répertoires et assemblez le tout sur une même feuille Excel</t>
  </si>
  <si>
    <t>comment copier un "Postit" : cliquez sur la cellule ICI dans l'angle gauche puis déportez la souris vers la droit - le postit est sélectionné - il ne vous reste plus qu'a le copier et le coller dans votre répertoire</t>
  </si>
  <si>
    <t>Bonne utilisation. A vous de faire évoluer ces documents…et n'hésitez pas à tramsmettre vos savoirs faire……en toute humilité pour aider les jeunes en formation ou donner des idées à vos collègues des métiers de bouche</t>
  </si>
  <si>
    <t>Joël Leboucher</t>
  </si>
  <si>
    <t>Largeur de colonnes standards (la première de 3 et 13 colonnes de 11)</t>
  </si>
  <si>
    <t>Autres recettes sur le net cliquez sur le lien</t>
  </si>
  <si>
    <t>Vidéos 1</t>
  </si>
  <si>
    <t>Vidéos 2</t>
  </si>
  <si>
    <t>https://www.google.fr/#q=g%C3%A9noise+chocolat&amp;tbm=vid</t>
  </si>
  <si>
    <t>https://www.google.fr/search?q=Biscuit+cuill%C3%A8re+chocolat&amp;ie=utf-8&amp;oe=utf-8&amp;client=firefox-b&amp;gfe_rd=cr&amp;ei=vL0uWbTAOq__8Ae6zq4Y</t>
  </si>
  <si>
    <t>https://www.google.fr/search?q=Biscuit+cuill%C3%A8re+chocolat&amp;ie=utf-8&amp;oe=utf-8&amp;client=firefox-b&amp;gfe_rd=cr&amp;ei=vL0uWbTAOq__8Ae6zq4Y#q=Biscuit+cuill%C3%A8re+chocolat&amp;tbm=vid</t>
  </si>
  <si>
    <t>https://www.google.fr/search?q=Biscuit+cuill%C3%A8re+Mi+-+Cacao&amp;ie=utf-8&amp;oe=utf-8&amp;client=firefox-b&amp;gfe_rd=cr&amp;ei=fL4uWYiWJ6__8Ae6zq4Y</t>
  </si>
  <si>
    <t>https://www.google.fr/search?q=For%C3%AAt+noire&amp;ie=utf-8&amp;oe=utf-8&amp;client=firefox-b&amp;gfe_rd=cr&amp;ei=q74uWcXwBa__8Ae6zq4Y#q=For%C3%AAt+noire&amp;tbm=vid</t>
  </si>
  <si>
    <t>https://www.google.fr/search?q=La+g%C3%A9noise+chocolat&amp;ie=utf-8&amp;oe=utf-8&amp;client=firefox-b&amp;gfe_rd=cr&amp;ei=774uWf7VKa__8Ae6zq4Y</t>
  </si>
  <si>
    <t>https://www.google.fr/search?q=Chantilly+chocolat&amp;ie=utf-8&amp;oe=utf-8&amp;client=firefox-b&amp;gfe_rd=cr&amp;ei=FL8uWdDGAq__8Ae6zq4Y#q=Chantilly+chocolat&amp;tbm=vid</t>
  </si>
  <si>
    <t>Vidéos 3</t>
  </si>
  <si>
    <t>https://www.google.fr/search?q=Appareil+cigarette+chocolat&amp;ie=utf-8&amp;oe=utf-8&amp;client=firefox-b&amp;gfe_rd=cr&amp;ei=Rr8uWa2dOK__8Ae6zq4Y</t>
  </si>
  <si>
    <t>https://www.google.fr/search?q=Appareil+cigarette+chocolat&amp;ie=utf-8&amp;oe=utf-8&amp;client=firefox-b&amp;gfe_rd=cr&amp;ei=Rr8uWa2dOK__8Ae6zq4Y#q=Appareil+cigarette+chocolat&amp;tbm=vid</t>
  </si>
  <si>
    <t>https://www.google.fr/search?q=Ganache+pour+Entremet&amp;ie=utf-8&amp;oe=utf-8&amp;client=firefox-b&amp;gfe_rd=cr&amp;ei=f78uWbHeB6__8Ae6zq4Y</t>
  </si>
  <si>
    <t>https://www.google.fr/search?q=Ganache+pour+Entremet&amp;ie=utf-8&amp;oe=utf-8&amp;client=firefox-b&amp;gfe_rd=cr&amp;ei=f78uWbHeB6__8Ae6zq4Y#q=Ganache+pour+Entremet&amp;tbm=vid</t>
  </si>
  <si>
    <t>https://www.google.fr/search?q=La+ganache+mont%C3%A9e+%28fa%C3%A7on+Chantilly%29&amp;ie=utf-8&amp;oe=utf-8&amp;client=firefox-b&amp;gfe_rd=cr&amp;ei=tb8uWZfBGq__8Ae6zq4Y</t>
  </si>
  <si>
    <t>https://www.google.fr/search?q=Sirop+cacao&amp;ie=utf-8&amp;oe=utf-8&amp;client=firefox-b&amp;gfe_rd=cr&amp;ei=6b8uWZC7Da__8Ae6zq4Y</t>
  </si>
  <si>
    <t>https://www.google.fr/search?q=Sirop+cacao&amp;ie=utf-8&amp;oe=utf-8&amp;client=firefox-b&amp;gfe_rd=cr&amp;ei=6b8uWZC7Da__8Ae6zq4Y#q=Sirop+cacao&amp;tbm=vid</t>
  </si>
  <si>
    <t>https://www.google.fr/search?q=Le+cacao+d%C3%A9cors&amp;ie=utf-8&amp;oe=utf-8&amp;client=firefox-b&amp;gfe_rd=cr&amp;ei=K8AuWdn3E6__8Ae6zq4Y</t>
  </si>
  <si>
    <t>https://www.google.fr/search?q=Le+cacao+d%C3%A9cors&amp;ie=utf-8&amp;oe=utf-8&amp;client=firefox-b&amp;gfe_rd=cr&amp;ei=K8AuWdn3E6__8Ae6zq4Y#q=Le+cacao+d%C3%A9cors&amp;tbm=vid</t>
  </si>
  <si>
    <t>https://www.google.fr/search?q=Couverture+de+pulv%C3%A9risation+fonc%C3%A9e&amp;ie=utf-8&amp;oe=utf-8&amp;client=firefox-b&amp;gfe_rd=cr&amp;ei=XcAuWeXkN6__8Ae6zq4Y#q=patisserie+Couverture+de+pulv%C3%A9risation+fonc%C3%A9e</t>
  </si>
  <si>
    <t>documents</t>
  </si>
  <si>
    <t>https://www.google.fr/search?q=patisserie+Couverture+de+pulv%C3%A9risation+lact%C3%A9e&amp;ie=utf-8&amp;oe=utf-8&amp;client=firefox-b&amp;gfe_rd=cr&amp;ei=wcAuWfnsEq__8Ae6zq4Y</t>
  </si>
  <si>
    <t>https://www.google.fr/search?q=patisserie+Chocolat+de+pulv%C3%A9risation+ivoire&amp;ie=utf-8&amp;oe=utf-8&amp;client=firefox-b&amp;gfe_rd=cr&amp;ei=-8AuWdToMa__8Ae6zq4Y</t>
  </si>
  <si>
    <t>https://www.google.fr/search?q=patisserie+Gla%C3%A7age+chocolat&amp;ie=utf-8&amp;oe=utf-8&amp;client=firefox-b&amp;gfe_rd=cr&amp;ei=N8EuWf-SCK__8Ae6zq4Y</t>
  </si>
  <si>
    <t>https://www.google.fr/search?q=patisserie+Gla%C3%A7age+chocolat&amp;ie=utf-8&amp;oe=utf-8&amp;client=firefox-b&amp;gfe_rd=cr&amp;ei=N8EuWf-SCK__8Ae6zq4Y#q=patisserie+Gla%C3%A7age+chocolat&amp;tbm=vid</t>
  </si>
  <si>
    <t>https://www.google.fr/search?q=patisserie+Gel%C3%A9e+chocolat&amp;ie=utf-8&amp;oe=utf-8&amp;client=firefox-b&amp;gfe_rd=cr&amp;ei=ncEuWZaKPK__8Ae6zq4Y#q=patisserie+Gel%C3%A9e+chocolat&amp;tbm=vid</t>
  </si>
  <si>
    <t>https://www.google.fr/search?q=patisserie+Chocolat+plastique+fonc%C3%A9&amp;ie=utf-8&amp;oe=utf-8&amp;client=firefox-b&amp;gfe_rd=cr&amp;ei=2cEuWc3DF6__8Ae6zq4Y</t>
  </si>
  <si>
    <t>lien &gt;</t>
  </si>
  <si>
    <t>Les unités pifométriques</t>
  </si>
  <si>
    <t>J'attire votre attention pour la saisie des quantités    supposons qu'il y ait 400g de viande 2 œufs ou 2 pieds de veau et 5 cl de crème dans la recette …..Excel aura du mal à faire la différence</t>
  </si>
  <si>
    <t>quelques numérotation pour les process</t>
  </si>
  <si>
    <t>Vous pouvez coller ces formes dans vos fiches</t>
  </si>
  <si>
    <t>❹</t>
  </si>
  <si>
    <t>❺</t>
  </si>
  <si>
    <t>❻</t>
  </si>
  <si>
    <t>❼</t>
  </si>
  <si>
    <t>❽</t>
  </si>
  <si>
    <t>❾</t>
  </si>
  <si>
    <t>❿</t>
  </si>
  <si>
    <t>⓫</t>
  </si>
  <si>
    <t>⓬</t>
  </si>
  <si>
    <t>⓭</t>
  </si>
  <si>
    <t>⓮</t>
  </si>
  <si>
    <t>⓯</t>
  </si>
  <si>
    <t>⓰</t>
  </si>
  <si>
    <t>⓱</t>
  </si>
  <si>
    <t>⓲</t>
  </si>
  <si>
    <t>⓳</t>
  </si>
  <si>
    <t>⓴</t>
  </si>
  <si>
    <t>C/C</t>
  </si>
  <si>
    <t>vinaigre</t>
  </si>
  <si>
    <t>pincée</t>
  </si>
  <si>
    <t>paprika</t>
  </si>
  <si>
    <t xml:space="preserve">symbole diamètre </t>
  </si>
  <si>
    <t>branche</t>
  </si>
  <si>
    <t>laurier</t>
  </si>
  <si>
    <t xml:space="preserve"> Ø</t>
  </si>
  <si>
    <t>pied</t>
  </si>
  <si>
    <t>pied de veau</t>
  </si>
  <si>
    <t></t>
  </si>
  <si>
    <t></t>
  </si>
  <si>
    <t></t>
  </si>
  <si>
    <t>Avant de saisir quoi que ce soit dans une cellule cliquez dessus pour vérifier qu'il n'y ait pas de formule</t>
  </si>
  <si>
    <t>Pour imprimer : sélectionnez les recettes qui vous conviennent : définir la zone d'impression -Mise à l'échelle : Ajuster la feuille à 1 page</t>
  </si>
  <si>
    <t>Numérotation Format : Images pour compléter parce que les Symboles sont limités au N° 20</t>
  </si>
  <si>
    <t>formats personnalisés</t>
  </si>
  <si>
    <t>0.00\ " cm³"</t>
  </si>
  <si>
    <t>Dans caractères spéciaux =&gt; symboles =&gt; Nombres et symboles. Là tu descends (tu as d'abord une série de nombre entourés, puis des nombres sous fractions, ...) et enfin tu as deux lignes de 0 à 9 écrit petit, ceux sont eux, les exposants et les indices.</t>
  </si>
  <si>
    <t>le ³ se fait en tapant alt+0179</t>
  </si>
  <si>
    <t>le ² se fait en tapant alt+0178</t>
  </si>
  <si>
    <t>ou en copier-coller</t>
  </si>
  <si>
    <t xml:space="preserve">m² </t>
  </si>
  <si>
    <t xml:space="preserve">M² </t>
  </si>
  <si>
    <t>m³ </t>
  </si>
  <si>
    <t>M³ </t>
  </si>
  <si>
    <t xml:space="preserve">cm² </t>
  </si>
  <si>
    <t>cm³ </t>
  </si>
  <si>
    <t>Format | cellule | personnalisé | 0" m²"</t>
  </si>
  <si>
    <t>X</t>
  </si>
  <si>
    <t>Z</t>
  </si>
  <si>
    <t>N°</t>
  </si>
  <si>
    <t>Adresse de cellule</t>
  </si>
  <si>
    <t>p</t>
  </si>
  <si>
    <t>Fonction : Adresse colonne</t>
  </si>
  <si>
    <t>N° de ligne</t>
  </si>
  <si>
    <t>TEST POLICE DE CARACTERES</t>
  </si>
  <si>
    <t>Saisir une ou des lettres / nombres ou une phrase cellule C jaune</t>
  </si>
  <si>
    <t>Saisir ICI</t>
  </si>
  <si>
    <t>Sélectionnez toute les cellules  ci-dessous et changez de police de caractère pour voir</t>
  </si>
  <si>
    <t>Tables des caractères Unicode - Alphanumériques cerclés</t>
  </si>
  <si>
    <t>caractères  Alphanumériques cerclés</t>
  </si>
  <si>
    <t>http://unicode.org/</t>
  </si>
  <si>
    <t>visualiseur d'Emoji et de symboles</t>
  </si>
  <si>
    <t xml:space="preserve">Sélection de polices pour l'école </t>
  </si>
  <si>
    <t>https://pragmatice.net/kitinstit/3_installer_produire_polices_selection.htm</t>
  </si>
  <si>
    <t>http://www.philing.net/</t>
  </si>
  <si>
    <t>Petites leçons de Typographie</t>
  </si>
  <si>
    <t>http://jacques-andre.fr/faqtypo/lessons.pdf</t>
  </si>
  <si>
    <t>Document à télécharger</t>
  </si>
  <si>
    <t xml:space="preserve">Mémo caractères spéciaux sous Windows </t>
  </si>
  <si>
    <t>Polices de Caractères à Télécharger</t>
  </si>
  <si>
    <t>http://fr.fontriver.com/</t>
  </si>
  <si>
    <t>http://fr.fonts2u.com/category.html?id=21</t>
  </si>
  <si>
    <t xml:space="preserve">Retrouver une police utilisée - TechTour : Démo </t>
  </si>
  <si>
    <t>https://www.youtube.com/watch?v=wMgBzUHzKvM</t>
  </si>
  <si>
    <t xml:space="preserve">les valeurs #DIV/0!  indiquent seulement que les recettes sont "vierges" sur la feuille de saisie </t>
  </si>
  <si>
    <t>si vous n'utilisez pas toutes les lignes vous pouvez masquer cette valeur par une couleur de police BLANC</t>
  </si>
  <si>
    <t>ff-documents-apprentis-Patissiers.xlsx</t>
  </si>
  <si>
    <t>ff-Croquis.xlsx</t>
  </si>
  <si>
    <t>POUR LES FICHES RECETTES A LA PORTION</t>
  </si>
  <si>
    <t xml:space="preserve"> Nb de portions Si vous estimez que les grammages sont trop ou pas assez copieux pour vos convives : modifiez les sur ces tableaux les modifications se feront sur le tableau à imprimer</t>
  </si>
  <si>
    <t>ff-qualiterecettes2007.xls</t>
  </si>
  <si>
    <t>ff-tableau-cuisson.pdf</t>
  </si>
  <si>
    <t>Pas assez copieux : diminuez le nombre de portions cela augmentera les grammages à la portion sur le tableau à imprimer</t>
  </si>
  <si>
    <t>PT-bonnes-pratiques.doc   </t>
  </si>
  <si>
    <t>Banque d'images pour agrémenter vos documents</t>
  </si>
  <si>
    <t>Trop copieux : augmentez le nombre de portions cela diminuera les grammages à la portion sur le tableau à imprimer</t>
  </si>
  <si>
    <t>conversion : volume / poids</t>
  </si>
  <si>
    <t>Volume</t>
  </si>
  <si>
    <t>produit</t>
  </si>
  <si>
    <t>densité</t>
  </si>
  <si>
    <t>Poids</t>
  </si>
  <si>
    <t>lait entier</t>
  </si>
  <si>
    <t>lait 1/2 écrémé</t>
  </si>
  <si>
    <t>huile</t>
  </si>
  <si>
    <t>alcool</t>
  </si>
  <si>
    <t xml:space="preserve">Aide mémoire sur la base eau : 1L = 1Kg - 1 gr = 0.001Kg  &gt; 2 zéros après la virgule du Kg </t>
  </si>
  <si>
    <t>3 cl = 30g = 0.03kg    /    30 cl = 300g = 0.3kg     /     3 dl = 300g = 0.3 kg</t>
  </si>
  <si>
    <t>Convertir des temps</t>
  </si>
  <si>
    <t>Heures</t>
  </si>
  <si>
    <t>Minutes</t>
  </si>
  <si>
    <t>Centièmes</t>
  </si>
  <si>
    <t xml:space="preserve">Quantités nettes à prévoir : Mater Prim Adul Adul +  </t>
  </si>
  <si>
    <t>largeur de colonnes</t>
  </si>
  <si>
    <t>Aide à la décision en Gr</t>
  </si>
  <si>
    <t>Pourcentages NET / BRUT et BRUT / NET</t>
  </si>
  <si>
    <t>Aide à la décision en Kg</t>
  </si>
  <si>
    <t xml:space="preserve"> Poids de perte</t>
  </si>
  <si>
    <t>Poids brut</t>
  </si>
  <si>
    <t>%  de perte</t>
  </si>
  <si>
    <t>Poids net</t>
  </si>
  <si>
    <t>A chacun d'utiliser le lien qui lui convient le mieux</t>
  </si>
  <si>
    <t>lien vidéo Youtube</t>
  </si>
  <si>
    <t>Calculer un pourcentage - exemple</t>
  </si>
  <si>
    <t>https://www.youtube.com/watch?v=mGDjvAcvigc</t>
  </si>
  <si>
    <t>https://www.youtube.com/c/YMONKA</t>
  </si>
  <si>
    <t>https://www.youtube.com/watch?v=tSp2xkS-tKs</t>
  </si>
  <si>
    <t>https://www.maths-et-tiques.fr/telech/Pourcent.pdf</t>
  </si>
  <si>
    <t>https://www.youtube.com/watch?v=dWC54hCv0pc</t>
  </si>
  <si>
    <t>http://www.maths-et-tiques.fr/index.php/cours-en-videos</t>
  </si>
  <si>
    <t>https://www.youtube.com/watch?v=psIZ0y_8VVc</t>
  </si>
  <si>
    <t>https://www.youtube.com/watch?v=PyDvkMr3qfg</t>
  </si>
  <si>
    <t>Poids brut ou poids net ? Ne payez pas l'emballage !</t>
  </si>
  <si>
    <t>https://www.youtube.com/watch?v=_PTjJ7UD4eo</t>
  </si>
  <si>
    <t>https://www.economie.gouv.fr/files/files/directions_services/dgccrf/documentation/publications/depliants/poidsbrut_poidsnet.pdf</t>
  </si>
  <si>
    <t>Pour prendre 20% de 140</t>
  </si>
  <si>
    <t>Valeur d'un pourcentage, calcul simplifié</t>
  </si>
  <si>
    <t>Pour prendre, par exemple, le 5 % de 87 Kg</t>
  </si>
  <si>
    <t>il suffit de multiplier 140 par 20 %</t>
  </si>
  <si>
    <t>87-5%</t>
  </si>
  <si>
    <t>Au lieu de multiplier par 5, puis de diviser par 100,</t>
  </si>
  <si>
    <t xml:space="preserve"> il est plus simple de multiplier par </t>
  </si>
  <si>
    <t>c'est-à-dire faire : (140 * 20) / 100</t>
  </si>
  <si>
    <t xml:space="preserve">5 / 100 = 0.05, </t>
  </si>
  <si>
    <t>coefficient</t>
  </si>
  <si>
    <t xml:space="preserve">ou plus simplement : </t>
  </si>
  <si>
    <t>opération qu'on peut réaliser mentalement.</t>
  </si>
  <si>
    <t>140 * 0.2(On obtient : 28)</t>
  </si>
  <si>
    <t>Le calcul se réduit maintenant à une seule opération arithmétique, a savoir</t>
  </si>
  <si>
    <t xml:space="preserve">Si on avait à trouver 40% de 140, </t>
  </si>
  <si>
    <t>(87 Kg) x 0.05 = 4.35 Kg</t>
  </si>
  <si>
    <t>Pour déduire, par exemple, le 5 % de 87 Kg</t>
  </si>
  <si>
    <t>on aurait multiplié 140 par 0.4</t>
  </si>
  <si>
    <t>90% ? On multiplie 140 par 0.9</t>
  </si>
  <si>
    <t>.</t>
  </si>
  <si>
    <t>Commencer par un calcul oral: quand on déduit le</t>
  </si>
  <si>
    <t xml:space="preserve"> 5 %, il reste le 95 %     ( 100 - 5 )</t>
  </si>
  <si>
    <t xml:space="preserve">On peut alors calculer directement le résultat, à savoir: </t>
  </si>
  <si>
    <t>(87 Kg) × 0.95 = 82.65 kg</t>
  </si>
  <si>
    <t xml:space="preserve">Avec cette manière de faire, la calculatrice n'a été utilisée que pour une seule opération arithmétique : </t>
  </si>
  <si>
    <t xml:space="preserve">Voici la formule pour calculer un pourcentage, </t>
  </si>
  <si>
    <t>par exemple 8% de 500 :</t>
  </si>
  <si>
    <t>500 x (8/100) = 40</t>
  </si>
  <si>
    <t>ou alors</t>
  </si>
  <si>
    <t>500 x 0.08 = 40</t>
  </si>
  <si>
    <t>0.08 = (8/100)</t>
  </si>
  <si>
    <t>Décriptage d'une recette par les pourcentages</t>
  </si>
  <si>
    <t>Pourcentages</t>
  </si>
  <si>
    <t>NET</t>
  </si>
  <si>
    <t>% Perte</t>
  </si>
  <si>
    <t>BRUT</t>
  </si>
  <si>
    <t>POIDS DE LA RECETTE A DÉCRYPTER</t>
  </si>
  <si>
    <t>Rhum</t>
  </si>
  <si>
    <t>Sucre de cannes</t>
  </si>
  <si>
    <t>Jus de pamplemousse</t>
  </si>
  <si>
    <t>Jus d'orange</t>
  </si>
  <si>
    <t>Citron vert</t>
  </si>
  <si>
    <t>Pourcentages : Calculer un pourcentage</t>
  </si>
  <si>
    <t>https://www.mathematiquesfaciles.com/pourcentages-calculer-un-pourcentage_2_19885.htm</t>
  </si>
  <si>
    <t>wikipedia.org</t>
  </si>
  <si>
    <t>https://fr.wikipedia.org/wiki/Pourcentage</t>
  </si>
  <si>
    <t>Révisez, et entrainez vous.</t>
  </si>
  <si>
    <t>sans calculatrice...</t>
  </si>
  <si>
    <t>Comprendre les maths!</t>
  </si>
  <si>
    <t>D.CATROU 2010</t>
  </si>
  <si>
    <t>Florent Gouachon</t>
  </si>
  <si>
    <t>Lycée Jean Monnet…Juvisy - académie de Versailles</t>
  </si>
  <si>
    <t>Liam Dauchat</t>
  </si>
  <si>
    <t>http://www.lyc-monnet-juvisy.ac-versailles.fr/Diapomath.pdf</t>
  </si>
  <si>
    <t>Besançon</t>
  </si>
  <si>
    <t>https://www.cmath.fr/cesite/presentation.php</t>
  </si>
  <si>
    <t>une multiplication, ce qui augmente la vitesse et réduit les occasions de se tromper.</t>
  </si>
  <si>
    <t>https://www.cmath.fr/6eme/pourcentages/cours.php</t>
  </si>
  <si>
    <t>https://www.deleze.name/marcel/culture/taux_composes/taux_simple.html</t>
  </si>
  <si>
    <t>Comment convertir en pourcentage</t>
  </si>
  <si>
    <t>https://fr.wikihow.com/convertir-en-pourcentage</t>
  </si>
  <si>
    <t>Comment compter le pourcentage de tête vite et facilement</t>
  </si>
  <si>
    <t>http://calc.name/blog/comment-compter-le-pourcentage-de-tete-vite-et-facilement/</t>
  </si>
  <si>
    <t>fabie.info.pagesperso-orange</t>
  </si>
  <si>
    <t>http://www.un-calcul.fr/calcul-comptabilite/comment-calculer-un-pourcentage-338</t>
  </si>
  <si>
    <t>http://fabie.info.pagesperso-orange.fr/math/cours7.htm</t>
  </si>
  <si>
    <t>Comment retrouver la valeur de départ ?</t>
  </si>
  <si>
    <t>Comment appliquer une augmentation en pourcentage ?</t>
  </si>
  <si>
    <t>Les Maths ? Je capte pas ! Les chiffres ? J'y comprends rien ! Vous vous reconnaissez ?</t>
  </si>
  <si>
    <t>http://www.capte-les-maths.com/pourcentage/les_pourcentages_p6.php</t>
  </si>
  <si>
    <t>Vous qui désespérez... Vous que les Maths n'intéressent pas... Et pourtant il faudrait...</t>
  </si>
  <si>
    <t>Alors capte-les-maths.com est fait pour vous !</t>
  </si>
  <si>
    <t>Calculer un pourcentage avec Excel</t>
  </si>
  <si>
    <t>http://www.capte-les-maths.com/pourcentage/les_pourcentages_p10.php</t>
  </si>
  <si>
    <t>http://fortimelp.fr/content/44-calculer-un-pourcentage</t>
  </si>
  <si>
    <t>https://www.youtube.com/watch?v=dQafvb2O01U</t>
  </si>
  <si>
    <t>https://www.youtube.com/watch?v=QTGvjmAhEHo</t>
  </si>
  <si>
    <t>Comment calculer combien on va payer pendant les soldes?</t>
  </si>
  <si>
    <t>http://www.slate.fr/story/82029/soldes-calculer-rabais</t>
  </si>
  <si>
    <t>mode d'emploi simple pour appliquer un pourcentage d'augmentation avec la Calculatrice de Windows.</t>
  </si>
  <si>
    <t>http://www.astuceshebdo.com/2012/03/comment-calculer-un-pourcentage-cas-n-1.html</t>
  </si>
  <si>
    <t>j'ai volontairement ajouté cette colonne..si vous supprimez une ligne le tableau fonctionnera quand même</t>
  </si>
  <si>
    <t>1 = saisissez le poids dans un contenant (une louche une barquette etc,,)</t>
  </si>
  <si>
    <t>Le contenant peut être une louche pour le service un gastro pour la cuisson  etc…</t>
  </si>
  <si>
    <t xml:space="preserve"> Saisissez vos effectifs Saisissez vos quantités pour vos familles de convives et vous obtiendrez le net à servir. Avez-vous un pourcentage de perte (à l'épluchage -au parage en cuisson ou autre)…saisissez le et vous obtiendrez les quantités brutes à commander</t>
  </si>
  <si>
    <t>Que traitez vous : des Kg des litres des pièces des portions …des poires etc…</t>
  </si>
  <si>
    <t>Familles de convives :Mater = enfants Maternelles Prim = enfants de l'enseignement Primaire Adulte = sédentaire Adulte + = travailleur de force Seniors = nos Ainés je classe les Adolescennts en Adultes +</t>
  </si>
  <si>
    <t>du 03-01-2017 Annule et remplace les versions précédentes</t>
  </si>
  <si>
    <t>Utilitaire pour supprimer les espace vides dans une phrase</t>
  </si>
  <si>
    <t>exemple de texte avec espaces (83 caractères en comptant les espaces)</t>
  </si>
  <si>
    <t xml:space="preserve">•Contamination microbiologique (B)             •Multiplication des germes (B)      </t>
  </si>
  <si>
    <t>Collez votre texte dans la cellule blanche</t>
  </si>
  <si>
    <t>1° Cellule</t>
  </si>
  <si>
    <t>Caractères</t>
  </si>
  <si>
    <t xml:space="preserve">Récupérez votre texte dans la cellule verte </t>
  </si>
  <si>
    <t>2° Cellule</t>
  </si>
  <si>
    <t xml:space="preserve">cliquez sur Copier </t>
  </si>
  <si>
    <t xml:space="preserve">et pour coller dans votre document : </t>
  </si>
  <si>
    <t>collage spécial Valeur pour ne pas copier la formule</t>
  </si>
  <si>
    <t xml:space="preserve">3 sites à conserver pour vos recherches de formules Excel </t>
  </si>
  <si>
    <t>https://web.archive.org/web/20150919082310/http://www.excelabo.net/</t>
  </si>
  <si>
    <t>http://www.mdf-xlpages.com/modules/publisher/</t>
  </si>
  <si>
    <t>Excel Québec : Formules et fonctions Excel</t>
  </si>
  <si>
    <t>https://www.excel-downloads.com/resources/</t>
  </si>
  <si>
    <t xml:space="preserve">des fonctions utiles : </t>
  </si>
  <si>
    <t>Adresse de colonne</t>
  </si>
  <si>
    <t>Quelques fonctions d'excel</t>
  </si>
  <si>
    <t>Publié le</t>
  </si>
  <si>
    <t>Vues</t>
  </si>
  <si>
    <t>Rechercher une Fonction</t>
  </si>
  <si>
    <t>T() - Tester et renvoyer du texte</t>
  </si>
  <si>
    <t>EPURAGE() - Supprimer certains caractères indésirables</t>
  </si>
  <si>
    <t>REMPLACER() - Echanger une chaîne de caractères par une autre</t>
  </si>
  <si>
    <t>CTXT() - Convertir un nombre en texte</t>
  </si>
  <si>
    <t>REPT() - Répéter des caractères un certain nombre de fois</t>
  </si>
  <si>
    <t>L'Assistant Somme Conditionnelle</t>
  </si>
  <si>
    <t>CELLULE() - Nom de l'onglet, du fichier ou du répertoire dans une cellule</t>
  </si>
  <si>
    <t>EXACT() - Comparer deux chaînes de texte</t>
  </si>
  <si>
    <t>Purgez les espaces inutiles !</t>
  </si>
  <si>
    <t>SUPPRESPACE() - Supprimer les espaces inutiles dans une cellule</t>
  </si>
  <si>
    <t>STXT() - Extraire une chaîne de caractères au sein d'une autre</t>
  </si>
  <si>
    <t>CHERCHE() TROUVE() - Retourne la position d'une chaîne de caractères</t>
  </si>
  <si>
    <t>NBCAR() - Compter les caractères d'une chaîne de texte ou d'une plage de cellules</t>
  </si>
  <si>
    <t>SUBSTITUE() - Remplacer une chaîne de texte par une autre</t>
  </si>
  <si>
    <t>CAR() - CODE() : Utilisation des codes caractères</t>
  </si>
  <si>
    <t>CONCATENER() - Assembler plusieurs chaînes de texte en une seule.</t>
  </si>
  <si>
    <t>TEXTE() - Convertir une valeur numérique en texte formaté</t>
  </si>
  <si>
    <t>DROITE() - GAUCHE() : Extraire les premiers ou derniers caractères d'une chaîne.</t>
  </si>
  <si>
    <t>MAJUSCULE() - MINUSCULE() - NOMPROPRE(): Modifier la casse d'un texte</t>
  </si>
  <si>
    <t>CNUM() - Convertir une chaîne en valeur numérique</t>
  </si>
  <si>
    <t>DATEDIF() : Calculer la différence entre deux dates</t>
  </si>
  <si>
    <t>Nommer une Plage Dynamique</t>
  </si>
  <si>
    <t>Nommer une Plage de Cellules</t>
  </si>
  <si>
    <t>Références Relatives &amp; Absolues</t>
  </si>
  <si>
    <t>Formule pour Nombres Premiers</t>
  </si>
  <si>
    <t>RÉFLEXION SUR DES MODÈLE DE RÉPERTOIRES</t>
  </si>
  <si>
    <t>Cracker (Pâte à)</t>
  </si>
  <si>
    <t>Cracker (Poudre à)</t>
  </si>
  <si>
    <t>Coussin Cœur St Valentin 2014 François Perret Journal du Patissier N° 292 page 40</t>
  </si>
  <si>
    <t>Transmettez vos savoirs faires peut importe qui les récupèrent pourvu qu'ils servent à un plus grand nombre</t>
  </si>
  <si>
    <t>Bonne utilisation et… à chacun d'améliorer et d'adapter ces documents.  J Leboucher</t>
  </si>
  <si>
    <t xml:space="preserve"> les liens sont parfois éphémères; pas de panique…..demandez à Google …il vous retrouvera un lien équivalent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</si>
</sst>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164" formatCode="0.000&quot; Kg&quot;"/>
    <numFmt numFmtId="165" formatCode="0.0"/>
    <numFmt numFmtId="166" formatCode="0.0000&quot; Kg&quot;"/>
    <numFmt numFmtId="167" formatCode="0.0%"/>
    <numFmt numFmtId="168" formatCode="0.000"/>
    <numFmt numFmtId="169" formatCode="&quot;Poids portion&quot;\ 0.000&quot; Kg&quot;"/>
    <numFmt numFmtId="170" formatCode="0&quot; %&quot;"/>
    <numFmt numFmtId="171" formatCode="0.000&quot;Kg&quot;"/>
    <numFmt numFmtId="172" formatCode="0.00&quot;Kg&quot;"/>
    <numFmt numFmtId="173" formatCode="0.0&quot; g&quot;"/>
    <numFmt numFmtId="174" formatCode="0&quot;%&quot;"/>
    <numFmt numFmtId="175" formatCode="dddd\ dd\ mmmm\ yyyy"/>
    <numFmt numFmtId="176" formatCode="hh&quot;H&quot;:mm&quot; mn&quot;"/>
    <numFmt numFmtId="177" formatCode="0.0&quot;Kg&quot;"/>
    <numFmt numFmtId="178" formatCode="0&quot; Mx&quot;"/>
    <numFmt numFmtId="179" formatCode="0.00&quot; Mx&quot;"/>
    <numFmt numFmtId="180" formatCode="0.000&quot; L&quot;"/>
    <numFmt numFmtId="181" formatCode="#,##0.00\ &quot;€&quot;"/>
    <numFmt numFmtId="182" formatCode="0.0&quot; %&quot;"/>
    <numFmt numFmtId="183" formatCode="0&quot;Kg&quot;"/>
    <numFmt numFmtId="184" formatCode="0&quot; g&quot;"/>
    <numFmt numFmtId="185" formatCode="0.00\ &quot; cm³&quot;"/>
    <numFmt numFmtId="186" formatCode="&quot;Col.&quot;0"/>
    <numFmt numFmtId="187" formatCode="#,##0&quot; cl&quot;"/>
    <numFmt numFmtId="188" formatCode="0.0000"/>
    <numFmt numFmtId="189" formatCode="#,##0&quot; grs&quot;"/>
    <numFmt numFmtId="190" formatCode="#,##0&quot; dl&quot;"/>
    <numFmt numFmtId="191" formatCode="[h]&quot;H&quot;mm"/>
    <numFmt numFmtId="192" formatCode="0&quot; Kg&quot;"/>
    <numFmt numFmtId="193" formatCode="0.00&quot; Kg&quot;"/>
    <numFmt numFmtId="194" formatCode="0.000\K\g"/>
  </numFmts>
  <fonts count="29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u/>
      <sz val="15.5"/>
      <color rgb="FF20759D"/>
      <name val="Arial"/>
      <family val="2"/>
    </font>
    <font>
      <sz val="10"/>
      <color rgb="FF303030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1"/>
      <color rgb="FF30303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8" tint="-0.499984740745262"/>
      <name val="Arial"/>
      <family val="2"/>
    </font>
    <font>
      <b/>
      <sz val="10"/>
      <color theme="0"/>
      <name val="Arial"/>
      <family val="2"/>
    </font>
    <font>
      <sz val="9"/>
      <name val="Calibri"/>
      <family val="2"/>
      <scheme val="minor"/>
    </font>
    <font>
      <b/>
      <sz val="18"/>
      <color rgb="FF00800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9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Wingdings 3"/>
      <family val="1"/>
      <charset val="2"/>
    </font>
    <font>
      <b/>
      <sz val="11"/>
      <color theme="4" tint="-0.499984740745262"/>
      <name val="Calibri"/>
      <family val="2"/>
      <scheme val="minor"/>
    </font>
    <font>
      <sz val="9"/>
      <color theme="7" tint="-0.499984740745262"/>
      <name val="Calibri"/>
      <family val="2"/>
      <scheme val="minor"/>
    </font>
    <font>
      <sz val="11.5"/>
      <name val="Arial"/>
      <family val="2"/>
    </font>
    <font>
      <sz val="11"/>
      <name val="Arial"/>
      <family val="2"/>
    </font>
    <font>
      <b/>
      <i/>
      <sz val="11"/>
      <color theme="4" tint="-0.499984740745262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theme="5" tint="-0.249977111117893"/>
      <name val="Wingdings 3"/>
      <family val="1"/>
      <charset val="2"/>
    </font>
    <font>
      <sz val="9"/>
      <color rgb="FF7030A0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0"/>
      <color rgb="FF7030A0"/>
      <name val="Wingdings 3"/>
      <family val="1"/>
      <charset val="2"/>
    </font>
    <font>
      <b/>
      <sz val="11"/>
      <color rgb="FF7030A0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i/>
      <sz val="12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sz val="9"/>
      <color theme="9" tint="-0.249977111117893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rgb="FF0070C0"/>
      <name val="Calibri"/>
      <family val="2"/>
      <scheme val="minor"/>
    </font>
    <font>
      <sz val="18"/>
      <color rgb="FF7030A0"/>
      <name val="Arial"/>
      <family val="2"/>
    </font>
    <font>
      <u/>
      <sz val="10"/>
      <color indexed="12"/>
      <name val="Arial"/>
      <family val="2"/>
    </font>
    <font>
      <b/>
      <sz val="22"/>
      <color theme="9"/>
      <name val="Arial"/>
      <family val="2"/>
    </font>
    <font>
      <b/>
      <sz val="22"/>
      <color theme="0"/>
      <name val="Arial"/>
      <family val="2"/>
    </font>
    <font>
      <sz val="22"/>
      <color indexed="9"/>
      <name val="Arial"/>
      <family val="2"/>
    </font>
    <font>
      <sz val="22"/>
      <color theme="0"/>
      <name val="Arial"/>
      <family val="2"/>
    </font>
    <font>
      <sz val="16"/>
      <name val="Arial"/>
      <family val="2"/>
    </font>
    <font>
      <sz val="11"/>
      <color indexed="8"/>
      <name val="Rockwell"/>
      <family val="1"/>
    </font>
    <font>
      <sz val="11"/>
      <color theme="1"/>
      <name val="Arial"/>
      <family val="2"/>
    </font>
    <font>
      <b/>
      <sz val="24"/>
      <color rgb="FFC00000"/>
      <name val="Arial"/>
      <family val="2"/>
    </font>
    <font>
      <b/>
      <u/>
      <sz val="22"/>
      <color theme="10"/>
      <name val="Arial"/>
      <family val="2"/>
    </font>
    <font>
      <sz val="10"/>
      <color rgb="FF92D050"/>
      <name val="Arial"/>
      <family val="2"/>
    </font>
    <font>
      <u/>
      <sz val="24"/>
      <color rgb="FF92D050"/>
      <name val="Arial"/>
      <family val="2"/>
    </font>
    <font>
      <sz val="24"/>
      <color rgb="FF92D050"/>
      <name val="Arial"/>
      <family val="2"/>
    </font>
    <font>
      <sz val="11"/>
      <color rgb="FF92D050"/>
      <name val="Arial"/>
      <family val="2"/>
    </font>
    <font>
      <b/>
      <sz val="18"/>
      <color rgb="FFFFFF00"/>
      <name val="Arial"/>
      <family val="2"/>
    </font>
    <font>
      <b/>
      <sz val="16"/>
      <color rgb="FFFFFF00"/>
      <name val="Arial"/>
      <family val="2"/>
    </font>
    <font>
      <b/>
      <sz val="16"/>
      <color rgb="FF92D050"/>
      <name val="Arial"/>
      <family val="2"/>
    </font>
    <font>
      <b/>
      <sz val="20"/>
      <color theme="0"/>
      <name val="Arial"/>
      <family val="2"/>
    </font>
    <font>
      <sz val="16"/>
      <color rgb="FF0070C0"/>
      <name val="Arial"/>
      <family val="2"/>
    </font>
    <font>
      <b/>
      <sz val="14"/>
      <color theme="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sz val="12"/>
      <color theme="1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sz val="11"/>
      <color theme="4" tint="-0.499984740745262"/>
      <name val="Arial"/>
      <family val="2"/>
    </font>
    <font>
      <b/>
      <u/>
      <sz val="12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u/>
      <sz val="12"/>
      <color indexed="12"/>
      <name val="Calibri"/>
      <family val="2"/>
      <scheme val="minor"/>
    </font>
    <font>
      <b/>
      <sz val="16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i/>
      <sz val="12"/>
      <color indexed="12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11"/>
      <color indexed="10"/>
      <name val="Arial"/>
      <family val="2"/>
    </font>
    <font>
      <sz val="16"/>
      <color theme="0"/>
      <name val="Arial"/>
      <family val="2"/>
    </font>
    <font>
      <sz val="14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sz val="12"/>
      <color indexed="12"/>
      <name val="Arial"/>
      <family val="2"/>
    </font>
    <font>
      <b/>
      <sz val="12"/>
      <color rgb="FF0000FF"/>
      <name val="Arial"/>
      <family val="2"/>
    </font>
    <font>
      <b/>
      <sz val="10"/>
      <color rgb="FF0000FF"/>
      <name val="Arial"/>
      <family val="2"/>
    </font>
    <font>
      <b/>
      <sz val="11"/>
      <color rgb="FF0000FF"/>
      <name val="ZDingbats"/>
    </font>
    <font>
      <b/>
      <sz val="14"/>
      <name val="Arial"/>
      <family val="2"/>
    </font>
    <font>
      <i/>
      <sz val="11"/>
      <name val="Arial"/>
      <family val="2"/>
    </font>
    <font>
      <i/>
      <sz val="11"/>
      <color rgb="FF30303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8"/>
      <color indexed="22"/>
      <name val="Arial"/>
      <family val="2"/>
    </font>
    <font>
      <b/>
      <sz val="10"/>
      <color indexed="17"/>
      <name val="Arial"/>
      <family val="2"/>
    </font>
    <font>
      <sz val="10"/>
      <color indexed="22"/>
      <name val="Arial"/>
      <family val="2"/>
    </font>
    <font>
      <b/>
      <sz val="14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MS Sans Serif"/>
      <family val="2"/>
    </font>
    <font>
      <b/>
      <sz val="20"/>
      <color indexed="12"/>
      <name val="Arial"/>
      <family val="2"/>
    </font>
    <font>
      <b/>
      <sz val="9"/>
      <name val="Arial"/>
      <family val="2"/>
    </font>
    <font>
      <b/>
      <sz val="12"/>
      <color theme="0"/>
      <name val="Arial"/>
      <family val="2"/>
    </font>
    <font>
      <b/>
      <sz val="12"/>
      <color theme="9" tint="-0.249977111117893"/>
      <name val="Arial"/>
      <family val="2"/>
    </font>
    <font>
      <b/>
      <sz val="11"/>
      <color theme="8"/>
      <name val="Arial"/>
      <family val="2"/>
    </font>
    <font>
      <b/>
      <sz val="10"/>
      <color theme="8"/>
      <name val="Arial"/>
      <family val="2"/>
    </font>
    <font>
      <sz val="11"/>
      <color theme="8"/>
      <name val="Calibri"/>
      <family val="2"/>
      <scheme val="minor"/>
    </font>
    <font>
      <sz val="10"/>
      <color theme="8"/>
      <name val="Arial"/>
      <family val="2"/>
    </font>
    <font>
      <b/>
      <sz val="14"/>
      <color indexed="10"/>
      <name val="Arial"/>
      <family val="2"/>
    </font>
    <font>
      <b/>
      <sz val="11"/>
      <color indexed="12"/>
      <name val="Arial"/>
      <family val="2"/>
    </font>
    <font>
      <b/>
      <sz val="11"/>
      <color indexed="10"/>
      <name val="Arial"/>
      <family val="2"/>
    </font>
    <font>
      <sz val="8"/>
      <color theme="0" tint="-0.34998626667073579"/>
      <name val="Arial"/>
      <family val="2"/>
    </font>
    <font>
      <b/>
      <sz val="12"/>
      <color theme="9" tint="-0.249977111117893"/>
      <name val="Calibri"/>
      <family val="2"/>
      <scheme val="minor"/>
    </font>
    <font>
      <sz val="11"/>
      <name val="MS Sans Serif"/>
      <family val="2"/>
    </font>
    <font>
      <b/>
      <sz val="10"/>
      <color indexed="10"/>
      <name val="MS Sans Serif"/>
    </font>
    <font>
      <b/>
      <sz val="11"/>
      <color theme="0" tint="-0.499984740745262"/>
      <name val="Arial"/>
      <family val="2"/>
    </font>
    <font>
      <b/>
      <sz val="12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b/>
      <sz val="18"/>
      <name val="Arial"/>
      <family val="2"/>
    </font>
    <font>
      <b/>
      <sz val="18"/>
      <color indexed="49"/>
      <name val="Arial"/>
      <family val="2"/>
    </font>
    <font>
      <sz val="14"/>
      <name val="Rockwell"/>
      <family val="1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4"/>
      <color indexed="8"/>
      <name val="Rockwell"/>
      <family val="1"/>
    </font>
    <font>
      <sz val="14"/>
      <color indexed="10"/>
      <name val="Rockwell"/>
      <family val="1"/>
    </font>
    <font>
      <b/>
      <sz val="14"/>
      <color indexed="10"/>
      <name val="Calibri"/>
      <family val="2"/>
    </font>
    <font>
      <sz val="14"/>
      <color indexed="12"/>
      <name val="Rockwell"/>
      <family val="1"/>
    </font>
    <font>
      <b/>
      <sz val="14"/>
      <color indexed="12"/>
      <name val="Calibri"/>
      <family val="2"/>
    </font>
    <font>
      <sz val="12"/>
      <color indexed="62"/>
      <name val="Calibri"/>
      <family val="2"/>
    </font>
    <font>
      <sz val="12"/>
      <name val="Calibri"/>
      <family val="2"/>
    </font>
    <font>
      <sz val="11"/>
      <color indexed="30"/>
      <name val="Calibri"/>
      <family val="2"/>
    </font>
    <font>
      <b/>
      <sz val="14"/>
      <color indexed="49"/>
      <name val="Calibri"/>
      <family val="2"/>
    </font>
    <font>
      <b/>
      <sz val="14"/>
      <name val="Calibri"/>
      <family val="2"/>
    </font>
    <font>
      <i/>
      <sz val="11"/>
      <name val="Calibri"/>
      <family val="2"/>
    </font>
    <font>
      <sz val="11"/>
      <name val="Calibri"/>
      <family val="2"/>
    </font>
    <font>
      <b/>
      <sz val="12"/>
      <color indexed="30"/>
      <name val="Calibri"/>
      <family val="2"/>
    </font>
    <font>
      <b/>
      <sz val="14"/>
      <color indexed="62"/>
      <name val="Calibri"/>
      <family val="2"/>
    </font>
    <font>
      <sz val="12"/>
      <color indexed="10"/>
      <name val="Calibri"/>
      <family val="2"/>
    </font>
    <font>
      <sz val="11"/>
      <color indexed="17"/>
      <name val="Calibri"/>
      <family val="2"/>
    </font>
    <font>
      <b/>
      <sz val="12"/>
      <color indexed="57"/>
      <name val="Arial"/>
      <family val="2"/>
    </font>
    <font>
      <b/>
      <sz val="14"/>
      <color indexed="17"/>
      <name val="Calibri"/>
      <family val="2"/>
    </font>
    <font>
      <sz val="11"/>
      <color indexed="12"/>
      <name val="Arial"/>
      <family val="2"/>
    </font>
    <font>
      <sz val="12"/>
      <color indexed="12"/>
      <name val="Arial"/>
      <family val="2"/>
    </font>
    <font>
      <b/>
      <sz val="18"/>
      <color rgb="FF20759D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24"/>
      <name val="Arial"/>
      <family val="2"/>
    </font>
    <font>
      <sz val="11"/>
      <color indexed="50"/>
      <name val="Calibri"/>
      <family val="2"/>
    </font>
    <font>
      <b/>
      <sz val="20"/>
      <color indexed="50"/>
      <name val="Calibri"/>
      <family val="2"/>
    </font>
    <font>
      <b/>
      <sz val="22"/>
      <color indexed="10"/>
      <name val="Calibri"/>
      <family val="2"/>
    </font>
    <font>
      <b/>
      <sz val="22"/>
      <color indexed="8"/>
      <name val="Calibri"/>
      <family val="2"/>
    </font>
    <font>
      <sz val="20"/>
      <color indexed="9"/>
      <name val="Calibri"/>
      <family val="2"/>
    </font>
    <font>
      <sz val="10"/>
      <name val="Calibri"/>
      <family val="2"/>
    </font>
    <font>
      <b/>
      <sz val="22"/>
      <color theme="4"/>
      <name val="Calibri"/>
      <family val="2"/>
    </font>
    <font>
      <b/>
      <sz val="22"/>
      <color indexed="57"/>
      <name val="Calibri"/>
      <family val="2"/>
    </font>
    <font>
      <b/>
      <sz val="22"/>
      <color indexed="9"/>
      <name val="Calibri"/>
      <family val="2"/>
    </font>
    <font>
      <b/>
      <sz val="20"/>
      <color indexed="57"/>
      <name val="Calibri"/>
      <family val="2"/>
    </font>
    <font>
      <b/>
      <sz val="16"/>
      <color indexed="57"/>
      <name val="Wingdings 3"/>
      <family val="1"/>
      <charset val="2"/>
    </font>
    <font>
      <b/>
      <sz val="16"/>
      <color indexed="57"/>
      <name val="Arial"/>
      <family val="2"/>
    </font>
    <font>
      <b/>
      <sz val="9"/>
      <color rgb="FF7030A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theme="7" tint="-0.249977111117893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6"/>
      <color theme="8" tint="-0.249977111117893"/>
      <name val="Calibri"/>
      <family val="2"/>
      <scheme val="minor"/>
    </font>
    <font>
      <b/>
      <sz val="16"/>
      <color theme="7" tint="-0.249977111117893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i/>
      <sz val="16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7" tint="-0.249977111117893"/>
      <name val="Calibri"/>
      <family val="2"/>
      <scheme val="minor"/>
    </font>
    <font>
      <i/>
      <sz val="16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sz val="14"/>
      <color theme="8" tint="-0.249977111117893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i/>
      <sz val="14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7030A0"/>
      <name val="Calibri"/>
      <family val="2"/>
      <scheme val="minor"/>
    </font>
    <font>
      <sz val="12"/>
      <color rgb="FF7030A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i/>
      <sz val="11"/>
      <color theme="9" tint="-0.249977111117893"/>
      <name val="Calibri"/>
      <family val="2"/>
      <scheme val="minor"/>
    </font>
    <font>
      <sz val="9"/>
      <name val="Arial"/>
      <family val="2"/>
    </font>
    <font>
      <b/>
      <sz val="18"/>
      <name val="Calibri"/>
      <family val="2"/>
      <scheme val="minor"/>
    </font>
    <font>
      <b/>
      <sz val="16"/>
      <color rgb="FFFF0000"/>
      <name val="Wingdings 3"/>
      <family val="1"/>
      <charset val="2"/>
    </font>
    <font>
      <b/>
      <sz val="14"/>
      <color rgb="FFFF0000"/>
      <name val="Wingdings 3"/>
      <family val="1"/>
      <charset val="2"/>
    </font>
    <font>
      <b/>
      <sz val="20"/>
      <color rgb="FF008000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  <font>
      <sz val="14"/>
      <color rgb="FF0070C0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sz val="16"/>
      <color theme="7" tint="-0.499984740745262"/>
      <name val="Calibri"/>
      <family val="2"/>
      <scheme val="minor"/>
    </font>
    <font>
      <b/>
      <sz val="16"/>
      <color theme="7" tint="-0.499984740745262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sz val="16"/>
      <color rgb="FF7030A0"/>
      <name val="Wingdings 3"/>
      <family val="1"/>
      <charset val="2"/>
    </font>
    <font>
      <b/>
      <sz val="12"/>
      <color theme="4" tint="-0.499984740745262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9"/>
      <color theme="7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20"/>
      <color theme="10"/>
      <name val="Calibri"/>
      <family val="2"/>
      <scheme val="minor"/>
    </font>
    <font>
      <sz val="12"/>
      <color indexed="50"/>
      <name val="Calibri"/>
      <family val="2"/>
    </font>
    <font>
      <b/>
      <sz val="14"/>
      <color rgb="FF0070C0"/>
      <name val="Calibri"/>
      <family val="2"/>
    </font>
    <font>
      <sz val="14"/>
      <color rgb="FFFF0000"/>
      <name val="Wingdings 3"/>
      <family val="1"/>
      <charset val="2"/>
    </font>
    <font>
      <b/>
      <sz val="16"/>
      <color rgb="FFFF0000"/>
      <name val="Calibri"/>
      <family val="2"/>
      <scheme val="minor"/>
    </font>
    <font>
      <b/>
      <sz val="16"/>
      <color theme="0"/>
      <name val="Arial"/>
      <family val="2"/>
    </font>
    <font>
      <sz val="16"/>
      <color rgb="FF222222"/>
      <name val="Arial"/>
      <family val="2"/>
    </font>
    <font>
      <sz val="16"/>
      <color rgb="FFC00000"/>
      <name val="Arial"/>
      <family val="2"/>
    </font>
    <font>
      <sz val="16"/>
      <color rgb="FF141414"/>
      <name val="Calibri"/>
      <family val="2"/>
      <scheme val="minor"/>
    </font>
    <font>
      <sz val="10"/>
      <color rgb="FF222222"/>
      <name val="Arial"/>
      <family val="2"/>
    </font>
    <font>
      <b/>
      <sz val="16"/>
      <color rgb="FFC00000"/>
      <name val="Wingdings 3"/>
      <family val="1"/>
      <charset val="2"/>
    </font>
    <font>
      <sz val="18"/>
      <color theme="7" tint="-0.249977111117893"/>
      <name val="Calibri"/>
      <family val="2"/>
      <scheme val="minor"/>
    </font>
    <font>
      <sz val="14"/>
      <color rgb="FF222222"/>
      <name val="Arial"/>
      <family val="2"/>
    </font>
    <font>
      <sz val="22"/>
      <color theme="0" tint="-0.499984740745262"/>
      <name val="Arial"/>
      <family val="2"/>
    </font>
    <font>
      <sz val="22"/>
      <name val="Arial"/>
      <family val="2"/>
    </font>
    <font>
      <b/>
      <sz val="16"/>
      <color theme="0" tint="-0.499984740745262"/>
      <name val="Arial"/>
      <family val="2"/>
    </font>
    <font>
      <b/>
      <sz val="16"/>
      <color rgb="FFFF0000"/>
      <name val="Arial"/>
      <family val="2"/>
    </font>
    <font>
      <b/>
      <sz val="16"/>
      <color indexed="10"/>
      <name val="Arial"/>
      <family val="2"/>
    </font>
    <font>
      <sz val="22"/>
      <color indexed="9"/>
      <name val="Wingdings"/>
      <charset val="2"/>
    </font>
    <font>
      <sz val="22"/>
      <color theme="0" tint="-0.499984740745262"/>
      <name val="Wingdings"/>
      <charset val="2"/>
    </font>
    <font>
      <sz val="18"/>
      <color theme="0" tint="-0.499984740745262"/>
      <name val="Wingdings"/>
      <charset val="2"/>
    </font>
    <font>
      <b/>
      <u/>
      <sz val="16"/>
      <color indexed="12"/>
      <name val="Arial"/>
      <family val="2"/>
    </font>
    <font>
      <b/>
      <u/>
      <sz val="18"/>
      <color theme="10"/>
      <name val="Calibri"/>
      <family val="2"/>
      <scheme val="minor"/>
    </font>
    <font>
      <u/>
      <sz val="16"/>
      <color indexed="12"/>
      <name val="Arial"/>
      <family val="2"/>
    </font>
    <font>
      <b/>
      <sz val="16"/>
      <color theme="0"/>
      <name val="Calibri"/>
      <family val="2"/>
      <scheme val="minor"/>
    </font>
    <font>
      <sz val="16"/>
      <name val="Wingdings 2"/>
      <family val="1"/>
      <charset val="2"/>
    </font>
    <font>
      <b/>
      <sz val="14"/>
      <color rgb="FFFF0000"/>
      <name val="Calibri"/>
      <family val="2"/>
      <scheme val="minor"/>
    </font>
    <font>
      <b/>
      <u/>
      <sz val="16"/>
      <color indexed="12"/>
      <name val="Calibri"/>
      <family val="2"/>
      <scheme val="minor"/>
    </font>
    <font>
      <b/>
      <sz val="12"/>
      <color rgb="FF0070C0"/>
      <name val="Arial"/>
      <family val="2"/>
    </font>
    <font>
      <b/>
      <sz val="12"/>
      <name val="Tahoma"/>
      <family val="2"/>
    </font>
    <font>
      <sz val="9"/>
      <color indexed="10"/>
      <name val="Arial"/>
      <family val="2"/>
    </font>
    <font>
      <sz val="9"/>
      <color indexed="12"/>
      <name val="Arial"/>
      <family val="2"/>
    </font>
    <font>
      <i/>
      <sz val="7"/>
      <name val="Arial"/>
      <family val="2"/>
    </font>
    <font>
      <i/>
      <sz val="12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i/>
      <sz val="10"/>
      <color theme="5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2"/>
      <color indexed="12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0"/>
      <color theme="0"/>
      <name val="Arial"/>
      <family val="2"/>
    </font>
    <font>
      <u/>
      <sz val="12"/>
      <color theme="10"/>
      <name val="Arial"/>
      <family val="2"/>
    </font>
    <font>
      <b/>
      <sz val="12"/>
      <color theme="1"/>
      <name val="Arial"/>
      <family val="2"/>
    </font>
    <font>
      <b/>
      <sz val="10"/>
      <color indexed="1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1"/>
      <color rgb="FFFF0000"/>
      <name val="Arial"/>
      <family val="2"/>
    </font>
    <font>
      <sz val="11"/>
      <color indexed="12"/>
      <name val="Calibri"/>
      <family val="2"/>
      <scheme val="minor"/>
    </font>
    <font>
      <b/>
      <sz val="10"/>
      <color rgb="FFC00000"/>
      <name val="Arial"/>
      <family val="2"/>
    </font>
    <font>
      <b/>
      <sz val="11"/>
      <color rgb="FFC00000"/>
      <name val="Arial"/>
      <family val="2"/>
    </font>
    <font>
      <b/>
      <sz val="12"/>
      <color rgb="FFC00000"/>
      <name val="Arial"/>
      <family val="2"/>
    </font>
    <font>
      <sz val="10"/>
      <color indexed="10"/>
      <name val="Arial"/>
      <family val="2"/>
    </font>
    <font>
      <sz val="8"/>
      <name val="Times New Roman"/>
      <family val="1"/>
    </font>
    <font>
      <b/>
      <sz val="14"/>
      <color rgb="FFFF0000"/>
      <name val="Calibri"/>
      <family val="2"/>
    </font>
    <font>
      <b/>
      <i/>
      <sz val="12"/>
      <color rgb="FFFF0000"/>
      <name val="Calibri"/>
      <family val="2"/>
    </font>
    <font>
      <b/>
      <sz val="16"/>
      <color indexed="8"/>
      <name val="Calibri"/>
      <family val="2"/>
    </font>
    <font>
      <sz val="8"/>
      <color indexed="53"/>
      <name val="Arial"/>
      <family val="2"/>
    </font>
    <font>
      <b/>
      <sz val="14"/>
      <color indexed="9"/>
      <name val="Arial"/>
      <family val="2"/>
    </font>
    <font>
      <sz val="14"/>
      <name val="Times New Roman"/>
      <family val="1"/>
    </font>
  </fonts>
  <fills count="5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50"/>
      </patternFill>
    </fill>
    <fill>
      <patternFill patternType="solid">
        <fgColor indexed="50"/>
        <bgColor indexed="64"/>
      </patternFill>
    </fill>
    <fill>
      <patternFill patternType="lightUp">
        <fgColor indexed="9"/>
        <bgColor rgb="FF92D050"/>
      </patternFill>
    </fill>
    <fill>
      <patternFill patternType="lightUp">
        <fgColor indexed="9"/>
        <bgColor indexed="50"/>
      </patternFill>
    </fill>
    <fill>
      <patternFill patternType="solid">
        <fgColor indexed="1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800080"/>
        <bgColor indexed="64"/>
      </patternFill>
    </fill>
    <fill>
      <patternFill patternType="gray06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 tint="-0.149937437055574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4" tint="0.59999389629810485"/>
        <bgColor indexed="64"/>
      </patternFill>
    </fill>
  </fills>
  <borders count="146">
    <border>
      <left/>
      <right/>
      <top/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rgb="FF0070C0"/>
      </top>
      <bottom/>
      <diagonal/>
    </border>
    <border>
      <left/>
      <right style="medium">
        <color auto="1"/>
      </right>
      <top style="medium">
        <color rgb="FF0070C0"/>
      </top>
      <bottom/>
      <diagonal/>
    </border>
    <border>
      <left style="medium">
        <color auto="1"/>
      </left>
      <right/>
      <top/>
      <bottom style="medium">
        <color rgb="FF0070C0"/>
      </bottom>
      <diagonal/>
    </border>
    <border>
      <left/>
      <right style="medium">
        <color auto="1"/>
      </right>
      <top/>
      <bottom style="medium">
        <color rgb="FF0070C0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auto="1"/>
      </right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 style="medium">
        <color auto="1"/>
      </right>
      <top style="dashed">
        <color auto="1"/>
      </top>
      <bottom/>
      <diagonal/>
    </border>
    <border>
      <left/>
      <right/>
      <top/>
      <bottom style="mediumDashed">
        <color indexed="64"/>
      </bottom>
      <diagonal/>
    </border>
    <border>
      <left/>
      <right style="medium">
        <color auto="1"/>
      </right>
      <top/>
      <bottom style="mediumDashed">
        <color auto="1"/>
      </bottom>
      <diagonal/>
    </border>
    <border>
      <left style="medium">
        <color auto="1"/>
      </left>
      <right/>
      <top style="mediumDashed">
        <color auto="1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">
        <color auto="1"/>
      </right>
      <top style="mediumDashed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ashed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/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12"/>
      </bottom>
      <diagonal/>
    </border>
    <border>
      <left/>
      <right/>
      <top/>
      <bottom style="hair">
        <color indexed="12"/>
      </bottom>
      <diagonal/>
    </border>
    <border>
      <left/>
      <right style="medium">
        <color indexed="64"/>
      </right>
      <top/>
      <bottom style="hair">
        <color indexed="12"/>
      </bottom>
      <diagonal/>
    </border>
    <border>
      <left style="medium">
        <color indexed="64"/>
      </left>
      <right/>
      <top style="hair">
        <color indexed="12"/>
      </top>
      <bottom/>
      <diagonal/>
    </border>
    <border>
      <left/>
      <right/>
      <top style="hair">
        <color indexed="12"/>
      </top>
      <bottom/>
      <diagonal/>
    </border>
    <border>
      <left/>
      <right style="medium">
        <color indexed="64"/>
      </right>
      <top style="hair">
        <color indexed="12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/>
      <bottom style="hair">
        <color indexed="10"/>
      </bottom>
      <diagonal/>
    </border>
    <border>
      <left/>
      <right/>
      <top/>
      <bottom style="hair">
        <color indexed="10"/>
      </bottom>
      <diagonal/>
    </border>
    <border>
      <left/>
      <right style="medium">
        <color indexed="64"/>
      </right>
      <top/>
      <bottom style="hair">
        <color indexed="10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10"/>
      </top>
      <bottom/>
      <diagonal/>
    </border>
    <border>
      <left/>
      <right/>
      <top style="hair">
        <color indexed="10"/>
      </top>
      <bottom/>
      <diagonal/>
    </border>
    <border>
      <left/>
      <right style="medium">
        <color indexed="64"/>
      </right>
      <top style="hair">
        <color indexed="1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/>
      <right/>
      <top/>
      <bottom style="hair">
        <color rgb="FF0000FF"/>
      </bottom>
      <diagonal/>
    </border>
    <border>
      <left style="hair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/>
      <right style="hair">
        <color indexed="12"/>
      </right>
      <top/>
      <bottom/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medium">
        <color indexed="64"/>
      </right>
      <top style="hair">
        <color rgb="FFFF0000"/>
      </top>
      <bottom style="hair">
        <color rgb="FFFF0000"/>
      </bottom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medium">
        <color indexed="64"/>
      </right>
      <top/>
      <bottom style="dashDot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30"/>
      </left>
      <right/>
      <top/>
      <bottom/>
      <diagonal/>
    </border>
    <border>
      <left/>
      <right style="medium">
        <color auto="1"/>
      </right>
      <top style="dotted">
        <color theme="1" tint="0.499984740745262"/>
      </top>
      <bottom style="dotted">
        <color theme="1" tint="0.499984740745262"/>
      </bottom>
      <diagonal/>
    </border>
    <border>
      <left/>
      <right/>
      <top style="dotted">
        <color theme="1" tint="0.499984740745262"/>
      </top>
      <bottom/>
      <diagonal/>
    </border>
    <border>
      <left/>
      <right style="medium">
        <color auto="1"/>
      </right>
      <top style="dotted">
        <color theme="1" tint="0.499984740745262"/>
      </top>
      <bottom/>
      <diagonal/>
    </border>
    <border>
      <left/>
      <right/>
      <top/>
      <bottom style="dotted">
        <color theme="1" tint="0.499984740745262"/>
      </bottom>
      <diagonal/>
    </border>
    <border>
      <left/>
      <right style="medium">
        <color auto="1"/>
      </right>
      <top/>
      <bottom style="dotted">
        <color theme="1" tint="0.499984740745262"/>
      </bottom>
      <diagonal/>
    </border>
    <border>
      <left style="dotted">
        <color theme="1" tint="0.499984740745262"/>
      </left>
      <right/>
      <top/>
      <bottom/>
      <diagonal/>
    </border>
    <border>
      <left/>
      <right style="dotted">
        <color theme="1" tint="0.499984740745262"/>
      </right>
      <top/>
      <bottom/>
      <diagonal/>
    </border>
    <border>
      <left style="dotted">
        <color theme="1" tint="0.499984740745262"/>
      </left>
      <right/>
      <top style="dotted">
        <color theme="1" tint="0.499984740745262"/>
      </top>
      <bottom/>
      <diagonal/>
    </border>
    <border>
      <left/>
      <right style="dotted">
        <color theme="1" tint="0.499984740745262"/>
      </right>
      <top style="dotted">
        <color theme="1" tint="0.499984740745262"/>
      </top>
      <bottom/>
      <diagonal/>
    </border>
    <border>
      <left style="dotted">
        <color theme="1" tint="0.499984740745262"/>
      </left>
      <right/>
      <top/>
      <bottom style="dotted">
        <color theme="1" tint="0.499984740745262"/>
      </bottom>
      <diagonal/>
    </border>
    <border>
      <left/>
      <right style="dotted">
        <color theme="1" tint="0.499984740745262"/>
      </right>
      <top/>
      <bottom style="dotted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 style="dotted">
        <color theme="1" tint="0.499984740745262"/>
      </top>
      <bottom/>
      <diagonal/>
    </border>
    <border>
      <left/>
      <right style="thin">
        <color theme="1" tint="0.499984740745262"/>
      </right>
      <top style="dotted">
        <color theme="1" tint="0.499984740745262"/>
      </top>
      <bottom/>
      <diagonal/>
    </border>
    <border>
      <left style="thin">
        <color theme="1" tint="0.499984740745262"/>
      </left>
      <right/>
      <top/>
      <bottom style="dotted">
        <color theme="1" tint="0.499984740745262"/>
      </bottom>
      <diagonal/>
    </border>
    <border>
      <left/>
      <right style="thin">
        <color theme="1" tint="0.499984740745262"/>
      </right>
      <top/>
      <bottom style="dotted">
        <color theme="1" tint="0.499984740745262"/>
      </bottom>
      <diagonal/>
    </border>
    <border>
      <left/>
      <right/>
      <top style="dotted">
        <color theme="1" tint="0.499984740745262"/>
      </top>
      <bottom style="dotted">
        <color theme="1" tint="0.499984740745262"/>
      </bottom>
      <diagonal/>
    </border>
    <border>
      <left style="dotted">
        <color theme="1" tint="0.499984740745262"/>
      </left>
      <right/>
      <top style="dotted">
        <color theme="1" tint="0.499984740745262"/>
      </top>
      <bottom style="dotted">
        <color theme="1" tint="0.499984740745262"/>
      </bottom>
      <diagonal/>
    </border>
    <border>
      <left/>
      <right style="dotted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 style="mediumDashed">
        <color indexed="64"/>
      </top>
      <bottom style="hair">
        <color indexed="64"/>
      </bottom>
      <diagonal/>
    </border>
    <border>
      <left/>
      <right/>
      <top style="mediumDashed">
        <color indexed="64"/>
      </top>
      <bottom style="hair">
        <color indexed="64"/>
      </bottom>
      <diagonal/>
    </border>
    <border>
      <left/>
      <right style="medium">
        <color indexed="64"/>
      </right>
      <top style="mediumDashed">
        <color indexed="64"/>
      </top>
      <bottom style="hair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/>
      <top style="dashDot">
        <color indexed="64"/>
      </top>
      <bottom/>
      <diagonal/>
    </border>
    <border>
      <left/>
      <right style="medium">
        <color indexed="64"/>
      </right>
      <top style="dashDot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10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12"/>
      </left>
      <right style="hair">
        <color indexed="12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70C0"/>
      </left>
      <right/>
      <top/>
      <bottom/>
      <diagonal/>
    </border>
  </borders>
  <cellStyleXfs count="20">
    <xf numFmtId="0" fontId="0" fillId="0" borderId="0"/>
    <xf numFmtId="0" fontId="3" fillId="0" borderId="0"/>
    <xf numFmtId="0" fontId="1" fillId="0" borderId="0"/>
    <xf numFmtId="0" fontId="3" fillId="0" borderId="0"/>
    <xf numFmtId="0" fontId="34" fillId="0" borderId="0" applyNumberFormat="0" applyFill="0" applyBorder="0" applyAlignment="0" applyProtection="0"/>
    <xf numFmtId="0" fontId="3" fillId="0" borderId="0"/>
    <xf numFmtId="0" fontId="1" fillId="0" borderId="0"/>
    <xf numFmtId="0" fontId="6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4" fillId="0" borderId="0" applyNumberFormat="0" applyFill="0" applyBorder="0" applyAlignment="0" applyProtection="0"/>
    <xf numFmtId="0" fontId="1" fillId="0" borderId="0"/>
    <xf numFmtId="0" fontId="68" fillId="0" borderId="0" applyNumberFormat="0" applyFill="0" applyBorder="0" applyAlignment="0" applyProtection="0"/>
    <xf numFmtId="0" fontId="101" fillId="0" borderId="0"/>
    <xf numFmtId="0" fontId="101" fillId="0" borderId="0"/>
    <xf numFmtId="0" fontId="4" fillId="0" borderId="0"/>
    <xf numFmtId="0" fontId="3" fillId="0" borderId="0"/>
    <xf numFmtId="0" fontId="4" fillId="0" borderId="0"/>
    <xf numFmtId="0" fontId="101" fillId="0" borderId="0"/>
    <xf numFmtId="0" fontId="292" fillId="0" borderId="0"/>
    <xf numFmtId="0" fontId="3" fillId="0" borderId="0"/>
  </cellStyleXfs>
  <cellXfs count="1695">
    <xf numFmtId="0" fontId="0" fillId="0" borderId="0" xfId="0"/>
    <xf numFmtId="0" fontId="4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>
      <alignment vertical="center"/>
    </xf>
    <xf numFmtId="0" fontId="0" fillId="0" borderId="0" xfId="0" applyFill="1" applyAlignment="1"/>
    <xf numFmtId="0" fontId="6" fillId="0" borderId="0" xfId="0" applyFont="1" applyAlignment="1">
      <alignment vertical="top"/>
    </xf>
    <xf numFmtId="0" fontId="7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1" fillId="0" borderId="0" xfId="2" applyFill="1" applyAlignment="1"/>
    <xf numFmtId="0" fontId="1" fillId="4" borderId="0" xfId="2" applyFill="1" applyAlignment="1"/>
    <xf numFmtId="0" fontId="9" fillId="0" borderId="0" xfId="2" applyFont="1" applyFill="1" applyAlignment="1"/>
    <xf numFmtId="0" fontId="1" fillId="5" borderId="0" xfId="2" applyFill="1" applyAlignment="1"/>
    <xf numFmtId="0" fontId="1" fillId="0" borderId="0" xfId="2"/>
    <xf numFmtId="0" fontId="10" fillId="0" borderId="0" xfId="0" applyFont="1" applyAlignment="1">
      <alignment vertical="top"/>
    </xf>
    <xf numFmtId="0" fontId="1" fillId="3" borderId="0" xfId="2" applyFill="1"/>
    <xf numFmtId="0" fontId="11" fillId="3" borderId="0" xfId="0" applyFont="1" applyFill="1" applyBorder="1" applyAlignment="1" applyProtection="1">
      <alignment horizontal="left" vertical="center"/>
      <protection locked="0"/>
    </xf>
    <xf numFmtId="0" fontId="13" fillId="8" borderId="7" xfId="3" applyFont="1" applyFill="1" applyBorder="1" applyAlignment="1">
      <alignment horizontal="center" vertical="center"/>
    </xf>
    <xf numFmtId="0" fontId="17" fillId="3" borderId="16" xfId="3" applyFont="1" applyFill="1" applyBorder="1" applyAlignment="1" applyProtection="1">
      <alignment vertical="center"/>
      <protection hidden="1"/>
    </xf>
    <xf numFmtId="0" fontId="11" fillId="3" borderId="8" xfId="0" applyFont="1" applyFill="1" applyBorder="1" applyAlignment="1" applyProtection="1">
      <alignment horizontal="left" vertical="center"/>
      <protection locked="0"/>
    </xf>
    <xf numFmtId="0" fontId="17" fillId="3" borderId="0" xfId="3" applyFont="1" applyFill="1" applyBorder="1" applyAlignment="1" applyProtection="1">
      <alignment vertical="center"/>
      <protection hidden="1"/>
    </xf>
    <xf numFmtId="0" fontId="17" fillId="3" borderId="0" xfId="3" applyFont="1" applyFill="1" applyBorder="1" applyAlignment="1" applyProtection="1">
      <alignment horizontal="right" vertical="center"/>
      <protection hidden="1"/>
    </xf>
    <xf numFmtId="0" fontId="11" fillId="3" borderId="12" xfId="0" applyFont="1" applyFill="1" applyBorder="1" applyAlignment="1" applyProtection="1">
      <alignment horizontal="left" vertical="center"/>
      <protection locked="0"/>
    </xf>
    <xf numFmtId="0" fontId="20" fillId="3" borderId="0" xfId="0" applyFont="1" applyFill="1" applyBorder="1" applyAlignment="1" applyProtection="1">
      <alignment horizontal="center" vertical="center"/>
      <protection locked="0"/>
    </xf>
    <xf numFmtId="0" fontId="16" fillId="3" borderId="0" xfId="3" applyFont="1" applyFill="1" applyBorder="1" applyAlignment="1" applyProtection="1">
      <alignment vertical="center" wrapText="1"/>
      <protection hidden="1"/>
    </xf>
    <xf numFmtId="0" fontId="23" fillId="3" borderId="0" xfId="3" applyFont="1" applyFill="1" applyBorder="1" applyAlignment="1">
      <alignment horizontal="center" vertical="center"/>
    </xf>
    <xf numFmtId="0" fontId="21" fillId="3" borderId="0" xfId="0" applyFont="1" applyFill="1" applyBorder="1" applyAlignment="1" applyProtection="1">
      <alignment horizontal="left" vertical="center"/>
      <protection locked="0"/>
    </xf>
    <xf numFmtId="0" fontId="18" fillId="3" borderId="0" xfId="3" applyFont="1" applyFill="1" applyBorder="1" applyAlignment="1">
      <alignment horizontal="center" vertical="center"/>
    </xf>
    <xf numFmtId="0" fontId="26" fillId="3" borderId="0" xfId="3" applyFont="1" applyFill="1" applyBorder="1" applyAlignment="1" applyProtection="1">
      <alignment vertical="center"/>
      <protection hidden="1"/>
    </xf>
    <xf numFmtId="0" fontId="0" fillId="3" borderId="0" xfId="0" applyFill="1"/>
    <xf numFmtId="0" fontId="0" fillId="3" borderId="0" xfId="0" applyFill="1" applyBorder="1"/>
    <xf numFmtId="0" fontId="2" fillId="3" borderId="0" xfId="0" applyFont="1" applyFill="1"/>
    <xf numFmtId="165" fontId="28" fillId="2" borderId="0" xfId="0" applyNumberFormat="1" applyFont="1" applyFill="1" applyBorder="1" applyAlignment="1" applyProtection="1">
      <alignment horizontal="center" vertical="center"/>
      <protection locked="0"/>
    </xf>
    <xf numFmtId="0" fontId="29" fillId="3" borderId="0" xfId="0" applyFont="1" applyFill="1" applyBorder="1" applyAlignment="1">
      <alignment vertical="center"/>
    </xf>
    <xf numFmtId="0" fontId="29" fillId="3" borderId="8" xfId="0" applyFont="1" applyFill="1" applyBorder="1" applyAlignment="1">
      <alignment vertical="center"/>
    </xf>
    <xf numFmtId="0" fontId="8" fillId="3" borderId="12" xfId="0" applyFont="1" applyFill="1" applyBorder="1" applyAlignment="1">
      <alignment vertical="center"/>
    </xf>
    <xf numFmtId="164" fontId="31" fillId="3" borderId="0" xfId="1" applyNumberFormat="1" applyFont="1" applyFill="1" applyBorder="1" applyAlignment="1">
      <alignment horizontal="center" vertical="center"/>
    </xf>
    <xf numFmtId="0" fontId="33" fillId="3" borderId="0" xfId="3" applyFont="1" applyFill="1" applyBorder="1" applyAlignment="1" applyProtection="1">
      <alignment horizontal="left" vertical="center"/>
      <protection hidden="1"/>
    </xf>
    <xf numFmtId="167" fontId="29" fillId="3" borderId="0" xfId="3" applyNumberFormat="1" applyFont="1" applyFill="1" applyBorder="1" applyAlignment="1" applyProtection="1">
      <alignment horizontal="right" vertical="center"/>
      <protection hidden="1"/>
    </xf>
    <xf numFmtId="0" fontId="34" fillId="3" borderId="0" xfId="4" applyFill="1" applyBorder="1"/>
    <xf numFmtId="0" fontId="11" fillId="3" borderId="27" xfId="0" applyFont="1" applyFill="1" applyBorder="1" applyAlignment="1" applyProtection="1">
      <alignment horizontal="left" vertical="center"/>
      <protection locked="0"/>
    </xf>
    <xf numFmtId="0" fontId="11" fillId="3" borderId="28" xfId="0" applyFont="1" applyFill="1" applyBorder="1" applyAlignment="1" applyProtection="1">
      <alignment horizontal="left" vertical="center"/>
      <protection locked="0"/>
    </xf>
    <xf numFmtId="0" fontId="14" fillId="3" borderId="28" xfId="3" applyFont="1" applyFill="1" applyBorder="1" applyAlignment="1">
      <alignment vertical="center"/>
    </xf>
    <xf numFmtId="0" fontId="14" fillId="3" borderId="29" xfId="3" applyFont="1" applyFill="1" applyBorder="1" applyAlignment="1">
      <alignment vertical="center"/>
    </xf>
    <xf numFmtId="0" fontId="23" fillId="3" borderId="27" xfId="3" applyFont="1" applyFill="1" applyBorder="1" applyAlignment="1">
      <alignment horizontal="center" vertical="center"/>
    </xf>
    <xf numFmtId="0" fontId="35" fillId="10" borderId="0" xfId="0" applyFont="1" applyFill="1" applyBorder="1" applyAlignment="1" applyProtection="1">
      <alignment vertical="center"/>
      <protection locked="0"/>
    </xf>
    <xf numFmtId="0" fontId="14" fillId="3" borderId="0" xfId="3" applyFont="1" applyFill="1" applyBorder="1" applyAlignment="1">
      <alignment vertical="center"/>
    </xf>
    <xf numFmtId="0" fontId="14" fillId="3" borderId="8" xfId="3" applyFont="1" applyFill="1" applyBorder="1" applyAlignment="1">
      <alignment vertical="center"/>
    </xf>
    <xf numFmtId="0" fontId="36" fillId="3" borderId="0" xfId="0" applyFont="1" applyFill="1" applyBorder="1" applyAlignment="1" applyProtection="1">
      <alignment vertical="center"/>
      <protection locked="0"/>
    </xf>
    <xf numFmtId="0" fontId="36" fillId="3" borderId="8" xfId="0" applyFont="1" applyFill="1" applyBorder="1" applyAlignment="1" applyProtection="1">
      <alignment vertical="center"/>
      <protection locked="0"/>
    </xf>
    <xf numFmtId="0" fontId="18" fillId="3" borderId="0" xfId="3" applyFont="1" applyFill="1" applyBorder="1" applyAlignment="1">
      <alignment vertical="center"/>
    </xf>
    <xf numFmtId="0" fontId="37" fillId="3" borderId="0" xfId="3" applyFont="1" applyFill="1" applyBorder="1" applyAlignment="1">
      <alignment horizontal="center" vertical="center"/>
    </xf>
    <xf numFmtId="164" fontId="19" fillId="3" borderId="0" xfId="1" applyNumberFormat="1" applyFont="1" applyFill="1" applyBorder="1" applyAlignment="1">
      <alignment vertical="center"/>
    </xf>
    <xf numFmtId="0" fontId="38" fillId="3" borderId="0" xfId="0" applyFont="1" applyFill="1" applyBorder="1" applyAlignment="1" applyProtection="1">
      <alignment horizontal="left" vertical="center"/>
      <protection locked="0"/>
    </xf>
    <xf numFmtId="0" fontId="39" fillId="3" borderId="0" xfId="3" applyFont="1" applyFill="1" applyBorder="1" applyAlignment="1">
      <alignment horizontal="center" vertical="center"/>
    </xf>
    <xf numFmtId="0" fontId="0" fillId="0" borderId="0" xfId="0" applyBorder="1"/>
    <xf numFmtId="0" fontId="40" fillId="3" borderId="0" xfId="0" applyFont="1" applyFill="1" applyBorder="1" applyAlignment="1">
      <alignment vertical="center"/>
    </xf>
    <xf numFmtId="0" fontId="40" fillId="3" borderId="8" xfId="0" applyFont="1" applyFill="1" applyBorder="1" applyAlignment="1">
      <alignment vertical="center"/>
    </xf>
    <xf numFmtId="0" fontId="32" fillId="3" borderId="0" xfId="3" applyFont="1" applyFill="1" applyBorder="1" applyAlignment="1" applyProtection="1">
      <alignment vertical="center"/>
      <protection hidden="1"/>
    </xf>
    <xf numFmtId="164" fontId="26" fillId="3" borderId="0" xfId="1" applyNumberFormat="1" applyFont="1" applyFill="1" applyBorder="1" applyAlignment="1">
      <alignment horizontal="center" vertical="center"/>
    </xf>
    <xf numFmtId="0" fontId="42" fillId="3" borderId="28" xfId="3" applyFont="1" applyFill="1" applyBorder="1" applyAlignment="1" applyProtection="1">
      <alignment horizontal="left"/>
      <protection hidden="1"/>
    </xf>
    <xf numFmtId="0" fontId="43" fillId="3" borderId="0" xfId="3" applyFont="1" applyFill="1" applyBorder="1" applyAlignment="1" applyProtection="1">
      <alignment horizontal="left"/>
      <protection hidden="1"/>
    </xf>
    <xf numFmtId="164" fontId="26" fillId="3" borderId="0" xfId="1" applyNumberFormat="1" applyFont="1" applyFill="1" applyBorder="1" applyAlignment="1">
      <alignment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29" fillId="3" borderId="8" xfId="3" applyFont="1" applyFill="1" applyBorder="1" applyAlignment="1" applyProtection="1">
      <alignment horizontal="left" vertical="center"/>
      <protection hidden="1"/>
    </xf>
    <xf numFmtId="0" fontId="32" fillId="3" borderId="0" xfId="3" applyFont="1" applyFill="1" applyBorder="1" applyAlignment="1" applyProtection="1">
      <alignment horizontal="center" vertical="center"/>
      <protection hidden="1"/>
    </xf>
    <xf numFmtId="0" fontId="26" fillId="3" borderId="0" xfId="3" applyFont="1" applyFill="1" applyBorder="1" applyAlignment="1" applyProtection="1">
      <alignment horizontal="left" vertical="center"/>
      <protection hidden="1"/>
    </xf>
    <xf numFmtId="165" fontId="28" fillId="2" borderId="0" xfId="0" applyNumberFormat="1" applyFont="1" applyFill="1" applyBorder="1" applyAlignment="1" applyProtection="1">
      <alignment horizontal="left" vertical="center"/>
      <protection locked="0"/>
    </xf>
    <xf numFmtId="164" fontId="25" fillId="3" borderId="0" xfId="1" applyNumberFormat="1" applyFont="1" applyFill="1" applyBorder="1" applyAlignment="1">
      <alignment horizontal="center" vertical="center"/>
    </xf>
    <xf numFmtId="164" fontId="27" fillId="3" borderId="0" xfId="1" applyNumberFormat="1" applyFont="1" applyFill="1" applyBorder="1" applyAlignment="1">
      <alignment horizontal="center" vertical="center"/>
    </xf>
    <xf numFmtId="1" fontId="25" fillId="6" borderId="0" xfId="1" applyNumberFormat="1" applyFont="1" applyFill="1" applyBorder="1" applyAlignment="1">
      <alignment horizontal="center" vertical="center"/>
    </xf>
    <xf numFmtId="0" fontId="44" fillId="3" borderId="0" xfId="0" applyFont="1" applyFill="1"/>
    <xf numFmtId="0" fontId="0" fillId="3" borderId="0" xfId="0" applyFill="1" applyAlignment="1">
      <alignment horizontal="right"/>
    </xf>
    <xf numFmtId="0" fontId="18" fillId="3" borderId="12" xfId="3" applyFont="1" applyFill="1" applyBorder="1" applyAlignment="1">
      <alignment horizontal="center" vertical="center"/>
    </xf>
    <xf numFmtId="0" fontId="0" fillId="0" borderId="0" xfId="0" applyFill="1" applyBorder="1" applyAlignment="1"/>
    <xf numFmtId="0" fontId="16" fillId="3" borderId="12" xfId="1" applyNumberFormat="1" applyFont="1" applyFill="1" applyBorder="1" applyAlignment="1">
      <alignment horizontal="center" vertical="center" wrapText="1"/>
    </xf>
    <xf numFmtId="0" fontId="16" fillId="3" borderId="0" xfId="1" applyNumberFormat="1" applyFont="1" applyFill="1" applyBorder="1" applyAlignment="1">
      <alignment horizontal="center" vertical="center" wrapText="1"/>
    </xf>
    <xf numFmtId="0" fontId="16" fillId="3" borderId="8" xfId="1" applyNumberFormat="1" applyFont="1" applyFill="1" applyBorder="1" applyAlignment="1">
      <alignment horizontal="center" vertical="center" wrapText="1"/>
    </xf>
    <xf numFmtId="0" fontId="17" fillId="3" borderId="0" xfId="3" applyFont="1" applyFill="1" applyBorder="1" applyAlignment="1" applyProtection="1">
      <alignment horizontal="left" vertical="center"/>
      <protection hidden="1"/>
    </xf>
    <xf numFmtId="0" fontId="49" fillId="3" borderId="0" xfId="3" applyFont="1" applyFill="1" applyBorder="1" applyAlignment="1">
      <alignment horizontal="center" vertical="center"/>
    </xf>
    <xf numFmtId="0" fontId="52" fillId="3" borderId="0" xfId="3" applyFont="1" applyFill="1" applyBorder="1" applyAlignment="1">
      <alignment horizontal="center" vertical="center"/>
    </xf>
    <xf numFmtId="10" fontId="47" fillId="3" borderId="0" xfId="0" applyNumberFormat="1" applyFont="1" applyFill="1" applyBorder="1" applyAlignment="1">
      <alignment horizontal="center" vertical="center"/>
    </xf>
    <xf numFmtId="0" fontId="0" fillId="3" borderId="12" xfId="0" applyFill="1" applyBorder="1"/>
    <xf numFmtId="0" fontId="0" fillId="3" borderId="8" xfId="0" applyFill="1" applyBorder="1"/>
    <xf numFmtId="0" fontId="55" fillId="3" borderId="0" xfId="3" applyFont="1" applyFill="1" applyBorder="1" applyAlignment="1" applyProtection="1">
      <alignment vertical="center"/>
      <protection hidden="1"/>
    </xf>
    <xf numFmtId="0" fontId="56" fillId="3" borderId="0" xfId="3" applyFont="1" applyFill="1" applyBorder="1" applyAlignment="1" applyProtection="1">
      <alignment vertical="center"/>
      <protection hidden="1"/>
    </xf>
    <xf numFmtId="164" fontId="57" fillId="3" borderId="0" xfId="1" applyNumberFormat="1" applyFont="1" applyFill="1" applyBorder="1" applyAlignment="1">
      <alignment horizontal="center" vertical="center"/>
    </xf>
    <xf numFmtId="0" fontId="11" fillId="3" borderId="30" xfId="0" applyFont="1" applyFill="1" applyBorder="1" applyAlignment="1" applyProtection="1">
      <alignment horizontal="left" vertical="center"/>
      <protection locked="0"/>
    </xf>
    <xf numFmtId="0" fontId="11" fillId="3" borderId="16" xfId="0" applyFont="1" applyFill="1" applyBorder="1" applyAlignment="1" applyProtection="1">
      <alignment horizontal="left" vertical="center"/>
      <protection locked="0"/>
    </xf>
    <xf numFmtId="0" fontId="47" fillId="3" borderId="0" xfId="3" applyFont="1" applyFill="1" applyBorder="1" applyAlignment="1" applyProtection="1">
      <alignment horizontal="right" vertical="center"/>
      <protection hidden="1"/>
    </xf>
    <xf numFmtId="0" fontId="0" fillId="0" borderId="12" xfId="0" applyBorder="1"/>
    <xf numFmtId="0" fontId="59" fillId="3" borderId="0" xfId="3" applyFont="1" applyFill="1" applyBorder="1" applyAlignment="1" applyProtection="1">
      <alignment horizontal="left"/>
      <protection hidden="1"/>
    </xf>
    <xf numFmtId="0" fontId="49" fillId="3" borderId="12" xfId="3" applyFont="1" applyFill="1" applyBorder="1" applyAlignment="1">
      <alignment horizontal="center" vertical="center"/>
    </xf>
    <xf numFmtId="0" fontId="16" fillId="3" borderId="0" xfId="3" applyFont="1" applyFill="1" applyBorder="1" applyAlignment="1" applyProtection="1">
      <alignment vertical="center"/>
      <protection hidden="1"/>
    </xf>
    <xf numFmtId="0" fontId="45" fillId="3" borderId="0" xfId="0" applyFont="1" applyFill="1" applyBorder="1" applyAlignment="1" applyProtection="1">
      <alignment horizontal="left" vertical="center"/>
      <protection locked="0"/>
    </xf>
    <xf numFmtId="0" fontId="11" fillId="3" borderId="35" xfId="0" applyFont="1" applyFill="1" applyBorder="1" applyAlignment="1" applyProtection="1">
      <alignment horizontal="left" vertical="center"/>
      <protection locked="0"/>
    </xf>
    <xf numFmtId="0" fontId="11" fillId="3" borderId="21" xfId="0" applyFont="1" applyFill="1" applyBorder="1" applyAlignment="1" applyProtection="1">
      <alignment horizontal="left" vertical="center"/>
      <protection locked="0"/>
    </xf>
    <xf numFmtId="0" fontId="36" fillId="3" borderId="21" xfId="0" applyFont="1" applyFill="1" applyBorder="1" applyAlignment="1" applyProtection="1">
      <alignment vertical="center"/>
      <protection locked="0"/>
    </xf>
    <xf numFmtId="0" fontId="36" fillId="3" borderId="22" xfId="0" applyFont="1" applyFill="1" applyBorder="1" applyAlignment="1" applyProtection="1">
      <alignment vertical="center"/>
      <protection locked="0"/>
    </xf>
    <xf numFmtId="0" fontId="60" fillId="3" borderId="0" xfId="3" applyFont="1" applyFill="1" applyBorder="1" applyAlignment="1">
      <alignment horizontal="center" vertical="center"/>
    </xf>
    <xf numFmtId="0" fontId="62" fillId="3" borderId="0" xfId="3" applyFont="1" applyFill="1" applyBorder="1" applyAlignment="1" applyProtection="1">
      <alignment vertical="center"/>
      <protection hidden="1"/>
    </xf>
    <xf numFmtId="0" fontId="63" fillId="3" borderId="0" xfId="3" applyFont="1" applyFill="1" applyBorder="1" applyAlignment="1" applyProtection="1">
      <alignment vertical="center"/>
      <protection hidden="1"/>
    </xf>
    <xf numFmtId="0" fontId="45" fillId="3" borderId="0" xfId="0" applyFont="1" applyFill="1" applyBorder="1" applyAlignment="1">
      <alignment horizontal="right" vertical="center"/>
    </xf>
    <xf numFmtId="1" fontId="64" fillId="2" borderId="0" xfId="1" applyNumberFormat="1" applyFont="1" applyFill="1" applyBorder="1" applyAlignment="1">
      <alignment horizontal="center" vertical="center"/>
    </xf>
    <xf numFmtId="0" fontId="26" fillId="3" borderId="0" xfId="3" applyFont="1" applyFill="1" applyBorder="1" applyAlignment="1" applyProtection="1">
      <alignment horizontal="right" vertical="center"/>
      <protection hidden="1"/>
    </xf>
    <xf numFmtId="0" fontId="29" fillId="3" borderId="0" xfId="0" applyFont="1" applyFill="1" applyBorder="1" applyAlignment="1">
      <alignment horizontal="left" vertical="center"/>
    </xf>
    <xf numFmtId="1" fontId="64" fillId="6" borderId="0" xfId="1" applyNumberFormat="1" applyFont="1" applyFill="1" applyBorder="1" applyAlignment="1">
      <alignment horizontal="center" vertical="center"/>
    </xf>
    <xf numFmtId="0" fontId="14" fillId="3" borderId="0" xfId="3" applyFont="1" applyFill="1" applyBorder="1" applyAlignment="1">
      <alignment horizontal="center" vertical="center"/>
    </xf>
    <xf numFmtId="164" fontId="36" fillId="6" borderId="0" xfId="1" applyNumberFormat="1" applyFont="1" applyFill="1" applyBorder="1" applyAlignment="1">
      <alignment horizontal="center" vertical="center"/>
    </xf>
    <xf numFmtId="0" fontId="33" fillId="3" borderId="0" xfId="0" applyFont="1" applyFill="1" applyBorder="1" applyAlignment="1" applyProtection="1">
      <alignment horizontal="left" vertical="center"/>
      <protection locked="0"/>
    </xf>
    <xf numFmtId="0" fontId="66" fillId="3" borderId="0" xfId="3" applyFont="1" applyFill="1" applyBorder="1" applyAlignment="1" applyProtection="1">
      <alignment horizontal="left" vertical="center"/>
      <protection hidden="1"/>
    </xf>
    <xf numFmtId="0" fontId="21" fillId="3" borderId="12" xfId="0" applyFont="1" applyFill="1" applyBorder="1" applyAlignment="1" applyProtection="1">
      <alignment horizontal="left" vertical="center"/>
      <protection locked="0"/>
    </xf>
    <xf numFmtId="0" fontId="21" fillId="3" borderId="0" xfId="0" applyFont="1" applyFill="1" applyBorder="1" applyAlignment="1" applyProtection="1">
      <alignment horizontal="right" vertical="center"/>
      <protection locked="0"/>
    </xf>
    <xf numFmtId="0" fontId="34" fillId="0" borderId="0" xfId="4"/>
    <xf numFmtId="167" fontId="29" fillId="3" borderId="0" xfId="3" applyNumberFormat="1" applyFont="1" applyFill="1" applyBorder="1" applyAlignment="1" applyProtection="1">
      <alignment horizontal="left" vertical="center"/>
      <protection hidden="1"/>
    </xf>
    <xf numFmtId="0" fontId="0" fillId="3" borderId="0" xfId="0" applyFont="1" applyFill="1" applyBorder="1" applyAlignment="1" applyProtection="1">
      <alignment horizontal="left" vertical="center" wrapText="1"/>
      <protection locked="0"/>
    </xf>
    <xf numFmtId="0" fontId="0" fillId="3" borderId="8" xfId="0" applyFont="1" applyFill="1" applyBorder="1" applyAlignment="1" applyProtection="1">
      <alignment horizontal="left" vertical="center" wrapText="1"/>
      <protection locked="0"/>
    </xf>
    <xf numFmtId="0" fontId="21" fillId="3" borderId="0" xfId="0" applyFont="1" applyFill="1" applyBorder="1" applyAlignment="1" applyProtection="1">
      <alignment horizontal="center" vertical="center"/>
      <protection locked="0"/>
    </xf>
    <xf numFmtId="0" fontId="24" fillId="3" borderId="0" xfId="3" applyFont="1" applyFill="1" applyBorder="1" applyAlignment="1" applyProtection="1">
      <alignment vertical="center"/>
      <protection hidden="1"/>
    </xf>
    <xf numFmtId="0" fontId="24" fillId="3" borderId="8" xfId="3" applyFont="1" applyFill="1" applyBorder="1" applyAlignment="1" applyProtection="1">
      <alignment vertical="center"/>
      <protection hidden="1"/>
    </xf>
    <xf numFmtId="0" fontId="27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horizontal="center" vertical="center" wrapText="1"/>
    </xf>
    <xf numFmtId="0" fontId="14" fillId="4" borderId="0" xfId="3" applyFont="1" applyFill="1" applyBorder="1" applyAlignment="1">
      <alignment horizontal="center" vertical="center" textRotation="90" wrapText="1"/>
    </xf>
    <xf numFmtId="0" fontId="45" fillId="3" borderId="0" xfId="0" applyFont="1" applyFill="1" applyBorder="1" applyAlignment="1">
      <alignment horizontal="left" vertical="center"/>
    </xf>
    <xf numFmtId="0" fontId="0" fillId="3" borderId="32" xfId="0" applyFill="1" applyBorder="1"/>
    <xf numFmtId="0" fontId="0" fillId="3" borderId="33" xfId="0" applyFill="1" applyBorder="1"/>
    <xf numFmtId="0" fontId="0" fillId="3" borderId="34" xfId="0" applyFill="1" applyBorder="1"/>
    <xf numFmtId="0" fontId="15" fillId="3" borderId="12" xfId="3" applyFont="1" applyFill="1" applyBorder="1" applyAlignment="1" applyProtection="1">
      <alignment horizontal="center" vertical="center"/>
      <protection hidden="1"/>
    </xf>
    <xf numFmtId="0" fontId="15" fillId="3" borderId="0" xfId="3" applyFont="1" applyFill="1" applyBorder="1" applyAlignment="1" applyProtection="1">
      <alignment horizontal="center" vertical="center"/>
      <protection hidden="1"/>
    </xf>
    <xf numFmtId="0" fontId="15" fillId="3" borderId="8" xfId="3" applyFont="1" applyFill="1" applyBorder="1" applyAlignment="1" applyProtection="1">
      <alignment horizontal="center" vertical="center"/>
      <protection hidden="1"/>
    </xf>
    <xf numFmtId="0" fontId="10" fillId="0" borderId="12" xfId="0" applyFont="1" applyBorder="1" applyAlignment="1">
      <alignment vertical="top"/>
    </xf>
    <xf numFmtId="0" fontId="3" fillId="13" borderId="0" xfId="5" applyFont="1" applyFill="1" applyAlignment="1">
      <alignment vertical="center"/>
    </xf>
    <xf numFmtId="0" fontId="3" fillId="0" borderId="0" xfId="5" applyFont="1" applyFill="1" applyAlignment="1">
      <alignment vertical="center"/>
    </xf>
    <xf numFmtId="0" fontId="67" fillId="13" borderId="0" xfId="5" applyFont="1" applyFill="1" applyAlignment="1">
      <alignment vertical="center"/>
    </xf>
    <xf numFmtId="0" fontId="13" fillId="8" borderId="7" xfId="5" applyFont="1" applyFill="1" applyBorder="1" applyAlignment="1">
      <alignment horizontal="center" vertical="center"/>
    </xf>
    <xf numFmtId="0" fontId="69" fillId="13" borderId="0" xfId="5" applyFont="1" applyFill="1" applyAlignment="1">
      <alignment vertical="center"/>
    </xf>
    <xf numFmtId="0" fontId="69" fillId="13" borderId="0" xfId="5" applyFont="1" applyFill="1" applyAlignment="1" applyProtection="1">
      <alignment vertical="center"/>
      <protection hidden="1"/>
    </xf>
    <xf numFmtId="0" fontId="70" fillId="13" borderId="0" xfId="5" applyFont="1" applyFill="1" applyAlignment="1" applyProtection="1">
      <alignment vertical="center"/>
      <protection hidden="1"/>
    </xf>
    <xf numFmtId="0" fontId="72" fillId="13" borderId="0" xfId="5" applyFont="1" applyFill="1" applyAlignment="1" applyProtection="1">
      <alignment vertical="center"/>
      <protection hidden="1"/>
    </xf>
    <xf numFmtId="0" fontId="3" fillId="0" borderId="0" xfId="5" applyFont="1"/>
    <xf numFmtId="0" fontId="3" fillId="0" borderId="0" xfId="5" applyProtection="1">
      <protection hidden="1"/>
    </xf>
    <xf numFmtId="0" fontId="1" fillId="0" borderId="0" xfId="6"/>
    <xf numFmtId="0" fontId="74" fillId="0" borderId="0" xfId="0" applyFont="1" applyFill="1"/>
    <xf numFmtId="0" fontId="3" fillId="13" borderId="0" xfId="5" applyFont="1" applyFill="1" applyAlignment="1" applyProtection="1">
      <alignment vertical="center"/>
      <protection hidden="1"/>
    </xf>
    <xf numFmtId="0" fontId="75" fillId="13" borderId="0" xfId="6" applyFont="1" applyFill="1" applyAlignment="1">
      <alignment vertical="center"/>
    </xf>
    <xf numFmtId="0" fontId="72" fillId="13" borderId="0" xfId="5" applyFont="1" applyFill="1" applyAlignment="1">
      <alignment vertical="center"/>
    </xf>
    <xf numFmtId="0" fontId="70" fillId="13" borderId="0" xfId="5" applyFont="1" applyFill="1" applyAlignment="1">
      <alignment vertical="center"/>
    </xf>
    <xf numFmtId="0" fontId="78" fillId="13" borderId="0" xfId="5" applyFont="1" applyFill="1" applyBorder="1" applyAlignment="1" applyProtection="1">
      <alignment vertical="center"/>
      <protection hidden="1"/>
    </xf>
    <xf numFmtId="0" fontId="79" fillId="13" borderId="0" xfId="4" applyFont="1" applyFill="1" applyBorder="1" applyAlignment="1" applyProtection="1">
      <alignment horizontal="left" vertical="center"/>
    </xf>
    <xf numFmtId="0" fontId="80" fillId="13" borderId="0" xfId="6" applyFont="1" applyFill="1" applyBorder="1" applyAlignment="1">
      <alignment vertical="center"/>
    </xf>
    <xf numFmtId="0" fontId="81" fillId="13" borderId="0" xfId="6" applyFont="1" applyFill="1" applyBorder="1" applyAlignment="1">
      <alignment vertical="center"/>
    </xf>
    <xf numFmtId="0" fontId="78" fillId="13" borderId="0" xfId="5" applyFont="1" applyFill="1" applyBorder="1" applyAlignment="1">
      <alignment vertical="center"/>
    </xf>
    <xf numFmtId="0" fontId="78" fillId="13" borderId="0" xfId="5" applyFont="1" applyFill="1" applyAlignment="1">
      <alignment vertical="center"/>
    </xf>
    <xf numFmtId="0" fontId="72" fillId="13" borderId="0" xfId="4" applyFont="1" applyFill="1" applyBorder="1" applyAlignment="1">
      <alignment horizontal="center" vertical="center"/>
    </xf>
    <xf numFmtId="0" fontId="70" fillId="13" borderId="0" xfId="4" applyFont="1" applyFill="1" applyBorder="1" applyAlignment="1">
      <alignment horizontal="center" vertical="center"/>
    </xf>
    <xf numFmtId="0" fontId="73" fillId="13" borderId="0" xfId="5" applyFont="1" applyFill="1" applyAlignment="1" applyProtection="1">
      <alignment vertical="center"/>
      <protection hidden="1"/>
    </xf>
    <xf numFmtId="0" fontId="85" fillId="13" borderId="0" xfId="5" applyFont="1" applyFill="1" applyAlignment="1">
      <alignment vertical="center"/>
    </xf>
    <xf numFmtId="2" fontId="86" fillId="0" borderId="0" xfId="1" applyNumberFormat="1" applyFont="1" applyFill="1" applyBorder="1" applyAlignment="1" applyProtection="1">
      <alignment horizontal="center" vertical="center"/>
      <protection locked="0"/>
    </xf>
    <xf numFmtId="0" fontId="87" fillId="13" borderId="0" xfId="5" applyFont="1" applyFill="1" applyAlignment="1">
      <alignment vertical="center"/>
    </xf>
    <xf numFmtId="0" fontId="78" fillId="13" borderId="0" xfId="5" applyFont="1" applyFill="1" applyAlignment="1" applyProtection="1">
      <alignment vertical="center"/>
      <protection hidden="1"/>
    </xf>
    <xf numFmtId="0" fontId="79" fillId="13" borderId="0" xfId="7" applyFont="1" applyFill="1" applyAlignment="1" applyProtection="1">
      <alignment horizontal="center" vertical="center"/>
    </xf>
    <xf numFmtId="0" fontId="80" fillId="13" borderId="0" xfId="6" applyFont="1" applyFill="1" applyAlignment="1">
      <alignment vertical="center"/>
    </xf>
    <xf numFmtId="0" fontId="81" fillId="13" borderId="0" xfId="6" applyFont="1" applyFill="1" applyAlignment="1">
      <alignment vertical="center"/>
    </xf>
    <xf numFmtId="0" fontId="1" fillId="0" borderId="0" xfId="6" applyAlignment="1">
      <alignment horizontal="center" vertical="center"/>
    </xf>
    <xf numFmtId="0" fontId="3" fillId="3" borderId="0" xfId="3" applyFill="1" applyProtection="1">
      <protection hidden="1"/>
    </xf>
    <xf numFmtId="0" fontId="1" fillId="3" borderId="0" xfId="6" applyFill="1"/>
    <xf numFmtId="0" fontId="89" fillId="3" borderId="0" xfId="3" applyFont="1" applyFill="1" applyAlignment="1" applyProtection="1">
      <alignment horizontal="left"/>
      <protection hidden="1"/>
    </xf>
    <xf numFmtId="0" fontId="90" fillId="3" borderId="0" xfId="3" applyFont="1" applyFill="1" applyAlignment="1" applyProtection="1">
      <alignment horizontal="left"/>
      <protection hidden="1"/>
    </xf>
    <xf numFmtId="0" fontId="92" fillId="3" borderId="0" xfId="3" applyFont="1" applyFill="1" applyProtection="1">
      <protection hidden="1"/>
    </xf>
    <xf numFmtId="0" fontId="90" fillId="3" borderId="0" xfId="3" applyFont="1" applyFill="1" applyProtection="1">
      <protection hidden="1"/>
    </xf>
    <xf numFmtId="0" fontId="41" fillId="3" borderId="0" xfId="3" applyFont="1" applyFill="1" applyProtection="1">
      <protection hidden="1"/>
    </xf>
    <xf numFmtId="0" fontId="93" fillId="11" borderId="12" xfId="6" applyFont="1" applyFill="1" applyBorder="1" applyAlignment="1" applyProtection="1">
      <alignment horizontal="center" vertical="center"/>
      <protection locked="0"/>
    </xf>
    <xf numFmtId="164" fontId="94" fillId="15" borderId="0" xfId="8" applyNumberFormat="1" applyFont="1" applyFill="1" applyBorder="1" applyAlignment="1">
      <alignment horizontal="center" vertical="center"/>
    </xf>
    <xf numFmtId="0" fontId="29" fillId="3" borderId="0" xfId="3" applyFont="1" applyFill="1" applyBorder="1" applyAlignment="1" applyProtection="1">
      <alignment vertical="center"/>
      <protection hidden="1"/>
    </xf>
    <xf numFmtId="0" fontId="41" fillId="3" borderId="0" xfId="3" applyFont="1" applyFill="1" applyAlignment="1" applyProtection="1">
      <alignment vertical="center"/>
      <protection hidden="1"/>
    </xf>
    <xf numFmtId="0" fontId="3" fillId="3" borderId="0" xfId="3" applyFill="1" applyAlignment="1" applyProtection="1">
      <alignment vertical="center"/>
      <protection hidden="1"/>
    </xf>
    <xf numFmtId="0" fontId="95" fillId="3" borderId="0" xfId="3" applyFont="1" applyFill="1" applyProtection="1">
      <protection hidden="1"/>
    </xf>
    <xf numFmtId="0" fontId="97" fillId="3" borderId="0" xfId="9" applyFont="1" applyFill="1" applyAlignment="1" applyProtection="1">
      <alignment vertical="center"/>
      <protection hidden="1"/>
    </xf>
    <xf numFmtId="49" fontId="26" fillId="3" borderId="39" xfId="6" applyNumberFormat="1" applyFont="1" applyFill="1" applyBorder="1" applyAlignment="1">
      <alignment horizontal="right" vertical="center"/>
    </xf>
    <xf numFmtId="49" fontId="1" fillId="3" borderId="40" xfId="6" applyNumberFormat="1" applyFont="1" applyFill="1" applyBorder="1" applyAlignment="1">
      <alignment horizontal="center" vertical="center"/>
    </xf>
    <xf numFmtId="49" fontId="1" fillId="3" borderId="41" xfId="6" applyNumberFormat="1" applyFont="1" applyFill="1" applyBorder="1" applyAlignment="1">
      <alignment horizontal="center" vertical="center"/>
    </xf>
    <xf numFmtId="0" fontId="9" fillId="3" borderId="0" xfId="3" applyFont="1" applyFill="1" applyBorder="1" applyAlignment="1">
      <alignment horizontal="centerContinuous" vertical="center"/>
    </xf>
    <xf numFmtId="0" fontId="3" fillId="1" borderId="0" xfId="3" applyFill="1" applyBorder="1" applyAlignment="1">
      <alignment vertical="center"/>
    </xf>
    <xf numFmtId="0" fontId="3" fillId="1" borderId="8" xfId="3" applyFill="1" applyBorder="1" applyAlignment="1">
      <alignment vertical="center"/>
    </xf>
    <xf numFmtId="0" fontId="3" fillId="3" borderId="0" xfId="3" applyFill="1" applyBorder="1" applyAlignment="1">
      <alignment horizontal="centerContinuous" vertical="center"/>
    </xf>
    <xf numFmtId="0" fontId="3" fillId="3" borderId="8" xfId="3" applyFill="1" applyBorder="1" applyAlignment="1">
      <alignment horizontal="center" vertical="center"/>
    </xf>
    <xf numFmtId="0" fontId="3" fillId="3" borderId="33" xfId="3" applyFill="1" applyBorder="1" applyAlignment="1">
      <alignment horizontal="centerContinuous" vertical="center"/>
    </xf>
    <xf numFmtId="0" fontId="3" fillId="16" borderId="10" xfId="6" applyFont="1" applyFill="1" applyBorder="1" applyAlignment="1">
      <alignment horizontal="centerContinuous" vertical="center" wrapText="1"/>
    </xf>
    <xf numFmtId="0" fontId="3" fillId="16" borderId="11" xfId="6" applyFont="1" applyFill="1" applyBorder="1" applyAlignment="1">
      <alignment horizontal="centerContinuous" vertical="center" wrapText="1"/>
    </xf>
    <xf numFmtId="0" fontId="89" fillId="16" borderId="9" xfId="6" applyFont="1" applyFill="1" applyBorder="1" applyAlignment="1">
      <alignment horizontal="centerContinuous" vertical="center"/>
    </xf>
    <xf numFmtId="0" fontId="89" fillId="16" borderId="10" xfId="6" applyFont="1" applyFill="1" applyBorder="1" applyAlignment="1">
      <alignment horizontal="centerContinuous" vertical="center"/>
    </xf>
    <xf numFmtId="0" fontId="1" fillId="16" borderId="10" xfId="6" applyFill="1" applyBorder="1" applyAlignment="1">
      <alignment horizontal="centerContinuous" vertical="center"/>
    </xf>
    <xf numFmtId="0" fontId="1" fillId="16" borderId="11" xfId="6" applyFill="1" applyBorder="1" applyAlignment="1">
      <alignment horizontal="centerContinuous" vertical="center"/>
    </xf>
    <xf numFmtId="171" fontId="3" fillId="0" borderId="0" xfId="6" applyNumberFormat="1" applyFont="1" applyFill="1" applyBorder="1" applyAlignment="1" applyProtection="1">
      <alignment horizontal="center" vertical="center" wrapText="1"/>
      <protection locked="0"/>
    </xf>
    <xf numFmtId="171" fontId="3" fillId="0" borderId="8" xfId="6" applyNumberFormat="1" applyFont="1" applyFill="1" applyBorder="1" applyAlignment="1" applyProtection="1">
      <alignment horizontal="center" vertical="center" wrapText="1"/>
      <protection locked="0"/>
    </xf>
    <xf numFmtId="169" fontId="3" fillId="0" borderId="0" xfId="12" applyNumberFormat="1" applyFont="1" applyFill="1" applyBorder="1" applyAlignment="1">
      <alignment horizontal="center" vertical="center"/>
    </xf>
    <xf numFmtId="169" fontId="3" fillId="0" borderId="8" xfId="12" applyNumberFormat="1" applyFont="1" applyFill="1" applyBorder="1" applyAlignment="1">
      <alignment horizontal="center" vertical="center"/>
    </xf>
    <xf numFmtId="0" fontId="3" fillId="3" borderId="16" xfId="3" applyFill="1" applyBorder="1" applyProtection="1">
      <protection hidden="1"/>
    </xf>
    <xf numFmtId="0" fontId="109" fillId="3" borderId="46" xfId="12" applyNumberFormat="1" applyFont="1" applyFill="1" applyBorder="1" applyAlignment="1" applyProtection="1">
      <alignment horizontal="center" vertical="center"/>
      <protection locked="0"/>
    </xf>
    <xf numFmtId="0" fontId="109" fillId="3" borderId="0" xfId="12" applyNumberFormat="1" applyFont="1" applyFill="1" applyBorder="1" applyAlignment="1" applyProtection="1">
      <alignment horizontal="center" vertical="center"/>
      <protection locked="0"/>
    </xf>
    <xf numFmtId="0" fontId="109" fillId="3" borderId="47" xfId="12" applyNumberFormat="1" applyFont="1" applyFill="1" applyBorder="1" applyAlignment="1" applyProtection="1">
      <alignment horizontal="center" vertical="center"/>
      <protection locked="0"/>
    </xf>
    <xf numFmtId="0" fontId="10" fillId="3" borderId="46" xfId="6" applyFont="1" applyFill="1" applyBorder="1" applyAlignment="1">
      <alignment horizontal="left" vertical="center"/>
    </xf>
    <xf numFmtId="0" fontId="10" fillId="3" borderId="0" xfId="6" applyFont="1" applyFill="1" applyBorder="1" applyAlignment="1">
      <alignment horizontal="left" vertical="center"/>
    </xf>
    <xf numFmtId="0" fontId="110" fillId="3" borderId="0" xfId="6" applyNumberFormat="1" applyFont="1" applyFill="1" applyBorder="1" applyAlignment="1">
      <alignment horizontal="right" vertical="center"/>
    </xf>
    <xf numFmtId="0" fontId="110" fillId="19" borderId="67" xfId="12" applyNumberFormat="1" applyFont="1" applyFill="1" applyBorder="1" applyAlignment="1">
      <alignment horizontal="center" vertical="center"/>
    </xf>
    <xf numFmtId="0" fontId="89" fillId="3" borderId="0" xfId="6" applyFont="1" applyFill="1" applyBorder="1" applyAlignment="1">
      <alignment horizontal="center" vertical="center"/>
    </xf>
    <xf numFmtId="2" fontId="111" fillId="3" borderId="0" xfId="6" applyNumberFormat="1" applyFont="1" applyFill="1" applyBorder="1" applyAlignment="1">
      <alignment horizontal="left" vertical="center"/>
    </xf>
    <xf numFmtId="0" fontId="1" fillId="0" borderId="68" xfId="6" applyBorder="1"/>
    <xf numFmtId="0" fontId="1" fillId="3" borderId="0" xfId="6" applyFill="1" applyBorder="1"/>
    <xf numFmtId="0" fontId="10" fillId="3" borderId="47" xfId="6" applyFont="1" applyFill="1" applyBorder="1" applyAlignment="1">
      <alignment horizontal="left" vertical="center"/>
    </xf>
    <xf numFmtId="0" fontId="112" fillId="3" borderId="0" xfId="6" applyNumberFormat="1" applyFont="1" applyFill="1" applyBorder="1" applyAlignment="1">
      <alignment horizontal="right" vertical="center"/>
    </xf>
    <xf numFmtId="168" fontId="112" fillId="19" borderId="67" xfId="12" applyNumberFormat="1" applyFont="1" applyFill="1" applyBorder="1" applyAlignment="1">
      <alignment horizontal="center" vertical="center"/>
    </xf>
    <xf numFmtId="168" fontId="113" fillId="19" borderId="67" xfId="12" applyNumberFormat="1" applyFont="1" applyFill="1" applyBorder="1" applyAlignment="1">
      <alignment horizontal="center" vertical="center"/>
    </xf>
    <xf numFmtId="0" fontId="114" fillId="3" borderId="0" xfId="6" applyFont="1" applyFill="1" applyBorder="1" applyAlignment="1">
      <alignment horizontal="center" vertical="center"/>
    </xf>
    <xf numFmtId="170" fontId="112" fillId="19" borderId="69" xfId="6" applyNumberFormat="1" applyFont="1" applyFill="1" applyBorder="1" applyAlignment="1" applyProtection="1">
      <alignment horizontal="center" vertical="center"/>
      <protection locked="0"/>
    </xf>
    <xf numFmtId="0" fontId="115" fillId="3" borderId="0" xfId="3" applyNumberFormat="1" applyFont="1" applyFill="1" applyBorder="1" applyAlignment="1">
      <alignment horizontal="left" vertical="center"/>
    </xf>
    <xf numFmtId="0" fontId="89" fillId="3" borderId="0" xfId="12" applyNumberFormat="1" applyFont="1" applyFill="1" applyBorder="1" applyAlignment="1">
      <alignment horizontal="right" vertical="center"/>
    </xf>
    <xf numFmtId="0" fontId="89" fillId="3" borderId="0" xfId="12" applyNumberFormat="1" applyFont="1" applyFill="1" applyBorder="1" applyAlignment="1">
      <alignment horizontal="center" vertical="center"/>
    </xf>
    <xf numFmtId="0" fontId="89" fillId="3" borderId="54" xfId="12" applyNumberFormat="1" applyFont="1" applyFill="1" applyBorder="1" applyAlignment="1">
      <alignment horizontal="center" vertical="center"/>
    </xf>
    <xf numFmtId="0" fontId="89" fillId="3" borderId="54" xfId="6" applyNumberFormat="1" applyFont="1" applyFill="1" applyBorder="1" applyAlignment="1" applyProtection="1">
      <alignment horizontal="center" vertical="center"/>
      <protection locked="0"/>
    </xf>
    <xf numFmtId="0" fontId="111" fillId="3" borderId="0" xfId="6" applyNumberFormat="1" applyFont="1" applyFill="1" applyBorder="1" applyAlignment="1">
      <alignment horizontal="right" vertical="center"/>
    </xf>
    <xf numFmtId="168" fontId="111" fillId="3" borderId="70" xfId="12" applyNumberFormat="1" applyFont="1" applyFill="1" applyBorder="1" applyAlignment="1">
      <alignment horizontal="center" vertical="center"/>
    </xf>
    <xf numFmtId="172" fontId="111" fillId="3" borderId="0" xfId="12" applyNumberFormat="1" applyFont="1" applyFill="1" applyBorder="1" applyAlignment="1">
      <alignment horizontal="centerContinuous" vertical="center"/>
    </xf>
    <xf numFmtId="0" fontId="111" fillId="3" borderId="0" xfId="6" applyNumberFormat="1" applyFont="1" applyFill="1" applyBorder="1" applyAlignment="1">
      <alignment horizontal="left" vertical="center"/>
    </xf>
    <xf numFmtId="0" fontId="1" fillId="3" borderId="47" xfId="6" applyFill="1" applyBorder="1"/>
    <xf numFmtId="0" fontId="89" fillId="3" borderId="0" xfId="6" applyNumberFormat="1" applyFont="1" applyFill="1" applyBorder="1" applyAlignment="1">
      <alignment horizontal="right" vertical="center"/>
    </xf>
    <xf numFmtId="168" fontId="89" fillId="3" borderId="70" xfId="12" applyNumberFormat="1" applyFont="1" applyFill="1" applyBorder="1" applyAlignment="1">
      <alignment horizontal="center" vertical="center"/>
    </xf>
    <xf numFmtId="172" fontId="116" fillId="3" borderId="0" xfId="12" applyNumberFormat="1" applyFont="1" applyFill="1" applyBorder="1" applyAlignment="1">
      <alignment horizontal="centerContinuous" vertical="center"/>
    </xf>
    <xf numFmtId="172" fontId="89" fillId="3" borderId="0" xfId="12" applyNumberFormat="1" applyFont="1" applyFill="1" applyBorder="1" applyAlignment="1">
      <alignment horizontal="centerContinuous" vertical="center"/>
    </xf>
    <xf numFmtId="0" fontId="89" fillId="3" borderId="0" xfId="6" applyNumberFormat="1" applyFont="1" applyFill="1" applyBorder="1" applyAlignment="1">
      <alignment horizontal="left" vertical="center"/>
    </xf>
    <xf numFmtId="172" fontId="117" fillId="3" borderId="0" xfId="12" applyNumberFormat="1" applyFont="1" applyFill="1" applyBorder="1" applyAlignment="1">
      <alignment horizontal="centerContinuous" vertical="center"/>
    </xf>
    <xf numFmtId="0" fontId="117" fillId="3" borderId="0" xfId="6" applyNumberFormat="1" applyFont="1" applyFill="1" applyBorder="1" applyAlignment="1">
      <alignment horizontal="left" vertical="center"/>
    </xf>
    <xf numFmtId="0" fontId="118" fillId="3" borderId="0" xfId="6" applyFont="1" applyFill="1" applyBorder="1" applyAlignment="1">
      <alignment horizontal="left" vertical="center"/>
    </xf>
    <xf numFmtId="173" fontId="117" fillId="3" borderId="0" xfId="12" applyNumberFormat="1" applyFont="1" applyFill="1" applyBorder="1" applyAlignment="1">
      <alignment horizontal="centerContinuous" vertical="center"/>
    </xf>
    <xf numFmtId="0" fontId="115" fillId="3" borderId="0" xfId="3" applyNumberFormat="1" applyFont="1" applyFill="1" applyBorder="1" applyAlignment="1">
      <alignment horizontal="center" vertical="center"/>
    </xf>
    <xf numFmtId="0" fontId="119" fillId="3" borderId="0" xfId="6" applyFont="1" applyFill="1" applyBorder="1" applyAlignment="1">
      <alignment horizontal="left" vertical="center"/>
    </xf>
    <xf numFmtId="0" fontId="120" fillId="3" borderId="0" xfId="6" applyFont="1" applyFill="1" applyBorder="1" applyAlignment="1">
      <alignment horizontal="left" vertical="center"/>
    </xf>
    <xf numFmtId="0" fontId="3" fillId="3" borderId="48" xfId="3" applyFill="1" applyBorder="1" applyProtection="1">
      <protection hidden="1"/>
    </xf>
    <xf numFmtId="0" fontId="3" fillId="3" borderId="14" xfId="3" applyFill="1" applyBorder="1" applyProtection="1">
      <protection hidden="1"/>
    </xf>
    <xf numFmtId="0" fontId="3" fillId="3" borderId="49" xfId="3" applyFill="1" applyBorder="1" applyProtection="1">
      <protection hidden="1"/>
    </xf>
    <xf numFmtId="171" fontId="105" fillId="18" borderId="0" xfId="6" applyNumberFormat="1" applyFont="1" applyFill="1" applyBorder="1" applyAlignment="1" applyProtection="1">
      <alignment horizontal="center" vertical="center"/>
      <protection locked="0"/>
    </xf>
    <xf numFmtId="171" fontId="121" fillId="3" borderId="0" xfId="6" applyNumberFormat="1" applyFont="1" applyFill="1" applyBorder="1" applyAlignment="1">
      <alignment vertical="center"/>
    </xf>
    <xf numFmtId="171" fontId="100" fillId="0" borderId="0" xfId="6" applyNumberFormat="1" applyFont="1" applyFill="1" applyBorder="1" applyAlignment="1" applyProtection="1">
      <alignment horizontal="center" vertical="center" wrapText="1"/>
      <protection locked="0"/>
    </xf>
    <xf numFmtId="174" fontId="122" fillId="19" borderId="0" xfId="6" applyNumberFormat="1" applyFont="1" applyFill="1" applyBorder="1" applyAlignment="1" applyProtection="1">
      <alignment horizontal="center" vertical="center"/>
      <protection locked="0"/>
    </xf>
    <xf numFmtId="174" fontId="106" fillId="19" borderId="0" xfId="6" applyNumberFormat="1" applyFont="1" applyFill="1" applyBorder="1" applyAlignment="1" applyProtection="1">
      <alignment horizontal="center" vertical="center"/>
      <protection locked="0"/>
    </xf>
    <xf numFmtId="174" fontId="123" fillId="3" borderId="0" xfId="6" applyNumberFormat="1" applyFont="1" applyFill="1" applyBorder="1" applyAlignment="1" applyProtection="1">
      <alignment horizontal="center" vertical="center"/>
      <protection locked="0"/>
    </xf>
    <xf numFmtId="0" fontId="4" fillId="3" borderId="0" xfId="6" applyFont="1" applyFill="1" applyBorder="1" applyAlignment="1">
      <alignment vertical="center"/>
    </xf>
    <xf numFmtId="0" fontId="1" fillId="3" borderId="0" xfId="6" applyFill="1" applyBorder="1" applyAlignment="1">
      <alignment vertical="center"/>
    </xf>
    <xf numFmtId="0" fontId="3" fillId="3" borderId="0" xfId="3" applyFill="1" applyBorder="1" applyProtection="1">
      <protection hidden="1"/>
    </xf>
    <xf numFmtId="0" fontId="3" fillId="3" borderId="47" xfId="3" applyFill="1" applyBorder="1" applyProtection="1">
      <protection hidden="1"/>
    </xf>
    <xf numFmtId="0" fontId="1" fillId="3" borderId="48" xfId="6" applyFill="1" applyBorder="1" applyAlignment="1">
      <alignment vertical="center"/>
    </xf>
    <xf numFmtId="0" fontId="1" fillId="3" borderId="14" xfId="6" applyFill="1" applyBorder="1"/>
    <xf numFmtId="9" fontId="1" fillId="3" borderId="14" xfId="6" applyNumberFormat="1" applyFill="1" applyBorder="1" applyAlignment="1">
      <alignment vertical="center"/>
    </xf>
    <xf numFmtId="0" fontId="1" fillId="3" borderId="14" xfId="6" applyFill="1" applyBorder="1" applyAlignment="1">
      <alignment vertical="center"/>
    </xf>
    <xf numFmtId="0" fontId="9" fillId="3" borderId="0" xfId="15" applyFont="1" applyFill="1" applyBorder="1" applyAlignment="1">
      <alignment horizontal="right" vertical="center"/>
    </xf>
    <xf numFmtId="175" fontId="9" fillId="3" borderId="0" xfId="15" applyNumberFormat="1" applyFont="1" applyFill="1" applyBorder="1" applyAlignment="1">
      <alignment horizontal="centerContinuous" vertical="center"/>
    </xf>
    <xf numFmtId="175" fontId="128" fillId="3" borderId="0" xfId="15" applyNumberFormat="1" applyFont="1" applyFill="1" applyBorder="1" applyAlignment="1">
      <alignment horizontal="centerContinuous" vertical="center"/>
    </xf>
    <xf numFmtId="0" fontId="101" fillId="3" borderId="0" xfId="13" applyFill="1" applyBorder="1" applyAlignment="1">
      <alignment horizontal="centerContinuous" vertical="center"/>
    </xf>
    <xf numFmtId="176" fontId="9" fillId="3" borderId="0" xfId="15" applyNumberFormat="1" applyFont="1" applyFill="1" applyBorder="1" applyAlignment="1">
      <alignment horizontal="center" vertical="center"/>
    </xf>
    <xf numFmtId="0" fontId="127" fillId="3" borderId="8" xfId="13" applyFont="1" applyFill="1" applyBorder="1" applyAlignment="1">
      <alignment horizontal="center" vertical="center"/>
    </xf>
    <xf numFmtId="169" fontId="130" fillId="3" borderId="0" xfId="12" applyNumberFormat="1" applyFont="1" applyFill="1" applyBorder="1" applyAlignment="1">
      <alignment vertical="center"/>
    </xf>
    <xf numFmtId="169" fontId="89" fillId="3" borderId="0" xfId="12" applyNumberFormat="1" applyFont="1" applyFill="1" applyBorder="1" applyAlignment="1">
      <alignment vertical="center"/>
    </xf>
    <xf numFmtId="169" fontId="89" fillId="3" borderId="8" xfId="12" applyNumberFormat="1" applyFont="1" applyFill="1" applyBorder="1" applyAlignment="1">
      <alignment vertical="center"/>
    </xf>
    <xf numFmtId="169" fontId="9" fillId="3" borderId="0" xfId="12" applyNumberFormat="1" applyFont="1" applyFill="1" applyBorder="1" applyAlignment="1">
      <alignment vertical="center" wrapText="1"/>
    </xf>
    <xf numFmtId="2" fontId="9" fillId="3" borderId="0" xfId="12" applyNumberFormat="1" applyFont="1" applyFill="1" applyBorder="1" applyAlignment="1">
      <alignment horizontal="center" vertical="center"/>
    </xf>
    <xf numFmtId="171" fontId="9" fillId="3" borderId="0" xfId="12" applyNumberFormat="1" applyFont="1" applyFill="1" applyBorder="1" applyAlignment="1">
      <alignment horizontal="center" vertical="center"/>
    </xf>
    <xf numFmtId="170" fontId="9" fillId="3" borderId="8" xfId="13" applyNumberFormat="1" applyFont="1" applyFill="1" applyBorder="1" applyAlignment="1" applyProtection="1">
      <alignment horizontal="center" vertical="center"/>
      <protection locked="0"/>
    </xf>
    <xf numFmtId="0" fontId="89" fillId="3" borderId="0" xfId="13" applyFont="1" applyFill="1" applyBorder="1" applyAlignment="1">
      <alignment horizontal="center" vertical="center"/>
    </xf>
    <xf numFmtId="0" fontId="105" fillId="19" borderId="71" xfId="12" applyNumberFormat="1" applyFont="1" applyFill="1" applyBorder="1" applyAlignment="1">
      <alignment horizontal="center" vertical="center"/>
    </xf>
    <xf numFmtId="0" fontId="105" fillId="19" borderId="72" xfId="12" applyNumberFormat="1" applyFont="1" applyFill="1" applyBorder="1" applyAlignment="1">
      <alignment horizontal="center" vertical="center"/>
    </xf>
    <xf numFmtId="0" fontId="105" fillId="3" borderId="0" xfId="12" applyNumberFormat="1" applyFont="1" applyFill="1" applyBorder="1" applyAlignment="1">
      <alignment horizontal="center" vertical="center"/>
    </xf>
    <xf numFmtId="0" fontId="105" fillId="3" borderId="8" xfId="12" applyNumberFormat="1" applyFont="1" applyFill="1" applyBorder="1" applyAlignment="1">
      <alignment horizontal="center" vertical="center"/>
    </xf>
    <xf numFmtId="0" fontId="1" fillId="3" borderId="8" xfId="6" applyFill="1" applyBorder="1"/>
    <xf numFmtId="0" fontId="90" fillId="3" borderId="0" xfId="6" applyFont="1" applyFill="1" applyBorder="1" applyAlignment="1">
      <alignment horizontal="center" vertical="center"/>
    </xf>
    <xf numFmtId="1" fontId="114" fillId="19" borderId="0" xfId="12" applyNumberFormat="1" applyFont="1" applyFill="1" applyBorder="1" applyAlignment="1">
      <alignment horizontal="center" vertical="center"/>
    </xf>
    <xf numFmtId="1" fontId="114" fillId="19" borderId="8" xfId="12" applyNumberFormat="1" applyFont="1" applyFill="1" applyBorder="1" applyAlignment="1">
      <alignment horizontal="center" vertical="center"/>
    </xf>
    <xf numFmtId="165" fontId="114" fillId="19" borderId="0" xfId="12" applyNumberFormat="1" applyFont="1" applyFill="1" applyBorder="1" applyAlignment="1">
      <alignment horizontal="center" vertical="center"/>
    </xf>
    <xf numFmtId="0" fontId="9" fillId="3" borderId="0" xfId="6" applyFont="1" applyFill="1" applyBorder="1" applyAlignment="1">
      <alignment horizontal="right" vertical="center"/>
    </xf>
    <xf numFmtId="0" fontId="89" fillId="3" borderId="0" xfId="6" applyFont="1" applyFill="1" applyBorder="1" applyAlignment="1">
      <alignment horizontal="right" vertical="center"/>
    </xf>
    <xf numFmtId="165" fontId="90" fillId="3" borderId="0" xfId="12" applyNumberFormat="1" applyFont="1" applyFill="1" applyBorder="1" applyAlignment="1">
      <alignment horizontal="center" vertical="center"/>
    </xf>
    <xf numFmtId="165" fontId="90" fillId="3" borderId="8" xfId="12" applyNumberFormat="1" applyFont="1" applyFill="1" applyBorder="1" applyAlignment="1">
      <alignment horizontal="center" vertical="center"/>
    </xf>
    <xf numFmtId="165" fontId="114" fillId="3" borderId="0" xfId="12" applyNumberFormat="1" applyFont="1" applyFill="1" applyBorder="1" applyAlignment="1">
      <alignment horizontal="center" vertical="center"/>
    </xf>
    <xf numFmtId="165" fontId="114" fillId="3" borderId="8" xfId="12" applyNumberFormat="1" applyFont="1" applyFill="1" applyBorder="1" applyAlignment="1">
      <alignment horizontal="center" vertical="center"/>
    </xf>
    <xf numFmtId="177" fontId="90" fillId="3" borderId="0" xfId="12" applyNumberFormat="1" applyFont="1" applyFill="1" applyBorder="1" applyAlignment="1">
      <alignment horizontal="center" vertical="center"/>
    </xf>
    <xf numFmtId="171" fontId="114" fillId="19" borderId="0" xfId="12" applyNumberFormat="1" applyFont="1" applyFill="1" applyBorder="1" applyAlignment="1">
      <alignment horizontal="center" vertical="center"/>
    </xf>
    <xf numFmtId="171" fontId="114" fillId="19" borderId="8" xfId="12" applyNumberFormat="1" applyFont="1" applyFill="1" applyBorder="1" applyAlignment="1">
      <alignment horizontal="center" vertical="center"/>
    </xf>
    <xf numFmtId="0" fontId="132" fillId="3" borderId="0" xfId="6" applyFont="1" applyFill="1" applyBorder="1" applyAlignment="1">
      <alignment horizontal="right" vertical="center"/>
    </xf>
    <xf numFmtId="0" fontId="133" fillId="3" borderId="0" xfId="6" applyFont="1" applyFill="1" applyBorder="1"/>
    <xf numFmtId="0" fontId="134" fillId="3" borderId="0" xfId="3" applyFont="1" applyFill="1" applyBorder="1" applyProtection="1">
      <protection hidden="1"/>
    </xf>
    <xf numFmtId="171" fontId="121" fillId="3" borderId="33" xfId="6" applyNumberFormat="1" applyFont="1" applyFill="1" applyBorder="1" applyAlignment="1">
      <alignment vertical="center"/>
    </xf>
    <xf numFmtId="0" fontId="1" fillId="3" borderId="33" xfId="6" applyFill="1" applyBorder="1"/>
    <xf numFmtId="0" fontId="3" fillId="3" borderId="33" xfId="3" applyFill="1" applyBorder="1" applyProtection="1">
      <protection hidden="1"/>
    </xf>
    <xf numFmtId="0" fontId="9" fillId="3" borderId="33" xfId="6" applyFont="1" applyFill="1" applyBorder="1" applyAlignment="1">
      <alignment horizontal="center" vertical="center"/>
    </xf>
    <xf numFmtId="171" fontId="4" fillId="3" borderId="33" xfId="6" applyNumberFormat="1" applyFont="1" applyFill="1" applyBorder="1" applyAlignment="1" applyProtection="1">
      <alignment horizontal="center" vertical="center" wrapText="1"/>
      <protection locked="0"/>
    </xf>
    <xf numFmtId="0" fontId="1" fillId="9" borderId="0" xfId="6" applyFill="1" applyBorder="1" applyAlignment="1">
      <alignment horizontal="centerContinuous" vertical="center"/>
    </xf>
    <xf numFmtId="0" fontId="1" fillId="9" borderId="0" xfId="6" applyFill="1" applyBorder="1" applyAlignment="1">
      <alignment vertical="center"/>
    </xf>
    <xf numFmtId="0" fontId="1" fillId="9" borderId="8" xfId="6" applyFill="1" applyBorder="1" applyAlignment="1">
      <alignment vertical="center"/>
    </xf>
    <xf numFmtId="169" fontId="135" fillId="3" borderId="0" xfId="12" applyNumberFormat="1" applyFont="1" applyFill="1" applyBorder="1" applyAlignment="1">
      <alignment horizontal="center" vertical="center" wrapText="1"/>
    </xf>
    <xf numFmtId="171" fontId="112" fillId="3" borderId="0" xfId="12" applyNumberFormat="1" applyFont="1" applyFill="1" applyBorder="1" applyAlignment="1">
      <alignment horizontal="center" vertical="center"/>
    </xf>
    <xf numFmtId="171" fontId="110" fillId="3" borderId="8" xfId="12" applyNumberFormat="1" applyFont="1" applyFill="1" applyBorder="1" applyAlignment="1">
      <alignment horizontal="center" vertical="center"/>
    </xf>
    <xf numFmtId="0" fontId="111" fillId="23" borderId="0" xfId="6" applyFont="1" applyFill="1" applyBorder="1" applyAlignment="1">
      <alignment vertical="center"/>
    </xf>
    <xf numFmtId="0" fontId="3" fillId="23" borderId="8" xfId="6" applyFont="1" applyFill="1" applyBorder="1" applyAlignment="1">
      <alignment vertical="center"/>
    </xf>
    <xf numFmtId="0" fontId="3" fillId="3" borderId="0" xfId="6" applyFont="1" applyFill="1" applyBorder="1" applyAlignment="1">
      <alignment horizontal="center" vertical="center" wrapText="1"/>
    </xf>
    <xf numFmtId="2" fontId="89" fillId="3" borderId="0" xfId="6" applyNumberFormat="1" applyFont="1" applyFill="1" applyBorder="1" applyAlignment="1">
      <alignment horizontal="center" vertical="center"/>
    </xf>
    <xf numFmtId="0" fontId="89" fillId="3" borderId="0" xfId="6" applyFont="1" applyFill="1" applyBorder="1" applyAlignment="1">
      <alignment horizontal="left" vertical="center"/>
    </xf>
    <xf numFmtId="0" fontId="111" fillId="3" borderId="0" xfId="6" applyFont="1" applyFill="1" applyBorder="1" applyAlignment="1">
      <alignment vertical="center"/>
    </xf>
    <xf numFmtId="0" fontId="3" fillId="3" borderId="8" xfId="6" applyFont="1" applyFill="1" applyBorder="1" applyAlignment="1">
      <alignment vertical="center"/>
    </xf>
    <xf numFmtId="0" fontId="4" fillId="2" borderId="0" xfId="6" applyFont="1" applyFill="1" applyBorder="1" applyAlignment="1">
      <alignment horizontal="centerContinuous" vertical="center"/>
    </xf>
    <xf numFmtId="169" fontId="138" fillId="24" borderId="0" xfId="12" applyNumberFormat="1" applyFont="1" applyFill="1" applyBorder="1" applyAlignment="1">
      <alignment horizontal="center" vertical="center" wrapText="1"/>
    </xf>
    <xf numFmtId="1" fontId="138" fillId="24" borderId="0" xfId="12" applyNumberFormat="1" applyFont="1" applyFill="1" applyBorder="1" applyAlignment="1">
      <alignment horizontal="centerContinuous" vertical="center"/>
    </xf>
    <xf numFmtId="0" fontId="138" fillId="24" borderId="0" xfId="6" applyFont="1" applyFill="1" applyBorder="1" applyAlignment="1">
      <alignment horizontal="center" vertical="center" wrapText="1"/>
    </xf>
    <xf numFmtId="0" fontId="138" fillId="24" borderId="0" xfId="6" applyFont="1" applyFill="1" applyBorder="1" applyAlignment="1">
      <alignment horizontal="centerContinuous" vertical="center"/>
    </xf>
    <xf numFmtId="0" fontId="138" fillId="24" borderId="0" xfId="6" applyFont="1" applyFill="1" applyBorder="1" applyAlignment="1">
      <alignment horizontal="center" vertical="center"/>
    </xf>
    <xf numFmtId="171" fontId="138" fillId="25" borderId="8" xfId="12" applyNumberFormat="1" applyFont="1" applyFill="1" applyBorder="1" applyAlignment="1">
      <alignment horizontal="center" vertical="center"/>
    </xf>
    <xf numFmtId="171" fontId="138" fillId="24" borderId="0" xfId="12" applyNumberFormat="1" applyFont="1" applyFill="1" applyBorder="1" applyAlignment="1">
      <alignment horizontal="center" vertical="center"/>
    </xf>
    <xf numFmtId="1" fontId="138" fillId="24" borderId="0" xfId="12" applyNumberFormat="1" applyFont="1" applyFill="1" applyBorder="1" applyAlignment="1">
      <alignment horizontal="center" vertical="center"/>
    </xf>
    <xf numFmtId="2" fontId="138" fillId="24" borderId="0" xfId="12" applyNumberFormat="1" applyFont="1" applyFill="1" applyBorder="1" applyAlignment="1">
      <alignment horizontal="center" vertical="center"/>
    </xf>
    <xf numFmtId="0" fontId="138" fillId="24" borderId="8" xfId="6" applyFont="1" applyFill="1" applyBorder="1" applyAlignment="1">
      <alignment horizontal="center" vertical="center"/>
    </xf>
    <xf numFmtId="171" fontId="138" fillId="24" borderId="33" xfId="12" applyNumberFormat="1" applyFont="1" applyFill="1" applyBorder="1" applyAlignment="1">
      <alignment horizontal="center" vertical="center"/>
    </xf>
    <xf numFmtId="1" fontId="138" fillId="24" borderId="33" xfId="12" applyNumberFormat="1" applyFont="1" applyFill="1" applyBorder="1" applyAlignment="1">
      <alignment horizontal="center" vertical="center"/>
    </xf>
    <xf numFmtId="0" fontId="138" fillId="24" borderId="33" xfId="6" applyFont="1" applyFill="1" applyBorder="1" applyAlignment="1">
      <alignment horizontal="center" vertical="center"/>
    </xf>
    <xf numFmtId="2" fontId="138" fillId="24" borderId="33" xfId="12" applyNumberFormat="1" applyFont="1" applyFill="1" applyBorder="1" applyAlignment="1">
      <alignment horizontal="center" vertical="center"/>
    </xf>
    <xf numFmtId="0" fontId="3" fillId="21" borderId="0" xfId="3" applyFill="1" applyBorder="1" applyProtection="1">
      <protection hidden="1"/>
    </xf>
    <xf numFmtId="0" fontId="9" fillId="3" borderId="0" xfId="14" applyFont="1" applyFill="1" applyBorder="1" applyAlignment="1" applyProtection="1">
      <alignment horizontal="center" wrapText="1"/>
    </xf>
    <xf numFmtId="165" fontId="90" fillId="3" borderId="0" xfId="14" applyNumberFormat="1" applyFont="1" applyFill="1" applyBorder="1" applyAlignment="1" applyProtection="1">
      <alignment horizontal="left" vertical="center"/>
    </xf>
    <xf numFmtId="0" fontId="140" fillId="3" borderId="46" xfId="13" applyFont="1" applyFill="1" applyBorder="1"/>
    <xf numFmtId="0" fontId="3" fillId="0" borderId="0" xfId="3" applyBorder="1" applyProtection="1">
      <protection hidden="1"/>
    </xf>
    <xf numFmtId="0" fontId="140" fillId="3" borderId="0" xfId="13" applyFont="1" applyFill="1" applyBorder="1"/>
    <xf numFmtId="0" fontId="3" fillId="26" borderId="0" xfId="3" applyFill="1" applyBorder="1" applyProtection="1">
      <protection hidden="1"/>
    </xf>
    <xf numFmtId="0" fontId="90" fillId="3" borderId="0" xfId="14" applyFont="1" applyFill="1" applyBorder="1" applyAlignment="1" applyProtection="1">
      <alignment vertical="center"/>
    </xf>
    <xf numFmtId="164" fontId="90" fillId="3" borderId="0" xfId="14" applyNumberFormat="1" applyFont="1" applyFill="1" applyBorder="1" applyAlignment="1" applyProtection="1">
      <alignment horizontal="center" vertical="center"/>
    </xf>
    <xf numFmtId="0" fontId="90" fillId="3" borderId="0" xfId="6" applyFont="1" applyFill="1" applyBorder="1" applyAlignment="1">
      <alignment horizontal="left" vertical="center"/>
    </xf>
    <xf numFmtId="168" fontId="90" fillId="3" borderId="47" xfId="14" applyNumberFormat="1" applyFont="1" applyFill="1" applyBorder="1" applyAlignment="1" applyProtection="1">
      <alignment horizontal="center" vertical="center"/>
    </xf>
    <xf numFmtId="0" fontId="1" fillId="3" borderId="48" xfId="6" applyFill="1" applyBorder="1"/>
    <xf numFmtId="0" fontId="3" fillId="0" borderId="14" xfId="3" applyBorder="1" applyProtection="1">
      <protection hidden="1"/>
    </xf>
    <xf numFmtId="0" fontId="1" fillId="3" borderId="49" xfId="6" applyFill="1" applyBorder="1"/>
    <xf numFmtId="0" fontId="13" fillId="3" borderId="0" xfId="13" applyFont="1" applyFill="1" applyBorder="1" applyAlignment="1">
      <alignment horizontal="center" vertical="center"/>
    </xf>
    <xf numFmtId="0" fontId="13" fillId="3" borderId="8" xfId="13" applyFont="1" applyFill="1" applyBorder="1" applyAlignment="1">
      <alignment horizontal="center" vertical="center"/>
    </xf>
    <xf numFmtId="0" fontId="144" fillId="3" borderId="0" xfId="6" applyFont="1" applyFill="1" applyBorder="1"/>
    <xf numFmtId="0" fontId="3" fillId="3" borderId="0" xfId="6" applyFont="1" applyFill="1" applyBorder="1"/>
    <xf numFmtId="0" fontId="3" fillId="3" borderId="8" xfId="6" applyFont="1" applyFill="1" applyBorder="1"/>
    <xf numFmtId="0" fontId="146" fillId="28" borderId="0" xfId="6" applyFont="1" applyFill="1" applyBorder="1" applyAlignment="1">
      <alignment horizontal="center" vertical="center"/>
    </xf>
    <xf numFmtId="0" fontId="1" fillId="24" borderId="0" xfId="6" applyFill="1" applyBorder="1" applyAlignment="1">
      <alignment vertical="center"/>
    </xf>
    <xf numFmtId="0" fontId="1" fillId="24" borderId="8" xfId="6" applyFill="1" applyBorder="1" applyAlignment="1">
      <alignment vertical="center"/>
    </xf>
    <xf numFmtId="0" fontId="149" fillId="0" borderId="0" xfId="6" applyFont="1" applyAlignment="1">
      <alignment horizontal="right" vertical="center"/>
    </xf>
    <xf numFmtId="0" fontId="1" fillId="24" borderId="0" xfId="6" applyFill="1" applyBorder="1" applyAlignment="1">
      <alignment horizontal="left" vertical="center"/>
    </xf>
    <xf numFmtId="0" fontId="150" fillId="24" borderId="0" xfId="6" applyFont="1" applyFill="1" applyBorder="1" applyAlignment="1">
      <alignment horizontal="right" vertical="center"/>
    </xf>
    <xf numFmtId="0" fontId="111" fillId="24" borderId="0" xfId="12" applyNumberFormat="1" applyFont="1" applyFill="1" applyBorder="1" applyAlignment="1">
      <alignment horizontal="center" vertical="center"/>
    </xf>
    <xf numFmtId="0" fontId="111" fillId="24" borderId="54" xfId="12" applyNumberFormat="1" applyFont="1" applyFill="1" applyBorder="1" applyAlignment="1">
      <alignment horizontal="center" vertical="center"/>
    </xf>
    <xf numFmtId="0" fontId="111" fillId="24" borderId="54" xfId="6" applyNumberFormat="1" applyFont="1" applyFill="1" applyBorder="1" applyAlignment="1" applyProtection="1">
      <alignment horizontal="center" vertical="center"/>
      <protection locked="0"/>
    </xf>
    <xf numFmtId="0" fontId="151" fillId="24" borderId="0" xfId="6" applyNumberFormat="1" applyFont="1" applyFill="1" applyBorder="1" applyAlignment="1">
      <alignment horizontal="right" vertical="center"/>
    </xf>
    <xf numFmtId="0" fontId="152" fillId="19" borderId="78" xfId="12" applyNumberFormat="1" applyFont="1" applyFill="1" applyBorder="1" applyAlignment="1">
      <alignment horizontal="center" vertical="center"/>
    </xf>
    <xf numFmtId="0" fontId="147" fillId="24" borderId="0" xfId="6" applyNumberFormat="1" applyFont="1" applyFill="1" applyBorder="1" applyAlignment="1">
      <alignment horizontal="left" vertical="center"/>
    </xf>
    <xf numFmtId="0" fontId="153" fillId="24" borderId="0" xfId="6" applyNumberFormat="1" applyFont="1" applyFill="1" applyBorder="1" applyAlignment="1">
      <alignment horizontal="right" vertical="center"/>
    </xf>
    <xf numFmtId="168" fontId="154" fillId="19" borderId="78" xfId="8" applyNumberFormat="1" applyFont="1" applyFill="1" applyBorder="1" applyAlignment="1">
      <alignment horizontal="center" vertical="center"/>
    </xf>
    <xf numFmtId="168" fontId="1" fillId="24" borderId="0" xfId="6" applyNumberFormat="1" applyFill="1" applyBorder="1" applyAlignment="1">
      <alignment horizontal="center" vertical="center"/>
    </xf>
    <xf numFmtId="0" fontId="147" fillId="24" borderId="0" xfId="6" applyNumberFormat="1" applyFont="1" applyFill="1" applyBorder="1" applyAlignment="1">
      <alignment horizontal="right" vertical="center"/>
    </xf>
    <xf numFmtId="0" fontId="147" fillId="0" borderId="0" xfId="6" applyNumberFormat="1" applyFont="1" applyBorder="1" applyAlignment="1">
      <alignment horizontal="right" vertical="center"/>
    </xf>
    <xf numFmtId="170" fontId="112" fillId="19" borderId="0" xfId="6" applyNumberFormat="1" applyFont="1" applyFill="1" applyBorder="1" applyAlignment="1" applyProtection="1">
      <alignment horizontal="center" vertical="center"/>
      <protection locked="0"/>
    </xf>
    <xf numFmtId="0" fontId="157" fillId="24" borderId="0" xfId="3" applyFont="1" applyFill="1" applyBorder="1" applyAlignment="1">
      <alignment horizontal="left" vertical="center"/>
    </xf>
    <xf numFmtId="0" fontId="1" fillId="0" borderId="0" xfId="6" applyAlignment="1">
      <alignment vertical="center"/>
    </xf>
    <xf numFmtId="165" fontId="89" fillId="24" borderId="0" xfId="6" applyNumberFormat="1" applyFont="1" applyFill="1" applyBorder="1" applyAlignment="1">
      <alignment horizontal="center" vertical="center"/>
    </xf>
    <xf numFmtId="0" fontId="1" fillId="24" borderId="13" xfId="6" applyFill="1" applyBorder="1" applyAlignment="1">
      <alignment vertical="center"/>
    </xf>
    <xf numFmtId="0" fontId="1" fillId="24" borderId="14" xfId="6" applyFill="1" applyBorder="1" applyAlignment="1">
      <alignment vertical="center"/>
    </xf>
    <xf numFmtId="0" fontId="1" fillId="24" borderId="15" xfId="6" applyFill="1" applyBorder="1" applyAlignment="1">
      <alignment vertical="center"/>
    </xf>
    <xf numFmtId="0" fontId="158" fillId="24" borderId="0" xfId="3" applyFont="1" applyFill="1" applyBorder="1" applyAlignment="1">
      <alignment vertical="center"/>
    </xf>
    <xf numFmtId="0" fontId="158" fillId="24" borderId="8" xfId="3" applyFont="1" applyFill="1" applyBorder="1" applyAlignment="1">
      <alignment vertical="center"/>
    </xf>
    <xf numFmtId="180" fontId="156" fillId="24" borderId="0" xfId="8" applyNumberFormat="1" applyFont="1" applyFill="1" applyBorder="1" applyAlignment="1">
      <alignment horizontal="center" vertical="center"/>
    </xf>
    <xf numFmtId="180" fontId="159" fillId="24" borderId="8" xfId="8" applyNumberFormat="1" applyFont="1" applyFill="1" applyBorder="1" applyAlignment="1">
      <alignment vertical="center"/>
    </xf>
    <xf numFmtId="180" fontId="156" fillId="24" borderId="0" xfId="8" applyNumberFormat="1" applyFont="1" applyFill="1" applyBorder="1" applyAlignment="1">
      <alignment horizontal="left" vertical="center"/>
    </xf>
    <xf numFmtId="164" fontId="160" fillId="5" borderId="56" xfId="8" applyNumberFormat="1" applyFont="1" applyFill="1" applyBorder="1" applyAlignment="1">
      <alignment vertical="center"/>
    </xf>
    <xf numFmtId="0" fontId="1" fillId="24" borderId="0" xfId="6" applyFill="1" applyBorder="1"/>
    <xf numFmtId="0" fontId="1" fillId="24" borderId="8" xfId="6" applyFill="1" applyBorder="1"/>
    <xf numFmtId="0" fontId="1" fillId="0" borderId="0" xfId="6" applyBorder="1"/>
    <xf numFmtId="0" fontId="149" fillId="24" borderId="0" xfId="6" applyFont="1" applyFill="1" applyBorder="1" applyAlignment="1">
      <alignment vertical="center" wrapText="1"/>
    </xf>
    <xf numFmtId="0" fontId="149" fillId="0" borderId="0" xfId="6" applyFont="1" applyBorder="1" applyAlignment="1">
      <alignment horizontal="right"/>
    </xf>
    <xf numFmtId="0" fontId="150" fillId="24" borderId="0" xfId="6" applyFont="1" applyFill="1" applyBorder="1" applyAlignment="1">
      <alignment horizontal="right"/>
    </xf>
    <xf numFmtId="0" fontId="111" fillId="24" borderId="85" xfId="12" applyNumberFormat="1" applyFont="1" applyFill="1" applyBorder="1" applyAlignment="1">
      <alignment horizontal="center" vertical="center"/>
    </xf>
    <xf numFmtId="0" fontId="111" fillId="24" borderId="85" xfId="6" applyNumberFormat="1" applyFont="1" applyFill="1" applyBorder="1" applyAlignment="1" applyProtection="1">
      <alignment horizontal="center" vertical="center"/>
      <protection locked="0"/>
    </xf>
    <xf numFmtId="164" fontId="162" fillId="19" borderId="86" xfId="8" applyNumberFormat="1" applyFont="1" applyFill="1" applyBorder="1" applyAlignment="1">
      <alignment horizontal="center" vertical="center"/>
    </xf>
    <xf numFmtId="1" fontId="163" fillId="24" borderId="0" xfId="8" applyNumberFormat="1" applyFont="1" applyFill="1" applyBorder="1" applyAlignment="1">
      <alignment horizontal="center" vertical="center"/>
    </xf>
    <xf numFmtId="0" fontId="149" fillId="24" borderId="0" xfId="6" applyFont="1" applyFill="1" applyBorder="1" applyAlignment="1">
      <alignment vertical="center"/>
    </xf>
    <xf numFmtId="0" fontId="149" fillId="24" borderId="0" xfId="6" applyFont="1" applyFill="1" applyBorder="1" applyAlignment="1">
      <alignment horizontal="right" vertical="center"/>
    </xf>
    <xf numFmtId="2" fontId="159" fillId="24" borderId="85" xfId="8" applyNumberFormat="1" applyFont="1" applyFill="1" applyBorder="1" applyAlignment="1">
      <alignment horizontal="center" vertical="center"/>
    </xf>
    <xf numFmtId="0" fontId="1" fillId="24" borderId="0" xfId="6" applyFill="1" applyBorder="1" applyAlignment="1">
      <alignment horizontal="left"/>
    </xf>
    <xf numFmtId="0" fontId="157" fillId="24" borderId="13" xfId="3" applyFont="1" applyFill="1" applyBorder="1" applyAlignment="1">
      <alignment horizontal="center" vertical="center"/>
    </xf>
    <xf numFmtId="0" fontId="1" fillId="24" borderId="14" xfId="6" applyFill="1" applyBorder="1"/>
    <xf numFmtId="0" fontId="1" fillId="24" borderId="15" xfId="6" applyFill="1" applyBorder="1"/>
    <xf numFmtId="0" fontId="167" fillId="24" borderId="79" xfId="3" applyFont="1" applyFill="1" applyBorder="1" applyAlignment="1">
      <alignment vertical="center"/>
    </xf>
    <xf numFmtId="0" fontId="89" fillId="3" borderId="0" xfId="6" applyFont="1" applyFill="1" applyBorder="1"/>
    <xf numFmtId="0" fontId="101" fillId="3" borderId="0" xfId="12" applyFill="1" applyAlignment="1">
      <alignment vertical="center"/>
    </xf>
    <xf numFmtId="0" fontId="89" fillId="16" borderId="87" xfId="12" applyFont="1" applyFill="1" applyBorder="1" applyAlignment="1" applyProtection="1">
      <alignment horizontal="centerContinuous" vertical="center"/>
      <protection locked="0"/>
    </xf>
    <xf numFmtId="0" fontId="89" fillId="16" borderId="88" xfId="12" applyFont="1" applyFill="1" applyBorder="1" applyAlignment="1" applyProtection="1">
      <alignment horizontal="centerContinuous" vertical="center"/>
      <protection locked="0"/>
    </xf>
    <xf numFmtId="0" fontId="89" fillId="16" borderId="89" xfId="12" applyFont="1" applyFill="1" applyBorder="1" applyAlignment="1" applyProtection="1">
      <alignment horizontal="right" vertical="center"/>
      <protection locked="0"/>
    </xf>
    <xf numFmtId="181" fontId="107" fillId="19" borderId="47" xfId="6" applyNumberFormat="1" applyFont="1" applyFill="1" applyBorder="1" applyAlignment="1" applyProtection="1">
      <alignment horizontal="center" vertical="center"/>
      <protection locked="0"/>
    </xf>
    <xf numFmtId="0" fontId="105" fillId="3" borderId="0" xfId="6" applyFont="1" applyFill="1" applyBorder="1" applyAlignment="1" applyProtection="1">
      <alignment horizontal="right" vertical="center"/>
      <protection locked="0"/>
    </xf>
    <xf numFmtId="0" fontId="106" fillId="3" borderId="0" xfId="6" applyFont="1" applyFill="1" applyBorder="1" applyAlignment="1" applyProtection="1">
      <alignment horizontal="right" vertical="center"/>
      <protection locked="0"/>
    </xf>
    <xf numFmtId="181" fontId="168" fillId="19" borderId="8" xfId="6" applyNumberFormat="1" applyFont="1" applyFill="1" applyBorder="1" applyAlignment="1" applyProtection="1">
      <alignment horizontal="center" vertical="center"/>
      <protection locked="0"/>
    </xf>
    <xf numFmtId="0" fontId="169" fillId="3" borderId="0" xfId="6" applyFont="1" applyFill="1" applyBorder="1" applyAlignment="1" applyProtection="1">
      <alignment horizontal="right" vertical="center" wrapText="1"/>
      <protection locked="0"/>
    </xf>
    <xf numFmtId="182" fontId="168" fillId="19" borderId="47" xfId="6" applyNumberFormat="1" applyFont="1" applyFill="1" applyBorder="1" applyAlignment="1" applyProtection="1">
      <alignment horizontal="center" vertical="center"/>
      <protection locked="0"/>
    </xf>
    <xf numFmtId="181" fontId="168" fillId="19" borderId="47" xfId="6" applyNumberFormat="1" applyFont="1" applyFill="1" applyBorder="1" applyAlignment="1" applyProtection="1">
      <alignment horizontal="center" vertical="center"/>
      <protection locked="0"/>
    </xf>
    <xf numFmtId="181" fontId="107" fillId="19" borderId="8" xfId="6" applyNumberFormat="1" applyFont="1" applyFill="1" applyBorder="1" applyAlignment="1" applyProtection="1">
      <alignment horizontal="center" vertical="center"/>
      <protection locked="0"/>
    </xf>
    <xf numFmtId="0" fontId="111" fillId="3" borderId="0" xfId="6" applyFont="1" applyFill="1" applyBorder="1" applyAlignment="1" applyProtection="1">
      <alignment horizontal="right" vertical="center"/>
      <protection locked="0"/>
    </xf>
    <xf numFmtId="181" fontId="41" fillId="3" borderId="47" xfId="6" applyNumberFormat="1" applyFont="1" applyFill="1" applyBorder="1" applyAlignment="1" applyProtection="1">
      <alignment horizontal="center" vertical="center"/>
      <protection locked="0"/>
    </xf>
    <xf numFmtId="0" fontId="3" fillId="3" borderId="0" xfId="6" applyFont="1" applyFill="1" applyBorder="1" applyAlignment="1" applyProtection="1">
      <alignment horizontal="right" vertical="center"/>
      <protection locked="0"/>
    </xf>
    <xf numFmtId="181" fontId="41" fillId="3" borderId="8" xfId="6" applyNumberFormat="1" applyFont="1" applyFill="1" applyBorder="1" applyAlignment="1" applyProtection="1">
      <alignment horizontal="center" vertical="center"/>
      <protection locked="0"/>
    </xf>
    <xf numFmtId="0" fontId="41" fillId="3" borderId="0" xfId="6" applyFont="1" applyFill="1" applyBorder="1" applyAlignment="1" applyProtection="1">
      <alignment horizontal="right" vertical="center"/>
      <protection locked="0"/>
    </xf>
    <xf numFmtId="182" fontId="41" fillId="3" borderId="47" xfId="6" applyNumberFormat="1" applyFont="1" applyFill="1" applyBorder="1" applyAlignment="1" applyProtection="1">
      <alignment horizontal="center" vertical="center"/>
      <protection locked="0"/>
    </xf>
    <xf numFmtId="182" fontId="41" fillId="3" borderId="8" xfId="6" applyNumberFormat="1" applyFont="1" applyFill="1" applyBorder="1" applyAlignment="1" applyProtection="1">
      <alignment horizontal="center" vertical="center"/>
      <protection locked="0"/>
    </xf>
    <xf numFmtId="0" fontId="3" fillId="2" borderId="90" xfId="6" applyFont="1" applyFill="1" applyBorder="1" applyAlignment="1" applyProtection="1">
      <alignment horizontal="left" vertical="center"/>
      <protection locked="0"/>
    </xf>
    <xf numFmtId="0" fontId="3" fillId="2" borderId="91" xfId="6" applyFont="1" applyFill="1" applyBorder="1" applyAlignment="1" applyProtection="1">
      <alignment horizontal="right" vertical="center"/>
      <protection locked="0"/>
    </xf>
    <xf numFmtId="181" fontId="41" fillId="2" borderId="91" xfId="6" applyNumberFormat="1" applyFont="1" applyFill="1" applyBorder="1" applyAlignment="1" applyProtection="1">
      <alignment horizontal="center" vertical="center"/>
      <protection locked="0"/>
    </xf>
    <xf numFmtId="0" fontId="3" fillId="2" borderId="91" xfId="3" applyFill="1" applyBorder="1" applyProtection="1">
      <protection hidden="1"/>
    </xf>
    <xf numFmtId="0" fontId="41" fillId="2" borderId="91" xfId="6" applyFont="1" applyFill="1" applyBorder="1" applyAlignment="1" applyProtection="1">
      <alignment horizontal="right" vertical="center"/>
      <protection locked="0"/>
    </xf>
    <xf numFmtId="182" fontId="41" fillId="2" borderId="91" xfId="6" applyNumberFormat="1" applyFont="1" applyFill="1" applyBorder="1" applyAlignment="1" applyProtection="1">
      <alignment horizontal="center" vertical="center"/>
      <protection locked="0"/>
    </xf>
    <xf numFmtId="182" fontId="41" fillId="2" borderId="92" xfId="6" applyNumberFormat="1" applyFont="1" applyFill="1" applyBorder="1" applyAlignment="1" applyProtection="1">
      <alignment horizontal="center" vertical="center"/>
      <protection locked="0"/>
    </xf>
    <xf numFmtId="174" fontId="136" fillId="19" borderId="47" xfId="6" applyNumberFormat="1" applyFont="1" applyFill="1" applyBorder="1" applyAlignment="1" applyProtection="1">
      <alignment horizontal="center" vertical="center"/>
      <protection locked="0"/>
    </xf>
    <xf numFmtId="0" fontId="41" fillId="3" borderId="13" xfId="6" applyFont="1" applyFill="1" applyBorder="1" applyAlignment="1" applyProtection="1">
      <alignment horizontal="left" vertical="center"/>
      <protection locked="0"/>
    </xf>
    <xf numFmtId="0" fontId="41" fillId="3" borderId="14" xfId="6" applyFont="1" applyFill="1" applyBorder="1" applyAlignment="1" applyProtection="1">
      <alignment horizontal="right" vertical="center"/>
      <protection locked="0"/>
    </xf>
    <xf numFmtId="182" fontId="41" fillId="3" borderId="49" xfId="6" applyNumberFormat="1" applyFont="1" applyFill="1" applyBorder="1" applyAlignment="1" applyProtection="1">
      <alignment horizontal="center" vertical="center"/>
      <protection locked="0"/>
    </xf>
    <xf numFmtId="0" fontId="3" fillId="3" borderId="14" xfId="6" applyFont="1" applyFill="1" applyBorder="1" applyAlignment="1" applyProtection="1">
      <alignment horizontal="right" vertical="center"/>
      <protection locked="0"/>
    </xf>
    <xf numFmtId="181" fontId="41" fillId="3" borderId="49" xfId="6" applyNumberFormat="1" applyFont="1" applyFill="1" applyBorder="1" applyAlignment="1" applyProtection="1">
      <alignment horizontal="center" vertical="center"/>
      <protection locked="0"/>
    </xf>
    <xf numFmtId="182" fontId="41" fillId="3" borderId="15" xfId="6" applyNumberFormat="1" applyFont="1" applyFill="1" applyBorder="1" applyAlignment="1" applyProtection="1">
      <alignment horizontal="center" vertical="center"/>
      <protection locked="0"/>
    </xf>
    <xf numFmtId="0" fontId="45" fillId="3" borderId="0" xfId="6" applyFont="1" applyFill="1" applyAlignment="1">
      <alignment vertical="center"/>
    </xf>
    <xf numFmtId="0" fontId="171" fillId="3" borderId="0" xfId="6" applyFont="1" applyFill="1" applyAlignment="1">
      <alignment horizontal="left" vertical="center"/>
    </xf>
    <xf numFmtId="0" fontId="171" fillId="3" borderId="0" xfId="6" applyFont="1" applyFill="1" applyAlignment="1">
      <alignment horizontal="right" vertical="center"/>
    </xf>
    <xf numFmtId="0" fontId="172" fillId="3" borderId="0" xfId="6" applyFont="1" applyFill="1" applyAlignment="1">
      <alignment vertical="center"/>
    </xf>
    <xf numFmtId="0" fontId="173" fillId="3" borderId="0" xfId="6" applyFont="1" applyFill="1" applyAlignment="1">
      <alignment vertical="center"/>
    </xf>
    <xf numFmtId="0" fontId="116" fillId="3" borderId="0" xfId="3" applyFont="1" applyFill="1" applyAlignment="1" applyProtection="1">
      <alignment horizontal="left" vertical="center"/>
      <protection hidden="1"/>
    </xf>
    <xf numFmtId="0" fontId="0" fillId="0" borderId="0" xfId="0" applyFill="1"/>
    <xf numFmtId="0" fontId="146" fillId="28" borderId="0" xfId="6" applyFont="1" applyFill="1" applyBorder="1" applyAlignment="1">
      <alignment vertical="center"/>
    </xf>
    <xf numFmtId="0" fontId="1" fillId="24" borderId="0" xfId="6" applyFill="1"/>
    <xf numFmtId="0" fontId="176" fillId="34" borderId="0" xfId="0" applyFont="1" applyFill="1"/>
    <xf numFmtId="0" fontId="0" fillId="34" borderId="0" xfId="0" applyFill="1"/>
    <xf numFmtId="0" fontId="0" fillId="24" borderId="0" xfId="0" applyFill="1"/>
    <xf numFmtId="0" fontId="181" fillId="24" borderId="0" xfId="3" applyFont="1" applyFill="1" applyBorder="1" applyAlignment="1">
      <alignment horizontal="center"/>
    </xf>
    <xf numFmtId="0" fontId="0" fillId="24" borderId="0" xfId="0" applyFill="1" applyBorder="1"/>
    <xf numFmtId="0" fontId="109" fillId="24" borderId="0" xfId="12" applyNumberFormat="1" applyFont="1" applyFill="1" applyBorder="1" applyAlignment="1">
      <alignment horizontal="left" vertical="center" wrapText="1"/>
    </xf>
    <xf numFmtId="0" fontId="185" fillId="24" borderId="0" xfId="12" applyNumberFormat="1" applyFont="1" applyFill="1" applyBorder="1" applyAlignment="1">
      <alignment horizontal="right" vertical="center"/>
    </xf>
    <xf numFmtId="0" fontId="3" fillId="0" borderId="0" xfId="3" applyFont="1" applyFill="1" applyAlignment="1">
      <alignment vertical="center"/>
    </xf>
    <xf numFmtId="0" fontId="186" fillId="0" borderId="0" xfId="3" applyFont="1" applyFill="1" applyBorder="1" applyAlignment="1" applyProtection="1">
      <alignment horizontal="center" vertical="center" wrapText="1"/>
      <protection hidden="1"/>
    </xf>
    <xf numFmtId="0" fontId="187" fillId="0" borderId="0" xfId="0" applyFont="1" applyFill="1" applyBorder="1" applyAlignment="1">
      <alignment horizontal="center" vertical="center"/>
    </xf>
    <xf numFmtId="0" fontId="3" fillId="24" borderId="0" xfId="3" applyFont="1" applyFill="1" applyAlignment="1">
      <alignment vertical="center"/>
    </xf>
    <xf numFmtId="0" fontId="53" fillId="4" borderId="12" xfId="3" applyFont="1" applyFill="1" applyBorder="1" applyAlignment="1">
      <alignment horizontal="left" vertical="center"/>
    </xf>
    <xf numFmtId="0" fontId="89" fillId="4" borderId="0" xfId="3" applyFont="1" applyFill="1" applyBorder="1" applyAlignment="1">
      <alignment vertical="center"/>
    </xf>
    <xf numFmtId="0" fontId="89" fillId="4" borderId="8" xfId="3" applyFont="1" applyFill="1" applyBorder="1" applyAlignment="1">
      <alignment vertical="center"/>
    </xf>
    <xf numFmtId="0" fontId="188" fillId="4" borderId="0" xfId="0" applyFont="1" applyFill="1" applyBorder="1" applyAlignment="1">
      <alignment horizontal="right" vertical="center"/>
    </xf>
    <xf numFmtId="164" fontId="27" fillId="3" borderId="0" xfId="1" applyNumberFormat="1" applyFont="1" applyFill="1" applyBorder="1" applyAlignment="1">
      <alignment horizontal="center" vertical="center"/>
    </xf>
    <xf numFmtId="0" fontId="32" fillId="3" borderId="0" xfId="3" applyFont="1" applyFill="1" applyBorder="1" applyAlignment="1" applyProtection="1">
      <alignment horizontal="center" vertical="center"/>
      <protection hidden="1"/>
    </xf>
    <xf numFmtId="164" fontId="26" fillId="3" borderId="0" xfId="1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 applyProtection="1">
      <alignment horizontal="left" vertical="center"/>
      <protection locked="0"/>
    </xf>
    <xf numFmtId="0" fontId="50" fillId="3" borderId="0" xfId="3" applyFont="1" applyFill="1" applyBorder="1" applyAlignment="1" applyProtection="1">
      <alignment horizontal="center" vertical="center"/>
      <protection hidden="1"/>
    </xf>
    <xf numFmtId="0" fontId="50" fillId="3" borderId="16" xfId="3" applyFont="1" applyFill="1" applyBorder="1" applyAlignment="1" applyProtection="1">
      <alignment horizontal="center" vertical="center"/>
      <protection hidden="1"/>
    </xf>
    <xf numFmtId="0" fontId="3" fillId="3" borderId="46" xfId="3" applyFill="1" applyBorder="1" applyAlignment="1">
      <alignment horizontal="center" vertical="center" wrapText="1"/>
    </xf>
    <xf numFmtId="0" fontId="3" fillId="3" borderId="0" xfId="3" applyFill="1" applyBorder="1" applyAlignment="1">
      <alignment horizontal="center" vertical="center" wrapText="1"/>
    </xf>
    <xf numFmtId="0" fontId="3" fillId="3" borderId="0" xfId="3" applyFill="1" applyBorder="1" applyAlignment="1">
      <alignment horizontal="center" vertical="center"/>
    </xf>
    <xf numFmtId="0" fontId="3" fillId="3" borderId="33" xfId="3" applyFill="1" applyBorder="1" applyAlignment="1">
      <alignment horizontal="center" vertical="center"/>
    </xf>
    <xf numFmtId="0" fontId="9" fillId="3" borderId="0" xfId="6" applyFont="1" applyFill="1" applyBorder="1" applyAlignment="1">
      <alignment horizontal="center" vertical="center"/>
    </xf>
    <xf numFmtId="169" fontId="9" fillId="3" borderId="0" xfId="12" applyNumberFormat="1" applyFont="1" applyFill="1" applyBorder="1" applyAlignment="1">
      <alignment horizontal="right" vertical="center" wrapText="1"/>
    </xf>
    <xf numFmtId="169" fontId="136" fillId="3" borderId="0" xfId="12" applyNumberFormat="1" applyFont="1" applyFill="1" applyBorder="1" applyAlignment="1">
      <alignment horizontal="right" vertical="center" wrapText="1"/>
    </xf>
    <xf numFmtId="169" fontId="137" fillId="3" borderId="0" xfId="12" applyNumberFormat="1" applyFont="1" applyFill="1" applyBorder="1" applyAlignment="1">
      <alignment horizontal="right" vertical="center" wrapText="1"/>
    </xf>
    <xf numFmtId="0" fontId="129" fillId="21" borderId="46" xfId="13" applyFont="1" applyFill="1" applyBorder="1" applyAlignment="1">
      <alignment horizontal="center" vertical="center"/>
    </xf>
    <xf numFmtId="0" fontId="90" fillId="3" borderId="0" xfId="14" applyFont="1" applyFill="1" applyBorder="1" applyAlignment="1" applyProtection="1">
      <alignment horizontal="right" vertical="center"/>
    </xf>
    <xf numFmtId="0" fontId="129" fillId="26" borderId="46" xfId="13" applyFont="1" applyFill="1" applyBorder="1" applyAlignment="1">
      <alignment horizontal="center" vertical="center"/>
    </xf>
    <xf numFmtId="2" fontId="89" fillId="3" borderId="0" xfId="14" applyNumberFormat="1" applyFont="1" applyFill="1" applyBorder="1" applyAlignment="1" applyProtection="1">
      <alignment horizontal="center" vertical="center"/>
    </xf>
    <xf numFmtId="0" fontId="142" fillId="3" borderId="0" xfId="14" applyFont="1" applyFill="1" applyBorder="1" applyAlignment="1" applyProtection="1">
      <alignment horizontal="left" vertical="center"/>
    </xf>
    <xf numFmtId="178" fontId="143" fillId="3" borderId="0" xfId="14" applyNumberFormat="1" applyFont="1" applyFill="1" applyBorder="1" applyAlignment="1" applyProtection="1">
      <alignment horizontal="center" vertical="center"/>
    </xf>
    <xf numFmtId="179" fontId="143" fillId="3" borderId="0" xfId="14" applyNumberFormat="1" applyFont="1" applyFill="1" applyBorder="1" applyAlignment="1" applyProtection="1">
      <alignment horizontal="center" vertical="center"/>
    </xf>
    <xf numFmtId="0" fontId="22" fillId="3" borderId="0" xfId="0" applyFont="1" applyFill="1" applyBorder="1" applyAlignment="1" applyProtection="1">
      <alignment horizontal="left" vertical="center"/>
      <protection locked="0"/>
    </xf>
    <xf numFmtId="0" fontId="65" fillId="3" borderId="0" xfId="3" applyFont="1" applyFill="1" applyBorder="1" applyAlignment="1" applyProtection="1">
      <alignment vertical="center"/>
      <protection hidden="1"/>
    </xf>
    <xf numFmtId="0" fontId="27" fillId="3" borderId="0" xfId="3" applyFont="1" applyFill="1" applyBorder="1" applyAlignment="1" applyProtection="1">
      <alignment horizontal="left" vertical="center"/>
      <protection hidden="1"/>
    </xf>
    <xf numFmtId="0" fontId="93" fillId="3" borderId="0" xfId="0" applyFont="1" applyFill="1" applyBorder="1" applyAlignment="1" applyProtection="1">
      <alignment horizontal="left" vertical="center"/>
      <protection locked="0"/>
    </xf>
    <xf numFmtId="0" fontId="93" fillId="3" borderId="0" xfId="0" applyFont="1" applyFill="1"/>
    <xf numFmtId="0" fontId="93" fillId="3" borderId="0" xfId="0" applyFont="1" applyFill="1" applyBorder="1"/>
    <xf numFmtId="0" fontId="190" fillId="3" borderId="0" xfId="3" applyFont="1" applyFill="1" applyBorder="1" applyAlignment="1" applyProtection="1">
      <alignment horizontal="center" vertical="center"/>
      <protection hidden="1"/>
    </xf>
    <xf numFmtId="0" fontId="191" fillId="3" borderId="0" xfId="0" applyFont="1" applyFill="1" applyBorder="1" applyAlignment="1" applyProtection="1">
      <alignment horizontal="left" vertical="center"/>
      <protection locked="0"/>
    </xf>
    <xf numFmtId="0" fontId="191" fillId="3" borderId="8" xfId="0" applyFont="1" applyFill="1" applyBorder="1" applyAlignment="1" applyProtection="1">
      <alignment horizontal="left" vertical="center"/>
      <protection locked="0"/>
    </xf>
    <xf numFmtId="0" fontId="191" fillId="3" borderId="0" xfId="0" applyFont="1" applyFill="1"/>
    <xf numFmtId="0" fontId="191" fillId="3" borderId="0" xfId="0" applyFont="1" applyFill="1" applyBorder="1"/>
    <xf numFmtId="0" fontId="194" fillId="3" borderId="0" xfId="0" applyFont="1" applyFill="1" applyBorder="1" applyAlignment="1">
      <alignment vertical="center"/>
    </xf>
    <xf numFmtId="0" fontId="194" fillId="3" borderId="0" xfId="3" applyFont="1" applyFill="1" applyBorder="1" applyAlignment="1" applyProtection="1">
      <alignment horizontal="left" vertical="center"/>
      <protection hidden="1"/>
    </xf>
    <xf numFmtId="0" fontId="191" fillId="0" borderId="0" xfId="0" applyFont="1"/>
    <xf numFmtId="0" fontId="197" fillId="3" borderId="0" xfId="0" applyFont="1" applyFill="1" applyBorder="1" applyAlignment="1" applyProtection="1">
      <alignment horizontal="left" vertical="center"/>
      <protection locked="0"/>
    </xf>
    <xf numFmtId="0" fontId="198" fillId="3" borderId="0" xfId="3" applyFont="1" applyFill="1" applyBorder="1" applyAlignment="1" applyProtection="1">
      <alignment horizontal="right" vertical="center"/>
      <protection hidden="1"/>
    </xf>
    <xf numFmtId="0" fontId="197" fillId="3" borderId="8" xfId="0" applyFont="1" applyFill="1" applyBorder="1" applyAlignment="1" applyProtection="1">
      <alignment horizontal="left" vertical="center"/>
      <protection locked="0"/>
    </xf>
    <xf numFmtId="0" fontId="201" fillId="3" borderId="0" xfId="3" applyFont="1" applyFill="1" applyBorder="1" applyAlignment="1" applyProtection="1">
      <alignment vertical="center"/>
      <protection hidden="1"/>
    </xf>
    <xf numFmtId="0" fontId="197" fillId="3" borderId="0" xfId="0" applyFont="1" applyFill="1"/>
    <xf numFmtId="0" fontId="197" fillId="3" borderId="0" xfId="0" applyFont="1" applyFill="1" applyBorder="1"/>
    <xf numFmtId="0" fontId="199" fillId="3" borderId="0" xfId="3" applyFont="1" applyFill="1" applyBorder="1" applyAlignment="1" applyProtection="1">
      <alignment horizontal="center" vertical="center"/>
      <protection hidden="1"/>
    </xf>
    <xf numFmtId="0" fontId="202" fillId="3" borderId="0" xfId="0" applyFont="1" applyFill="1" applyBorder="1" applyAlignment="1">
      <alignment vertical="center"/>
    </xf>
    <xf numFmtId="0" fontId="202" fillId="3" borderId="8" xfId="0" applyFont="1" applyFill="1" applyBorder="1" applyAlignment="1">
      <alignment vertical="center"/>
    </xf>
    <xf numFmtId="0" fontId="171" fillId="3" borderId="0" xfId="0" applyFont="1" applyFill="1" applyBorder="1" applyAlignment="1" applyProtection="1">
      <alignment horizontal="left" vertical="center"/>
      <protection locked="0"/>
    </xf>
    <xf numFmtId="0" fontId="171" fillId="3" borderId="8" xfId="0" applyFont="1" applyFill="1" applyBorder="1" applyAlignment="1" applyProtection="1">
      <alignment horizontal="left" vertical="center"/>
      <protection locked="0"/>
    </xf>
    <xf numFmtId="0" fontId="171" fillId="3" borderId="0" xfId="0" applyFont="1" applyFill="1"/>
    <xf numFmtId="0" fontId="171" fillId="3" borderId="0" xfId="0" applyFont="1" applyFill="1" applyBorder="1"/>
    <xf numFmtId="0" fontId="201" fillId="3" borderId="0" xfId="0" applyFont="1" applyFill="1" applyBorder="1" applyAlignment="1">
      <alignment vertical="center"/>
    </xf>
    <xf numFmtId="0" fontId="201" fillId="3" borderId="8" xfId="0" applyFont="1" applyFill="1" applyBorder="1" applyAlignment="1">
      <alignment vertical="center"/>
    </xf>
    <xf numFmtId="0" fontId="201" fillId="3" borderId="0" xfId="3" applyFont="1" applyFill="1" applyBorder="1" applyAlignment="1" applyProtection="1">
      <alignment horizontal="left" vertical="center"/>
      <protection hidden="1"/>
    </xf>
    <xf numFmtId="0" fontId="171" fillId="0" borderId="0" xfId="0" applyFont="1"/>
    <xf numFmtId="167" fontId="201" fillId="3" borderId="0" xfId="3" applyNumberFormat="1" applyFont="1" applyFill="1" applyBorder="1" applyAlignment="1" applyProtection="1">
      <alignment horizontal="right" vertical="center"/>
      <protection hidden="1"/>
    </xf>
    <xf numFmtId="0" fontId="205" fillId="3" borderId="0" xfId="4" applyFont="1" applyFill="1" applyBorder="1"/>
    <xf numFmtId="0" fontId="171" fillId="3" borderId="25" xfId="0" applyFont="1" applyFill="1" applyBorder="1" applyAlignment="1" applyProtection="1">
      <alignment horizontal="left" vertical="center"/>
      <protection locked="0"/>
    </xf>
    <xf numFmtId="0" fontId="171" fillId="3" borderId="25" xfId="0" applyFont="1" applyFill="1" applyBorder="1"/>
    <xf numFmtId="0" fontId="201" fillId="3" borderId="26" xfId="3" applyFont="1" applyFill="1" applyBorder="1" applyAlignment="1" applyProtection="1">
      <alignment horizontal="left" vertical="center"/>
      <protection hidden="1"/>
    </xf>
    <xf numFmtId="0" fontId="208" fillId="3" borderId="0" xfId="3" applyFont="1" applyFill="1" applyBorder="1" applyAlignment="1">
      <alignment horizontal="center" vertical="center"/>
    </xf>
    <xf numFmtId="165" fontId="64" fillId="6" borderId="0" xfId="1" applyNumberFormat="1" applyFont="1" applyFill="1" applyBorder="1" applyAlignment="1">
      <alignment horizontal="center" vertical="center"/>
    </xf>
    <xf numFmtId="164" fontId="64" fillId="6" borderId="0" xfId="1" applyNumberFormat="1" applyFont="1" applyFill="1" applyBorder="1" applyAlignment="1">
      <alignment horizontal="center" vertical="center"/>
    </xf>
    <xf numFmtId="0" fontId="1" fillId="3" borderId="12" xfId="0" applyFont="1" applyFill="1" applyBorder="1" applyAlignment="1" applyProtection="1">
      <alignment horizontal="left" vertical="center"/>
      <protection locked="0"/>
    </xf>
    <xf numFmtId="166" fontId="64" fillId="6" borderId="0" xfId="1" applyNumberFormat="1" applyFont="1" applyFill="1" applyBorder="1" applyAlignment="1">
      <alignment horizontal="center" vertical="center"/>
    </xf>
    <xf numFmtId="164" fontId="64" fillId="6" borderId="0" xfId="1" applyNumberFormat="1" applyFont="1" applyFill="1" applyBorder="1" applyAlignment="1">
      <alignment vertical="center"/>
    </xf>
    <xf numFmtId="0" fontId="1" fillId="3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/>
    <xf numFmtId="0" fontId="93" fillId="3" borderId="12" xfId="0" applyFont="1" applyFill="1" applyBorder="1" applyAlignment="1" applyProtection="1">
      <alignment horizontal="left" vertical="center"/>
      <protection locked="0"/>
    </xf>
    <xf numFmtId="0" fontId="210" fillId="3" borderId="0" xfId="3" applyFont="1" applyFill="1" applyBorder="1" applyAlignment="1">
      <alignment horizontal="center" vertical="center"/>
    </xf>
    <xf numFmtId="0" fontId="191" fillId="3" borderId="12" xfId="0" applyFont="1" applyFill="1" applyBorder="1" applyAlignment="1" applyProtection="1">
      <alignment horizontal="left" vertical="center"/>
      <protection locked="0"/>
    </xf>
    <xf numFmtId="164" fontId="212" fillId="3" borderId="0" xfId="1" applyNumberFormat="1" applyFont="1" applyFill="1" applyBorder="1" applyAlignment="1">
      <alignment horizontal="center" vertical="center"/>
    </xf>
    <xf numFmtId="0" fontId="208" fillId="3" borderId="27" xfId="3" applyFont="1" applyFill="1" applyBorder="1" applyAlignment="1">
      <alignment horizontal="center" vertical="center"/>
    </xf>
    <xf numFmtId="0" fontId="208" fillId="3" borderId="28" xfId="3" applyFont="1" applyFill="1" applyBorder="1" applyAlignment="1">
      <alignment horizontal="center" vertical="center"/>
    </xf>
    <xf numFmtId="0" fontId="213" fillId="3" borderId="0" xfId="3" applyFont="1" applyFill="1" applyBorder="1" applyAlignment="1">
      <alignment horizontal="center" vertical="center"/>
    </xf>
    <xf numFmtId="0" fontId="1" fillId="11" borderId="12" xfId="0" applyFont="1" applyFill="1" applyBorder="1" applyAlignment="1" applyProtection="1">
      <alignment horizontal="center" vertical="center"/>
      <protection locked="0"/>
    </xf>
    <xf numFmtId="164" fontId="64" fillId="3" borderId="0" xfId="1" applyNumberFormat="1" applyFont="1" applyFill="1" applyBorder="1" applyAlignment="1">
      <alignment horizontal="center" vertical="center"/>
    </xf>
    <xf numFmtId="0" fontId="1" fillId="3" borderId="0" xfId="0" applyFont="1" applyFill="1" applyBorder="1"/>
    <xf numFmtId="0" fontId="213" fillId="3" borderId="12" xfId="3" applyFont="1" applyFill="1" applyBorder="1" applyAlignment="1">
      <alignment horizontal="center" vertical="center"/>
    </xf>
    <xf numFmtId="0" fontId="214" fillId="3" borderId="0" xfId="3" applyFont="1" applyFill="1" applyBorder="1" applyAlignment="1">
      <alignment horizontal="center" vertical="center"/>
    </xf>
    <xf numFmtId="0" fontId="0" fillId="3" borderId="12" xfId="0" applyFont="1" applyFill="1" applyBorder="1" applyAlignment="1" applyProtection="1">
      <alignment horizontal="left" vertical="center"/>
      <protection locked="0"/>
    </xf>
    <xf numFmtId="0" fontId="208" fillId="3" borderId="12" xfId="3" applyFont="1" applyFill="1" applyBorder="1" applyAlignment="1">
      <alignment horizontal="center" vertical="center"/>
    </xf>
    <xf numFmtId="164" fontId="64" fillId="6" borderId="12" xfId="1" applyNumberFormat="1" applyFont="1" applyFill="1" applyBorder="1" applyAlignment="1">
      <alignment vertical="center"/>
    </xf>
    <xf numFmtId="164" fontId="64" fillId="3" borderId="12" xfId="1" applyNumberFormat="1" applyFont="1" applyFill="1" applyBorder="1" applyAlignment="1">
      <alignment vertical="center"/>
    </xf>
    <xf numFmtId="164" fontId="65" fillId="3" borderId="12" xfId="1" applyNumberFormat="1" applyFont="1" applyFill="1" applyBorder="1" applyAlignment="1">
      <alignment vertical="center"/>
    </xf>
    <xf numFmtId="0" fontId="216" fillId="3" borderId="12" xfId="3" applyFont="1" applyFill="1" applyBorder="1" applyAlignment="1">
      <alignment horizontal="center" vertical="center"/>
    </xf>
    <xf numFmtId="0" fontId="217" fillId="3" borderId="0" xfId="3" applyFont="1" applyFill="1" applyBorder="1" applyAlignment="1" applyProtection="1">
      <alignment horizontal="left"/>
      <protection hidden="1"/>
    </xf>
    <xf numFmtId="164" fontId="64" fillId="6" borderId="12" xfId="1" applyNumberFormat="1" applyFont="1" applyFill="1" applyBorder="1" applyAlignment="1">
      <alignment horizontal="center" vertical="center"/>
    </xf>
    <xf numFmtId="0" fontId="16" fillId="3" borderId="0" xfId="3" applyFont="1" applyFill="1" applyBorder="1" applyAlignment="1" applyProtection="1">
      <alignment horizontal="left" vertical="center"/>
      <protection hidden="1"/>
    </xf>
    <xf numFmtId="0" fontId="109" fillId="3" borderId="0" xfId="0" applyFont="1" applyFill="1" applyBorder="1" applyAlignment="1">
      <alignment vertical="center"/>
    </xf>
    <xf numFmtId="0" fontId="109" fillId="3" borderId="8" xfId="0" applyFont="1" applyFill="1" applyBorder="1" applyAlignment="1">
      <alignment vertical="center"/>
    </xf>
    <xf numFmtId="0" fontId="196" fillId="3" borderId="0" xfId="3" applyFont="1" applyFill="1" applyBorder="1" applyAlignment="1" applyProtection="1">
      <alignment horizontal="center" vertical="center"/>
      <protection hidden="1"/>
    </xf>
    <xf numFmtId="164" fontId="16" fillId="3" borderId="0" xfId="1" applyNumberFormat="1" applyFont="1" applyFill="1" applyBorder="1" applyAlignment="1">
      <alignment horizontal="center" vertical="center"/>
    </xf>
    <xf numFmtId="0" fontId="201" fillId="3" borderId="0" xfId="3" applyFont="1" applyFill="1" applyBorder="1" applyAlignment="1" applyProtection="1">
      <alignment vertical="center" wrapText="1"/>
      <protection hidden="1"/>
    </xf>
    <xf numFmtId="0" fontId="73" fillId="3" borderId="0" xfId="0" applyFont="1" applyFill="1" applyBorder="1" applyAlignment="1">
      <alignment vertical="center"/>
    </xf>
    <xf numFmtId="0" fontId="73" fillId="3" borderId="8" xfId="0" applyFont="1" applyFill="1" applyBorder="1" applyAlignment="1">
      <alignment vertical="center"/>
    </xf>
    <xf numFmtId="0" fontId="203" fillId="3" borderId="0" xfId="3" applyFont="1" applyFill="1" applyBorder="1" applyAlignment="1" applyProtection="1">
      <alignment horizontal="center" vertical="center"/>
      <protection hidden="1"/>
    </xf>
    <xf numFmtId="164" fontId="201" fillId="3" borderId="0" xfId="1" applyNumberFormat="1" applyFont="1" applyFill="1" applyBorder="1" applyAlignment="1">
      <alignment horizontal="center" vertical="center"/>
    </xf>
    <xf numFmtId="164" fontId="202" fillId="3" borderId="0" xfId="1" applyNumberFormat="1" applyFont="1" applyFill="1" applyBorder="1" applyAlignment="1">
      <alignment horizontal="center" vertical="center"/>
    </xf>
    <xf numFmtId="0" fontId="99" fillId="3" borderId="0" xfId="0" applyFont="1" applyFill="1" applyBorder="1" applyAlignment="1">
      <alignment vertical="center"/>
    </xf>
    <xf numFmtId="0" fontId="99" fillId="3" borderId="8" xfId="0" applyFont="1" applyFill="1" applyBorder="1" applyAlignment="1">
      <alignment vertical="center"/>
    </xf>
    <xf numFmtId="0" fontId="193" fillId="3" borderId="0" xfId="3" applyFont="1" applyFill="1" applyBorder="1" applyAlignment="1" applyProtection="1">
      <alignment vertical="center"/>
      <protection hidden="1"/>
    </xf>
    <xf numFmtId="0" fontId="197" fillId="3" borderId="12" xfId="0" applyFont="1" applyFill="1" applyBorder="1" applyAlignment="1" applyProtection="1">
      <alignment horizontal="left" vertical="center"/>
      <protection locked="0"/>
    </xf>
    <xf numFmtId="0" fontId="201" fillId="3" borderId="95" xfId="3" applyFont="1" applyFill="1" applyBorder="1" applyAlignment="1" applyProtection="1">
      <alignment vertical="center"/>
      <protection hidden="1"/>
    </xf>
    <xf numFmtId="0" fontId="171" fillId="3" borderId="95" xfId="0" applyFont="1" applyFill="1" applyBorder="1"/>
    <xf numFmtId="0" fontId="201" fillId="3" borderId="97" xfId="3" applyFont="1" applyFill="1" applyBorder="1" applyAlignment="1" applyProtection="1">
      <alignment vertical="center"/>
      <protection hidden="1"/>
    </xf>
    <xf numFmtId="0" fontId="171" fillId="3" borderId="97" xfId="0" applyFont="1" applyFill="1" applyBorder="1"/>
    <xf numFmtId="0" fontId="201" fillId="3" borderId="97" xfId="3" applyFont="1" applyFill="1" applyBorder="1" applyAlignment="1" applyProtection="1">
      <alignment horizontal="left" vertical="center"/>
      <protection hidden="1"/>
    </xf>
    <xf numFmtId="0" fontId="39" fillId="3" borderId="99" xfId="3" applyFont="1" applyFill="1" applyBorder="1" applyAlignment="1">
      <alignment horizontal="center" vertical="center"/>
    </xf>
    <xf numFmtId="0" fontId="0" fillId="0" borderId="100" xfId="0" applyBorder="1"/>
    <xf numFmtId="0" fontId="39" fillId="3" borderId="97" xfId="3" applyFont="1" applyFill="1" applyBorder="1" applyAlignment="1">
      <alignment horizontal="center" vertical="center"/>
    </xf>
    <xf numFmtId="0" fontId="0" fillId="0" borderId="97" xfId="0" applyBorder="1"/>
    <xf numFmtId="0" fontId="39" fillId="3" borderId="105" xfId="3" applyFont="1" applyFill="1" applyBorder="1" applyAlignment="1">
      <alignment horizontal="center" vertical="center"/>
    </xf>
    <xf numFmtId="0" fontId="0" fillId="0" borderId="106" xfId="0" applyBorder="1"/>
    <xf numFmtId="164" fontId="201" fillId="3" borderId="14" xfId="1" applyNumberFormat="1" applyFont="1" applyFill="1" applyBorder="1" applyAlignment="1">
      <alignment horizontal="center" vertical="center"/>
    </xf>
    <xf numFmtId="0" fontId="197" fillId="3" borderId="95" xfId="0" applyFont="1" applyFill="1" applyBorder="1"/>
    <xf numFmtId="0" fontId="197" fillId="3" borderId="97" xfId="0" applyFont="1" applyFill="1" applyBorder="1"/>
    <xf numFmtId="0" fontId="16" fillId="3" borderId="0" xfId="0" applyFont="1" applyFill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0" fontId="195" fillId="3" borderId="0" xfId="0" applyFont="1" applyFill="1" applyBorder="1" applyAlignment="1" applyProtection="1">
      <alignment horizontal="left" vertical="center"/>
      <protection locked="0"/>
    </xf>
    <xf numFmtId="0" fontId="116" fillId="3" borderId="0" xfId="0" applyFont="1" applyFill="1" applyBorder="1" applyAlignment="1">
      <alignment vertical="center"/>
    </xf>
    <xf numFmtId="0" fontId="116" fillId="3" borderId="8" xfId="0" applyFont="1" applyFill="1" applyBorder="1" applyAlignment="1">
      <alignment vertical="center"/>
    </xf>
    <xf numFmtId="0" fontId="220" fillId="3" borderId="0" xfId="3" applyFont="1" applyFill="1" applyBorder="1" applyAlignment="1">
      <alignment horizontal="center" vertical="center"/>
    </xf>
    <xf numFmtId="0" fontId="221" fillId="3" borderId="0" xfId="3" applyFont="1" applyFill="1" applyBorder="1" applyAlignment="1">
      <alignment horizontal="center" vertical="center"/>
    </xf>
    <xf numFmtId="0" fontId="171" fillId="3" borderId="95" xfId="0" applyFont="1" applyFill="1" applyBorder="1" applyAlignment="1" applyProtection="1">
      <alignment horizontal="left" vertical="center"/>
      <protection locked="0"/>
    </xf>
    <xf numFmtId="0" fontId="171" fillId="3" borderId="97" xfId="0" applyFont="1" applyFill="1" applyBorder="1" applyAlignment="1" applyProtection="1">
      <alignment horizontal="left" vertical="center"/>
      <protection locked="0"/>
    </xf>
    <xf numFmtId="0" fontId="201" fillId="3" borderId="95" xfId="0" applyFont="1" applyFill="1" applyBorder="1" applyAlignment="1">
      <alignment vertical="center"/>
    </xf>
    <xf numFmtId="0" fontId="201" fillId="3" borderId="96" xfId="0" applyFont="1" applyFill="1" applyBorder="1" applyAlignment="1">
      <alignment vertical="center"/>
    </xf>
    <xf numFmtId="0" fontId="201" fillId="3" borderId="97" xfId="0" applyFont="1" applyFill="1" applyBorder="1" applyAlignment="1">
      <alignment vertical="center"/>
    </xf>
    <xf numFmtId="0" fontId="201" fillId="3" borderId="98" xfId="0" applyFont="1" applyFill="1" applyBorder="1" applyAlignment="1">
      <alignment vertical="center"/>
    </xf>
    <xf numFmtId="0" fontId="197" fillId="3" borderId="97" xfId="0" applyFont="1" applyFill="1" applyBorder="1" applyAlignment="1" applyProtection="1">
      <alignment horizontal="left" vertical="center"/>
      <protection locked="0"/>
    </xf>
    <xf numFmtId="164" fontId="194" fillId="3" borderId="0" xfId="1" applyNumberFormat="1" applyFont="1" applyFill="1" applyBorder="1" applyAlignment="1">
      <alignment horizontal="right" vertical="center"/>
    </xf>
    <xf numFmtId="1" fontId="211" fillId="6" borderId="0" xfId="1" applyNumberFormat="1" applyFont="1" applyFill="1" applyBorder="1" applyAlignment="1">
      <alignment horizontal="center" vertical="center"/>
    </xf>
    <xf numFmtId="0" fontId="194" fillId="3" borderId="0" xfId="0" applyFont="1" applyFill="1" applyBorder="1" applyAlignment="1">
      <alignment horizontal="left" vertical="center"/>
    </xf>
    <xf numFmtId="164" fontId="194" fillId="3" borderId="0" xfId="1" applyNumberFormat="1" applyFont="1" applyFill="1" applyBorder="1" applyAlignment="1">
      <alignment horizontal="center" vertical="center"/>
    </xf>
    <xf numFmtId="164" fontId="224" fillId="3" borderId="0" xfId="1" applyNumberFormat="1" applyFont="1" applyFill="1" applyBorder="1" applyAlignment="1">
      <alignment horizontal="left" vertical="center"/>
    </xf>
    <xf numFmtId="0" fontId="225" fillId="3" borderId="0" xfId="0" applyFont="1" applyFill="1" applyBorder="1" applyAlignment="1" applyProtection="1">
      <alignment horizontal="left" vertical="center"/>
      <protection locked="0"/>
    </xf>
    <xf numFmtId="0" fontId="197" fillId="0" borderId="0" xfId="0" applyFont="1" applyBorder="1"/>
    <xf numFmtId="0" fontId="171" fillId="0" borderId="0" xfId="0" applyFont="1" applyBorder="1"/>
    <xf numFmtId="0" fontId="227" fillId="3" borderId="99" xfId="3" applyFont="1" applyFill="1" applyBorder="1" applyAlignment="1">
      <alignment horizontal="center" vertical="center"/>
    </xf>
    <xf numFmtId="0" fontId="171" fillId="0" borderId="100" xfId="0" applyFont="1" applyBorder="1"/>
    <xf numFmtId="0" fontId="200" fillId="3" borderId="0" xfId="3" applyFont="1" applyFill="1" applyBorder="1" applyAlignment="1" applyProtection="1">
      <alignment vertical="center"/>
      <protection hidden="1"/>
    </xf>
    <xf numFmtId="0" fontId="200" fillId="3" borderId="8" xfId="3" applyFont="1" applyFill="1" applyBorder="1" applyAlignment="1" applyProtection="1">
      <alignment vertical="center"/>
      <protection hidden="1"/>
    </xf>
    <xf numFmtId="0" fontId="171" fillId="3" borderId="111" xfId="0" applyFont="1" applyFill="1" applyBorder="1" applyAlignment="1" applyProtection="1">
      <alignment horizontal="left" vertical="center"/>
      <protection locked="0"/>
    </xf>
    <xf numFmtId="0" fontId="99" fillId="3" borderId="111" xfId="0" applyFont="1" applyFill="1" applyBorder="1" applyAlignment="1">
      <alignment vertical="center"/>
    </xf>
    <xf numFmtId="0" fontId="99" fillId="3" borderId="94" xfId="0" applyFont="1" applyFill="1" applyBorder="1" applyAlignment="1">
      <alignment vertical="center"/>
    </xf>
    <xf numFmtId="164" fontId="26" fillId="3" borderId="99" xfId="1" applyNumberFormat="1" applyFont="1" applyFill="1" applyBorder="1" applyAlignment="1">
      <alignment horizontal="center" vertical="center"/>
    </xf>
    <xf numFmtId="164" fontId="26" fillId="3" borderId="100" xfId="1" applyNumberFormat="1" applyFont="1" applyFill="1" applyBorder="1" applyAlignment="1">
      <alignment horizontal="center" vertical="center"/>
    </xf>
    <xf numFmtId="0" fontId="202" fillId="3" borderId="8" xfId="3" applyFont="1" applyFill="1" applyBorder="1" applyAlignment="1" applyProtection="1">
      <alignment horizontal="left" vertical="center"/>
      <protection hidden="1"/>
    </xf>
    <xf numFmtId="164" fontId="201" fillId="3" borderId="0" xfId="1" applyNumberFormat="1" applyFont="1" applyFill="1" applyBorder="1" applyAlignment="1">
      <alignment vertical="center"/>
    </xf>
    <xf numFmtId="164" fontId="202" fillId="3" borderId="0" xfId="1" applyNumberFormat="1" applyFont="1" applyFill="1" applyBorder="1" applyAlignment="1">
      <alignment vertical="center"/>
    </xf>
    <xf numFmtId="0" fontId="201" fillId="3" borderId="0" xfId="1" applyNumberFormat="1" applyFont="1" applyFill="1" applyBorder="1" applyAlignment="1">
      <alignment horizontal="center" vertical="center"/>
    </xf>
    <xf numFmtId="0" fontId="201" fillId="3" borderId="8" xfId="3" applyFont="1" applyFill="1" applyBorder="1" applyAlignment="1" applyProtection="1">
      <alignment horizontal="left" vertical="center"/>
      <protection hidden="1"/>
    </xf>
    <xf numFmtId="0" fontId="16" fillId="3" borderId="0" xfId="0" applyFont="1" applyFill="1" applyBorder="1" applyAlignment="1" applyProtection="1">
      <alignment horizontal="left" vertical="center"/>
      <protection locked="0"/>
    </xf>
    <xf numFmtId="0" fontId="192" fillId="3" borderId="12" xfId="0" applyFont="1" applyFill="1" applyBorder="1" applyAlignment="1" applyProtection="1">
      <alignment horizontal="left" vertical="center"/>
      <protection locked="0"/>
    </xf>
    <xf numFmtId="0" fontId="192" fillId="3" borderId="0" xfId="0" applyFont="1" applyFill="1" applyBorder="1" applyAlignment="1" applyProtection="1">
      <alignment horizontal="right" vertical="center"/>
      <protection locked="0"/>
    </xf>
    <xf numFmtId="0" fontId="189" fillId="0" borderId="0" xfId="4" applyFont="1"/>
    <xf numFmtId="0" fontId="201" fillId="3" borderId="0" xfId="3" applyFont="1" applyFill="1" applyBorder="1" applyAlignment="1" applyProtection="1">
      <alignment horizontal="right" vertical="center"/>
      <protection hidden="1"/>
    </xf>
    <xf numFmtId="0" fontId="202" fillId="3" borderId="0" xfId="0" applyFont="1" applyFill="1" applyBorder="1" applyAlignment="1">
      <alignment horizontal="left" vertical="center"/>
    </xf>
    <xf numFmtId="1" fontId="228" fillId="6" borderId="0" xfId="1" applyNumberFormat="1" applyFont="1" applyFill="1" applyBorder="1" applyAlignment="1">
      <alignment horizontal="center" vertical="center"/>
    </xf>
    <xf numFmtId="0" fontId="203" fillId="3" borderId="0" xfId="3" applyFont="1" applyFill="1" applyBorder="1" applyAlignment="1" applyProtection="1">
      <alignment vertical="center"/>
      <protection hidden="1"/>
    </xf>
    <xf numFmtId="0" fontId="203" fillId="3" borderId="0" xfId="3" applyFont="1" applyFill="1" applyBorder="1" applyAlignment="1" applyProtection="1">
      <alignment horizontal="right" vertical="center"/>
      <protection hidden="1"/>
    </xf>
    <xf numFmtId="0" fontId="171" fillId="3" borderId="0" xfId="0" applyFont="1" applyFill="1" applyBorder="1" applyAlignment="1">
      <alignment horizontal="right" vertical="center"/>
    </xf>
    <xf numFmtId="0" fontId="201" fillId="3" borderId="95" xfId="3" applyFont="1" applyFill="1" applyBorder="1" applyAlignment="1" applyProtection="1">
      <alignment horizontal="left" vertical="center"/>
      <protection hidden="1"/>
    </xf>
    <xf numFmtId="0" fontId="171" fillId="3" borderId="100" xfId="0" applyFont="1" applyFill="1" applyBorder="1"/>
    <xf numFmtId="164" fontId="201" fillId="3" borderId="99" xfId="1" applyNumberFormat="1" applyFont="1" applyFill="1" applyBorder="1" applyAlignment="1">
      <alignment vertical="center"/>
    </xf>
    <xf numFmtId="164" fontId="201" fillId="3" borderId="100" xfId="1" applyNumberFormat="1" applyFont="1" applyFill="1" applyBorder="1" applyAlignment="1">
      <alignment vertical="center"/>
    </xf>
    <xf numFmtId="167" fontId="201" fillId="3" borderId="99" xfId="3" applyNumberFormat="1" applyFont="1" applyFill="1" applyBorder="1" applyAlignment="1" applyProtection="1">
      <alignment horizontal="left" vertical="center"/>
      <protection hidden="1"/>
    </xf>
    <xf numFmtId="0" fontId="171" fillId="3" borderId="100" xfId="0" applyFont="1" applyFill="1" applyBorder="1" applyAlignment="1" applyProtection="1">
      <alignment horizontal="left" vertical="center"/>
      <protection locked="0"/>
    </xf>
    <xf numFmtId="0" fontId="171" fillId="3" borderId="95" xfId="0" applyFont="1" applyFill="1" applyBorder="1" applyAlignment="1">
      <alignment horizontal="left"/>
    </xf>
    <xf numFmtId="0" fontId="171" fillId="3" borderId="97" xfId="0" applyFont="1" applyFill="1" applyBorder="1" applyAlignment="1">
      <alignment horizontal="left"/>
    </xf>
    <xf numFmtId="0" fontId="171" fillId="3" borderId="111" xfId="0" applyFont="1" applyFill="1" applyBorder="1"/>
    <xf numFmtId="0" fontId="99" fillId="3" borderId="111" xfId="0" applyFont="1" applyFill="1" applyBorder="1" applyAlignment="1">
      <alignment vertical="center" wrapText="1"/>
    </xf>
    <xf numFmtId="0" fontId="99" fillId="3" borderId="94" xfId="0" applyFont="1" applyFill="1" applyBorder="1" applyAlignment="1">
      <alignment vertical="center" wrapText="1"/>
    </xf>
    <xf numFmtId="164" fontId="32" fillId="3" borderId="0" xfId="1" applyNumberFormat="1" applyFont="1" applyFill="1" applyBorder="1" applyAlignment="1">
      <alignment horizontal="center" vertical="center"/>
    </xf>
    <xf numFmtId="164" fontId="196" fillId="3" borderId="0" xfId="1" applyNumberFormat="1" applyFont="1" applyFill="1" applyBorder="1" applyAlignment="1">
      <alignment horizontal="center" vertical="center"/>
    </xf>
    <xf numFmtId="0" fontId="196" fillId="3" borderId="0" xfId="3" applyFont="1" applyFill="1" applyBorder="1" applyAlignment="1" applyProtection="1">
      <alignment vertical="center"/>
      <protection hidden="1"/>
    </xf>
    <xf numFmtId="164" fontId="196" fillId="3" borderId="0" xfId="1" applyNumberFormat="1" applyFont="1" applyFill="1" applyBorder="1" applyAlignment="1">
      <alignment horizontal="left" vertical="center"/>
    </xf>
    <xf numFmtId="164" fontId="207" fillId="3" borderId="0" xfId="1" applyNumberFormat="1" applyFont="1" applyFill="1" applyBorder="1" applyAlignment="1">
      <alignment horizontal="center" vertical="center"/>
    </xf>
    <xf numFmtId="164" fontId="201" fillId="3" borderId="99" xfId="1" applyNumberFormat="1" applyFont="1" applyFill="1" applyBorder="1" applyAlignment="1">
      <alignment horizontal="center" vertical="center"/>
    </xf>
    <xf numFmtId="164" fontId="201" fillId="3" borderId="100" xfId="1" applyNumberFormat="1" applyFont="1" applyFill="1" applyBorder="1" applyAlignment="1">
      <alignment horizontal="center" vertical="center"/>
    </xf>
    <xf numFmtId="0" fontId="202" fillId="0" borderId="0" xfId="0" applyFont="1" applyBorder="1"/>
    <xf numFmtId="0" fontId="171" fillId="3" borderId="99" xfId="0" applyFont="1" applyFill="1" applyBorder="1"/>
    <xf numFmtId="0" fontId="197" fillId="3" borderId="16" xfId="0" applyFont="1" applyFill="1" applyBorder="1" applyAlignment="1" applyProtection="1">
      <alignment horizontal="left" vertical="center"/>
      <protection locked="0"/>
    </xf>
    <xf numFmtId="0" fontId="230" fillId="3" borderId="0" xfId="3" applyFont="1" applyFill="1" applyBorder="1" applyAlignment="1">
      <alignment horizontal="center" vertical="center"/>
    </xf>
    <xf numFmtId="164" fontId="29" fillId="3" borderId="0" xfId="1" applyNumberFormat="1" applyFont="1" applyFill="1" applyBorder="1" applyAlignment="1">
      <alignment vertical="center"/>
    </xf>
    <xf numFmtId="0" fontId="197" fillId="0" borderId="16" xfId="0" applyFont="1" applyBorder="1"/>
    <xf numFmtId="164" fontId="201" fillId="3" borderId="16" xfId="1" applyNumberFormat="1" applyFont="1" applyFill="1" applyBorder="1" applyAlignment="1">
      <alignment vertical="center"/>
    </xf>
    <xf numFmtId="0" fontId="50" fillId="3" borderId="0" xfId="3" applyFont="1" applyFill="1" applyBorder="1" applyAlignment="1" applyProtection="1">
      <alignment horizontal="right" vertical="center"/>
      <protection hidden="1"/>
    </xf>
    <xf numFmtId="0" fontId="58" fillId="3" borderId="0" xfId="3" applyFont="1" applyFill="1" applyBorder="1" applyAlignment="1" applyProtection="1">
      <alignment horizontal="center" vertical="center"/>
      <protection hidden="1"/>
    </xf>
    <xf numFmtId="0" fontId="197" fillId="3" borderId="99" xfId="0" applyFont="1" applyFill="1" applyBorder="1"/>
    <xf numFmtId="0" fontId="197" fillId="3" borderId="100" xfId="0" applyFont="1" applyFill="1" applyBorder="1" applyAlignment="1" applyProtection="1">
      <alignment horizontal="left" vertical="center"/>
      <protection locked="0"/>
    </xf>
    <xf numFmtId="0" fontId="226" fillId="3" borderId="99" xfId="3" applyFont="1" applyFill="1" applyBorder="1" applyAlignment="1">
      <alignment horizontal="center" vertical="center"/>
    </xf>
    <xf numFmtId="164" fontId="202" fillId="3" borderId="99" xfId="1" applyNumberFormat="1" applyFont="1" applyFill="1" applyBorder="1" applyAlignment="1">
      <alignment horizontal="center" vertical="center"/>
    </xf>
    <xf numFmtId="164" fontId="202" fillId="3" borderId="100" xfId="1" applyNumberFormat="1" applyFont="1" applyFill="1" applyBorder="1" applyAlignment="1">
      <alignment horizontal="center" vertical="center"/>
    </xf>
    <xf numFmtId="0" fontId="197" fillId="3" borderId="99" xfId="0" applyFont="1" applyFill="1" applyBorder="1" applyAlignment="1" applyProtection="1">
      <alignment horizontal="left" vertical="center"/>
      <protection locked="0"/>
    </xf>
    <xf numFmtId="0" fontId="50" fillId="3" borderId="99" xfId="3" applyFont="1" applyFill="1" applyBorder="1" applyAlignment="1" applyProtection="1">
      <alignment horizontal="center" vertical="center"/>
      <protection hidden="1"/>
    </xf>
    <xf numFmtId="164" fontId="202" fillId="3" borderId="100" xfId="1" applyNumberFormat="1" applyFont="1" applyFill="1" applyBorder="1" applyAlignment="1">
      <alignment vertical="center"/>
    </xf>
    <xf numFmtId="0" fontId="197" fillId="3" borderId="100" xfId="0" applyFont="1" applyFill="1" applyBorder="1"/>
    <xf numFmtId="0" fontId="11" fillId="3" borderId="114" xfId="0" applyFont="1" applyFill="1" applyBorder="1" applyAlignment="1" applyProtection="1">
      <alignment horizontal="left" vertical="center"/>
      <protection locked="0"/>
    </xf>
    <xf numFmtId="0" fontId="46" fillId="0" borderId="0" xfId="0" applyFont="1" applyBorder="1"/>
    <xf numFmtId="0" fontId="47" fillId="3" borderId="99" xfId="3" applyFont="1" applyFill="1" applyBorder="1" applyAlignment="1" applyProtection="1">
      <alignment horizontal="center" vertical="center"/>
      <protection hidden="1"/>
    </xf>
    <xf numFmtId="0" fontId="47" fillId="3" borderId="100" xfId="3" applyFont="1" applyFill="1" applyBorder="1" applyAlignment="1" applyProtection="1">
      <alignment horizontal="right" vertical="center"/>
      <protection hidden="1"/>
    </xf>
    <xf numFmtId="0" fontId="0" fillId="3" borderId="99" xfId="0" applyFill="1" applyBorder="1"/>
    <xf numFmtId="0" fontId="171" fillId="0" borderId="99" xfId="0" applyFont="1" applyBorder="1"/>
    <xf numFmtId="164" fontId="203" fillId="3" borderId="100" xfId="1" applyNumberFormat="1" applyFont="1" applyFill="1" applyBorder="1" applyAlignment="1">
      <alignment horizontal="center" vertical="center"/>
    </xf>
    <xf numFmtId="0" fontId="0" fillId="3" borderId="100" xfId="0" applyFill="1" applyBorder="1"/>
    <xf numFmtId="0" fontId="11" fillId="3" borderId="100" xfId="0" applyFont="1" applyFill="1" applyBorder="1" applyAlignment="1" applyProtection="1">
      <alignment horizontal="left" vertical="center"/>
      <protection locked="0"/>
    </xf>
    <xf numFmtId="0" fontId="171" fillId="3" borderId="99" xfId="0" applyFont="1" applyFill="1" applyBorder="1" applyAlignment="1" applyProtection="1">
      <alignment horizontal="left" vertical="center"/>
      <protection locked="0"/>
    </xf>
    <xf numFmtId="164" fontId="203" fillId="3" borderId="99" xfId="1" applyNumberFormat="1" applyFont="1" applyFill="1" applyBorder="1" applyAlignment="1">
      <alignment horizontal="center" vertical="center"/>
    </xf>
    <xf numFmtId="0" fontId="231" fillId="3" borderId="0" xfId="0" applyFont="1" applyFill="1" applyBorder="1" applyAlignment="1" applyProtection="1">
      <alignment horizontal="left" vertical="center"/>
      <protection locked="0"/>
    </xf>
    <xf numFmtId="0" fontId="232" fillId="3" borderId="0" xfId="0" applyFont="1" applyFill="1" applyBorder="1" applyAlignment="1" applyProtection="1">
      <alignment horizontal="left" vertical="center"/>
      <protection locked="0"/>
    </xf>
    <xf numFmtId="0" fontId="195" fillId="3" borderId="0" xfId="0" applyFont="1" applyFill="1"/>
    <xf numFmtId="2" fontId="195" fillId="3" borderId="0" xfId="0" applyNumberFormat="1" applyFont="1" applyFill="1"/>
    <xf numFmtId="164" fontId="16" fillId="3" borderId="0" xfId="1" applyNumberFormat="1" applyFont="1" applyFill="1" applyBorder="1" applyAlignment="1">
      <alignment vertical="center"/>
    </xf>
    <xf numFmtId="0" fontId="194" fillId="3" borderId="8" xfId="3" applyFont="1" applyFill="1" applyBorder="1" applyAlignment="1" applyProtection="1">
      <alignment horizontal="left" vertical="center"/>
      <protection hidden="1"/>
    </xf>
    <xf numFmtId="0" fontId="191" fillId="3" borderId="0" xfId="0" applyFont="1" applyFill="1" applyAlignment="1">
      <alignment horizontal="right"/>
    </xf>
    <xf numFmtId="165" fontId="171" fillId="2" borderId="0" xfId="0" applyNumberFormat="1" applyFont="1" applyFill="1" applyBorder="1" applyAlignment="1" applyProtection="1">
      <alignment horizontal="left" vertical="center"/>
      <protection locked="0"/>
    </xf>
    <xf numFmtId="0" fontId="233" fillId="3" borderId="99" xfId="3" applyFont="1" applyFill="1" applyBorder="1" applyAlignment="1">
      <alignment horizontal="center" vertical="center"/>
    </xf>
    <xf numFmtId="0" fontId="2" fillId="0" borderId="100" xfId="0" applyFont="1" applyBorder="1"/>
    <xf numFmtId="0" fontId="197" fillId="3" borderId="95" xfId="0" applyFont="1" applyFill="1" applyBorder="1" applyAlignment="1" applyProtection="1">
      <alignment horizontal="left" vertical="center"/>
      <protection locked="0"/>
    </xf>
    <xf numFmtId="0" fontId="116" fillId="3" borderId="95" xfId="0" applyFont="1" applyFill="1" applyBorder="1" applyAlignment="1">
      <alignment vertical="center"/>
    </xf>
    <xf numFmtId="0" fontId="40" fillId="3" borderId="95" xfId="0" applyFont="1" applyFill="1" applyBorder="1" applyAlignment="1">
      <alignment vertical="center"/>
    </xf>
    <xf numFmtId="0" fontId="40" fillId="3" borderId="96" xfId="0" applyFont="1" applyFill="1" applyBorder="1" applyAlignment="1">
      <alignment vertical="center"/>
    </xf>
    <xf numFmtId="165" fontId="171" fillId="2" borderId="97" xfId="0" applyNumberFormat="1" applyFont="1" applyFill="1" applyBorder="1" applyAlignment="1" applyProtection="1">
      <alignment horizontal="left" vertical="center"/>
      <protection locked="0"/>
    </xf>
    <xf numFmtId="0" fontId="116" fillId="3" borderId="97" xfId="0" applyFont="1" applyFill="1" applyBorder="1" applyAlignment="1">
      <alignment vertical="center"/>
    </xf>
    <xf numFmtId="0" fontId="40" fillId="3" borderId="97" xfId="0" applyFont="1" applyFill="1" applyBorder="1" applyAlignment="1">
      <alignment vertical="center"/>
    </xf>
    <xf numFmtId="0" fontId="40" fillId="3" borderId="98" xfId="0" applyFont="1" applyFill="1" applyBorder="1" applyAlignment="1">
      <alignment vertical="center"/>
    </xf>
    <xf numFmtId="164" fontId="201" fillId="3" borderId="103" xfId="1" applyNumberFormat="1" applyFont="1" applyFill="1" applyBorder="1" applyAlignment="1">
      <alignment horizontal="center" vertical="center"/>
    </xf>
    <xf numFmtId="164" fontId="201" fillId="3" borderId="104" xfId="1" applyNumberFormat="1" applyFont="1" applyFill="1" applyBorder="1" applyAlignment="1">
      <alignment horizontal="center" vertical="center"/>
    </xf>
    <xf numFmtId="165" fontId="171" fillId="2" borderId="0" xfId="0" applyNumberFormat="1" applyFont="1" applyFill="1" applyBorder="1" applyAlignment="1" applyProtection="1">
      <alignment horizontal="right"/>
      <protection locked="0"/>
    </xf>
    <xf numFmtId="165" fontId="171" fillId="2" borderId="0" xfId="0" applyNumberFormat="1" applyFont="1" applyFill="1" applyBorder="1" applyAlignment="1" applyProtection="1">
      <alignment horizontal="left"/>
      <protection locked="0"/>
    </xf>
    <xf numFmtId="165" fontId="171" fillId="2" borderId="95" xfId="0" applyNumberFormat="1" applyFont="1" applyFill="1" applyBorder="1" applyAlignment="1" applyProtection="1">
      <alignment horizontal="right"/>
      <protection locked="0"/>
    </xf>
    <xf numFmtId="0" fontId="197" fillId="2" borderId="95" xfId="0" applyFont="1" applyFill="1" applyBorder="1" applyAlignment="1" applyProtection="1">
      <alignment horizontal="left"/>
      <protection locked="0"/>
    </xf>
    <xf numFmtId="164" fontId="202" fillId="3" borderId="97" xfId="1" applyNumberFormat="1" applyFont="1" applyFill="1" applyBorder="1" applyAlignment="1">
      <alignment horizontal="right"/>
    </xf>
    <xf numFmtId="0" fontId="197" fillId="0" borderId="97" xfId="0" applyFont="1" applyBorder="1" applyAlignment="1">
      <alignment horizontal="left"/>
    </xf>
    <xf numFmtId="0" fontId="201" fillId="3" borderId="0" xfId="0" applyFont="1" applyFill="1" applyBorder="1" applyAlignment="1">
      <alignment vertical="center" wrapText="1"/>
    </xf>
    <xf numFmtId="0" fontId="201" fillId="3" borderId="8" xfId="0" applyFont="1" applyFill="1" applyBorder="1" applyAlignment="1">
      <alignment vertical="center" wrapText="1"/>
    </xf>
    <xf numFmtId="0" fontId="2" fillId="3" borderId="99" xfId="0" applyFont="1" applyFill="1" applyBorder="1" applyAlignment="1" applyProtection="1">
      <alignment horizontal="left" vertical="center"/>
      <protection locked="0"/>
    </xf>
    <xf numFmtId="0" fontId="2" fillId="3" borderId="100" xfId="0" applyFont="1" applyFill="1" applyBorder="1" applyAlignment="1" applyProtection="1">
      <alignment horizontal="left" vertical="center"/>
      <protection locked="0"/>
    </xf>
    <xf numFmtId="0" fontId="209" fillId="3" borderId="0" xfId="0" applyFont="1" applyFill="1" applyBorder="1" applyAlignment="1" applyProtection="1">
      <alignment horizontal="center" vertical="center"/>
      <protection locked="0"/>
    </xf>
    <xf numFmtId="0" fontId="234" fillId="36" borderId="83" xfId="5" applyFont="1" applyFill="1" applyBorder="1" applyAlignment="1" applyProtection="1">
      <alignment horizontal="center" vertical="center"/>
      <protection hidden="1"/>
    </xf>
    <xf numFmtId="0" fontId="2" fillId="3" borderId="0" xfId="6" applyFont="1" applyFill="1"/>
    <xf numFmtId="0" fontId="236" fillId="24" borderId="46" xfId="3" applyFont="1" applyFill="1" applyBorder="1" applyAlignment="1">
      <alignment horizontal="left" vertical="center"/>
    </xf>
    <xf numFmtId="0" fontId="0" fillId="3" borderId="0" xfId="6" applyFont="1" applyFill="1"/>
    <xf numFmtId="0" fontId="93" fillId="11" borderId="114" xfId="6" applyFont="1" applyFill="1" applyBorder="1" applyAlignment="1" applyProtection="1">
      <alignment horizontal="center" vertical="center"/>
      <protection locked="0"/>
    </xf>
    <xf numFmtId="0" fontId="93" fillId="11" borderId="0" xfId="6" applyFont="1" applyFill="1" applyBorder="1" applyAlignment="1" applyProtection="1">
      <alignment horizontal="left" vertical="center"/>
      <protection locked="0"/>
    </xf>
    <xf numFmtId="2" fontId="237" fillId="3" borderId="0" xfId="6" applyNumberFormat="1" applyFont="1" applyFill="1" applyBorder="1" applyAlignment="1">
      <alignment horizontal="right" vertical="center"/>
    </xf>
    <xf numFmtId="2" fontId="237" fillId="3" borderId="0" xfId="6" applyNumberFormat="1" applyFont="1" applyFill="1" applyBorder="1" applyAlignment="1">
      <alignment horizontal="center" vertical="center"/>
    </xf>
    <xf numFmtId="0" fontId="238" fillId="3" borderId="0" xfId="3" applyFont="1" applyFill="1" applyAlignment="1" applyProtection="1">
      <alignment horizontal="center"/>
      <protection hidden="1"/>
    </xf>
    <xf numFmtId="0" fontId="238" fillId="3" borderId="0" xfId="6" applyFont="1" applyFill="1" applyAlignment="1">
      <alignment horizontal="center"/>
    </xf>
    <xf numFmtId="0" fontId="202" fillId="3" borderId="0" xfId="3" applyFont="1" applyFill="1" applyAlignment="1" applyProtection="1">
      <alignment vertical="center"/>
      <protection hidden="1"/>
    </xf>
    <xf numFmtId="0" fontId="171" fillId="3" borderId="0" xfId="3" applyFont="1" applyFill="1" applyBorder="1" applyAlignment="1" applyProtection="1">
      <alignment horizontal="left" vertical="center"/>
      <protection locked="0"/>
    </xf>
    <xf numFmtId="0" fontId="11" fillId="3" borderId="0" xfId="3" applyFont="1" applyFill="1" applyBorder="1" applyAlignment="1" applyProtection="1">
      <alignment horizontal="left" vertical="center"/>
      <protection locked="0"/>
    </xf>
    <xf numFmtId="0" fontId="73" fillId="0" borderId="0" xfId="3" applyFont="1" applyAlignment="1">
      <alignment vertical="center"/>
    </xf>
    <xf numFmtId="0" fontId="11" fillId="3" borderId="116" xfId="3" applyFont="1" applyFill="1" applyBorder="1" applyAlignment="1" applyProtection="1">
      <alignment horizontal="left" vertical="center"/>
      <protection locked="0"/>
    </xf>
    <xf numFmtId="0" fontId="240" fillId="3" borderId="114" xfId="3" applyFont="1" applyFill="1" applyBorder="1" applyAlignment="1">
      <alignment horizontal="center" vertical="center"/>
    </xf>
    <xf numFmtId="0" fontId="240" fillId="3" borderId="0" xfId="3" applyFont="1" applyFill="1" applyBorder="1" applyAlignment="1">
      <alignment horizontal="center" vertical="center"/>
    </xf>
    <xf numFmtId="0" fontId="240" fillId="3" borderId="8" xfId="3" applyFont="1" applyFill="1" applyBorder="1" applyAlignment="1">
      <alignment horizontal="center" vertical="center"/>
    </xf>
    <xf numFmtId="0" fontId="241" fillId="3" borderId="114" xfId="3" applyFont="1" applyFill="1" applyBorder="1" applyAlignment="1">
      <alignment vertical="center"/>
    </xf>
    <xf numFmtId="185" fontId="242" fillId="7" borderId="0" xfId="3" applyNumberFormat="1" applyFont="1" applyFill="1" applyBorder="1" applyAlignment="1">
      <alignment vertical="center"/>
    </xf>
    <xf numFmtId="0" fontId="3" fillId="3" borderId="0" xfId="3" applyFill="1" applyBorder="1"/>
    <xf numFmtId="185" fontId="242" fillId="3" borderId="0" xfId="3" applyNumberFormat="1" applyFont="1" applyFill="1" applyBorder="1" applyAlignment="1">
      <alignment vertical="center"/>
    </xf>
    <xf numFmtId="0" fontId="73" fillId="3" borderId="0" xfId="3" applyFont="1" applyFill="1" applyBorder="1"/>
    <xf numFmtId="0" fontId="243" fillId="3" borderId="0" xfId="3" applyFont="1" applyFill="1" applyBorder="1" applyAlignment="1">
      <alignment horizontal="center" vertical="center" wrapText="1"/>
    </xf>
    <xf numFmtId="0" fontId="243" fillId="3" borderId="8" xfId="3" applyFont="1" applyFill="1" applyBorder="1" applyAlignment="1">
      <alignment horizontal="center" vertical="center" wrapText="1"/>
    </xf>
    <xf numFmtId="0" fontId="244" fillId="3" borderId="114" xfId="3" applyFont="1" applyFill="1" applyBorder="1"/>
    <xf numFmtId="0" fontId="243" fillId="3" borderId="0" xfId="3" applyFont="1" applyFill="1" applyBorder="1" applyAlignment="1">
      <alignment vertical="center" wrapText="1"/>
    </xf>
    <xf numFmtId="0" fontId="241" fillId="3" borderId="0" xfId="3" applyFont="1" applyFill="1" applyBorder="1" applyAlignment="1">
      <alignment horizontal="right" vertical="center"/>
    </xf>
    <xf numFmtId="0" fontId="201" fillId="3" borderId="0" xfId="3" applyFont="1" applyFill="1" applyBorder="1" applyAlignment="1">
      <alignment horizontal="center" vertical="center"/>
    </xf>
    <xf numFmtId="0" fontId="201" fillId="3" borderId="8" xfId="3" applyFont="1" applyFill="1" applyBorder="1" applyAlignment="1">
      <alignment horizontal="center" vertical="center"/>
    </xf>
    <xf numFmtId="0" fontId="3" fillId="0" borderId="0" xfId="3" applyBorder="1"/>
    <xf numFmtId="0" fontId="206" fillId="3" borderId="0" xfId="3" applyFont="1" applyFill="1" applyBorder="1" applyAlignment="1">
      <alignment horizontal="center" vertical="center"/>
    </xf>
    <xf numFmtId="0" fontId="245" fillId="4" borderId="0" xfId="3" applyFont="1" applyFill="1" applyBorder="1" applyAlignment="1">
      <alignment horizontal="center" vertical="center"/>
    </xf>
    <xf numFmtId="0" fontId="220" fillId="5" borderId="8" xfId="3" applyFont="1" applyFill="1" applyBorder="1" applyAlignment="1">
      <alignment horizontal="center" vertical="center"/>
    </xf>
    <xf numFmtId="0" fontId="246" fillId="3" borderId="0" xfId="3" applyFont="1" applyFill="1" applyBorder="1" applyAlignment="1">
      <alignment horizontal="center" vertical="center"/>
    </xf>
    <xf numFmtId="0" fontId="245" fillId="3" borderId="0" xfId="3" applyFont="1" applyFill="1" applyBorder="1" applyAlignment="1">
      <alignment horizontal="center" vertical="center"/>
    </xf>
    <xf numFmtId="0" fontId="220" fillId="3" borderId="8" xfId="3" applyFont="1" applyFill="1" applyBorder="1" applyAlignment="1">
      <alignment horizontal="center" vertical="center"/>
    </xf>
    <xf numFmtId="0" fontId="206" fillId="3" borderId="114" xfId="3" applyFont="1" applyFill="1" applyBorder="1" applyAlignment="1">
      <alignment horizontal="center" vertical="center"/>
    </xf>
    <xf numFmtId="0" fontId="246" fillId="3" borderId="114" xfId="3" applyFont="1" applyFill="1" applyBorder="1" applyAlignment="1">
      <alignment horizontal="center" vertical="center"/>
    </xf>
    <xf numFmtId="0" fontId="3" fillId="3" borderId="114" xfId="3" applyFill="1" applyBorder="1"/>
    <xf numFmtId="0" fontId="109" fillId="3" borderId="0" xfId="3" applyFont="1" applyFill="1" applyBorder="1"/>
    <xf numFmtId="0" fontId="109" fillId="3" borderId="0" xfId="8" applyFont="1" applyFill="1" applyBorder="1" applyAlignment="1">
      <alignment horizontal="right" vertical="center"/>
    </xf>
    <xf numFmtId="186" fontId="87" fillId="38" borderId="0" xfId="8" applyNumberFormat="1" applyFont="1" applyFill="1" applyBorder="1" applyAlignment="1" applyProtection="1">
      <alignment horizontal="center" vertical="center"/>
    </xf>
    <xf numFmtId="0" fontId="194" fillId="3" borderId="0" xfId="8" applyFont="1" applyFill="1" applyBorder="1" applyAlignment="1">
      <alignment horizontal="right" vertical="center"/>
    </xf>
    <xf numFmtId="0" fontId="87" fillId="38" borderId="0" xfId="8" applyNumberFormat="1" applyFont="1" applyFill="1" applyBorder="1" applyAlignment="1" applyProtection="1">
      <alignment horizontal="center" vertical="center"/>
    </xf>
    <xf numFmtId="0" fontId="220" fillId="5" borderId="0" xfId="3" applyFont="1" applyFill="1" applyBorder="1" applyAlignment="1">
      <alignment horizontal="center" vertical="center"/>
    </xf>
    <xf numFmtId="186" fontId="87" fillId="3" borderId="0" xfId="8" applyNumberFormat="1" applyFont="1" applyFill="1" applyBorder="1" applyAlignment="1" applyProtection="1">
      <alignment horizontal="center" vertical="center"/>
    </xf>
    <xf numFmtId="0" fontId="247" fillId="3" borderId="0" xfId="3" applyFont="1" applyFill="1" applyBorder="1" applyAlignment="1">
      <alignment vertical="center"/>
    </xf>
    <xf numFmtId="0" fontId="109" fillId="3" borderId="8" xfId="3" applyFont="1" applyFill="1" applyBorder="1"/>
    <xf numFmtId="0" fontId="3" fillId="3" borderId="83" xfId="3" applyFill="1" applyBorder="1"/>
    <xf numFmtId="0" fontId="3" fillId="3" borderId="33" xfId="3" applyFill="1" applyBorder="1"/>
    <xf numFmtId="0" fontId="3" fillId="3" borderId="84" xfId="3" applyFill="1" applyBorder="1"/>
    <xf numFmtId="0" fontId="248" fillId="5" borderId="9" xfId="3" applyFont="1" applyFill="1" applyBorder="1" applyAlignment="1">
      <alignment horizontal="center" vertical="center"/>
    </xf>
    <xf numFmtId="0" fontId="250" fillId="2" borderId="114" xfId="3" applyFont="1" applyFill="1" applyBorder="1" applyAlignment="1">
      <alignment horizontal="center" vertical="center"/>
    </xf>
    <xf numFmtId="0" fontId="251" fillId="2" borderId="114" xfId="3" applyFont="1" applyFill="1" applyBorder="1" applyAlignment="1">
      <alignment horizontal="center" vertical="center"/>
    </xf>
    <xf numFmtId="0" fontId="99" fillId="2" borderId="114" xfId="3" applyFont="1" applyFill="1" applyBorder="1" applyAlignment="1">
      <alignment horizontal="center" vertical="center"/>
    </xf>
    <xf numFmtId="0" fontId="73" fillId="3" borderId="0" xfId="3" applyFont="1" applyFill="1"/>
    <xf numFmtId="0" fontId="73" fillId="3" borderId="0" xfId="3" applyFont="1" applyFill="1" applyAlignment="1">
      <alignment vertical="center"/>
    </xf>
    <xf numFmtId="0" fontId="234" fillId="36" borderId="0" xfId="5" applyFont="1" applyFill="1" applyAlignment="1" applyProtection="1">
      <alignment horizontal="center" vertical="center"/>
      <protection hidden="1"/>
    </xf>
    <xf numFmtId="0" fontId="171" fillId="3" borderId="0" xfId="3" applyFont="1" applyFill="1" applyAlignment="1">
      <alignment vertical="center"/>
    </xf>
    <xf numFmtId="0" fontId="249" fillId="3" borderId="0" xfId="3" applyFont="1" applyFill="1" applyAlignment="1">
      <alignment vertical="center"/>
    </xf>
    <xf numFmtId="0" fontId="258" fillId="3" borderId="0" xfId="11" applyFont="1" applyFill="1" applyAlignment="1">
      <alignment horizontal="left" vertical="center"/>
    </xf>
    <xf numFmtId="0" fontId="259" fillId="36" borderId="0" xfId="5" applyFont="1" applyFill="1" applyAlignment="1" applyProtection="1">
      <alignment horizontal="center" vertical="center"/>
      <protection hidden="1"/>
    </xf>
    <xf numFmtId="0" fontId="260" fillId="3" borderId="0" xfId="3" applyFont="1" applyFill="1" applyAlignment="1">
      <alignment vertical="center"/>
    </xf>
    <xf numFmtId="0" fontId="3" fillId="3" borderId="0" xfId="3" applyFont="1" applyFill="1" applyAlignment="1">
      <alignment vertical="center"/>
    </xf>
    <xf numFmtId="0" fontId="1" fillId="27" borderId="0" xfId="6" applyFill="1"/>
    <xf numFmtId="0" fontId="3" fillId="27" borderId="0" xfId="3" applyFill="1" applyProtection="1">
      <protection hidden="1"/>
    </xf>
    <xf numFmtId="0" fontId="41" fillId="27" borderId="0" xfId="3" applyFont="1" applyFill="1" applyAlignment="1" applyProtection="1">
      <alignment vertical="center"/>
      <protection hidden="1"/>
    </xf>
    <xf numFmtId="0" fontId="201" fillId="3" borderId="0" xfId="3" applyFont="1" applyFill="1" applyAlignment="1" applyProtection="1">
      <alignment vertical="center"/>
      <protection hidden="1"/>
    </xf>
    <xf numFmtId="0" fontId="205" fillId="3" borderId="0" xfId="9" applyFont="1" applyFill="1" applyAlignment="1" applyProtection="1">
      <alignment vertical="center"/>
      <protection hidden="1"/>
    </xf>
    <xf numFmtId="0" fontId="204" fillId="3" borderId="0" xfId="9" applyFont="1" applyFill="1" applyAlignment="1" applyProtection="1">
      <alignment vertical="center"/>
      <protection hidden="1"/>
    </xf>
    <xf numFmtId="0" fontId="171" fillId="0" borderId="0" xfId="0" applyFont="1" applyAlignment="1"/>
    <xf numFmtId="0" fontId="2" fillId="3" borderId="115" xfId="0" applyFont="1" applyFill="1" applyBorder="1" applyAlignment="1">
      <alignment horizontal="center"/>
    </xf>
    <xf numFmtId="0" fontId="41" fillId="3" borderId="115" xfId="3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Border="1" applyAlignment="1">
      <alignment horizontal="left"/>
    </xf>
    <xf numFmtId="188" fontId="218" fillId="3" borderId="0" xfId="3" applyNumberFormat="1" applyFont="1" applyFill="1" applyBorder="1" applyAlignment="1" applyProtection="1">
      <alignment horizontal="center" vertical="center"/>
      <protection hidden="1"/>
    </xf>
    <xf numFmtId="189" fontId="90" fillId="3" borderId="0" xfId="3" applyNumberFormat="1" applyFont="1" applyFill="1" applyBorder="1" applyAlignment="1" applyProtection="1">
      <alignment horizontal="center" vertical="center"/>
      <protection hidden="1"/>
    </xf>
    <xf numFmtId="164" fontId="41" fillId="10" borderId="8" xfId="8" applyNumberFormat="1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left"/>
    </xf>
    <xf numFmtId="188" fontId="218" fillId="3" borderId="33" xfId="3" applyNumberFormat="1" applyFont="1" applyFill="1" applyBorder="1" applyAlignment="1" applyProtection="1">
      <alignment horizontal="center" vertical="center"/>
      <protection hidden="1"/>
    </xf>
    <xf numFmtId="189" fontId="90" fillId="3" borderId="33" xfId="3" applyNumberFormat="1" applyFont="1" applyFill="1" applyBorder="1" applyAlignment="1" applyProtection="1">
      <alignment horizontal="center" vertical="center"/>
      <protection hidden="1"/>
    </xf>
    <xf numFmtId="164" fontId="41" fillId="10" borderId="84" xfId="8" applyNumberFormat="1" applyFont="1" applyFill="1" applyBorder="1" applyAlignment="1">
      <alignment horizontal="center" vertical="center"/>
    </xf>
    <xf numFmtId="0" fontId="30" fillId="3" borderId="119" xfId="3" applyFont="1" applyFill="1" applyBorder="1" applyAlignment="1">
      <alignment horizontal="center" vertical="center"/>
    </xf>
    <xf numFmtId="0" fontId="30" fillId="3" borderId="120" xfId="3" applyFont="1" applyFill="1" applyBorder="1" applyAlignment="1">
      <alignment horizontal="center" vertical="center"/>
    </xf>
    <xf numFmtId="0" fontId="30" fillId="3" borderId="121" xfId="3" applyFont="1" applyFill="1" applyBorder="1" applyAlignment="1">
      <alignment horizontal="center" vertical="center"/>
    </xf>
    <xf numFmtId="0" fontId="55" fillId="3" borderId="42" xfId="3" applyFont="1" applyFill="1" applyBorder="1" applyAlignment="1">
      <alignment horizontal="center" vertical="center"/>
    </xf>
    <xf numFmtId="0" fontId="91" fillId="3" borderId="43" xfId="3" applyFont="1" applyFill="1" applyBorder="1" applyAlignment="1">
      <alignment horizontal="center" vertical="center"/>
    </xf>
    <xf numFmtId="0" fontId="91" fillId="3" borderId="44" xfId="3" applyFont="1" applyFill="1" applyBorder="1" applyAlignment="1">
      <alignment horizontal="center" vertical="center"/>
    </xf>
    <xf numFmtId="0" fontId="55" fillId="7" borderId="125" xfId="3" applyFont="1" applyFill="1" applyBorder="1" applyAlignment="1">
      <alignment horizontal="center" vertical="center"/>
    </xf>
    <xf numFmtId="0" fontId="26" fillId="3" borderId="79" xfId="3" applyFont="1" applyFill="1" applyBorder="1" applyAlignment="1">
      <alignment horizontal="center" vertical="center"/>
    </xf>
    <xf numFmtId="0" fontId="26" fillId="3" borderId="126" xfId="3" applyFont="1" applyFill="1" applyBorder="1" applyAlignment="1">
      <alignment horizontal="center" vertical="center"/>
    </xf>
    <xf numFmtId="0" fontId="26" fillId="3" borderId="125" xfId="3" applyFont="1" applyFill="1" applyBorder="1" applyAlignment="1">
      <alignment horizontal="center" vertical="center"/>
    </xf>
    <xf numFmtId="0" fontId="55" fillId="7" borderId="79" xfId="3" applyFont="1" applyFill="1" applyBorder="1" applyAlignment="1">
      <alignment horizontal="center" vertical="center"/>
    </xf>
    <xf numFmtId="0" fontId="26" fillId="3" borderId="30" xfId="3" applyFont="1" applyFill="1" applyBorder="1" applyAlignment="1">
      <alignment horizontal="center" vertical="center"/>
    </xf>
    <xf numFmtId="0" fontId="26" fillId="3" borderId="16" xfId="3" applyFont="1" applyFill="1" applyBorder="1" applyAlignment="1">
      <alignment horizontal="center" vertical="center"/>
    </xf>
    <xf numFmtId="0" fontId="55" fillId="7" borderId="31" xfId="3" applyFont="1" applyFill="1" applyBorder="1" applyAlignment="1">
      <alignment horizontal="center" vertical="center"/>
    </xf>
    <xf numFmtId="49" fontId="26" fillId="3" borderId="114" xfId="6" applyNumberFormat="1" applyFont="1" applyFill="1" applyBorder="1" applyAlignment="1">
      <alignment horizontal="right" vertical="center"/>
    </xf>
    <xf numFmtId="49" fontId="1" fillId="3" borderId="0" xfId="6" applyNumberFormat="1" applyFont="1" applyFill="1" applyBorder="1" applyAlignment="1">
      <alignment horizontal="center" vertical="center"/>
    </xf>
    <xf numFmtId="49" fontId="1" fillId="3" borderId="8" xfId="6" applyNumberFormat="1" applyFont="1" applyFill="1" applyBorder="1" applyAlignment="1">
      <alignment horizontal="center" vertical="center"/>
    </xf>
    <xf numFmtId="0" fontId="205" fillId="3" borderId="0" xfId="7" applyFont="1" applyFill="1" applyAlignment="1" applyProtection="1">
      <alignment vertical="center"/>
      <protection hidden="1"/>
    </xf>
    <xf numFmtId="0" fontId="204" fillId="3" borderId="0" xfId="7" applyFont="1" applyFill="1" applyAlignment="1" applyProtection="1">
      <alignment vertical="center"/>
      <protection hidden="1"/>
    </xf>
    <xf numFmtId="0" fontId="265" fillId="18" borderId="7" xfId="16" applyFont="1" applyFill="1" applyBorder="1" applyAlignment="1">
      <alignment horizontal="center" vertical="center"/>
    </xf>
    <xf numFmtId="0" fontId="266" fillId="18" borderId="16" xfId="16" applyFont="1" applyFill="1" applyBorder="1" applyAlignment="1" applyProtection="1">
      <alignment horizontal="center" vertical="center"/>
      <protection locked="0"/>
    </xf>
    <xf numFmtId="0" fontId="266" fillId="18" borderId="45" xfId="16" applyFont="1" applyFill="1" applyBorder="1" applyAlignment="1" applyProtection="1">
      <alignment horizontal="center" vertical="center"/>
      <protection locked="0"/>
    </xf>
    <xf numFmtId="191" fontId="267" fillId="42" borderId="46" xfId="16" applyNumberFormat="1" applyFont="1" applyFill="1" applyBorder="1" applyAlignment="1" applyProtection="1">
      <alignment horizontal="center" vertical="center"/>
      <protection locked="0"/>
    </xf>
    <xf numFmtId="0" fontId="267" fillId="42" borderId="0" xfId="16" applyFont="1" applyFill="1" applyBorder="1" applyAlignment="1" applyProtection="1">
      <alignment horizontal="center" vertical="center"/>
      <protection locked="0"/>
    </xf>
    <xf numFmtId="0" fontId="267" fillId="42" borderId="47" xfId="16" applyFont="1" applyFill="1" applyBorder="1" applyAlignment="1" applyProtection="1">
      <alignment horizontal="center" vertical="center"/>
      <protection locked="0"/>
    </xf>
    <xf numFmtId="191" fontId="135" fillId="18" borderId="46" xfId="16" applyNumberFormat="1" applyFont="1" applyFill="1" applyBorder="1" applyAlignment="1" applyProtection="1">
      <alignment horizontal="center" vertical="center"/>
      <protection locked="0"/>
    </xf>
    <xf numFmtId="0" fontId="89" fillId="0" borderId="0" xfId="16" applyFont="1" applyFill="1" applyBorder="1" applyAlignment="1">
      <alignment horizontal="center" vertical="center"/>
    </xf>
    <xf numFmtId="1" fontId="89" fillId="0" borderId="47" xfId="16" applyNumberFormat="1" applyFont="1" applyFill="1" applyBorder="1" applyAlignment="1">
      <alignment horizontal="center" vertical="center"/>
    </xf>
    <xf numFmtId="191" fontId="89" fillId="0" borderId="46" xfId="16" applyNumberFormat="1" applyFont="1" applyFill="1" applyBorder="1" applyAlignment="1" applyProtection="1">
      <alignment horizontal="center" vertical="center"/>
      <protection locked="0"/>
    </xf>
    <xf numFmtId="0" fontId="112" fillId="18" borderId="0" xfId="16" applyFont="1" applyFill="1" applyBorder="1" applyAlignment="1">
      <alignment horizontal="center" vertical="center"/>
    </xf>
    <xf numFmtId="0" fontId="89" fillId="0" borderId="47" xfId="16" applyFont="1" applyFill="1" applyBorder="1" applyAlignment="1">
      <alignment horizontal="center" vertical="center"/>
    </xf>
    <xf numFmtId="191" fontId="89" fillId="0" borderId="48" xfId="16" applyNumberFormat="1" applyFont="1" applyFill="1" applyBorder="1" applyAlignment="1" applyProtection="1">
      <alignment horizontal="center" vertical="center"/>
      <protection locked="0"/>
    </xf>
    <xf numFmtId="0" fontId="89" fillId="0" borderId="14" xfId="16" applyFont="1" applyFill="1" applyBorder="1" applyAlignment="1">
      <alignment horizontal="center" vertical="center"/>
    </xf>
    <xf numFmtId="0" fontId="112" fillId="18" borderId="49" xfId="16" applyFont="1" applyFill="1" applyBorder="1" applyAlignment="1">
      <alignment horizontal="center" vertical="center"/>
    </xf>
    <xf numFmtId="0" fontId="3" fillId="3" borderId="84" xfId="3" applyFill="1" applyBorder="1" applyAlignment="1">
      <alignment horizontal="center" vertical="center"/>
    </xf>
    <xf numFmtId="1" fontId="89" fillId="16" borderId="9" xfId="6" applyNumberFormat="1" applyFont="1" applyFill="1" applyBorder="1" applyAlignment="1">
      <alignment horizontal="centerContinuous" vertical="center" wrapText="1"/>
    </xf>
    <xf numFmtId="171" fontId="3" fillId="0" borderId="114" xfId="6" applyNumberFormat="1" applyFont="1" applyFill="1" applyBorder="1" applyAlignment="1" applyProtection="1">
      <alignment horizontal="center" vertical="center" wrapText="1"/>
      <protection locked="0"/>
    </xf>
    <xf numFmtId="169" fontId="3" fillId="0" borderId="114" xfId="12" applyNumberFormat="1" applyFont="1" applyFill="1" applyBorder="1" applyAlignment="1">
      <alignment horizontal="center" vertical="center"/>
    </xf>
    <xf numFmtId="0" fontId="105" fillId="3" borderId="114" xfId="6" applyFont="1" applyFill="1" applyBorder="1" applyAlignment="1" applyProtection="1">
      <alignment horizontal="left" vertical="center"/>
      <protection locked="0"/>
    </xf>
    <xf numFmtId="0" fontId="105" fillId="3" borderId="129" xfId="6" applyFont="1" applyFill="1" applyBorder="1" applyAlignment="1" applyProtection="1">
      <alignment horizontal="right" vertical="center"/>
      <protection locked="0"/>
    </xf>
    <xf numFmtId="0" fontId="169" fillId="3" borderId="114" xfId="6" applyFont="1" applyFill="1" applyBorder="1" applyAlignment="1" applyProtection="1">
      <alignment horizontal="left" vertical="center"/>
      <protection locked="0"/>
    </xf>
    <xf numFmtId="0" fontId="169" fillId="3" borderId="0" xfId="6" applyFont="1" applyFill="1" applyBorder="1" applyAlignment="1" applyProtection="1">
      <alignment horizontal="right" vertical="center"/>
      <protection locked="0"/>
    </xf>
    <xf numFmtId="0" fontId="111" fillId="3" borderId="114" xfId="6" applyFont="1" applyFill="1" applyBorder="1" applyAlignment="1" applyProtection="1">
      <alignment horizontal="left" vertical="center"/>
      <protection locked="0"/>
    </xf>
    <xf numFmtId="0" fontId="3" fillId="3" borderId="117" xfId="6" applyFont="1" applyFill="1" applyBorder="1" applyAlignment="1" applyProtection="1">
      <alignment horizontal="left" vertical="center"/>
      <protection locked="0"/>
    </xf>
    <xf numFmtId="0" fontId="106" fillId="3" borderId="114" xfId="6" applyFont="1" applyFill="1" applyBorder="1" applyAlignment="1" applyProtection="1">
      <alignment horizontal="left" vertical="center"/>
      <protection locked="0"/>
    </xf>
    <xf numFmtId="0" fontId="271" fillId="0" borderId="0" xfId="0" applyFont="1" applyFill="1" applyAlignment="1">
      <alignment horizontal="center" vertical="center"/>
    </xf>
    <xf numFmtId="0" fontId="271" fillId="3" borderId="0" xfId="0" applyFont="1" applyFill="1" applyAlignment="1">
      <alignment vertical="center"/>
    </xf>
    <xf numFmtId="0" fontId="271" fillId="0" borderId="0" xfId="0" applyFont="1" applyFill="1" applyAlignment="1">
      <alignment vertical="center"/>
    </xf>
    <xf numFmtId="0" fontId="116" fillId="5" borderId="76" xfId="17" applyFont="1" applyFill="1" applyBorder="1" applyAlignment="1" applyProtection="1">
      <alignment horizontal="left" vertical="center"/>
      <protection locked="0"/>
    </xf>
    <xf numFmtId="0" fontId="89" fillId="5" borderId="79" xfId="17" applyFont="1" applyFill="1" applyBorder="1" applyAlignment="1" applyProtection="1">
      <alignment horizontal="centerContinuous" vertical="center"/>
      <protection locked="0"/>
    </xf>
    <xf numFmtId="0" fontId="89" fillId="5" borderId="77" xfId="17" applyFont="1" applyFill="1" applyBorder="1" applyAlignment="1" applyProtection="1">
      <alignment horizontal="right" vertical="center"/>
      <protection locked="0"/>
    </xf>
    <xf numFmtId="0" fontId="272" fillId="24" borderId="46" xfId="0" applyFont="1" applyFill="1" applyBorder="1" applyAlignment="1" applyProtection="1">
      <alignment horizontal="right" vertical="center"/>
      <protection locked="0"/>
    </xf>
    <xf numFmtId="184" fontId="110" fillId="22" borderId="47" xfId="0" applyNumberFormat="1" applyFont="1" applyFill="1" applyBorder="1" applyAlignment="1" applyProtection="1">
      <alignment horizontal="center" vertical="center"/>
      <protection locked="0"/>
    </xf>
    <xf numFmtId="0" fontId="272" fillId="3" borderId="0" xfId="0" applyFont="1" applyFill="1" applyBorder="1" applyAlignment="1" applyProtection="1">
      <alignment horizontal="right" vertical="center"/>
      <protection locked="0"/>
    </xf>
    <xf numFmtId="0" fontId="272" fillId="24" borderId="7" xfId="0" applyFont="1" applyFill="1" applyBorder="1" applyAlignment="1" applyProtection="1">
      <alignment horizontal="right" vertical="center"/>
      <protection locked="0"/>
    </xf>
    <xf numFmtId="172" fontId="110" fillId="19" borderId="47" xfId="0" applyNumberFormat="1" applyFont="1" applyFill="1" applyBorder="1" applyAlignment="1" applyProtection="1">
      <alignment horizontal="center" vertical="center"/>
      <protection locked="0"/>
    </xf>
    <xf numFmtId="0" fontId="273" fillId="24" borderId="46" xfId="0" applyFont="1" applyFill="1" applyBorder="1" applyAlignment="1" applyProtection="1">
      <alignment horizontal="right" vertical="center"/>
      <protection locked="0"/>
    </xf>
    <xf numFmtId="184" fontId="112" fillId="19" borderId="47" xfId="0" applyNumberFormat="1" applyFont="1" applyFill="1" applyBorder="1" applyAlignment="1" applyProtection="1">
      <alignment horizontal="center" vertical="center"/>
      <protection locked="0"/>
    </xf>
    <xf numFmtId="0" fontId="273" fillId="3" borderId="0" xfId="0" applyFont="1" applyFill="1" applyBorder="1" applyAlignment="1" applyProtection="1">
      <alignment horizontal="right" vertical="center"/>
      <protection locked="0"/>
    </xf>
    <xf numFmtId="174" fontId="112" fillId="19" borderId="47" xfId="0" applyNumberFormat="1" applyFont="1" applyFill="1" applyBorder="1" applyAlignment="1" applyProtection="1">
      <alignment horizontal="center" vertical="center"/>
      <protection locked="0"/>
    </xf>
    <xf numFmtId="172" fontId="112" fillId="19" borderId="47" xfId="0" applyNumberFormat="1" applyFont="1" applyFill="1" applyBorder="1" applyAlignment="1" applyProtection="1">
      <alignment horizontal="center" vertical="center"/>
      <protection locked="0"/>
    </xf>
    <xf numFmtId="0" fontId="29" fillId="24" borderId="46" xfId="0" applyFont="1" applyFill="1" applyBorder="1" applyAlignment="1" applyProtection="1">
      <alignment horizontal="right" vertical="center"/>
      <protection locked="0"/>
    </xf>
    <xf numFmtId="184" fontId="29" fillId="24" borderId="47" xfId="0" applyNumberFormat="1" applyFont="1" applyFill="1" applyBorder="1" applyAlignment="1" applyProtection="1">
      <alignment horizontal="center" vertical="center"/>
      <protection locked="0"/>
    </xf>
    <xf numFmtId="173" fontId="29" fillId="24" borderId="47" xfId="0" applyNumberFormat="1" applyFont="1" applyFill="1" applyBorder="1" applyAlignment="1" applyProtection="1">
      <alignment horizontal="center" vertical="center"/>
      <protection locked="0"/>
    </xf>
    <xf numFmtId="172" fontId="29" fillId="24" borderId="47" xfId="0" applyNumberFormat="1" applyFont="1" applyFill="1" applyBorder="1" applyAlignment="1" applyProtection="1">
      <alignment horizontal="center" vertical="center"/>
      <protection locked="0"/>
    </xf>
    <xf numFmtId="0" fontId="29" fillId="24" borderId="48" xfId="0" applyFont="1" applyFill="1" applyBorder="1" applyAlignment="1" applyProtection="1">
      <alignment horizontal="right" vertical="center"/>
      <protection locked="0"/>
    </xf>
    <xf numFmtId="167" fontId="29" fillId="24" borderId="49" xfId="0" applyNumberFormat="1" applyFont="1" applyFill="1" applyBorder="1" applyAlignment="1" applyProtection="1">
      <alignment horizontal="center" vertical="center"/>
      <protection locked="0"/>
    </xf>
    <xf numFmtId="171" fontId="29" fillId="24" borderId="49" xfId="0" applyNumberFormat="1" applyFont="1" applyFill="1" applyBorder="1" applyAlignment="1" applyProtection="1">
      <alignment horizontal="center" vertical="center"/>
      <protection locked="0"/>
    </xf>
    <xf numFmtId="0" fontId="274" fillId="24" borderId="46" xfId="0" applyFont="1" applyFill="1" applyBorder="1" applyAlignment="1" applyProtection="1">
      <alignment horizontal="right" vertical="center"/>
      <protection locked="0"/>
    </xf>
    <xf numFmtId="0" fontId="274" fillId="24" borderId="16" xfId="0" applyFont="1" applyFill="1" applyBorder="1" applyAlignment="1" applyProtection="1">
      <alignment horizontal="right" vertical="center"/>
      <protection locked="0"/>
    </xf>
    <xf numFmtId="0" fontId="274" fillId="24" borderId="7" xfId="0" applyFont="1" applyFill="1" applyBorder="1" applyAlignment="1" applyProtection="1">
      <alignment horizontal="right" vertical="center"/>
      <protection locked="0"/>
    </xf>
    <xf numFmtId="184" fontId="112" fillId="19" borderId="45" xfId="0" applyNumberFormat="1" applyFont="1" applyFill="1" applyBorder="1" applyAlignment="1" applyProtection="1">
      <alignment horizontal="center" vertical="center"/>
      <protection locked="0"/>
    </xf>
    <xf numFmtId="172" fontId="113" fillId="19" borderId="47" xfId="0" applyNumberFormat="1" applyFont="1" applyFill="1" applyBorder="1" applyAlignment="1" applyProtection="1">
      <alignment horizontal="center" vertical="center"/>
      <protection locked="0"/>
    </xf>
    <xf numFmtId="172" fontId="113" fillId="19" borderId="45" xfId="0" applyNumberFormat="1" applyFont="1" applyFill="1" applyBorder="1" applyAlignment="1" applyProtection="1">
      <alignment horizontal="center" vertical="center"/>
      <protection locked="0"/>
    </xf>
    <xf numFmtId="0" fontId="55" fillId="24" borderId="46" xfId="0" applyFont="1" applyFill="1" applyBorder="1" applyAlignment="1" applyProtection="1">
      <alignment horizontal="right" vertical="center"/>
      <protection locked="0"/>
    </xf>
    <xf numFmtId="0" fontId="55" fillId="24" borderId="0" xfId="0" applyFont="1" applyFill="1" applyBorder="1" applyAlignment="1" applyProtection="1">
      <alignment horizontal="right" vertical="center"/>
      <protection locked="0"/>
    </xf>
    <xf numFmtId="174" fontId="91" fillId="19" borderId="47" xfId="0" applyNumberFormat="1" applyFont="1" applyFill="1" applyBorder="1" applyAlignment="1" applyProtection="1">
      <alignment horizontal="center" vertical="center"/>
      <protection locked="0"/>
    </xf>
    <xf numFmtId="172" fontId="91" fillId="19" borderId="47" xfId="0" applyNumberFormat="1" applyFont="1" applyFill="1" applyBorder="1" applyAlignment="1" applyProtection="1">
      <alignment horizontal="center" vertical="center"/>
      <protection locked="0"/>
    </xf>
    <xf numFmtId="173" fontId="29" fillId="24" borderId="49" xfId="0" applyNumberFormat="1" applyFont="1" applyFill="1" applyBorder="1" applyAlignment="1" applyProtection="1">
      <alignment horizontal="center" vertical="center"/>
      <protection locked="0"/>
    </xf>
    <xf numFmtId="172" fontId="29" fillId="24" borderId="49" xfId="0" applyNumberFormat="1" applyFont="1" applyFill="1" applyBorder="1" applyAlignment="1" applyProtection="1">
      <alignment horizontal="center" vertical="center"/>
      <protection locked="0"/>
    </xf>
    <xf numFmtId="0" fontId="129" fillId="43" borderId="0" xfId="3" applyFont="1" applyFill="1" applyBorder="1" applyAlignment="1">
      <alignment horizontal="left" vertical="center"/>
    </xf>
    <xf numFmtId="0" fontId="275" fillId="43" borderId="0" xfId="3" applyFont="1" applyFill="1" applyBorder="1" applyAlignment="1">
      <alignment horizontal="centerContinuous" vertical="center"/>
    </xf>
    <xf numFmtId="0" fontId="275" fillId="43" borderId="0" xfId="3" applyFont="1" applyFill="1" applyBorder="1" applyAlignment="1">
      <alignment horizontal="center" vertical="center"/>
    </xf>
    <xf numFmtId="0" fontId="239" fillId="3" borderId="0" xfId="3" applyFont="1" applyFill="1" applyProtection="1">
      <protection hidden="1"/>
    </xf>
    <xf numFmtId="0" fontId="205" fillId="3" borderId="0" xfId="4" applyFont="1" applyFill="1"/>
    <xf numFmtId="0" fontId="99" fillId="3" borderId="0" xfId="3" applyFont="1" applyFill="1" applyBorder="1" applyAlignment="1">
      <alignment horizontal="centerContinuous" vertical="center"/>
    </xf>
    <xf numFmtId="0" fontId="99" fillId="3" borderId="0" xfId="3" applyFont="1" applyFill="1" applyBorder="1" applyAlignment="1">
      <alignment horizontal="center" vertical="center"/>
    </xf>
    <xf numFmtId="0" fontId="276" fillId="3" borderId="0" xfId="4" applyFont="1" applyFill="1"/>
    <xf numFmtId="0" fontId="89" fillId="3" borderId="0" xfId="3" applyFont="1" applyFill="1" applyBorder="1" applyAlignment="1">
      <alignment horizontal="left" vertical="center"/>
    </xf>
    <xf numFmtId="0" fontId="34" fillId="3" borderId="0" xfId="4" applyFill="1" applyBorder="1" applyAlignment="1">
      <alignment horizontal="left" vertical="center"/>
    </xf>
    <xf numFmtId="0" fontId="7" fillId="3" borderId="0" xfId="0" applyFont="1" applyFill="1"/>
    <xf numFmtId="0" fontId="277" fillId="3" borderId="0" xfId="0" applyFont="1" applyFill="1"/>
    <xf numFmtId="0" fontId="91" fillId="3" borderId="0" xfId="0" applyFont="1" applyFill="1"/>
    <xf numFmtId="0" fontId="273" fillId="24" borderId="114" xfId="0" applyFont="1" applyFill="1" applyBorder="1" applyAlignment="1" applyProtection="1">
      <alignment horizontal="right" vertical="center"/>
      <protection locked="0"/>
    </xf>
    <xf numFmtId="183" fontId="112" fillId="19" borderId="8" xfId="0" applyNumberFormat="1" applyFont="1" applyFill="1" applyBorder="1" applyAlignment="1" applyProtection="1">
      <alignment horizontal="center" vertical="center"/>
      <protection locked="0"/>
    </xf>
    <xf numFmtId="0" fontId="278" fillId="24" borderId="114" xfId="0" applyFont="1" applyFill="1" applyBorder="1" applyAlignment="1" applyProtection="1">
      <alignment horizontal="right" vertical="center"/>
      <protection locked="0"/>
    </xf>
    <xf numFmtId="183" fontId="106" fillId="19" borderId="8" xfId="0" applyNumberFormat="1" applyFont="1" applyFill="1" applyBorder="1" applyAlignment="1" applyProtection="1">
      <alignment horizontal="center" vertical="center"/>
      <protection locked="0"/>
    </xf>
    <xf numFmtId="0" fontId="55" fillId="24" borderId="114" xfId="0" applyFont="1" applyFill="1" applyBorder="1" applyAlignment="1" applyProtection="1">
      <alignment horizontal="right" vertical="center"/>
      <protection locked="0"/>
    </xf>
    <xf numFmtId="174" fontId="91" fillId="19" borderId="8" xfId="0" applyNumberFormat="1" applyFont="1" applyFill="1" applyBorder="1" applyAlignment="1" applyProtection="1">
      <alignment horizontal="center" vertical="center"/>
      <protection locked="0"/>
    </xf>
    <xf numFmtId="0" fontId="279" fillId="24" borderId="114" xfId="0" applyFont="1" applyFill="1" applyBorder="1" applyAlignment="1" applyProtection="1">
      <alignment horizontal="right" vertical="center"/>
      <protection locked="0"/>
    </xf>
    <xf numFmtId="174" fontId="280" fillId="19" borderId="8" xfId="0" applyNumberFormat="1" applyFont="1" applyFill="1" applyBorder="1" applyAlignment="1" applyProtection="1">
      <alignment horizontal="center" vertical="center"/>
      <protection locked="0"/>
    </xf>
    <xf numFmtId="0" fontId="29" fillId="24" borderId="114" xfId="0" applyFont="1" applyFill="1" applyBorder="1" applyAlignment="1" applyProtection="1">
      <alignment horizontal="right" vertical="center"/>
      <protection locked="0"/>
    </xf>
    <xf numFmtId="192" fontId="29" fillId="3" borderId="8" xfId="0" applyNumberFormat="1" applyFont="1" applyFill="1" applyBorder="1" applyAlignment="1" applyProtection="1">
      <alignment horizontal="center" vertical="center"/>
      <protection locked="0"/>
    </xf>
    <xf numFmtId="0" fontId="26" fillId="24" borderId="114" xfId="0" applyFont="1" applyFill="1" applyBorder="1" applyAlignment="1" applyProtection="1">
      <alignment horizontal="right" vertical="center"/>
      <protection locked="0"/>
    </xf>
    <xf numFmtId="2" fontId="26" fillId="24" borderId="8" xfId="0" applyNumberFormat="1" applyFont="1" applyFill="1" applyBorder="1" applyAlignment="1" applyProtection="1">
      <alignment horizontal="center" vertical="center"/>
      <protection locked="0"/>
    </xf>
    <xf numFmtId="165" fontId="29" fillId="24" borderId="8" xfId="0" applyNumberFormat="1" applyFont="1" applyFill="1" applyBorder="1" applyAlignment="1" applyProtection="1">
      <alignment horizontal="center" vertical="center"/>
      <protection locked="0"/>
    </xf>
    <xf numFmtId="0" fontId="26" fillId="24" borderId="83" xfId="0" applyFont="1" applyFill="1" applyBorder="1" applyAlignment="1" applyProtection="1">
      <alignment horizontal="right" vertical="center"/>
      <protection locked="0"/>
    </xf>
    <xf numFmtId="193" fontId="26" fillId="3" borderId="84" xfId="0" applyNumberFormat="1" applyFont="1" applyFill="1" applyBorder="1" applyAlignment="1" applyProtection="1">
      <alignment horizontal="center" vertical="center"/>
      <protection locked="0"/>
    </xf>
    <xf numFmtId="192" fontId="26" fillId="3" borderId="8" xfId="0" applyNumberFormat="1" applyFont="1" applyFill="1" applyBorder="1" applyAlignment="1" applyProtection="1">
      <alignment horizontal="center" vertical="center"/>
      <protection locked="0"/>
    </xf>
    <xf numFmtId="165" fontId="26" fillId="24" borderId="73" xfId="0" applyNumberFormat="1" applyFont="1" applyFill="1" applyBorder="1" applyAlignment="1" applyProtection="1">
      <alignment horizontal="center" vertical="center"/>
      <protection locked="0"/>
    </xf>
    <xf numFmtId="192" fontId="26" fillId="3" borderId="75" xfId="0" applyNumberFormat="1" applyFont="1" applyFill="1" applyBorder="1" applyAlignment="1" applyProtection="1">
      <alignment horizontal="center" vertical="center"/>
      <protection locked="0"/>
    </xf>
    <xf numFmtId="183" fontId="114" fillId="19" borderId="8" xfId="0" applyNumberFormat="1" applyFont="1" applyFill="1" applyBorder="1" applyAlignment="1" applyProtection="1">
      <alignment horizontal="center" vertical="center"/>
      <protection locked="0"/>
    </xf>
    <xf numFmtId="0" fontId="0" fillId="3" borderId="114" xfId="0" applyFill="1" applyBorder="1"/>
    <xf numFmtId="0" fontId="281" fillId="24" borderId="114" xfId="0" applyFont="1" applyFill="1" applyBorder="1" applyAlignment="1" applyProtection="1">
      <alignment horizontal="right" vertical="center"/>
      <protection locked="0"/>
    </xf>
    <xf numFmtId="174" fontId="282" fillId="19" borderId="8" xfId="0" applyNumberFormat="1" applyFont="1" applyFill="1" applyBorder="1" applyAlignment="1" applyProtection="1">
      <alignment horizontal="center" vertical="center"/>
      <protection locked="0"/>
    </xf>
    <xf numFmtId="165" fontId="29" fillId="24" borderId="83" xfId="0" applyNumberFormat="1" applyFont="1" applyFill="1" applyBorder="1" applyAlignment="1" applyProtection="1">
      <alignment horizontal="center" vertical="center"/>
      <protection locked="0"/>
    </xf>
    <xf numFmtId="192" fontId="26" fillId="3" borderId="84" xfId="0" applyNumberFormat="1" applyFont="1" applyFill="1" applyBorder="1" applyAlignment="1" applyProtection="1">
      <alignment horizontal="center" vertical="center"/>
      <protection locked="0"/>
    </xf>
    <xf numFmtId="0" fontId="283" fillId="24" borderId="114" xfId="0" applyFont="1" applyFill="1" applyBorder="1" applyAlignment="1" applyProtection="1">
      <alignment horizontal="right" vertical="center"/>
      <protection locked="0"/>
    </xf>
    <xf numFmtId="183" fontId="168" fillId="19" borderId="8" xfId="0" applyNumberFormat="1" applyFont="1" applyFill="1" applyBorder="1" applyAlignment="1" applyProtection="1">
      <alignment horizontal="center" vertical="center"/>
      <protection locked="0"/>
    </xf>
    <xf numFmtId="2" fontId="26" fillId="24" borderId="83" xfId="0" applyNumberFormat="1" applyFont="1" applyFill="1" applyBorder="1" applyAlignment="1" applyProtection="1">
      <alignment horizontal="center" vertical="center"/>
      <protection locked="0"/>
    </xf>
    <xf numFmtId="0" fontId="277" fillId="3" borderId="0" xfId="0" applyFont="1" applyFill="1" applyAlignment="1">
      <alignment vertical="center"/>
    </xf>
    <xf numFmtId="0" fontId="99" fillId="5" borderId="9" xfId="12" applyFont="1" applyFill="1" applyBorder="1" applyAlignment="1" applyProtection="1">
      <alignment horizontal="left" vertical="center"/>
      <protection locked="0"/>
    </xf>
    <xf numFmtId="0" fontId="89" fillId="5" borderId="88" xfId="12" applyFont="1" applyFill="1" applyBorder="1" applyAlignment="1" applyProtection="1">
      <alignment horizontal="centerContinuous" vertical="center"/>
      <protection locked="0"/>
    </xf>
    <xf numFmtId="0" fontId="99" fillId="5" borderId="89" xfId="12" applyFont="1" applyFill="1" applyBorder="1" applyAlignment="1" applyProtection="1">
      <alignment horizontal="right" vertical="center"/>
      <protection locked="0"/>
    </xf>
    <xf numFmtId="2" fontId="41" fillId="44" borderId="132" xfId="0" applyNumberFormat="1" applyFont="1" applyFill="1" applyBorder="1" applyAlignment="1" applyProtection="1">
      <alignment horizontal="center" vertical="center" wrapText="1"/>
      <protection locked="0"/>
    </xf>
    <xf numFmtId="0" fontId="284" fillId="9" borderId="129" xfId="12" applyFont="1" applyFill="1" applyBorder="1" applyAlignment="1">
      <alignment horizontal="right" vertical="center"/>
    </xf>
    <xf numFmtId="0" fontId="285" fillId="9" borderId="129" xfId="12" applyFont="1" applyFill="1" applyBorder="1" applyAlignment="1">
      <alignment horizontal="right" vertical="center"/>
    </xf>
    <xf numFmtId="9" fontId="286" fillId="9" borderId="133" xfId="0" applyNumberFormat="1" applyFont="1" applyFill="1" applyBorder="1" applyAlignment="1">
      <alignment horizontal="left" vertical="center"/>
    </xf>
    <xf numFmtId="168" fontId="9" fillId="2" borderId="134" xfId="0" applyNumberFormat="1" applyFont="1" applyFill="1" applyBorder="1" applyAlignment="1" applyProtection="1">
      <alignment horizontal="center" vertical="center"/>
    </xf>
    <xf numFmtId="0" fontId="3" fillId="2" borderId="78" xfId="0" applyFont="1" applyFill="1" applyBorder="1" applyAlignment="1" applyProtection="1">
      <alignment horizontal="center" vertical="center"/>
    </xf>
    <xf numFmtId="2" fontId="9" fillId="2" borderId="135" xfId="0" applyNumberFormat="1" applyFont="1" applyFill="1" applyBorder="1" applyAlignment="1" applyProtection="1">
      <alignment horizontal="center" vertical="center"/>
    </xf>
    <xf numFmtId="9" fontId="9" fillId="23" borderId="60" xfId="0" applyNumberFormat="1" applyFont="1" applyFill="1" applyBorder="1" applyAlignment="1">
      <alignment horizontal="center" vertical="center"/>
    </xf>
    <xf numFmtId="0" fontId="89" fillId="23" borderId="0" xfId="12" applyFont="1" applyFill="1" applyBorder="1" applyAlignment="1">
      <alignment horizontal="centerContinuous" vertical="center"/>
    </xf>
    <xf numFmtId="0" fontId="0" fillId="23" borderId="0" xfId="0" applyFill="1" applyBorder="1" applyAlignment="1">
      <alignment horizontal="centerContinuous" vertical="center" wrapText="1"/>
    </xf>
    <xf numFmtId="0" fontId="9" fillId="23" borderId="0" xfId="12" applyFont="1" applyFill="1" applyBorder="1" applyAlignment="1">
      <alignment horizontal="right" vertical="center"/>
    </xf>
    <xf numFmtId="164" fontId="287" fillId="24" borderId="136" xfId="12" applyNumberFormat="1" applyFont="1" applyFill="1" applyBorder="1" applyAlignment="1">
      <alignment horizontal="center" vertical="center"/>
    </xf>
    <xf numFmtId="9" fontId="288" fillId="23" borderId="137" xfId="0" applyNumberFormat="1" applyFont="1" applyFill="1" applyBorder="1" applyAlignment="1">
      <alignment horizontal="center" vertical="center"/>
    </xf>
    <xf numFmtId="194" fontId="3" fillId="45" borderId="8" xfId="0" applyNumberFormat="1" applyFont="1" applyFill="1" applyBorder="1" applyAlignment="1">
      <alignment horizontal="centerContinuous" vertical="center" wrapText="1"/>
    </xf>
    <xf numFmtId="167" fontId="106" fillId="19" borderId="60" xfId="0" applyNumberFormat="1" applyFont="1" applyFill="1" applyBorder="1" applyAlignment="1">
      <alignment horizontal="center" vertical="center"/>
    </xf>
    <xf numFmtId="0" fontId="112" fillId="19" borderId="0" xfId="12" applyFont="1" applyFill="1" applyBorder="1" applyAlignment="1">
      <alignment horizontal="left" vertical="center"/>
    </xf>
    <xf numFmtId="193" fontId="26" fillId="2" borderId="138" xfId="0" applyNumberFormat="1" applyFont="1" applyFill="1" applyBorder="1" applyAlignment="1" applyProtection="1">
      <alignment horizontal="center" vertical="center"/>
      <protection locked="0"/>
    </xf>
    <xf numFmtId="174" fontId="114" fillId="19" borderId="0" xfId="0" applyNumberFormat="1" applyFont="1" applyFill="1" applyBorder="1" applyAlignment="1" applyProtection="1">
      <alignment horizontal="center" vertical="center"/>
      <protection locked="0"/>
    </xf>
    <xf numFmtId="193" fontId="26" fillId="2" borderId="8" xfId="0" applyNumberFormat="1" applyFont="1" applyFill="1" applyBorder="1" applyAlignment="1" applyProtection="1">
      <alignment horizontal="center" vertical="center"/>
      <protection locked="0"/>
    </xf>
    <xf numFmtId="193" fontId="26" fillId="2" borderId="0" xfId="0" applyNumberFormat="1" applyFont="1" applyFill="1" applyBorder="1" applyAlignment="1" applyProtection="1">
      <alignment horizontal="center" vertical="center"/>
      <protection locked="0"/>
    </xf>
    <xf numFmtId="167" fontId="106" fillId="19" borderId="139" xfId="0" applyNumberFormat="1" applyFont="1" applyFill="1" applyBorder="1" applyAlignment="1">
      <alignment horizontal="center" vertical="center"/>
    </xf>
    <xf numFmtId="0" fontId="112" fillId="19" borderId="33" xfId="12" applyFont="1" applyFill="1" applyBorder="1" applyAlignment="1">
      <alignment horizontal="left" vertical="center"/>
    </xf>
    <xf numFmtId="193" fontId="26" fillId="2" borderId="33" xfId="0" applyNumberFormat="1" applyFont="1" applyFill="1" applyBorder="1" applyAlignment="1" applyProtection="1">
      <alignment horizontal="center" vertical="center"/>
      <protection locked="0"/>
    </xf>
    <xf numFmtId="174" fontId="114" fillId="19" borderId="33" xfId="0" applyNumberFormat="1" applyFont="1" applyFill="1" applyBorder="1" applyAlignment="1" applyProtection="1">
      <alignment horizontal="center" vertical="center"/>
      <protection locked="0"/>
    </xf>
    <xf numFmtId="193" fontId="26" fillId="2" borderId="84" xfId="0" applyNumberFormat="1" applyFont="1" applyFill="1" applyBorder="1" applyAlignment="1" applyProtection="1">
      <alignment horizontal="center" vertical="center"/>
      <protection locked="0"/>
    </xf>
    <xf numFmtId="2" fontId="26" fillId="24" borderId="0" xfId="0" applyNumberFormat="1" applyFont="1" applyFill="1" applyBorder="1" applyAlignment="1" applyProtection="1">
      <alignment horizontal="center" vertical="center"/>
      <protection locked="0"/>
    </xf>
    <xf numFmtId="192" fontId="26" fillId="3" borderId="0" xfId="0" applyNumberFormat="1" applyFont="1" applyFill="1" applyBorder="1" applyAlignment="1" applyProtection="1">
      <alignment horizontal="center" vertical="center"/>
      <protection locked="0"/>
    </xf>
    <xf numFmtId="0" fontId="269" fillId="46" borderId="0" xfId="3" applyFont="1" applyFill="1" applyBorder="1" applyAlignment="1" applyProtection="1">
      <alignment horizontal="center" vertical="center" wrapText="1"/>
      <protection hidden="1"/>
    </xf>
    <xf numFmtId="0" fontId="1" fillId="0" borderId="114" xfId="6" applyBorder="1"/>
    <xf numFmtId="0" fontId="129" fillId="3" borderId="114" xfId="6" applyFont="1" applyFill="1" applyBorder="1" applyAlignment="1">
      <alignment horizontal="center" vertical="center"/>
    </xf>
    <xf numFmtId="171" fontId="121" fillId="3" borderId="114" xfId="6" applyNumberFormat="1" applyFont="1" applyFill="1" applyBorder="1" applyAlignment="1">
      <alignment vertical="center"/>
    </xf>
    <xf numFmtId="0" fontId="129" fillId="21" borderId="114" xfId="6" applyFont="1" applyFill="1" applyBorder="1" applyAlignment="1">
      <alignment horizontal="center" vertical="center"/>
    </xf>
    <xf numFmtId="171" fontId="121" fillId="3" borderId="83" xfId="6" applyNumberFormat="1" applyFont="1" applyFill="1" applyBorder="1" applyAlignment="1">
      <alignment vertical="center"/>
    </xf>
    <xf numFmtId="0" fontId="1" fillId="3" borderId="84" xfId="6" applyFill="1" applyBorder="1"/>
    <xf numFmtId="0" fontId="111" fillId="9" borderId="114" xfId="6" applyFont="1" applyFill="1" applyBorder="1" applyAlignment="1">
      <alignment horizontal="centerContinuous" vertical="center"/>
    </xf>
    <xf numFmtId="169" fontId="135" fillId="3" borderId="114" xfId="12" applyNumberFormat="1" applyFont="1" applyFill="1" applyBorder="1" applyAlignment="1">
      <alignment horizontal="center" vertical="center" wrapText="1"/>
    </xf>
    <xf numFmtId="0" fontId="3" fillId="3" borderId="114" xfId="6" applyFont="1" applyFill="1" applyBorder="1" applyAlignment="1">
      <alignment horizontal="center" vertical="center" wrapText="1"/>
    </xf>
    <xf numFmtId="169" fontId="138" fillId="24" borderId="114" xfId="12" applyNumberFormat="1" applyFont="1" applyFill="1" applyBorder="1" applyAlignment="1">
      <alignment horizontal="center" vertical="center" wrapText="1"/>
    </xf>
    <xf numFmtId="171" fontId="138" fillId="24" borderId="114" xfId="12" applyNumberFormat="1" applyFont="1" applyFill="1" applyBorder="1" applyAlignment="1">
      <alignment horizontal="center" vertical="center"/>
    </xf>
    <xf numFmtId="171" fontId="138" fillId="24" borderId="83" xfId="12" applyNumberFormat="1" applyFont="1" applyFill="1" applyBorder="1" applyAlignment="1">
      <alignment horizontal="center" vertical="center"/>
    </xf>
    <xf numFmtId="0" fontId="138" fillId="24" borderId="84" xfId="6" applyFont="1" applyFill="1" applyBorder="1" applyAlignment="1">
      <alignment horizontal="center" vertical="center"/>
    </xf>
    <xf numFmtId="178" fontId="143" fillId="3" borderId="114" xfId="14" applyNumberFormat="1" applyFont="1" applyFill="1" applyBorder="1" applyAlignment="1" applyProtection="1">
      <alignment horizontal="center" vertical="center"/>
    </xf>
    <xf numFmtId="178" fontId="143" fillId="3" borderId="114" xfId="14" applyNumberFormat="1" applyFont="1" applyFill="1" applyBorder="1" applyAlignment="1" applyProtection="1">
      <alignment horizontal="left" vertical="center"/>
    </xf>
    <xf numFmtId="0" fontId="3" fillId="3" borderId="140" xfId="3" applyFill="1" applyBorder="1" applyProtection="1">
      <protection hidden="1"/>
    </xf>
    <xf numFmtId="0" fontId="3" fillId="3" borderId="141" xfId="3" applyFill="1" applyBorder="1" applyProtection="1">
      <protection hidden="1"/>
    </xf>
    <xf numFmtId="168" fontId="111" fillId="3" borderId="142" xfId="12" applyNumberFormat="1" applyFont="1" applyFill="1" applyBorder="1" applyAlignment="1">
      <alignment horizontal="center" vertical="center"/>
    </xf>
    <xf numFmtId="168" fontId="89" fillId="3" borderId="142" xfId="12" applyNumberFormat="1" applyFont="1" applyFill="1" applyBorder="1" applyAlignment="1">
      <alignment horizontal="center" vertical="center"/>
    </xf>
    <xf numFmtId="0" fontId="1" fillId="24" borderId="114" xfId="6" applyFill="1" applyBorder="1" applyAlignment="1">
      <alignment vertical="center"/>
    </xf>
    <xf numFmtId="2" fontId="155" fillId="24" borderId="143" xfId="8" applyNumberFormat="1" applyFont="1" applyFill="1" applyBorder="1" applyAlignment="1">
      <alignment horizontal="center" vertical="center"/>
    </xf>
    <xf numFmtId="2" fontId="156" fillId="24" borderId="142" xfId="12" applyNumberFormat="1" applyFont="1" applyFill="1" applyBorder="1" applyAlignment="1">
      <alignment horizontal="center" vertical="center"/>
    </xf>
    <xf numFmtId="0" fontId="1" fillId="24" borderId="143" xfId="6" applyFill="1" applyBorder="1" applyAlignment="1">
      <alignment horizontal="center" vertical="center"/>
    </xf>
    <xf numFmtId="0" fontId="1" fillId="0" borderId="114" xfId="6" applyBorder="1" applyAlignment="1">
      <alignment vertical="center"/>
    </xf>
    <xf numFmtId="165" fontId="89" fillId="24" borderId="142" xfId="12" applyNumberFormat="1" applyFont="1" applyFill="1" applyBorder="1" applyAlignment="1">
      <alignment horizontal="center" vertical="center"/>
    </xf>
    <xf numFmtId="0" fontId="149" fillId="24" borderId="143" xfId="6" applyFont="1" applyFill="1" applyBorder="1" applyAlignment="1">
      <alignment horizontal="center" vertical="center"/>
    </xf>
    <xf numFmtId="0" fontId="148" fillId="24" borderId="114" xfId="3" applyFont="1" applyFill="1" applyBorder="1" applyAlignment="1">
      <alignment horizontal="center" vertical="center"/>
    </xf>
    <xf numFmtId="0" fontId="289" fillId="24" borderId="79" xfId="3" applyFont="1" applyFill="1" applyBorder="1" applyAlignment="1">
      <alignment vertical="center"/>
    </xf>
    <xf numFmtId="0" fontId="109" fillId="3" borderId="114" xfId="12" applyNumberFormat="1" applyFont="1" applyFill="1" applyBorder="1" applyAlignment="1">
      <alignment horizontal="right" vertical="center"/>
    </xf>
    <xf numFmtId="0" fontId="157" fillId="24" borderId="114" xfId="3" applyFont="1" applyFill="1" applyBorder="1" applyAlignment="1">
      <alignment horizontal="center" vertical="center"/>
    </xf>
    <xf numFmtId="164" fontId="160" fillId="5" borderId="114" xfId="8" applyNumberFormat="1" applyFont="1" applyFill="1" applyBorder="1" applyAlignment="1">
      <alignment horizontal="left" vertical="center"/>
    </xf>
    <xf numFmtId="0" fontId="1" fillId="24" borderId="114" xfId="6" applyFill="1" applyBorder="1"/>
    <xf numFmtId="0" fontId="149" fillId="24" borderId="114" xfId="6" applyFont="1" applyFill="1" applyBorder="1" applyAlignment="1">
      <alignment vertical="center" wrapText="1"/>
    </xf>
    <xf numFmtId="1" fontId="163" fillId="24" borderId="143" xfId="8" applyNumberFormat="1" applyFont="1" applyFill="1" applyBorder="1" applyAlignment="1">
      <alignment horizontal="center" vertical="center"/>
    </xf>
    <xf numFmtId="0" fontId="164" fillId="24" borderId="114" xfId="3" applyFont="1" applyFill="1" applyBorder="1" applyAlignment="1">
      <alignment horizontal="center" vertical="center"/>
    </xf>
    <xf numFmtId="0" fontId="290" fillId="24" borderId="0" xfId="3" applyFont="1" applyFill="1" applyBorder="1" applyAlignment="1" applyProtection="1">
      <alignment horizontal="left" vertical="center"/>
      <protection hidden="1"/>
    </xf>
    <xf numFmtId="0" fontId="149" fillId="24" borderId="114" xfId="6" applyFont="1" applyFill="1" applyBorder="1" applyAlignment="1">
      <alignment vertical="center"/>
    </xf>
    <xf numFmtId="0" fontId="165" fillId="24" borderId="114" xfId="3" applyFont="1" applyFill="1" applyBorder="1" applyAlignment="1">
      <alignment horizontal="center" vertical="center"/>
    </xf>
    <xf numFmtId="0" fontId="145" fillId="7" borderId="0" xfId="0" applyFont="1" applyFill="1" applyAlignment="1">
      <alignment horizontal="centerContinuous" vertical="center"/>
    </xf>
    <xf numFmtId="0" fontId="0" fillId="7" borderId="0" xfId="0" applyFill="1" applyAlignment="1">
      <alignment horizontal="centerContinuous" vertical="center"/>
    </xf>
    <xf numFmtId="0" fontId="291" fillId="7" borderId="0" xfId="0" applyFont="1" applyFill="1" applyAlignment="1">
      <alignment horizontal="centerContinuous" vertical="center"/>
    </xf>
    <xf numFmtId="0" fontId="89" fillId="7" borderId="0" xfId="0" applyFont="1" applyFill="1" applyAlignment="1">
      <alignment horizontal="left" vertical="center"/>
    </xf>
    <xf numFmtId="0" fontId="91" fillId="7" borderId="0" xfId="0" applyFont="1" applyFill="1" applyAlignment="1">
      <alignment horizontal="left" vertical="center"/>
    </xf>
    <xf numFmtId="49" fontId="109" fillId="7" borderId="0" xfId="0" applyNumberFormat="1" applyFont="1" applyFill="1" applyBorder="1" applyAlignment="1">
      <alignment horizontal="left" vertical="center"/>
    </xf>
    <xf numFmtId="0" fontId="0" fillId="7" borderId="0" xfId="0" applyFill="1" applyBorder="1" applyAlignment="1">
      <alignment horizontal="centerContinuous" vertical="center"/>
    </xf>
    <xf numFmtId="0" fontId="116" fillId="7" borderId="0" xfId="0" applyFont="1" applyFill="1" applyAlignment="1">
      <alignment horizontal="left" vertical="center"/>
    </xf>
    <xf numFmtId="0" fontId="116" fillId="47" borderId="0" xfId="18" applyFont="1" applyFill="1" applyBorder="1" applyAlignment="1">
      <alignment vertical="top"/>
    </xf>
    <xf numFmtId="0" fontId="0" fillId="47" borderId="0" xfId="0" applyFill="1"/>
    <xf numFmtId="0" fontId="291" fillId="47" borderId="0" xfId="0" applyFont="1" applyFill="1" applyAlignment="1">
      <alignment horizontal="left" vertical="center"/>
    </xf>
    <xf numFmtId="0" fontId="116" fillId="47" borderId="0" xfId="18" applyFont="1" applyFill="1" applyBorder="1" applyAlignment="1">
      <alignment horizontal="right" vertical="top"/>
    </xf>
    <xf numFmtId="0" fontId="293" fillId="48" borderId="0" xfId="19" applyFont="1" applyFill="1" applyAlignment="1">
      <alignment horizontal="right" vertical="center"/>
    </xf>
    <xf numFmtId="0" fontId="270" fillId="48" borderId="0" xfId="19" applyFont="1" applyFill="1" applyAlignment="1">
      <alignment horizontal="left" vertical="center" wrapText="1"/>
    </xf>
    <xf numFmtId="49" fontId="109" fillId="3" borderId="144" xfId="0" applyNumberFormat="1" applyFont="1" applyFill="1" applyBorder="1" applyAlignment="1">
      <alignment horizontal="left" vertical="center"/>
    </xf>
    <xf numFmtId="0" fontId="90" fillId="49" borderId="0" xfId="18" applyFont="1" applyFill="1" applyBorder="1" applyAlignment="1">
      <alignment vertical="center" wrapText="1"/>
    </xf>
    <xf numFmtId="0" fontId="294" fillId="50" borderId="0" xfId="0" applyFont="1" applyFill="1" applyAlignment="1">
      <alignment horizontal="left" vertical="center"/>
    </xf>
    <xf numFmtId="0" fontId="90" fillId="49" borderId="0" xfId="18" applyFont="1" applyFill="1" applyBorder="1" applyAlignment="1">
      <alignment vertical="center"/>
    </xf>
    <xf numFmtId="0" fontId="174" fillId="0" borderId="0" xfId="4" applyFont="1"/>
    <xf numFmtId="0" fontId="116" fillId="3" borderId="0" xfId="3" applyFont="1" applyFill="1" applyBorder="1" applyAlignment="1">
      <alignment horizontal="center" vertical="center" wrapText="1"/>
    </xf>
    <xf numFmtId="0" fontId="174" fillId="3" borderId="0" xfId="4" applyFont="1" applyFill="1" applyBorder="1" applyAlignment="1">
      <alignment horizontal="left" vertical="center"/>
    </xf>
    <xf numFmtId="0" fontId="16" fillId="3" borderId="0" xfId="3" applyFont="1" applyFill="1" applyBorder="1" applyAlignment="1">
      <alignment horizontal="left" vertical="center"/>
    </xf>
    <xf numFmtId="0" fontId="16" fillId="3" borderId="0" xfId="3" applyFont="1" applyFill="1" applyBorder="1" applyAlignment="1">
      <alignment horizontal="center" vertical="center"/>
    </xf>
    <xf numFmtId="0" fontId="16" fillId="3" borderId="0" xfId="3" applyFont="1" applyFill="1" applyBorder="1" applyAlignment="1">
      <alignment horizontal="right" vertical="center"/>
    </xf>
    <xf numFmtId="0" fontId="195" fillId="7" borderId="0" xfId="0" applyFont="1" applyFill="1" applyBorder="1" applyAlignment="1">
      <alignment horizontal="center" vertical="center"/>
    </xf>
    <xf numFmtId="0" fontId="124" fillId="36" borderId="0" xfId="0" applyFont="1" applyFill="1" applyAlignment="1">
      <alignment horizontal="center" vertical="center"/>
    </xf>
    <xf numFmtId="0" fontId="124" fillId="51" borderId="0" xfId="0" applyFont="1" applyFill="1" applyAlignment="1">
      <alignment horizontal="center" vertical="center"/>
    </xf>
    <xf numFmtId="0" fontId="16" fillId="52" borderId="0" xfId="3" applyFont="1" applyFill="1" applyBorder="1" applyAlignment="1">
      <alignment horizontal="left" vertical="center"/>
    </xf>
    <xf numFmtId="0" fontId="195" fillId="0" borderId="0" xfId="0" applyFont="1"/>
    <xf numFmtId="0" fontId="195" fillId="3" borderId="0" xfId="6" applyFont="1" applyFill="1"/>
    <xf numFmtId="0" fontId="34" fillId="3" borderId="0" xfId="4" applyFill="1"/>
    <xf numFmtId="0" fontId="2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4" fillId="3" borderId="0" xfId="4" applyFill="1" applyAlignment="1">
      <alignment horizontal="left" vertical="center"/>
    </xf>
    <xf numFmtId="14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/>
    <xf numFmtId="0" fontId="3" fillId="24" borderId="0" xfId="3" applyFill="1" applyProtection="1">
      <protection hidden="1"/>
    </xf>
    <xf numFmtId="0" fontId="80" fillId="13" borderId="0" xfId="4" applyFont="1" applyFill="1" applyBorder="1" applyAlignment="1">
      <alignment horizontal="center" vertical="center"/>
    </xf>
    <xf numFmtId="0" fontId="76" fillId="7" borderId="0" xfId="5" applyFont="1" applyFill="1" applyAlignment="1">
      <alignment horizontal="center" vertical="center"/>
    </xf>
    <xf numFmtId="0" fontId="77" fillId="0" borderId="0" xfId="4" applyFont="1" applyAlignment="1">
      <alignment horizontal="center" vertical="center"/>
    </xf>
    <xf numFmtId="0" fontId="80" fillId="13" borderId="0" xfId="4" applyFont="1" applyFill="1" applyBorder="1" applyAlignment="1">
      <alignment horizontal="center" vertical="center" wrapText="1"/>
    </xf>
    <xf numFmtId="0" fontId="84" fillId="13" borderId="0" xfId="4" applyFont="1" applyFill="1" applyBorder="1" applyAlignment="1">
      <alignment horizontal="center" vertical="center"/>
    </xf>
    <xf numFmtId="0" fontId="79" fillId="13" borderId="0" xfId="4" applyFont="1" applyFill="1" applyAlignment="1" applyProtection="1">
      <alignment horizontal="center" vertical="center"/>
    </xf>
    <xf numFmtId="0" fontId="79" fillId="13" borderId="0" xfId="4" applyFont="1" applyFill="1" applyAlignment="1" applyProtection="1">
      <alignment horizontal="left" vertical="center"/>
    </xf>
    <xf numFmtId="0" fontId="72" fillId="13" borderId="0" xfId="4" applyFont="1" applyFill="1" applyBorder="1" applyAlignment="1">
      <alignment horizontal="center" vertical="center"/>
    </xf>
    <xf numFmtId="0" fontId="70" fillId="13" borderId="0" xfId="4" applyFont="1" applyFill="1" applyBorder="1" applyAlignment="1">
      <alignment horizontal="center" vertical="center"/>
    </xf>
    <xf numFmtId="0" fontId="82" fillId="13" borderId="0" xfId="0" applyFont="1" applyFill="1" applyBorder="1" applyAlignment="1">
      <alignment horizontal="right" vertical="center"/>
    </xf>
    <xf numFmtId="0" fontId="83" fillId="13" borderId="0" xfId="0" applyFont="1" applyFill="1" applyBorder="1" applyAlignment="1">
      <alignment horizontal="center" vertical="center"/>
    </xf>
    <xf numFmtId="0" fontId="15" fillId="3" borderId="12" xfId="3" applyFont="1" applyFill="1" applyBorder="1" applyAlignment="1" applyProtection="1">
      <alignment horizontal="center" vertical="center"/>
      <protection hidden="1"/>
    </xf>
    <xf numFmtId="0" fontId="15" fillId="3" borderId="0" xfId="3" applyFont="1" applyFill="1" applyBorder="1" applyAlignment="1" applyProtection="1">
      <alignment horizontal="center" vertical="center"/>
      <protection hidden="1"/>
    </xf>
    <xf numFmtId="0" fontId="15" fillId="3" borderId="8" xfId="3" applyFont="1" applyFill="1" applyBorder="1" applyAlignment="1" applyProtection="1">
      <alignment horizontal="center" vertical="center"/>
      <protection hidden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01" fillId="3" borderId="0" xfId="3" applyFont="1" applyFill="1" applyBorder="1" applyAlignment="1" applyProtection="1">
      <alignment horizontal="center" vertical="center"/>
      <protection hidden="1"/>
    </xf>
    <xf numFmtId="0" fontId="201" fillId="3" borderId="100" xfId="3" applyFont="1" applyFill="1" applyBorder="1" applyAlignment="1" applyProtection="1">
      <alignment horizontal="center" vertical="center"/>
      <protection hidden="1"/>
    </xf>
    <xf numFmtId="0" fontId="201" fillId="3" borderId="95" xfId="3" applyFont="1" applyFill="1" applyBorder="1" applyAlignment="1" applyProtection="1">
      <alignment horizontal="center" vertical="center"/>
      <protection hidden="1"/>
    </xf>
    <xf numFmtId="0" fontId="201" fillId="3" borderId="102" xfId="3" applyFont="1" applyFill="1" applyBorder="1" applyAlignment="1" applyProtection="1">
      <alignment horizontal="center" vertical="center"/>
      <protection hidden="1"/>
    </xf>
    <xf numFmtId="0" fontId="201" fillId="3" borderId="97" xfId="3" applyFont="1" applyFill="1" applyBorder="1" applyAlignment="1" applyProtection="1">
      <alignment horizontal="center" vertical="center"/>
      <protection hidden="1"/>
    </xf>
    <xf numFmtId="0" fontId="201" fillId="3" borderId="104" xfId="3" applyFont="1" applyFill="1" applyBorder="1" applyAlignment="1" applyProtection="1">
      <alignment horizontal="center" vertical="center"/>
      <protection hidden="1"/>
    </xf>
    <xf numFmtId="0" fontId="16" fillId="3" borderId="95" xfId="3" applyFont="1" applyFill="1" applyBorder="1" applyAlignment="1" applyProtection="1">
      <alignment horizontal="center" vertical="center"/>
      <protection hidden="1"/>
    </xf>
    <xf numFmtId="0" fontId="16" fillId="3" borderId="102" xfId="3" applyFont="1" applyFill="1" applyBorder="1" applyAlignment="1" applyProtection="1">
      <alignment horizontal="center" vertical="center"/>
      <protection hidden="1"/>
    </xf>
    <xf numFmtId="0" fontId="16" fillId="3" borderId="97" xfId="3" applyFont="1" applyFill="1" applyBorder="1" applyAlignment="1" applyProtection="1">
      <alignment horizontal="center" vertical="center"/>
      <protection hidden="1"/>
    </xf>
    <xf numFmtId="0" fontId="16" fillId="3" borderId="104" xfId="3" applyFont="1" applyFill="1" applyBorder="1" applyAlignment="1" applyProtection="1">
      <alignment horizontal="center" vertical="center"/>
      <protection hidden="1"/>
    </xf>
    <xf numFmtId="0" fontId="16" fillId="3" borderId="0" xfId="3" applyFont="1" applyFill="1" applyBorder="1" applyAlignment="1" applyProtection="1">
      <alignment horizontal="center" vertical="center"/>
      <protection hidden="1"/>
    </xf>
    <xf numFmtId="0" fontId="16" fillId="3" borderId="100" xfId="3" applyFont="1" applyFill="1" applyBorder="1" applyAlignment="1" applyProtection="1">
      <alignment horizontal="center" vertical="center"/>
      <protection hidden="1"/>
    </xf>
    <xf numFmtId="164" fontId="198" fillId="9" borderId="99" xfId="1" applyNumberFormat="1" applyFont="1" applyFill="1" applyBorder="1" applyAlignment="1">
      <alignment horizontal="center" vertical="center"/>
    </xf>
    <xf numFmtId="164" fontId="198" fillId="9" borderId="100" xfId="1" applyNumberFormat="1" applyFont="1" applyFill="1" applyBorder="1" applyAlignment="1">
      <alignment horizontal="center" vertical="center"/>
    </xf>
    <xf numFmtId="0" fontId="213" fillId="3" borderId="0" xfId="3" applyFont="1" applyFill="1" applyBorder="1" applyAlignment="1">
      <alignment horizontal="center" vertical="center"/>
    </xf>
    <xf numFmtId="0" fontId="201" fillId="3" borderId="95" xfId="3" applyFont="1" applyFill="1" applyBorder="1" applyAlignment="1" applyProtection="1">
      <alignment horizontal="center" vertical="center" wrapText="1"/>
      <protection hidden="1"/>
    </xf>
    <xf numFmtId="0" fontId="201" fillId="3" borderId="102" xfId="3" applyFont="1" applyFill="1" applyBorder="1" applyAlignment="1" applyProtection="1">
      <alignment horizontal="center" vertical="center" wrapText="1"/>
      <protection hidden="1"/>
    </xf>
    <xf numFmtId="0" fontId="201" fillId="3" borderId="97" xfId="3" applyFont="1" applyFill="1" applyBorder="1" applyAlignment="1" applyProtection="1">
      <alignment horizontal="center" vertical="center" wrapText="1"/>
      <protection hidden="1"/>
    </xf>
    <xf numFmtId="0" fontId="201" fillId="3" borderId="104" xfId="3" applyFont="1" applyFill="1" applyBorder="1" applyAlignment="1" applyProtection="1">
      <alignment horizontal="center" vertical="center" wrapText="1"/>
      <protection hidden="1"/>
    </xf>
    <xf numFmtId="0" fontId="201" fillId="3" borderId="108" xfId="3" applyFont="1" applyFill="1" applyBorder="1" applyAlignment="1" applyProtection="1">
      <alignment horizontal="center" vertical="center"/>
      <protection hidden="1"/>
    </xf>
    <xf numFmtId="0" fontId="201" fillId="3" borderId="110" xfId="3" applyFont="1" applyFill="1" applyBorder="1" applyAlignment="1" applyProtection="1">
      <alignment horizontal="center" vertical="center"/>
      <protection hidden="1"/>
    </xf>
    <xf numFmtId="0" fontId="201" fillId="3" borderId="111" xfId="3" applyFont="1" applyFill="1" applyBorder="1" applyAlignment="1" applyProtection="1">
      <alignment horizontal="center" vertical="center"/>
      <protection hidden="1"/>
    </xf>
    <xf numFmtId="0" fontId="11" fillId="3" borderId="0" xfId="0" applyFont="1" applyFill="1" applyBorder="1" applyAlignment="1" applyProtection="1">
      <alignment horizontal="center" vertical="center"/>
      <protection locked="0"/>
    </xf>
    <xf numFmtId="0" fontId="11" fillId="3" borderId="8" xfId="0" applyFont="1" applyFill="1" applyBorder="1" applyAlignment="1" applyProtection="1">
      <alignment horizontal="center" vertical="center"/>
      <protection locked="0"/>
    </xf>
    <xf numFmtId="0" fontId="11" fillId="3" borderId="30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1" fillId="3" borderId="33" xfId="0" applyFont="1" applyFill="1" applyBorder="1" applyAlignment="1">
      <alignment horizontal="center" vertical="center" wrapText="1"/>
    </xf>
    <xf numFmtId="0" fontId="11" fillId="3" borderId="34" xfId="0" applyFont="1" applyFill="1" applyBorder="1" applyAlignment="1">
      <alignment horizontal="center" vertical="center" wrapText="1"/>
    </xf>
    <xf numFmtId="164" fontId="202" fillId="3" borderId="105" xfId="1" applyNumberFormat="1" applyFont="1" applyFill="1" applyBorder="1" applyAlignment="1">
      <alignment horizontal="center" vertical="center"/>
    </xf>
    <xf numFmtId="164" fontId="202" fillId="3" borderId="106" xfId="1" applyNumberFormat="1" applyFont="1" applyFill="1" applyBorder="1" applyAlignment="1">
      <alignment horizontal="center" vertical="center"/>
    </xf>
    <xf numFmtId="0" fontId="203" fillId="3" borderId="0" xfId="3" applyFont="1" applyFill="1" applyBorder="1" applyAlignment="1" applyProtection="1">
      <alignment horizontal="center" vertical="center"/>
      <protection hidden="1"/>
    </xf>
    <xf numFmtId="164" fontId="201" fillId="3" borderId="105" xfId="1" applyNumberFormat="1" applyFont="1" applyFill="1" applyBorder="1" applyAlignment="1">
      <alignment horizontal="center" vertical="center"/>
    </xf>
    <xf numFmtId="164" fontId="201" fillId="3" borderId="106" xfId="1" applyNumberFormat="1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16" fillId="3" borderId="0" xfId="3" applyFont="1" applyFill="1" applyBorder="1" applyAlignment="1" applyProtection="1">
      <alignment horizontal="left" vertical="center" wrapText="1"/>
      <protection hidden="1"/>
    </xf>
    <xf numFmtId="0" fontId="16" fillId="3" borderId="8" xfId="3" applyFont="1" applyFill="1" applyBorder="1" applyAlignment="1" applyProtection="1">
      <alignment horizontal="left" vertical="center" wrapText="1"/>
      <protection hidden="1"/>
    </xf>
    <xf numFmtId="164" fontId="198" fillId="12" borderId="105" xfId="1" applyNumberFormat="1" applyFont="1" applyFill="1" applyBorder="1" applyAlignment="1">
      <alignment horizontal="center" vertical="center"/>
    </xf>
    <xf numFmtId="164" fontId="198" fillId="12" borderId="106" xfId="1" applyNumberFormat="1" applyFont="1" applyFill="1" applyBorder="1" applyAlignment="1">
      <alignment horizontal="center" vertical="center"/>
    </xf>
    <xf numFmtId="164" fontId="201" fillId="3" borderId="107" xfId="1" applyNumberFormat="1" applyFont="1" applyFill="1" applyBorder="1" applyAlignment="1">
      <alignment horizontal="center" vertical="center"/>
    </xf>
    <xf numFmtId="164" fontId="201" fillId="3" borderId="108" xfId="1" applyNumberFormat="1" applyFont="1" applyFill="1" applyBorder="1" applyAlignment="1">
      <alignment horizontal="center" vertical="center"/>
    </xf>
    <xf numFmtId="0" fontId="201" fillId="3" borderId="95" xfId="0" applyFont="1" applyFill="1" applyBorder="1" applyAlignment="1">
      <alignment horizontal="left" vertical="center" wrapText="1"/>
    </xf>
    <xf numFmtId="0" fontId="201" fillId="3" borderId="96" xfId="0" applyFont="1" applyFill="1" applyBorder="1" applyAlignment="1">
      <alignment horizontal="left" vertical="center" wrapText="1"/>
    </xf>
    <xf numFmtId="0" fontId="201" fillId="3" borderId="97" xfId="0" applyFont="1" applyFill="1" applyBorder="1" applyAlignment="1">
      <alignment horizontal="left" vertical="center" wrapText="1"/>
    </xf>
    <xf numFmtId="0" fontId="201" fillId="3" borderId="98" xfId="0" applyFont="1" applyFill="1" applyBorder="1" applyAlignment="1">
      <alignment horizontal="left" vertical="center" wrapText="1"/>
    </xf>
    <xf numFmtId="164" fontId="201" fillId="3" borderId="109" xfId="1" applyNumberFormat="1" applyFont="1" applyFill="1" applyBorder="1" applyAlignment="1">
      <alignment horizontal="center" vertical="center"/>
    </xf>
    <xf numFmtId="164" fontId="201" fillId="3" borderId="110" xfId="1" applyNumberFormat="1" applyFont="1" applyFill="1" applyBorder="1" applyAlignment="1">
      <alignment horizontal="center" vertical="center"/>
    </xf>
    <xf numFmtId="164" fontId="198" fillId="12" borderId="0" xfId="1" applyNumberFormat="1" applyFont="1" applyFill="1" applyBorder="1" applyAlignment="1">
      <alignment horizontal="center" vertical="center"/>
    </xf>
    <xf numFmtId="164" fontId="201" fillId="3" borderId="101" xfId="1" applyNumberFormat="1" applyFont="1" applyFill="1" applyBorder="1" applyAlignment="1">
      <alignment horizontal="center" vertical="center"/>
    </xf>
    <xf numFmtId="164" fontId="201" fillId="3" borderId="102" xfId="1" applyNumberFormat="1" applyFont="1" applyFill="1" applyBorder="1" applyAlignment="1">
      <alignment horizontal="center" vertical="center"/>
    </xf>
    <xf numFmtId="0" fontId="16" fillId="3" borderId="95" xfId="0" applyFont="1" applyFill="1" applyBorder="1" applyAlignment="1">
      <alignment horizontal="left" vertical="center" wrapText="1"/>
    </xf>
    <xf numFmtId="0" fontId="16" fillId="3" borderId="96" xfId="0" applyFont="1" applyFill="1" applyBorder="1" applyAlignment="1">
      <alignment horizontal="left" vertical="center" wrapText="1"/>
    </xf>
    <xf numFmtId="0" fontId="16" fillId="3" borderId="97" xfId="0" applyFont="1" applyFill="1" applyBorder="1" applyAlignment="1">
      <alignment horizontal="left" vertical="center" wrapText="1"/>
    </xf>
    <xf numFmtId="0" fontId="16" fillId="3" borderId="98" xfId="0" applyFont="1" applyFill="1" applyBorder="1" applyAlignment="1">
      <alignment horizontal="left" vertical="center" wrapText="1"/>
    </xf>
    <xf numFmtId="164" fontId="201" fillId="3" borderId="103" xfId="1" applyNumberFormat="1" applyFont="1" applyFill="1" applyBorder="1" applyAlignment="1">
      <alignment horizontal="center" vertical="center"/>
    </xf>
    <xf numFmtId="164" fontId="201" fillId="3" borderId="104" xfId="1" applyNumberFormat="1" applyFont="1" applyFill="1" applyBorder="1" applyAlignment="1">
      <alignment horizontal="center" vertical="center"/>
    </xf>
    <xf numFmtId="164" fontId="201" fillId="3" borderId="99" xfId="1" applyNumberFormat="1" applyFont="1" applyFill="1" applyBorder="1" applyAlignment="1">
      <alignment horizontal="center" vertical="center"/>
    </xf>
    <xf numFmtId="164" fontId="201" fillId="3" borderId="100" xfId="1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/>
    </xf>
    <xf numFmtId="0" fontId="14" fillId="4" borderId="8" xfId="3" applyFont="1" applyFill="1" applyBorder="1" applyAlignment="1">
      <alignment horizontal="center" vertical="center" textRotation="90" wrapText="1"/>
    </xf>
    <xf numFmtId="0" fontId="222" fillId="3" borderId="9" xfId="3" applyFont="1" applyFill="1" applyBorder="1" applyAlignment="1" applyProtection="1">
      <alignment horizontal="center" vertical="center"/>
      <protection hidden="1"/>
    </xf>
    <xf numFmtId="0" fontId="222" fillId="3" borderId="10" xfId="3" applyFont="1" applyFill="1" applyBorder="1" applyAlignment="1" applyProtection="1">
      <alignment horizontal="center" vertical="center"/>
      <protection hidden="1"/>
    </xf>
    <xf numFmtId="0" fontId="222" fillId="3" borderId="11" xfId="3" applyFont="1" applyFill="1" applyBorder="1" applyAlignment="1" applyProtection="1">
      <alignment horizontal="center" vertical="center"/>
      <protection hidden="1"/>
    </xf>
    <xf numFmtId="0" fontId="222" fillId="3" borderId="12" xfId="3" applyFont="1" applyFill="1" applyBorder="1" applyAlignment="1" applyProtection="1">
      <alignment horizontal="center" vertical="center"/>
      <protection hidden="1"/>
    </xf>
    <xf numFmtId="0" fontId="222" fillId="3" borderId="0" xfId="3" applyFont="1" applyFill="1" applyBorder="1" applyAlignment="1" applyProtection="1">
      <alignment horizontal="center" vertical="center"/>
      <protection hidden="1"/>
    </xf>
    <xf numFmtId="0" fontId="222" fillId="3" borderId="8" xfId="3" applyFont="1" applyFill="1" applyBorder="1" applyAlignment="1" applyProtection="1">
      <alignment horizontal="center" vertical="center"/>
      <protection hidden="1"/>
    </xf>
    <xf numFmtId="0" fontId="15" fillId="3" borderId="9" xfId="3" applyFont="1" applyFill="1" applyBorder="1" applyAlignment="1" applyProtection="1">
      <alignment horizontal="center" vertical="center"/>
      <protection hidden="1"/>
    </xf>
    <xf numFmtId="0" fontId="15" fillId="3" borderId="10" xfId="3" applyFont="1" applyFill="1" applyBorder="1" applyAlignment="1" applyProtection="1">
      <alignment horizontal="center" vertical="center"/>
      <protection hidden="1"/>
    </xf>
    <xf numFmtId="0" fontId="15" fillId="3" borderId="11" xfId="3" applyFont="1" applyFill="1" applyBorder="1" applyAlignment="1" applyProtection="1">
      <alignment horizontal="center" vertical="center"/>
      <protection hidden="1"/>
    </xf>
    <xf numFmtId="0" fontId="16" fillId="3" borderId="12" xfId="1" applyNumberFormat="1" applyFont="1" applyFill="1" applyBorder="1" applyAlignment="1">
      <alignment horizontal="center" vertical="center" wrapText="1"/>
    </xf>
    <xf numFmtId="0" fontId="16" fillId="3" borderId="0" xfId="1" applyNumberFormat="1" applyFont="1" applyFill="1" applyBorder="1" applyAlignment="1">
      <alignment horizontal="center" vertical="center" wrapText="1"/>
    </xf>
    <xf numFmtId="0" fontId="16" fillId="3" borderId="8" xfId="1" applyNumberFormat="1" applyFont="1" applyFill="1" applyBorder="1" applyAlignment="1">
      <alignment horizontal="center" vertical="center" wrapText="1"/>
    </xf>
    <xf numFmtId="0" fontId="16" fillId="3" borderId="13" xfId="1" applyNumberFormat="1" applyFont="1" applyFill="1" applyBorder="1" applyAlignment="1">
      <alignment horizontal="center" vertical="center" wrapText="1"/>
    </xf>
    <xf numFmtId="0" fontId="16" fillId="3" borderId="14" xfId="1" applyNumberFormat="1" applyFont="1" applyFill="1" applyBorder="1" applyAlignment="1">
      <alignment horizontal="center" vertical="center" wrapText="1"/>
    </xf>
    <xf numFmtId="0" fontId="16" fillId="3" borderId="15" xfId="1" applyNumberFormat="1" applyFont="1" applyFill="1" applyBorder="1" applyAlignment="1">
      <alignment horizontal="center" vertical="center" wrapText="1"/>
    </xf>
    <xf numFmtId="0" fontId="222" fillId="3" borderId="30" xfId="3" applyFont="1" applyFill="1" applyBorder="1" applyAlignment="1" applyProtection="1">
      <alignment horizontal="center" vertical="center"/>
      <protection hidden="1"/>
    </xf>
    <xf numFmtId="0" fontId="222" fillId="3" borderId="16" xfId="3" applyFont="1" applyFill="1" applyBorder="1" applyAlignment="1" applyProtection="1">
      <alignment horizontal="center" vertical="center"/>
      <protection hidden="1"/>
    </xf>
    <xf numFmtId="0" fontId="222" fillId="3" borderId="31" xfId="3" applyFont="1" applyFill="1" applyBorder="1" applyAlignment="1" applyProtection="1">
      <alignment horizontal="center" vertical="center"/>
      <protection hidden="1"/>
    </xf>
    <xf numFmtId="0" fontId="5" fillId="2" borderId="1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164" fontId="19" fillId="12" borderId="0" xfId="1" applyNumberFormat="1" applyFont="1" applyFill="1" applyBorder="1" applyAlignment="1">
      <alignment horizontal="center" vertical="center"/>
    </xf>
    <xf numFmtId="0" fontId="16" fillId="3" borderId="0" xfId="3" applyFont="1" applyFill="1" applyBorder="1" applyAlignment="1" applyProtection="1">
      <alignment horizontal="center" vertical="center" wrapText="1"/>
      <protection hidden="1"/>
    </xf>
    <xf numFmtId="164" fontId="198" fillId="12" borderId="99" xfId="1" applyNumberFormat="1" applyFont="1" applyFill="1" applyBorder="1" applyAlignment="1">
      <alignment horizontal="center" vertical="center"/>
    </xf>
    <xf numFmtId="164" fontId="198" fillId="12" borderId="100" xfId="1" applyNumberFormat="1" applyFont="1" applyFill="1" applyBorder="1" applyAlignment="1">
      <alignment horizontal="center" vertical="center"/>
    </xf>
    <xf numFmtId="0" fontId="201" fillId="3" borderId="95" xfId="0" applyFont="1" applyFill="1" applyBorder="1" applyAlignment="1">
      <alignment horizontal="left" vertical="center"/>
    </xf>
    <xf numFmtId="0" fontId="201" fillId="3" borderId="96" xfId="0" applyFont="1" applyFill="1" applyBorder="1" applyAlignment="1">
      <alignment horizontal="left" vertical="center"/>
    </xf>
    <xf numFmtId="0" fontId="201" fillId="3" borderId="0" xfId="0" applyFont="1" applyFill="1" applyBorder="1" applyAlignment="1">
      <alignment horizontal="left" vertical="center"/>
    </xf>
    <xf numFmtId="0" fontId="201" fillId="3" borderId="8" xfId="0" applyFont="1" applyFill="1" applyBorder="1" applyAlignment="1">
      <alignment horizontal="left" vertical="center"/>
    </xf>
    <xf numFmtId="0" fontId="201" fillId="3" borderId="97" xfId="0" applyFont="1" applyFill="1" applyBorder="1" applyAlignment="1">
      <alignment horizontal="left" vertical="center"/>
    </xf>
    <xf numFmtId="0" fontId="201" fillId="3" borderId="98" xfId="0" applyFont="1" applyFill="1" applyBorder="1" applyAlignment="1">
      <alignment horizontal="left" vertical="center"/>
    </xf>
    <xf numFmtId="0" fontId="34" fillId="10" borderId="0" xfId="4" applyFill="1" applyBorder="1" applyAlignment="1">
      <alignment horizontal="left" vertical="center"/>
    </xf>
    <xf numFmtId="0" fontId="189" fillId="10" borderId="0" xfId="4" applyFont="1" applyFill="1" applyBorder="1" applyAlignment="1">
      <alignment horizontal="left" vertical="center"/>
    </xf>
    <xf numFmtId="0" fontId="189" fillId="10" borderId="8" xfId="4" applyFont="1" applyFill="1" applyBorder="1" applyAlignment="1">
      <alignment horizontal="left" vertical="center"/>
    </xf>
    <xf numFmtId="0" fontId="30" fillId="3" borderId="12" xfId="3" applyFont="1" applyFill="1" applyBorder="1" applyAlignment="1" applyProtection="1">
      <alignment horizontal="center" vertical="center" wrapText="1"/>
      <protection hidden="1"/>
    </xf>
    <xf numFmtId="0" fontId="30" fillId="3" borderId="0" xfId="3" applyFont="1" applyFill="1" applyBorder="1" applyAlignment="1" applyProtection="1">
      <alignment horizontal="center" vertical="center" wrapText="1"/>
      <protection hidden="1"/>
    </xf>
    <xf numFmtId="0" fontId="89" fillId="4" borderId="12" xfId="3" applyFont="1" applyFill="1" applyBorder="1" applyAlignment="1">
      <alignment horizontal="left" vertical="center"/>
    </xf>
    <xf numFmtId="0" fontId="89" fillId="4" borderId="0" xfId="3" applyFont="1" applyFill="1" applyBorder="1" applyAlignment="1">
      <alignment horizontal="left" vertical="center"/>
    </xf>
    <xf numFmtId="0" fontId="89" fillId="4" borderId="8" xfId="3" applyFont="1" applyFill="1" applyBorder="1" applyAlignment="1">
      <alignment horizontal="left" vertical="center"/>
    </xf>
    <xf numFmtId="0" fontId="19" fillId="3" borderId="16" xfId="3" applyFont="1" applyFill="1" applyBorder="1" applyAlignment="1" applyProtection="1">
      <alignment horizontal="center" vertical="center" wrapText="1"/>
      <protection hidden="1"/>
    </xf>
    <xf numFmtId="0" fontId="19" fillId="3" borderId="0" xfId="3" applyFont="1" applyFill="1" applyBorder="1" applyAlignment="1" applyProtection="1">
      <alignment horizontal="center" vertical="center" wrapText="1"/>
      <protection hidden="1"/>
    </xf>
    <xf numFmtId="0" fontId="139" fillId="3" borderId="16" xfId="3" applyFont="1" applyFill="1" applyBorder="1" applyAlignment="1" applyProtection="1">
      <alignment horizontal="center" vertical="center" wrapText="1"/>
      <protection hidden="1"/>
    </xf>
    <xf numFmtId="0" fontId="139" fillId="3" borderId="0" xfId="3" applyFont="1" applyFill="1" applyBorder="1" applyAlignment="1" applyProtection="1">
      <alignment horizontal="center" vertical="center" wrapText="1"/>
      <protection hidden="1"/>
    </xf>
    <xf numFmtId="0" fontId="16" fillId="3" borderId="12" xfId="3" applyFont="1" applyFill="1" applyBorder="1" applyAlignment="1" applyProtection="1">
      <alignment horizontal="center" vertical="center" wrapText="1"/>
      <protection hidden="1"/>
    </xf>
    <xf numFmtId="0" fontId="216" fillId="3" borderId="0" xfId="3" applyFont="1" applyFill="1" applyBorder="1" applyAlignment="1">
      <alignment horizontal="center" vertical="center"/>
    </xf>
    <xf numFmtId="1" fontId="223" fillId="9" borderId="99" xfId="1" applyNumberFormat="1" applyFont="1" applyFill="1" applyBorder="1" applyAlignment="1">
      <alignment horizontal="center" vertical="center"/>
    </xf>
    <xf numFmtId="1" fontId="223" fillId="9" borderId="100" xfId="1" applyNumberFormat="1" applyFont="1" applyFill="1" applyBorder="1" applyAlignment="1">
      <alignment horizontal="center" vertical="center"/>
    </xf>
    <xf numFmtId="164" fontId="201" fillId="3" borderId="0" xfId="1" applyNumberFormat="1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top" wrapText="1"/>
    </xf>
    <xf numFmtId="0" fontId="26" fillId="3" borderId="25" xfId="0" applyFont="1" applyFill="1" applyBorder="1" applyAlignment="1">
      <alignment horizontal="center" vertical="top" wrapText="1"/>
    </xf>
    <xf numFmtId="0" fontId="199" fillId="3" borderId="99" xfId="3" applyFont="1" applyFill="1" applyBorder="1" applyAlignment="1" applyProtection="1">
      <alignment horizontal="center" vertical="center"/>
      <protection hidden="1"/>
    </xf>
    <xf numFmtId="0" fontId="199" fillId="3" borderId="100" xfId="3" applyFont="1" applyFill="1" applyBorder="1" applyAlignment="1" applyProtection="1">
      <alignment horizontal="center" vertical="center"/>
      <protection hidden="1"/>
    </xf>
    <xf numFmtId="0" fontId="193" fillId="3" borderId="0" xfId="3" applyFont="1" applyFill="1" applyBorder="1" applyAlignment="1" applyProtection="1">
      <alignment horizontal="center" vertical="center"/>
      <protection hidden="1"/>
    </xf>
    <xf numFmtId="0" fontId="193" fillId="3" borderId="8" xfId="3" applyFont="1" applyFill="1" applyBorder="1" applyAlignment="1" applyProtection="1">
      <alignment horizontal="center" vertical="center"/>
      <protection hidden="1"/>
    </xf>
    <xf numFmtId="166" fontId="201" fillId="3" borderId="99" xfId="1" applyNumberFormat="1" applyFont="1" applyFill="1" applyBorder="1" applyAlignment="1">
      <alignment horizontal="center" vertical="center"/>
    </xf>
    <xf numFmtId="166" fontId="201" fillId="3" borderId="100" xfId="1" applyNumberFormat="1" applyFont="1" applyFill="1" applyBorder="1" applyAlignment="1">
      <alignment horizontal="center" vertical="center"/>
    </xf>
    <xf numFmtId="164" fontId="201" fillId="3" borderId="112" xfId="1" applyNumberFormat="1" applyFont="1" applyFill="1" applyBorder="1" applyAlignment="1">
      <alignment horizontal="center" vertical="center"/>
    </xf>
    <xf numFmtId="164" fontId="201" fillId="3" borderId="113" xfId="1" applyNumberFormat="1" applyFont="1" applyFill="1" applyBorder="1" applyAlignment="1">
      <alignment horizontal="center" vertical="center"/>
    </xf>
    <xf numFmtId="0" fontId="99" fillId="3" borderId="95" xfId="0" applyFont="1" applyFill="1" applyBorder="1" applyAlignment="1">
      <alignment horizontal="left" vertical="center"/>
    </xf>
    <xf numFmtId="0" fontId="99" fillId="3" borderId="96" xfId="0" applyFont="1" applyFill="1" applyBorder="1" applyAlignment="1">
      <alignment horizontal="left" vertical="center"/>
    </xf>
    <xf numFmtId="0" fontId="99" fillId="3" borderId="97" xfId="0" applyFont="1" applyFill="1" applyBorder="1" applyAlignment="1">
      <alignment horizontal="left" vertical="center"/>
    </xf>
    <xf numFmtId="0" fontId="99" fillId="3" borderId="98" xfId="0" applyFont="1" applyFill="1" applyBorder="1" applyAlignment="1">
      <alignment horizontal="left" vertical="center"/>
    </xf>
    <xf numFmtId="0" fontId="18" fillId="3" borderId="0" xfId="3" applyFont="1" applyFill="1" applyBorder="1" applyAlignment="1">
      <alignment horizontal="center" vertical="center"/>
    </xf>
    <xf numFmtId="164" fontId="202" fillId="3" borderId="99" xfId="1" applyNumberFormat="1" applyFont="1" applyFill="1" applyBorder="1" applyAlignment="1">
      <alignment horizontal="center" vertical="center"/>
    </xf>
    <xf numFmtId="164" fontId="202" fillId="3" borderId="100" xfId="1" applyNumberFormat="1" applyFont="1" applyFill="1" applyBorder="1" applyAlignment="1">
      <alignment horizontal="center" vertical="center"/>
    </xf>
    <xf numFmtId="164" fontId="202" fillId="3" borderId="101" xfId="1" applyNumberFormat="1" applyFont="1" applyFill="1" applyBorder="1" applyAlignment="1">
      <alignment horizontal="center" vertical="center"/>
    </xf>
    <xf numFmtId="164" fontId="202" fillId="3" borderId="102" xfId="1" applyNumberFormat="1" applyFont="1" applyFill="1" applyBorder="1" applyAlignment="1">
      <alignment horizontal="center" vertical="center"/>
    </xf>
    <xf numFmtId="0" fontId="202" fillId="3" borderId="95" xfId="0" applyFont="1" applyFill="1" applyBorder="1" applyAlignment="1">
      <alignment horizontal="left" vertical="center" wrapText="1"/>
    </xf>
    <xf numFmtId="0" fontId="202" fillId="3" borderId="96" xfId="0" applyFont="1" applyFill="1" applyBorder="1" applyAlignment="1">
      <alignment horizontal="left" vertical="center" wrapText="1"/>
    </xf>
    <xf numFmtId="0" fontId="202" fillId="3" borderId="0" xfId="0" applyFont="1" applyFill="1" applyBorder="1" applyAlignment="1">
      <alignment horizontal="left" vertical="center" wrapText="1"/>
    </xf>
    <xf numFmtId="0" fontId="202" fillId="3" borderId="8" xfId="0" applyFont="1" applyFill="1" applyBorder="1" applyAlignment="1">
      <alignment horizontal="left" vertical="center" wrapText="1"/>
    </xf>
    <xf numFmtId="0" fontId="202" fillId="3" borderId="97" xfId="0" applyFont="1" applyFill="1" applyBorder="1" applyAlignment="1">
      <alignment horizontal="left" vertical="center" wrapText="1"/>
    </xf>
    <xf numFmtId="0" fontId="202" fillId="3" borderId="98" xfId="0" applyFont="1" applyFill="1" applyBorder="1" applyAlignment="1">
      <alignment horizontal="left" vertical="center" wrapText="1"/>
    </xf>
    <xf numFmtId="166" fontId="202" fillId="3" borderId="103" xfId="1" applyNumberFormat="1" applyFont="1" applyFill="1" applyBorder="1" applyAlignment="1">
      <alignment horizontal="center" vertical="center"/>
    </xf>
    <xf numFmtId="166" fontId="202" fillId="3" borderId="104" xfId="1" applyNumberFormat="1" applyFont="1" applyFill="1" applyBorder="1" applyAlignment="1">
      <alignment horizontal="center" vertical="center"/>
    </xf>
    <xf numFmtId="166" fontId="201" fillId="3" borderId="103" xfId="1" applyNumberFormat="1" applyFont="1" applyFill="1" applyBorder="1" applyAlignment="1">
      <alignment horizontal="center" vertical="center"/>
    </xf>
    <xf numFmtId="166" fontId="201" fillId="3" borderId="104" xfId="1" applyNumberFormat="1" applyFont="1" applyFill="1" applyBorder="1" applyAlignment="1">
      <alignment horizontal="center" vertical="center"/>
    </xf>
    <xf numFmtId="0" fontId="195" fillId="3" borderId="95" xfId="0" applyFont="1" applyFill="1" applyBorder="1" applyAlignment="1" applyProtection="1">
      <alignment horizontal="left" vertical="center" wrapText="1"/>
      <protection locked="0"/>
    </xf>
    <xf numFmtId="0" fontId="195" fillId="3" borderId="96" xfId="0" applyFont="1" applyFill="1" applyBorder="1" applyAlignment="1" applyProtection="1">
      <alignment horizontal="left" vertical="center" wrapText="1"/>
      <protection locked="0"/>
    </xf>
    <xf numFmtId="0" fontId="195" fillId="3" borderId="97" xfId="0" applyFont="1" applyFill="1" applyBorder="1" applyAlignment="1" applyProtection="1">
      <alignment horizontal="left" vertical="center" wrapText="1"/>
      <protection locked="0"/>
    </xf>
    <xf numFmtId="0" fontId="195" fillId="3" borderId="98" xfId="0" applyFont="1" applyFill="1" applyBorder="1" applyAlignment="1" applyProtection="1">
      <alignment horizontal="left" vertical="center" wrapText="1"/>
      <protection locked="0"/>
    </xf>
    <xf numFmtId="0" fontId="195" fillId="3" borderId="101" xfId="0" applyFont="1" applyFill="1" applyBorder="1" applyAlignment="1" applyProtection="1">
      <alignment horizontal="center" vertical="center" wrapText="1"/>
      <protection locked="0"/>
    </xf>
    <xf numFmtId="0" fontId="195" fillId="3" borderId="95" xfId="0" applyFont="1" applyFill="1" applyBorder="1" applyAlignment="1" applyProtection="1">
      <alignment horizontal="center" vertical="center" wrapText="1"/>
      <protection locked="0"/>
    </xf>
    <xf numFmtId="0" fontId="195" fillId="3" borderId="96" xfId="0" applyFont="1" applyFill="1" applyBorder="1" applyAlignment="1" applyProtection="1">
      <alignment horizontal="center" vertical="center" wrapText="1"/>
      <protection locked="0"/>
    </xf>
    <xf numFmtId="0" fontId="195" fillId="3" borderId="99" xfId="0" applyFont="1" applyFill="1" applyBorder="1" applyAlignment="1" applyProtection="1">
      <alignment horizontal="center" vertical="center" wrapText="1"/>
      <protection locked="0"/>
    </xf>
    <xf numFmtId="0" fontId="195" fillId="3" borderId="0" xfId="0" applyFont="1" applyFill="1" applyBorder="1" applyAlignment="1" applyProtection="1">
      <alignment horizontal="center" vertical="center" wrapText="1"/>
      <protection locked="0"/>
    </xf>
    <xf numFmtId="0" fontId="195" fillId="3" borderId="8" xfId="0" applyFont="1" applyFill="1" applyBorder="1" applyAlignment="1" applyProtection="1">
      <alignment horizontal="center" vertical="center" wrapText="1"/>
      <protection locked="0"/>
    </xf>
    <xf numFmtId="0" fontId="195" fillId="3" borderId="95" xfId="0" applyFont="1" applyFill="1" applyBorder="1" applyAlignment="1" applyProtection="1">
      <alignment horizontal="left" vertical="center"/>
      <protection locked="0"/>
    </xf>
    <xf numFmtId="0" fontId="195" fillId="3" borderId="96" xfId="0" applyFont="1" applyFill="1" applyBorder="1" applyAlignment="1" applyProtection="1">
      <alignment horizontal="left" vertical="center"/>
      <protection locked="0"/>
    </xf>
    <xf numFmtId="0" fontId="195" fillId="3" borderId="0" xfId="0" applyFont="1" applyFill="1" applyBorder="1" applyAlignment="1" applyProtection="1">
      <alignment horizontal="left" vertical="center"/>
      <protection locked="0"/>
    </xf>
    <xf numFmtId="0" fontId="195" fillId="3" borderId="8" xfId="0" applyFont="1" applyFill="1" applyBorder="1" applyAlignment="1" applyProtection="1">
      <alignment horizontal="left" vertical="center"/>
      <protection locked="0"/>
    </xf>
    <xf numFmtId="0" fontId="195" fillId="3" borderId="97" xfId="0" applyFont="1" applyFill="1" applyBorder="1" applyAlignment="1" applyProtection="1">
      <alignment horizontal="left" vertical="center"/>
      <protection locked="0"/>
    </xf>
    <xf numFmtId="0" fontId="195" fillId="3" borderId="98" xfId="0" applyFont="1" applyFill="1" applyBorder="1" applyAlignment="1" applyProtection="1">
      <alignment horizontal="left" vertical="center"/>
      <protection locked="0"/>
    </xf>
    <xf numFmtId="168" fontId="203" fillId="3" borderId="0" xfId="1" applyNumberFormat="1" applyFont="1" applyFill="1" applyBorder="1" applyAlignment="1">
      <alignment horizontal="right" vertical="center"/>
    </xf>
    <xf numFmtId="164" fontId="65" fillId="3" borderId="0" xfId="1" applyNumberFormat="1" applyFont="1" applyFill="1" applyBorder="1" applyAlignment="1">
      <alignment vertical="center" wrapText="1"/>
    </xf>
    <xf numFmtId="164" fontId="65" fillId="3" borderId="8" xfId="1" applyNumberFormat="1" applyFont="1" applyFill="1" applyBorder="1" applyAlignment="1">
      <alignment vertical="center" wrapText="1"/>
    </xf>
    <xf numFmtId="0" fontId="99" fillId="3" borderId="95" xfId="0" applyFont="1" applyFill="1" applyBorder="1" applyAlignment="1">
      <alignment horizontal="left" vertical="center" wrapText="1"/>
    </xf>
    <xf numFmtId="0" fontId="99" fillId="3" borderId="96" xfId="0" applyFont="1" applyFill="1" applyBorder="1" applyAlignment="1">
      <alignment horizontal="left" vertical="center" wrapText="1"/>
    </xf>
    <xf numFmtId="0" fontId="99" fillId="3" borderId="97" xfId="0" applyFont="1" applyFill="1" applyBorder="1" applyAlignment="1">
      <alignment horizontal="left" vertical="center" wrapText="1"/>
    </xf>
    <xf numFmtId="0" fontId="99" fillId="3" borderId="98" xfId="0" applyFont="1" applyFill="1" applyBorder="1" applyAlignment="1">
      <alignment horizontal="left" vertical="center" wrapText="1"/>
    </xf>
    <xf numFmtId="0" fontId="61" fillId="3" borderId="16" xfId="3" applyFont="1" applyFill="1" applyBorder="1" applyAlignment="1" applyProtection="1">
      <alignment horizontal="center" vertical="center" wrapText="1"/>
      <protection hidden="1"/>
    </xf>
    <xf numFmtId="0" fontId="61" fillId="3" borderId="0" xfId="3" applyFont="1" applyFill="1" applyBorder="1" applyAlignment="1" applyProtection="1">
      <alignment horizontal="center" vertical="center" wrapText="1"/>
      <protection hidden="1"/>
    </xf>
    <xf numFmtId="0" fontId="200" fillId="3" borderId="0" xfId="3" applyFont="1" applyFill="1" applyBorder="1" applyAlignment="1" applyProtection="1">
      <alignment horizontal="center" vertical="center"/>
      <protection hidden="1"/>
    </xf>
    <xf numFmtId="0" fontId="200" fillId="3" borderId="8" xfId="3" applyFont="1" applyFill="1" applyBorder="1" applyAlignment="1" applyProtection="1">
      <alignment horizontal="center" vertical="center"/>
      <protection hidden="1"/>
    </xf>
    <xf numFmtId="0" fontId="99" fillId="3" borderId="0" xfId="0" applyFont="1" applyFill="1" applyBorder="1" applyAlignment="1">
      <alignment horizontal="left" vertical="center"/>
    </xf>
    <xf numFmtId="0" fontId="99" fillId="3" borderId="8" xfId="0" applyFont="1" applyFill="1" applyBorder="1" applyAlignment="1">
      <alignment horizontal="left" vertical="center"/>
    </xf>
    <xf numFmtId="0" fontId="50" fillId="3" borderId="30" xfId="3" applyFont="1" applyFill="1" applyBorder="1" applyAlignment="1" applyProtection="1">
      <alignment horizontal="center" vertical="center"/>
      <protection hidden="1"/>
    </xf>
    <xf numFmtId="0" fontId="50" fillId="3" borderId="16" xfId="3" applyFont="1" applyFill="1" applyBorder="1" applyAlignment="1" applyProtection="1">
      <alignment horizontal="center" vertical="center"/>
      <protection hidden="1"/>
    </xf>
    <xf numFmtId="0" fontId="99" fillId="3" borderId="0" xfId="0" applyFont="1" applyFill="1" applyBorder="1" applyAlignment="1">
      <alignment horizontal="left" vertical="center" wrapText="1"/>
    </xf>
    <xf numFmtId="0" fontId="99" fillId="3" borderId="8" xfId="0" applyFont="1" applyFill="1" applyBorder="1" applyAlignment="1">
      <alignment horizontal="left" vertical="center" wrapText="1"/>
    </xf>
    <xf numFmtId="164" fontId="26" fillId="3" borderId="0" xfId="1" applyNumberFormat="1" applyFont="1" applyFill="1" applyBorder="1" applyAlignment="1">
      <alignment horizontal="center" vertical="center"/>
    </xf>
    <xf numFmtId="0" fontId="89" fillId="3" borderId="0" xfId="0" applyFont="1" applyFill="1" applyBorder="1" applyAlignment="1">
      <alignment horizontal="left" vertical="center" wrapText="1"/>
    </xf>
    <xf numFmtId="0" fontId="89" fillId="3" borderId="8" xfId="0" applyFont="1" applyFill="1" applyBorder="1" applyAlignment="1">
      <alignment horizontal="left" vertical="center" wrapText="1"/>
    </xf>
    <xf numFmtId="0" fontId="50" fillId="3" borderId="12" xfId="3" applyFont="1" applyFill="1" applyBorder="1" applyAlignment="1" applyProtection="1">
      <alignment horizontal="center" vertical="center" wrapText="1"/>
      <protection hidden="1"/>
    </xf>
    <xf numFmtId="0" fontId="50" fillId="3" borderId="0" xfId="3" applyFont="1" applyFill="1" applyBorder="1" applyAlignment="1" applyProtection="1">
      <alignment horizontal="center" vertical="center" wrapText="1"/>
      <protection hidden="1"/>
    </xf>
    <xf numFmtId="164" fontId="229" fillId="12" borderId="0" xfId="1" applyNumberFormat="1" applyFont="1" applyFill="1" applyBorder="1" applyAlignment="1">
      <alignment horizontal="center" vertical="center"/>
    </xf>
    <xf numFmtId="164" fontId="54" fillId="3" borderId="0" xfId="3" applyNumberFormat="1" applyFont="1" applyFill="1" applyBorder="1" applyAlignment="1" applyProtection="1">
      <alignment horizontal="center" vertical="center"/>
      <protection hidden="1"/>
    </xf>
    <xf numFmtId="0" fontId="47" fillId="3" borderId="16" xfId="3" applyFont="1" applyFill="1" applyBorder="1" applyAlignment="1" applyProtection="1">
      <alignment horizontal="center" vertical="center" wrapText="1"/>
      <protection hidden="1"/>
    </xf>
    <xf numFmtId="0" fontId="47" fillId="3" borderId="0" xfId="3" applyFont="1" applyFill="1" applyBorder="1" applyAlignment="1" applyProtection="1">
      <alignment horizontal="center" vertical="center" wrapText="1"/>
      <protection hidden="1"/>
    </xf>
    <xf numFmtId="0" fontId="214" fillId="3" borderId="16" xfId="3" applyFont="1" applyFill="1" applyBorder="1" applyAlignment="1">
      <alignment horizontal="center" vertical="center"/>
    </xf>
    <xf numFmtId="0" fontId="229" fillId="3" borderId="16" xfId="3" applyFont="1" applyFill="1" applyBorder="1" applyAlignment="1" applyProtection="1">
      <alignment horizontal="left" vertical="center" wrapText="1"/>
      <protection hidden="1"/>
    </xf>
    <xf numFmtId="0" fontId="229" fillId="3" borderId="31" xfId="3" applyFont="1" applyFill="1" applyBorder="1" applyAlignment="1" applyProtection="1">
      <alignment horizontal="left" vertical="center" wrapText="1"/>
      <protection hidden="1"/>
    </xf>
    <xf numFmtId="0" fontId="229" fillId="3" borderId="0" xfId="3" applyFont="1" applyFill="1" applyBorder="1" applyAlignment="1" applyProtection="1">
      <alignment horizontal="left" vertical="center" wrapText="1"/>
      <protection hidden="1"/>
    </xf>
    <xf numFmtId="0" fontId="229" fillId="3" borderId="8" xfId="3" applyFont="1" applyFill="1" applyBorder="1" applyAlignment="1" applyProtection="1">
      <alignment horizontal="left" vertical="center" wrapText="1"/>
      <protection hidden="1"/>
    </xf>
    <xf numFmtId="0" fontId="50" fillId="3" borderId="12" xfId="3" applyFont="1" applyFill="1" applyBorder="1" applyAlignment="1" applyProtection="1">
      <alignment horizontal="center" vertical="center"/>
      <protection hidden="1"/>
    </xf>
    <xf numFmtId="0" fontId="50" fillId="3" borderId="0" xfId="3" applyFont="1" applyFill="1" applyBorder="1" applyAlignment="1" applyProtection="1">
      <alignment horizontal="center" vertical="center"/>
      <protection hidden="1"/>
    </xf>
    <xf numFmtId="0" fontId="32" fillId="3" borderId="0" xfId="3" applyFont="1" applyFill="1" applyBorder="1" applyAlignment="1" applyProtection="1">
      <alignment horizontal="center" vertical="center"/>
      <protection hidden="1"/>
    </xf>
    <xf numFmtId="0" fontId="215" fillId="3" borderId="16" xfId="3" applyFont="1" applyFill="1" applyBorder="1" applyAlignment="1">
      <alignment horizontal="center" vertical="center"/>
    </xf>
    <xf numFmtId="0" fontId="51" fillId="3" borderId="16" xfId="3" applyFont="1" applyFill="1" applyBorder="1" applyAlignment="1" applyProtection="1">
      <alignment horizontal="left" vertical="center" wrapText="1"/>
      <protection hidden="1"/>
    </xf>
    <xf numFmtId="0" fontId="51" fillId="3" borderId="31" xfId="3" applyFont="1" applyFill="1" applyBorder="1" applyAlignment="1" applyProtection="1">
      <alignment horizontal="left" vertical="center" wrapText="1"/>
      <protection hidden="1"/>
    </xf>
    <xf numFmtId="0" fontId="51" fillId="3" borderId="0" xfId="3" applyFont="1" applyFill="1" applyBorder="1" applyAlignment="1" applyProtection="1">
      <alignment horizontal="left" vertical="center" wrapText="1"/>
      <protection hidden="1"/>
    </xf>
    <xf numFmtId="0" fontId="51" fillId="3" borderId="8" xfId="3" applyFont="1" applyFill="1" applyBorder="1" applyAlignment="1" applyProtection="1">
      <alignment horizontal="left" vertical="center" wrapText="1"/>
      <protection hidden="1"/>
    </xf>
    <xf numFmtId="164" fontId="229" fillId="12" borderId="99" xfId="1" applyNumberFormat="1" applyFont="1" applyFill="1" applyBorder="1" applyAlignment="1">
      <alignment horizontal="center" vertical="center"/>
    </xf>
    <xf numFmtId="164" fontId="229" fillId="12" borderId="100" xfId="1" applyNumberFormat="1" applyFont="1" applyFill="1" applyBorder="1" applyAlignment="1">
      <alignment horizontal="center" vertical="center"/>
    </xf>
    <xf numFmtId="164" fontId="50" fillId="3" borderId="0" xfId="3" applyNumberFormat="1" applyFont="1" applyFill="1" applyBorder="1" applyAlignment="1" applyProtection="1">
      <alignment horizontal="center" vertical="center"/>
      <protection hidden="1"/>
    </xf>
    <xf numFmtId="0" fontId="99" fillId="3" borderId="95" xfId="0" applyFont="1" applyFill="1" applyBorder="1" applyAlignment="1">
      <alignment horizontal="center" vertical="center" wrapText="1"/>
    </xf>
    <xf numFmtId="0" fontId="99" fillId="3" borderId="96" xfId="0" applyFont="1" applyFill="1" applyBorder="1" applyAlignment="1">
      <alignment horizontal="center" vertical="center" wrapText="1"/>
    </xf>
    <xf numFmtId="0" fontId="99" fillId="3" borderId="97" xfId="0" applyFont="1" applyFill="1" applyBorder="1" applyAlignment="1">
      <alignment horizontal="center" vertical="center" wrapText="1"/>
    </xf>
    <xf numFmtId="0" fontId="99" fillId="3" borderId="98" xfId="0" applyFont="1" applyFill="1" applyBorder="1" applyAlignment="1">
      <alignment horizontal="center" vertical="center" wrapText="1"/>
    </xf>
    <xf numFmtId="0" fontId="48" fillId="3" borderId="99" xfId="3" applyFont="1" applyFill="1" applyBorder="1" applyAlignment="1">
      <alignment horizontal="center" vertical="center"/>
    </xf>
    <xf numFmtId="0" fontId="48" fillId="3" borderId="100" xfId="3" applyFont="1" applyFill="1" applyBorder="1" applyAlignment="1">
      <alignment horizontal="center" vertical="center"/>
    </xf>
    <xf numFmtId="0" fontId="214" fillId="3" borderId="0" xfId="3" applyFont="1" applyFill="1" applyBorder="1" applyAlignment="1">
      <alignment horizontal="center" vertical="center"/>
    </xf>
    <xf numFmtId="0" fontId="50" fillId="3" borderId="114" xfId="3" applyFont="1" applyFill="1" applyBorder="1" applyAlignment="1" applyProtection="1">
      <alignment horizontal="center" vertical="center"/>
      <protection hidden="1"/>
    </xf>
    <xf numFmtId="164" fontId="54" fillId="3" borderId="99" xfId="3" applyNumberFormat="1" applyFont="1" applyFill="1" applyBorder="1" applyAlignment="1" applyProtection="1">
      <alignment horizontal="center" vertical="center"/>
      <protection hidden="1"/>
    </xf>
    <xf numFmtId="164" fontId="54" fillId="3" borderId="100" xfId="3" applyNumberFormat="1" applyFont="1" applyFill="1" applyBorder="1" applyAlignment="1" applyProtection="1">
      <alignment horizontal="center" vertical="center"/>
      <protection hidden="1"/>
    </xf>
    <xf numFmtId="0" fontId="109" fillId="3" borderId="0" xfId="0" applyFont="1" applyFill="1" applyBorder="1" applyAlignment="1">
      <alignment horizontal="center" vertical="center" wrapText="1"/>
    </xf>
    <xf numFmtId="0" fontId="109" fillId="3" borderId="8" xfId="0" applyFont="1" applyFill="1" applyBorder="1" applyAlignment="1">
      <alignment horizontal="center" vertical="center" wrapText="1"/>
    </xf>
    <xf numFmtId="164" fontId="196" fillId="3" borderId="0" xfId="1" applyNumberFormat="1" applyFont="1" applyFill="1" applyBorder="1" applyAlignment="1">
      <alignment horizontal="center" vertical="center"/>
    </xf>
    <xf numFmtId="0" fontId="201" fillId="3" borderId="0" xfId="3" applyFont="1" applyFill="1" applyBorder="1" applyAlignment="1" applyProtection="1">
      <alignment horizontal="left" vertical="center" wrapText="1"/>
      <protection hidden="1"/>
    </xf>
    <xf numFmtId="0" fontId="201" fillId="3" borderId="97" xfId="3" applyFont="1" applyFill="1" applyBorder="1" applyAlignment="1" applyProtection="1">
      <alignment horizontal="left" vertical="center" wrapText="1"/>
      <protection hidden="1"/>
    </xf>
    <xf numFmtId="164" fontId="29" fillId="3" borderId="0" xfId="1" applyNumberFormat="1" applyFont="1" applyFill="1" applyBorder="1" applyAlignment="1">
      <alignment horizontal="center" vertical="center"/>
    </xf>
    <xf numFmtId="164" fontId="26" fillId="3" borderId="0" xfId="1" applyNumberFormat="1" applyFont="1" applyFill="1" applyBorder="1" applyAlignment="1">
      <alignment horizontal="center" vertical="center" wrapText="1"/>
    </xf>
    <xf numFmtId="164" fontId="26" fillId="3" borderId="8" xfId="1" applyNumberFormat="1" applyFont="1" applyFill="1" applyBorder="1" applyAlignment="1">
      <alignment horizontal="center" vertical="center" wrapText="1"/>
    </xf>
    <xf numFmtId="164" fontId="19" fillId="9" borderId="99" xfId="1" applyNumberFormat="1" applyFont="1" applyFill="1" applyBorder="1" applyAlignment="1">
      <alignment horizontal="center" vertical="center"/>
    </xf>
    <xf numFmtId="164" fontId="19" fillId="9" borderId="100" xfId="1" applyNumberFormat="1" applyFont="1" applyFill="1" applyBorder="1" applyAlignment="1">
      <alignment horizontal="center" vertical="center"/>
    </xf>
    <xf numFmtId="0" fontId="109" fillId="3" borderId="95" xfId="0" applyFont="1" applyFill="1" applyBorder="1" applyAlignment="1">
      <alignment horizontal="center" vertical="center"/>
    </xf>
    <xf numFmtId="0" fontId="109" fillId="3" borderId="96" xfId="0" applyFont="1" applyFill="1" applyBorder="1" applyAlignment="1">
      <alignment horizontal="center" vertical="center"/>
    </xf>
    <xf numFmtId="0" fontId="109" fillId="3" borderId="97" xfId="0" applyFont="1" applyFill="1" applyBorder="1" applyAlignment="1">
      <alignment horizontal="center" vertical="center"/>
    </xf>
    <xf numFmtId="0" fontId="109" fillId="3" borderId="98" xfId="0" applyFont="1" applyFill="1" applyBorder="1" applyAlignment="1">
      <alignment horizontal="center" vertical="center"/>
    </xf>
    <xf numFmtId="0" fontId="109" fillId="3" borderId="0" xfId="0" applyFont="1" applyFill="1" applyBorder="1" applyAlignment="1">
      <alignment horizontal="left" vertical="top" wrapText="1"/>
    </xf>
    <xf numFmtId="0" fontId="109" fillId="3" borderId="8" xfId="0" applyFont="1" applyFill="1" applyBorder="1" applyAlignment="1">
      <alignment horizontal="left" vertical="top" wrapText="1"/>
    </xf>
    <xf numFmtId="0" fontId="201" fillId="3" borderId="0" xfId="0" applyFont="1" applyFill="1" applyBorder="1" applyAlignment="1">
      <alignment horizontal="center" vertical="center" wrapText="1" readingOrder="1"/>
    </xf>
    <xf numFmtId="0" fontId="201" fillId="3" borderId="8" xfId="0" applyFont="1" applyFill="1" applyBorder="1" applyAlignment="1">
      <alignment horizontal="center" vertical="center" wrapText="1" readingOrder="1"/>
    </xf>
    <xf numFmtId="164" fontId="16" fillId="3" borderId="103" xfId="1" applyNumberFormat="1" applyFont="1" applyFill="1" applyBorder="1" applyAlignment="1">
      <alignment horizontal="center" vertical="center"/>
    </xf>
    <xf numFmtId="164" fontId="16" fillId="3" borderId="104" xfId="1" applyNumberFormat="1" applyFont="1" applyFill="1" applyBorder="1" applyAlignment="1">
      <alignment horizontal="center" vertical="center"/>
    </xf>
    <xf numFmtId="0" fontId="96" fillId="10" borderId="0" xfId="4" applyFont="1" applyFill="1" applyBorder="1" applyAlignment="1">
      <alignment horizontal="left" vertical="center"/>
    </xf>
    <xf numFmtId="0" fontId="96" fillId="10" borderId="8" xfId="4" applyFont="1" applyFill="1" applyBorder="1" applyAlignment="1">
      <alignment horizontal="left" vertical="center"/>
    </xf>
    <xf numFmtId="165" fontId="195" fillId="2" borderId="99" xfId="0" applyNumberFormat="1" applyFont="1" applyFill="1" applyBorder="1" applyAlignment="1" applyProtection="1">
      <alignment horizontal="center" vertical="center"/>
      <protection locked="0"/>
    </xf>
    <xf numFmtId="165" fontId="195" fillId="2" borderId="100" xfId="0" applyNumberFormat="1" applyFont="1" applyFill="1" applyBorder="1" applyAlignment="1" applyProtection="1">
      <alignment horizontal="center" vertical="center"/>
      <protection locked="0"/>
    </xf>
    <xf numFmtId="164" fontId="16" fillId="3" borderId="99" xfId="1" applyNumberFormat="1" applyFont="1" applyFill="1" applyBorder="1" applyAlignment="1">
      <alignment horizontal="center" vertical="center"/>
    </xf>
    <xf numFmtId="164" fontId="16" fillId="3" borderId="100" xfId="1" applyNumberFormat="1" applyFont="1" applyFill="1" applyBorder="1" applyAlignment="1">
      <alignment horizontal="center" vertical="center"/>
    </xf>
    <xf numFmtId="164" fontId="16" fillId="3" borderId="101" xfId="1" applyNumberFormat="1" applyFont="1" applyFill="1" applyBorder="1" applyAlignment="1">
      <alignment horizontal="center" vertical="center"/>
    </xf>
    <xf numFmtId="164" fontId="16" fillId="3" borderId="102" xfId="1" applyNumberFormat="1" applyFont="1" applyFill="1" applyBorder="1" applyAlignment="1">
      <alignment horizontal="center" vertical="center"/>
    </xf>
    <xf numFmtId="0" fontId="201" fillId="3" borderId="0" xfId="0" applyFont="1" applyFill="1" applyBorder="1" applyAlignment="1">
      <alignment horizontal="left" vertical="center" wrapText="1"/>
    </xf>
    <xf numFmtId="0" fontId="201" fillId="3" borderId="8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 wrapText="1"/>
    </xf>
    <xf numFmtId="0" fontId="0" fillId="7" borderId="0" xfId="0" applyFont="1" applyFill="1" applyAlignment="1">
      <alignment horizontal="center" vertical="center" wrapText="1"/>
    </xf>
    <xf numFmtId="165" fontId="195" fillId="2" borderId="101" xfId="0" applyNumberFormat="1" applyFont="1" applyFill="1" applyBorder="1" applyAlignment="1" applyProtection="1">
      <alignment horizontal="center" vertical="center"/>
      <protection locked="0"/>
    </xf>
    <xf numFmtId="165" fontId="195" fillId="2" borderId="102" xfId="0" applyNumberFormat="1" applyFont="1" applyFill="1" applyBorder="1" applyAlignment="1" applyProtection="1">
      <alignment horizontal="center" vertical="center"/>
      <protection locked="0"/>
    </xf>
    <xf numFmtId="0" fontId="161" fillId="24" borderId="83" xfId="12" applyNumberFormat="1" applyFont="1" applyFill="1" applyBorder="1" applyAlignment="1">
      <alignment horizontal="center" vertical="center"/>
    </xf>
    <xf numFmtId="0" fontId="161" fillId="24" borderId="33" xfId="12" applyNumberFormat="1" applyFont="1" applyFill="1" applyBorder="1" applyAlignment="1">
      <alignment horizontal="center" vertical="center"/>
    </xf>
    <xf numFmtId="0" fontId="161" fillId="24" borderId="84" xfId="12" applyNumberFormat="1" applyFont="1" applyFill="1" applyBorder="1" applyAlignment="1">
      <alignment horizontal="center" vertical="center"/>
    </xf>
    <xf numFmtId="0" fontId="174" fillId="0" borderId="0" xfId="4" applyFont="1" applyAlignment="1">
      <alignment horizontal="left" vertical="center"/>
    </xf>
    <xf numFmtId="0" fontId="174" fillId="3" borderId="0" xfId="4" applyFont="1" applyFill="1" applyBorder="1" applyAlignment="1">
      <alignment horizontal="left" vertical="center"/>
    </xf>
    <xf numFmtId="0" fontId="170" fillId="2" borderId="145" xfId="6" applyFont="1" applyFill="1" applyBorder="1" applyAlignment="1">
      <alignment horizontal="center" vertical="center"/>
    </xf>
    <xf numFmtId="0" fontId="170" fillId="2" borderId="0" xfId="6" applyFont="1" applyFill="1" applyBorder="1" applyAlignment="1">
      <alignment horizontal="center" vertical="center"/>
    </xf>
    <xf numFmtId="0" fontId="166" fillId="19" borderId="76" xfId="6" applyFont="1" applyFill="1" applyBorder="1" applyAlignment="1">
      <alignment horizontal="center" vertical="center"/>
    </xf>
    <xf numFmtId="0" fontId="166" fillId="19" borderId="77" xfId="6" applyFont="1" applyFill="1" applyBorder="1" applyAlignment="1">
      <alignment horizontal="center" vertical="center"/>
    </xf>
    <xf numFmtId="0" fontId="74" fillId="24" borderId="80" xfId="6" applyFont="1" applyFill="1" applyBorder="1" applyAlignment="1">
      <alignment horizontal="center" vertical="center" wrapText="1"/>
    </xf>
    <xf numFmtId="0" fontId="74" fillId="24" borderId="81" xfId="6" applyFont="1" applyFill="1" applyBorder="1" applyAlignment="1">
      <alignment horizontal="center" vertical="center" wrapText="1"/>
    </xf>
    <xf numFmtId="0" fontId="74" fillId="24" borderId="82" xfId="6" applyFont="1" applyFill="1" applyBorder="1" applyAlignment="1">
      <alignment horizontal="center" vertical="center" wrapText="1"/>
    </xf>
    <xf numFmtId="0" fontId="74" fillId="24" borderId="35" xfId="6" applyFont="1" applyFill="1" applyBorder="1" applyAlignment="1">
      <alignment horizontal="center" vertical="center" wrapText="1"/>
    </xf>
    <xf numFmtId="0" fontId="74" fillId="24" borderId="21" xfId="6" applyFont="1" applyFill="1" applyBorder="1" applyAlignment="1">
      <alignment horizontal="center" vertical="center" wrapText="1"/>
    </xf>
    <xf numFmtId="0" fontId="74" fillId="24" borderId="22" xfId="6" applyFont="1" applyFill="1" applyBorder="1" applyAlignment="1">
      <alignment horizontal="center" vertical="center" wrapText="1"/>
    </xf>
    <xf numFmtId="164" fontId="160" fillId="28" borderId="23" xfId="8" applyNumberFormat="1" applyFont="1" applyFill="1" applyBorder="1" applyAlignment="1">
      <alignment horizontal="left" vertical="center"/>
    </xf>
    <xf numFmtId="164" fontId="160" fillId="28" borderId="24" xfId="8" applyNumberFormat="1" applyFont="1" applyFill="1" applyBorder="1" applyAlignment="1">
      <alignment horizontal="left" vertical="center"/>
    </xf>
    <xf numFmtId="164" fontId="160" fillId="28" borderId="0" xfId="8" applyNumberFormat="1" applyFont="1" applyFill="1" applyBorder="1" applyAlignment="1">
      <alignment horizontal="left" vertical="center"/>
    </xf>
    <xf numFmtId="164" fontId="160" fillId="28" borderId="8" xfId="8" applyNumberFormat="1" applyFont="1" applyFill="1" applyBorder="1" applyAlignment="1">
      <alignment horizontal="left" vertical="center"/>
    </xf>
    <xf numFmtId="0" fontId="1" fillId="30" borderId="8" xfId="6" applyFill="1" applyBorder="1" applyAlignment="1">
      <alignment horizontal="center"/>
    </xf>
    <xf numFmtId="0" fontId="99" fillId="3" borderId="114" xfId="8" applyNumberFormat="1" applyFont="1" applyFill="1" applyBorder="1" applyAlignment="1">
      <alignment horizontal="center" vertical="center" wrapText="1"/>
    </xf>
    <xf numFmtId="0" fontId="99" fillId="3" borderId="0" xfId="8" applyNumberFormat="1" applyFont="1" applyFill="1" applyBorder="1" applyAlignment="1">
      <alignment horizontal="center" vertical="center" wrapText="1"/>
    </xf>
    <xf numFmtId="0" fontId="99" fillId="3" borderId="8" xfId="8" applyNumberFormat="1" applyFont="1" applyFill="1" applyBorder="1" applyAlignment="1">
      <alignment horizontal="center" vertical="center" wrapText="1"/>
    </xf>
    <xf numFmtId="0" fontId="147" fillId="3" borderId="114" xfId="8" applyNumberFormat="1" applyFont="1" applyFill="1" applyBorder="1" applyAlignment="1">
      <alignment horizontal="center" vertical="center" wrapText="1"/>
    </xf>
    <xf numFmtId="0" fontId="147" fillId="3" borderId="0" xfId="8" applyNumberFormat="1" applyFont="1" applyFill="1" applyBorder="1" applyAlignment="1">
      <alignment horizontal="center" vertical="center" wrapText="1"/>
    </xf>
    <xf numFmtId="0" fontId="147" fillId="3" borderId="8" xfId="8" applyNumberFormat="1" applyFont="1" applyFill="1" applyBorder="1" applyAlignment="1">
      <alignment horizontal="center" vertical="center" wrapText="1"/>
    </xf>
    <xf numFmtId="0" fontId="90" fillId="31" borderId="114" xfId="3" applyFont="1" applyFill="1" applyBorder="1" applyAlignment="1">
      <alignment horizontal="left" vertical="center"/>
    </xf>
    <xf numFmtId="0" fontId="90" fillId="31" borderId="0" xfId="3" applyFont="1" applyFill="1" applyBorder="1" applyAlignment="1">
      <alignment horizontal="left" vertical="center"/>
    </xf>
    <xf numFmtId="0" fontId="90" fillId="31" borderId="8" xfId="3" applyFont="1" applyFill="1" applyBorder="1" applyAlignment="1">
      <alignment horizontal="left" vertical="center"/>
    </xf>
    <xf numFmtId="0" fontId="148" fillId="24" borderId="0" xfId="3" applyFont="1" applyFill="1" applyBorder="1" applyAlignment="1">
      <alignment horizontal="center" vertical="center"/>
    </xf>
    <xf numFmtId="164" fontId="110" fillId="19" borderId="0" xfId="8" applyNumberFormat="1" applyFont="1" applyFill="1" applyBorder="1" applyAlignment="1">
      <alignment horizontal="center" vertical="center"/>
    </xf>
    <xf numFmtId="0" fontId="90" fillId="32" borderId="114" xfId="3" applyFont="1" applyFill="1" applyBorder="1" applyAlignment="1">
      <alignment horizontal="center" vertical="center"/>
    </xf>
    <xf numFmtId="0" fontId="90" fillId="32" borderId="0" xfId="3" applyFont="1" applyFill="1" applyBorder="1" applyAlignment="1">
      <alignment horizontal="center" vertical="center"/>
    </xf>
    <xf numFmtId="0" fontId="90" fillId="32" borderId="8" xfId="3" applyFont="1" applyFill="1" applyBorder="1" applyAlignment="1">
      <alignment horizontal="center" vertical="center"/>
    </xf>
    <xf numFmtId="0" fontId="165" fillId="24" borderId="0" xfId="3" applyFont="1" applyFill="1" applyBorder="1" applyAlignment="1">
      <alignment horizontal="center" vertical="center"/>
    </xf>
    <xf numFmtId="0" fontId="104" fillId="29" borderId="10" xfId="12" applyFont="1" applyFill="1" applyBorder="1" applyAlignment="1">
      <alignment horizontal="center" vertical="center"/>
    </xf>
    <xf numFmtId="0" fontId="104" fillId="29" borderId="0" xfId="12" applyFont="1" applyFill="1" applyBorder="1" applyAlignment="1">
      <alignment horizontal="center" vertical="center"/>
    </xf>
    <xf numFmtId="0" fontId="99" fillId="5" borderId="9" xfId="3" applyFont="1" applyFill="1" applyBorder="1" applyAlignment="1" applyProtection="1">
      <alignment horizontal="center" vertical="center" wrapText="1"/>
      <protection hidden="1"/>
    </xf>
    <xf numFmtId="0" fontId="99" fillId="5" borderId="10" xfId="3" applyFont="1" applyFill="1" applyBorder="1" applyAlignment="1" applyProtection="1">
      <alignment horizontal="center" vertical="center" wrapText="1"/>
      <protection hidden="1"/>
    </xf>
    <xf numFmtId="0" fontId="99" fillId="5" borderId="114" xfId="3" applyFont="1" applyFill="1" applyBorder="1" applyAlignment="1" applyProtection="1">
      <alignment horizontal="center" vertical="center" wrapText="1"/>
      <protection hidden="1"/>
    </xf>
    <xf numFmtId="0" fontId="99" fillId="5" borderId="0" xfId="3" applyFont="1" applyFill="1" applyBorder="1" applyAlignment="1" applyProtection="1">
      <alignment horizontal="center" vertical="center" wrapText="1"/>
      <protection hidden="1"/>
    </xf>
    <xf numFmtId="0" fontId="88" fillId="5" borderId="11" xfId="12" applyNumberFormat="1" applyFont="1" applyFill="1" applyBorder="1" applyAlignment="1">
      <alignment horizontal="center" vertical="center"/>
    </xf>
    <xf numFmtId="0" fontId="88" fillId="5" borderId="8" xfId="12" applyNumberFormat="1" applyFont="1" applyFill="1" applyBorder="1" applyAlignment="1">
      <alignment horizontal="center" vertical="center"/>
    </xf>
    <xf numFmtId="0" fontId="110" fillId="19" borderId="76" xfId="6" applyFont="1" applyFill="1" applyBorder="1" applyAlignment="1">
      <alignment horizontal="center" vertical="center"/>
    </xf>
    <xf numFmtId="0" fontId="110" fillId="19" borderId="77" xfId="6" applyFont="1" applyFill="1" applyBorder="1" applyAlignment="1">
      <alignment horizontal="center" vertical="center"/>
    </xf>
    <xf numFmtId="0" fontId="109" fillId="0" borderId="46" xfId="12" applyNumberFormat="1" applyFont="1" applyFill="1" applyBorder="1" applyAlignment="1" applyProtection="1">
      <alignment horizontal="center" vertical="center"/>
      <protection locked="0"/>
    </xf>
    <xf numFmtId="0" fontId="109" fillId="0" borderId="0" xfId="12" applyNumberFormat="1" applyFont="1" applyFill="1" applyBorder="1" applyAlignment="1" applyProtection="1">
      <alignment horizontal="center" vertical="center"/>
      <protection locked="0"/>
    </xf>
    <xf numFmtId="0" fontId="109" fillId="0" borderId="47" xfId="12" applyNumberFormat="1" applyFont="1" applyFill="1" applyBorder="1" applyAlignment="1" applyProtection="1">
      <alignment horizontal="center" vertical="center"/>
      <protection locked="0"/>
    </xf>
    <xf numFmtId="0" fontId="90" fillId="3" borderId="0" xfId="12" applyNumberFormat="1" applyFont="1" applyFill="1" applyBorder="1" applyAlignment="1">
      <alignment horizontal="center" vertical="center"/>
    </xf>
    <xf numFmtId="0" fontId="148" fillId="24" borderId="14" xfId="3" applyFont="1" applyFill="1" applyBorder="1" applyAlignment="1">
      <alignment horizontal="center" vertical="center"/>
    </xf>
    <xf numFmtId="178" fontId="143" fillId="3" borderId="114" xfId="14" applyNumberFormat="1" applyFont="1" applyFill="1" applyBorder="1" applyAlignment="1" applyProtection="1">
      <alignment horizontal="center" vertical="center"/>
    </xf>
    <xf numFmtId="178" fontId="143" fillId="3" borderId="0" xfId="14" applyNumberFormat="1" applyFont="1" applyFill="1" applyBorder="1" applyAlignment="1" applyProtection="1">
      <alignment horizontal="center" vertical="center"/>
    </xf>
    <xf numFmtId="179" fontId="143" fillId="3" borderId="0" xfId="14" applyNumberFormat="1" applyFont="1" applyFill="1" applyBorder="1" applyAlignment="1" applyProtection="1">
      <alignment horizontal="center" vertical="center"/>
    </xf>
    <xf numFmtId="178" fontId="143" fillId="3" borderId="114" xfId="14" applyNumberFormat="1" applyFont="1" applyFill="1" applyBorder="1" applyAlignment="1" applyProtection="1">
      <alignment horizontal="left" vertical="center" wrapText="1"/>
    </xf>
    <xf numFmtId="178" fontId="143" fillId="3" borderId="0" xfId="14" applyNumberFormat="1" applyFont="1" applyFill="1" applyBorder="1" applyAlignment="1" applyProtection="1">
      <alignment horizontal="left" vertical="center" wrapText="1"/>
    </xf>
    <xf numFmtId="178" fontId="143" fillId="3" borderId="8" xfId="14" applyNumberFormat="1" applyFont="1" applyFill="1" applyBorder="1" applyAlignment="1" applyProtection="1">
      <alignment horizontal="left" vertical="center" wrapText="1"/>
    </xf>
    <xf numFmtId="178" fontId="143" fillId="3" borderId="83" xfId="14" applyNumberFormat="1" applyFont="1" applyFill="1" applyBorder="1" applyAlignment="1" applyProtection="1">
      <alignment horizontal="left" vertical="center" wrapText="1"/>
    </xf>
    <xf numFmtId="178" fontId="143" fillId="3" borderId="33" xfId="14" applyNumberFormat="1" applyFont="1" applyFill="1" applyBorder="1" applyAlignment="1" applyProtection="1">
      <alignment horizontal="left" vertical="center" wrapText="1"/>
    </xf>
    <xf numFmtId="178" fontId="143" fillId="3" borderId="84" xfId="14" applyNumberFormat="1" applyFont="1" applyFill="1" applyBorder="1" applyAlignment="1" applyProtection="1">
      <alignment horizontal="left" vertical="center" wrapText="1"/>
    </xf>
    <xf numFmtId="0" fontId="108" fillId="20" borderId="14" xfId="3" applyFont="1" applyFill="1" applyBorder="1" applyAlignment="1" applyProtection="1">
      <alignment horizontal="center" vertical="center"/>
      <protection hidden="1"/>
    </xf>
    <xf numFmtId="178" fontId="110" fillId="9" borderId="114" xfId="14" applyNumberFormat="1" applyFont="1" applyFill="1" applyBorder="1" applyAlignment="1" applyProtection="1">
      <alignment horizontal="center" vertical="center"/>
    </xf>
    <xf numFmtId="178" fontId="110" fillId="9" borderId="0" xfId="14" applyNumberFormat="1" applyFont="1" applyFill="1" applyBorder="1" applyAlignment="1" applyProtection="1">
      <alignment horizontal="center" vertical="center"/>
    </xf>
    <xf numFmtId="179" fontId="113" fillId="22" borderId="0" xfId="14" applyNumberFormat="1" applyFont="1" applyFill="1" applyBorder="1" applyAlignment="1" applyProtection="1">
      <alignment horizontal="center" vertical="center"/>
    </xf>
    <xf numFmtId="2" fontId="89" fillId="3" borderId="0" xfId="14" applyNumberFormat="1" applyFont="1" applyFill="1" applyBorder="1" applyAlignment="1" applyProtection="1">
      <alignment horizontal="center" vertical="center"/>
    </xf>
    <xf numFmtId="0" fontId="142" fillId="3" borderId="0" xfId="14" applyFont="1" applyFill="1" applyBorder="1" applyAlignment="1" applyProtection="1">
      <alignment horizontal="left" vertical="center"/>
    </xf>
    <xf numFmtId="0" fontId="142" fillId="3" borderId="8" xfId="14" applyFont="1" applyFill="1" applyBorder="1" applyAlignment="1" applyProtection="1">
      <alignment horizontal="left" vertical="center"/>
    </xf>
    <xf numFmtId="178" fontId="89" fillId="27" borderId="114" xfId="14" applyNumberFormat="1" applyFont="1" applyFill="1" applyBorder="1" applyAlignment="1" applyProtection="1">
      <alignment horizontal="center" vertical="center"/>
    </xf>
    <xf numFmtId="178" fontId="89" fillId="27" borderId="0" xfId="14" applyNumberFormat="1" applyFont="1" applyFill="1" applyBorder="1" applyAlignment="1" applyProtection="1">
      <alignment horizontal="center" vertical="center"/>
    </xf>
    <xf numFmtId="178" fontId="89" fillId="27" borderId="8" xfId="14" applyNumberFormat="1" applyFont="1" applyFill="1" applyBorder="1" applyAlignment="1" applyProtection="1">
      <alignment horizontal="center" vertical="center"/>
    </xf>
    <xf numFmtId="164" fontId="136" fillId="3" borderId="46" xfId="14" applyNumberFormat="1" applyFont="1" applyFill="1" applyBorder="1" applyAlignment="1" applyProtection="1">
      <alignment horizontal="center" vertical="center"/>
    </xf>
    <xf numFmtId="164" fontId="136" fillId="3" borderId="0" xfId="14" applyNumberFormat="1" applyFont="1" applyFill="1" applyBorder="1" applyAlignment="1" applyProtection="1">
      <alignment horizontal="center" vertical="center"/>
    </xf>
    <xf numFmtId="0" fontId="136" fillId="3" borderId="0" xfId="14" applyNumberFormat="1" applyFont="1" applyFill="1" applyBorder="1" applyAlignment="1" applyProtection="1">
      <alignment horizontal="center" vertical="center"/>
    </xf>
    <xf numFmtId="0" fontId="90" fillId="3" borderId="0" xfId="14" applyFont="1" applyFill="1" applyBorder="1" applyAlignment="1" applyProtection="1">
      <alignment horizontal="right" vertical="center"/>
    </xf>
    <xf numFmtId="0" fontId="141" fillId="9" borderId="9" xfId="13" applyFont="1" applyFill="1" applyBorder="1" applyAlignment="1">
      <alignment horizontal="center" vertical="center" wrapText="1"/>
    </xf>
    <xf numFmtId="0" fontId="141" fillId="9" borderId="10" xfId="13" applyFont="1" applyFill="1" applyBorder="1" applyAlignment="1">
      <alignment horizontal="center" vertical="center" wrapText="1"/>
    </xf>
    <xf numFmtId="0" fontId="141" fillId="9" borderId="114" xfId="13" applyFont="1" applyFill="1" applyBorder="1" applyAlignment="1">
      <alignment horizontal="center" vertical="center" wrapText="1"/>
    </xf>
    <xf numFmtId="0" fontId="141" fillId="9" borderId="0" xfId="13" applyFont="1" applyFill="1" applyBorder="1" applyAlignment="1">
      <alignment horizontal="center" vertical="center" wrapText="1"/>
    </xf>
    <xf numFmtId="0" fontId="114" fillId="22" borderId="10" xfId="14" applyFont="1" applyFill="1" applyBorder="1" applyAlignment="1" applyProtection="1">
      <alignment horizontal="center" vertical="center" wrapText="1"/>
    </xf>
    <xf numFmtId="0" fontId="114" fillId="22" borderId="0" xfId="14" applyFont="1" applyFill="1" applyBorder="1" applyAlignment="1" applyProtection="1">
      <alignment horizontal="center" vertical="center" wrapText="1"/>
    </xf>
    <xf numFmtId="0" fontId="9" fillId="3" borderId="10" xfId="14" applyFont="1" applyFill="1" applyBorder="1" applyAlignment="1" applyProtection="1">
      <alignment horizontal="center" vertical="center" wrapText="1"/>
    </xf>
    <xf numFmtId="0" fontId="9" fillId="3" borderId="0" xfId="14" applyFont="1" applyFill="1" applyBorder="1" applyAlignment="1" applyProtection="1">
      <alignment horizontal="center" vertical="center" wrapText="1"/>
    </xf>
    <xf numFmtId="0" fontId="13" fillId="21" borderId="10" xfId="13" applyFont="1" applyFill="1" applyBorder="1" applyAlignment="1">
      <alignment horizontal="center" vertical="center"/>
    </xf>
    <xf numFmtId="0" fontId="13" fillId="21" borderId="11" xfId="13" applyFont="1" applyFill="1" applyBorder="1" applyAlignment="1">
      <alignment horizontal="center" vertical="center"/>
    </xf>
    <xf numFmtId="0" fontId="139" fillId="3" borderId="46" xfId="13" applyFont="1" applyFill="1" applyBorder="1" applyAlignment="1">
      <alignment horizontal="center" vertical="center" wrapText="1"/>
    </xf>
    <xf numFmtId="0" fontId="139" fillId="3" borderId="0" xfId="13" applyFont="1" applyFill="1" applyBorder="1" applyAlignment="1">
      <alignment horizontal="center" vertical="center" wrapText="1"/>
    </xf>
    <xf numFmtId="0" fontId="139" fillId="3" borderId="0" xfId="14" applyFont="1" applyFill="1" applyBorder="1" applyAlignment="1" applyProtection="1">
      <alignment horizontal="center" vertical="center" wrapText="1"/>
    </xf>
    <xf numFmtId="0" fontId="90" fillId="3" borderId="0" xfId="14" applyFont="1" applyFill="1" applyBorder="1" applyAlignment="1" applyProtection="1">
      <alignment horizontal="center" vertical="center"/>
    </xf>
    <xf numFmtId="0" fontId="90" fillId="3" borderId="47" xfId="14" applyFont="1" applyFill="1" applyBorder="1" applyAlignment="1" applyProtection="1">
      <alignment horizontal="center" wrapText="1"/>
    </xf>
    <xf numFmtId="0" fontId="129" fillId="26" borderId="46" xfId="13" applyFont="1" applyFill="1" applyBorder="1" applyAlignment="1">
      <alignment horizontal="center" vertical="center"/>
    </xf>
    <xf numFmtId="0" fontId="129" fillId="26" borderId="0" xfId="13" applyFont="1" applyFill="1" applyBorder="1" applyAlignment="1">
      <alignment horizontal="center" vertical="center"/>
    </xf>
    <xf numFmtId="0" fontId="129" fillId="26" borderId="47" xfId="13" applyFont="1" applyFill="1" applyBorder="1" applyAlignment="1">
      <alignment horizontal="center" vertical="center"/>
    </xf>
    <xf numFmtId="0" fontId="129" fillId="26" borderId="0" xfId="13" applyFont="1" applyFill="1" applyBorder="1" applyAlignment="1">
      <alignment horizontal="left" vertical="center"/>
    </xf>
    <xf numFmtId="0" fontId="129" fillId="26" borderId="47" xfId="13" applyFont="1" applyFill="1" applyBorder="1" applyAlignment="1">
      <alignment horizontal="left" vertical="center"/>
    </xf>
    <xf numFmtId="0" fontId="87" fillId="21" borderId="140" xfId="13" applyFont="1" applyFill="1" applyBorder="1" applyAlignment="1">
      <alignment horizontal="center" vertical="center"/>
    </xf>
    <xf numFmtId="0" fontId="87" fillId="21" borderId="16" xfId="13" applyFont="1" applyFill="1" applyBorder="1" applyAlignment="1">
      <alignment horizontal="center" vertical="center"/>
    </xf>
    <xf numFmtId="0" fontId="87" fillId="21" borderId="141" xfId="13" applyFont="1" applyFill="1" applyBorder="1" applyAlignment="1">
      <alignment horizontal="center" vertical="center"/>
    </xf>
    <xf numFmtId="0" fontId="129" fillId="21" borderId="46" xfId="13" applyFont="1" applyFill="1" applyBorder="1" applyAlignment="1">
      <alignment horizontal="center" vertical="center"/>
    </xf>
    <xf numFmtId="0" fontId="129" fillId="21" borderId="0" xfId="13" applyFont="1" applyFill="1" applyBorder="1" applyAlignment="1">
      <alignment horizontal="center" vertical="center"/>
    </xf>
    <xf numFmtId="0" fontId="129" fillId="21" borderId="47" xfId="13" applyFont="1" applyFill="1" applyBorder="1" applyAlignment="1">
      <alignment horizontal="center" vertical="center"/>
    </xf>
    <xf numFmtId="0" fontId="129" fillId="21" borderId="0" xfId="13" applyFont="1" applyFill="1" applyBorder="1" applyAlignment="1">
      <alignment horizontal="left" vertical="center"/>
    </xf>
    <xf numFmtId="0" fontId="129" fillId="21" borderId="47" xfId="13" applyFont="1" applyFill="1" applyBorder="1" applyAlignment="1">
      <alignment horizontal="left" vertical="center"/>
    </xf>
    <xf numFmtId="0" fontId="90" fillId="7" borderId="46" xfId="13" applyFont="1" applyFill="1" applyBorder="1" applyAlignment="1">
      <alignment horizontal="center" vertical="center"/>
    </xf>
    <xf numFmtId="0" fontId="90" fillId="7" borderId="0" xfId="13" applyFont="1" applyFill="1" applyBorder="1" applyAlignment="1">
      <alignment horizontal="center" vertical="center"/>
    </xf>
    <xf numFmtId="0" fontId="90" fillId="7" borderId="47" xfId="13" applyFont="1" applyFill="1" applyBorder="1" applyAlignment="1">
      <alignment horizontal="center" vertical="center"/>
    </xf>
    <xf numFmtId="171" fontId="111" fillId="2" borderId="0" xfId="12" applyNumberFormat="1" applyFont="1" applyFill="1" applyBorder="1" applyAlignment="1">
      <alignment horizontal="center" vertical="center"/>
    </xf>
    <xf numFmtId="171" fontId="111" fillId="2" borderId="8" xfId="12" applyNumberFormat="1" applyFont="1" applyFill="1" applyBorder="1" applyAlignment="1">
      <alignment horizontal="center" vertical="center"/>
    </xf>
    <xf numFmtId="0" fontId="89" fillId="2" borderId="114" xfId="6" applyFont="1" applyFill="1" applyBorder="1" applyAlignment="1">
      <alignment horizontal="right" vertical="center"/>
    </xf>
    <xf numFmtId="1" fontId="89" fillId="2" borderId="0" xfId="6" applyNumberFormat="1" applyFont="1" applyFill="1" applyBorder="1" applyAlignment="1">
      <alignment horizontal="center" vertical="center"/>
    </xf>
    <xf numFmtId="0" fontId="111" fillId="2" borderId="0" xfId="6" applyFont="1" applyFill="1" applyBorder="1" applyAlignment="1">
      <alignment horizontal="center" vertical="center"/>
    </xf>
    <xf numFmtId="0" fontId="89" fillId="23" borderId="0" xfId="6" applyFont="1" applyFill="1" applyBorder="1" applyAlignment="1">
      <alignment horizontal="center" vertical="center"/>
    </xf>
    <xf numFmtId="0" fontId="41" fillId="2" borderId="0" xfId="6" applyFont="1" applyFill="1" applyBorder="1" applyAlignment="1">
      <alignment horizontal="center" vertical="center"/>
    </xf>
    <xf numFmtId="1" fontId="89" fillId="2" borderId="0" xfId="12" applyNumberFormat="1" applyFont="1" applyFill="1" applyBorder="1" applyAlignment="1">
      <alignment horizontal="center" vertical="center"/>
    </xf>
    <xf numFmtId="169" fontId="135" fillId="22" borderId="114" xfId="12" applyNumberFormat="1" applyFont="1" applyFill="1" applyBorder="1" applyAlignment="1">
      <alignment horizontal="center" vertical="center" wrapText="1"/>
    </xf>
    <xf numFmtId="169" fontId="135" fillId="22" borderId="0" xfId="12" applyNumberFormat="1" applyFont="1" applyFill="1" applyBorder="1" applyAlignment="1">
      <alignment horizontal="center" vertical="center" wrapText="1"/>
    </xf>
    <xf numFmtId="169" fontId="136" fillId="3" borderId="0" xfId="12" applyNumberFormat="1" applyFont="1" applyFill="1" applyBorder="1" applyAlignment="1">
      <alignment horizontal="right" vertical="center" wrapText="1"/>
    </xf>
    <xf numFmtId="171" fontId="112" fillId="19" borderId="0" xfId="12" applyNumberFormat="1" applyFont="1" applyFill="1" applyBorder="1" applyAlignment="1">
      <alignment horizontal="center" vertical="center"/>
    </xf>
    <xf numFmtId="169" fontId="137" fillId="3" borderId="0" xfId="12" applyNumberFormat="1" applyFont="1" applyFill="1" applyBorder="1" applyAlignment="1">
      <alignment horizontal="right" vertical="center" wrapText="1"/>
    </xf>
    <xf numFmtId="171" fontId="110" fillId="19" borderId="8" xfId="12" applyNumberFormat="1" applyFont="1" applyFill="1" applyBorder="1" applyAlignment="1">
      <alignment horizontal="center" vertical="center"/>
    </xf>
    <xf numFmtId="0" fontId="90" fillId="23" borderId="114" xfId="6" applyFont="1" applyFill="1" applyBorder="1" applyAlignment="1">
      <alignment horizontal="right" vertical="center" wrapText="1"/>
    </xf>
    <xf numFmtId="0" fontId="90" fillId="23" borderId="0" xfId="6" applyFont="1" applyFill="1" applyBorder="1" applyAlignment="1">
      <alignment horizontal="right" vertical="center" wrapText="1"/>
    </xf>
    <xf numFmtId="2" fontId="89" fillId="23" borderId="0" xfId="6" applyNumberFormat="1" applyFont="1" applyFill="1" applyBorder="1" applyAlignment="1">
      <alignment horizontal="center" vertical="center"/>
    </xf>
    <xf numFmtId="169" fontId="131" fillId="3" borderId="0" xfId="12" applyNumberFormat="1" applyFont="1" applyFill="1" applyBorder="1" applyAlignment="1">
      <alignment horizontal="right" vertical="center" wrapText="1"/>
    </xf>
    <xf numFmtId="0" fontId="116" fillId="5" borderId="9" xfId="6" applyFont="1" applyFill="1" applyBorder="1" applyAlignment="1">
      <alignment horizontal="center" vertical="center"/>
    </xf>
    <xf numFmtId="0" fontId="116" fillId="5" borderId="10" xfId="6" applyFont="1" applyFill="1" applyBorder="1" applyAlignment="1">
      <alignment horizontal="center" vertical="center"/>
    </xf>
    <xf numFmtId="0" fontId="116" fillId="5" borderId="11" xfId="6" applyFont="1" applyFill="1" applyBorder="1" applyAlignment="1">
      <alignment horizontal="center" vertical="center"/>
    </xf>
    <xf numFmtId="0" fontId="29" fillId="3" borderId="114" xfId="6" applyFont="1" applyFill="1" applyBorder="1" applyAlignment="1">
      <alignment horizontal="left" vertical="center" wrapText="1"/>
    </xf>
    <xf numFmtId="0" fontId="29" fillId="3" borderId="0" xfId="6" applyFont="1" applyFill="1" applyBorder="1" applyAlignment="1">
      <alignment horizontal="left" vertical="center" wrapText="1"/>
    </xf>
    <xf numFmtId="0" fontId="29" fillId="3" borderId="8" xfId="6" applyFont="1" applyFill="1" applyBorder="1" applyAlignment="1">
      <alignment horizontal="left" vertical="center" wrapText="1"/>
    </xf>
    <xf numFmtId="0" fontId="29" fillId="3" borderId="73" xfId="6" applyFont="1" applyFill="1" applyBorder="1" applyAlignment="1">
      <alignment horizontal="left" vertical="center" wrapText="1"/>
    </xf>
    <xf numFmtId="0" fontId="29" fillId="3" borderId="74" xfId="6" applyFont="1" applyFill="1" applyBorder="1" applyAlignment="1">
      <alignment horizontal="left" vertical="center" wrapText="1"/>
    </xf>
    <xf numFmtId="0" fontId="29" fillId="3" borderId="75" xfId="6" applyFont="1" applyFill="1" applyBorder="1" applyAlignment="1">
      <alignment horizontal="left" vertical="center" wrapText="1"/>
    </xf>
    <xf numFmtId="0" fontId="129" fillId="21" borderId="114" xfId="6" applyFont="1" applyFill="1" applyBorder="1" applyAlignment="1">
      <alignment horizontal="center" vertical="center"/>
    </xf>
    <xf numFmtId="169" fontId="9" fillId="3" borderId="0" xfId="12" applyNumberFormat="1" applyFont="1" applyFill="1" applyBorder="1" applyAlignment="1">
      <alignment horizontal="right" vertical="center" wrapText="1"/>
    </xf>
    <xf numFmtId="0" fontId="1" fillId="3" borderId="46" xfId="6" applyFill="1" applyBorder="1" applyAlignment="1">
      <alignment horizontal="right" vertical="center"/>
    </xf>
    <xf numFmtId="0" fontId="1" fillId="3" borderId="0" xfId="6" applyFill="1" applyBorder="1" applyAlignment="1">
      <alignment horizontal="right" vertical="center"/>
    </xf>
    <xf numFmtId="0" fontId="124" fillId="21" borderId="9" xfId="13" applyFont="1" applyFill="1" applyBorder="1" applyAlignment="1">
      <alignment horizontal="center" vertical="center" wrapText="1"/>
    </xf>
    <xf numFmtId="0" fontId="124" fillId="21" borderId="10" xfId="13" applyFont="1" applyFill="1" applyBorder="1" applyAlignment="1">
      <alignment horizontal="center" vertical="center" wrapText="1"/>
    </xf>
    <xf numFmtId="0" fontId="124" fillId="21" borderId="11" xfId="13" applyFont="1" applyFill="1" applyBorder="1" applyAlignment="1">
      <alignment horizontal="center" vertical="center" wrapText="1"/>
    </xf>
    <xf numFmtId="0" fontId="125" fillId="3" borderId="114" xfId="13" applyFont="1" applyFill="1" applyBorder="1" applyAlignment="1">
      <alignment horizontal="center" vertical="center" wrapText="1"/>
    </xf>
    <xf numFmtId="0" fontId="125" fillId="3" borderId="0" xfId="13" applyFont="1" applyFill="1" applyBorder="1" applyAlignment="1">
      <alignment horizontal="center" vertical="center" wrapText="1"/>
    </xf>
    <xf numFmtId="0" fontId="125" fillId="3" borderId="8" xfId="13" applyFont="1" applyFill="1" applyBorder="1" applyAlignment="1">
      <alignment horizontal="center" vertical="center" wrapText="1"/>
    </xf>
    <xf numFmtId="0" fontId="116" fillId="2" borderId="114" xfId="13" applyFont="1" applyFill="1" applyBorder="1" applyAlignment="1">
      <alignment horizontal="center" vertical="center"/>
    </xf>
    <xf numFmtId="0" fontId="116" fillId="2" borderId="0" xfId="13" applyFont="1" applyFill="1" applyBorder="1" applyAlignment="1">
      <alignment horizontal="center" vertical="center"/>
    </xf>
    <xf numFmtId="0" fontId="116" fillId="2" borderId="8" xfId="13" applyFont="1" applyFill="1" applyBorder="1" applyAlignment="1">
      <alignment horizontal="center" vertical="center"/>
    </xf>
    <xf numFmtId="0" fontId="126" fillId="3" borderId="114" xfId="14" applyFont="1" applyFill="1" applyBorder="1" applyAlignment="1">
      <alignment horizontal="center" vertical="center" wrapText="1"/>
    </xf>
    <xf numFmtId="0" fontId="126" fillId="3" borderId="0" xfId="14" applyFont="1" applyFill="1" applyBorder="1" applyAlignment="1">
      <alignment horizontal="center" vertical="center" wrapText="1"/>
    </xf>
    <xf numFmtId="0" fontId="126" fillId="3" borderId="8" xfId="14" applyFont="1" applyFill="1" applyBorder="1" applyAlignment="1">
      <alignment horizontal="center" vertical="center" wrapText="1"/>
    </xf>
    <xf numFmtId="0" fontId="127" fillId="19" borderId="114" xfId="13" applyFont="1" applyFill="1" applyBorder="1" applyAlignment="1">
      <alignment horizontal="center" vertical="center"/>
    </xf>
    <xf numFmtId="0" fontId="127" fillId="19" borderId="0" xfId="13" applyFont="1" applyFill="1" applyBorder="1" applyAlignment="1">
      <alignment horizontal="center" vertical="center"/>
    </xf>
    <xf numFmtId="0" fontId="127" fillId="19" borderId="8" xfId="13" applyFont="1" applyFill="1" applyBorder="1" applyAlignment="1">
      <alignment horizontal="center" vertical="center"/>
    </xf>
    <xf numFmtId="0" fontId="2" fillId="3" borderId="46" xfId="6" applyFont="1" applyFill="1" applyBorder="1" applyAlignment="1">
      <alignment horizontal="right" vertical="center"/>
    </xf>
    <xf numFmtId="0" fontId="2" fillId="3" borderId="0" xfId="6" applyFont="1" applyFill="1" applyBorder="1" applyAlignment="1">
      <alignment horizontal="right" vertical="center"/>
    </xf>
    <xf numFmtId="171" fontId="3" fillId="3" borderId="0" xfId="6" applyNumberFormat="1" applyFont="1" applyFill="1" applyBorder="1" applyAlignment="1" applyProtection="1">
      <alignment horizontal="center" vertical="center"/>
      <protection locked="0"/>
    </xf>
    <xf numFmtId="171" fontId="9" fillId="3" borderId="0" xfId="6" applyNumberFormat="1" applyFont="1" applyFill="1" applyBorder="1" applyAlignment="1" applyProtection="1">
      <alignment horizontal="center" vertical="center"/>
      <protection locked="0"/>
    </xf>
    <xf numFmtId="171" fontId="9" fillId="3" borderId="47" xfId="6" applyNumberFormat="1" applyFont="1" applyFill="1" applyBorder="1" applyAlignment="1" applyProtection="1">
      <alignment horizontal="center" vertical="center"/>
      <protection locked="0"/>
    </xf>
    <xf numFmtId="0" fontId="276" fillId="3" borderId="0" xfId="4" applyFont="1" applyFill="1" applyAlignment="1">
      <alignment horizontal="left" vertical="center"/>
    </xf>
    <xf numFmtId="0" fontId="89" fillId="5" borderId="140" xfId="6" applyFont="1" applyFill="1" applyBorder="1" applyAlignment="1">
      <alignment horizontal="center" vertical="center"/>
    </xf>
    <xf numFmtId="0" fontId="89" fillId="5" borderId="16" xfId="6" applyFont="1" applyFill="1" applyBorder="1" applyAlignment="1">
      <alignment horizontal="center" vertical="center"/>
    </xf>
    <xf numFmtId="0" fontId="89" fillId="5" borderId="141" xfId="6" applyFont="1" applyFill="1" applyBorder="1" applyAlignment="1">
      <alignment horizontal="center" vertical="center"/>
    </xf>
    <xf numFmtId="0" fontId="9" fillId="3" borderId="46" xfId="6" applyFont="1" applyFill="1" applyBorder="1" applyAlignment="1">
      <alignment horizontal="center" vertical="center" wrapText="1"/>
    </xf>
    <xf numFmtId="0" fontId="9" fillId="3" borderId="0" xfId="6" applyFont="1" applyFill="1" applyBorder="1" applyAlignment="1">
      <alignment horizontal="center" vertical="center" wrapText="1"/>
    </xf>
    <xf numFmtId="0" fontId="9" fillId="3" borderId="0" xfId="6" applyFont="1" applyFill="1" applyBorder="1" applyAlignment="1">
      <alignment horizontal="center" vertical="center"/>
    </xf>
    <xf numFmtId="171" fontId="100" fillId="3" borderId="0" xfId="6" applyNumberFormat="1" applyFont="1" applyFill="1" applyBorder="1" applyAlignment="1" applyProtection="1">
      <alignment horizontal="center" vertical="center" wrapText="1"/>
      <protection locked="0"/>
    </xf>
    <xf numFmtId="171" fontId="100" fillId="3" borderId="47" xfId="6" applyNumberFormat="1" applyFont="1" applyFill="1" applyBorder="1" applyAlignment="1" applyProtection="1">
      <alignment horizontal="center" vertical="center" wrapText="1"/>
      <protection locked="0"/>
    </xf>
    <xf numFmtId="0" fontId="93" fillId="3" borderId="114" xfId="0" applyFont="1" applyFill="1" applyBorder="1" applyAlignment="1">
      <alignment horizontal="center"/>
    </xf>
    <xf numFmtId="0" fontId="93" fillId="3" borderId="8" xfId="0" applyFont="1" applyFill="1" applyBorder="1" applyAlignment="1">
      <alignment horizontal="center"/>
    </xf>
    <xf numFmtId="0" fontId="2" fillId="3" borderId="9" xfId="6" applyFont="1" applyFill="1" applyBorder="1" applyAlignment="1">
      <alignment horizontal="center" vertical="center" wrapText="1"/>
    </xf>
    <xf numFmtId="0" fontId="2" fillId="3" borderId="11" xfId="6" applyFont="1" applyFill="1" applyBorder="1" applyAlignment="1">
      <alignment horizontal="center" vertical="center" wrapText="1"/>
    </xf>
    <xf numFmtId="0" fontId="2" fillId="3" borderId="114" xfId="6" applyFont="1" applyFill="1" applyBorder="1" applyAlignment="1">
      <alignment horizontal="center" vertical="center" wrapText="1"/>
    </xf>
    <xf numFmtId="0" fontId="2" fillId="3" borderId="8" xfId="6" applyFont="1" applyFill="1" applyBorder="1" applyAlignment="1">
      <alignment horizontal="center" vertical="center" wrapText="1"/>
    </xf>
    <xf numFmtId="0" fontId="2" fillId="3" borderId="56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0" fillId="3" borderId="114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0" fontId="2" fillId="3" borderId="5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90" fillId="3" borderId="9" xfId="0" applyFont="1" applyFill="1" applyBorder="1" applyAlignment="1">
      <alignment horizontal="center" wrapText="1"/>
    </xf>
    <xf numFmtId="0" fontId="90" fillId="3" borderId="11" xfId="0" applyFont="1" applyFill="1" applyBorder="1" applyAlignment="1">
      <alignment horizontal="center" wrapText="1"/>
    </xf>
    <xf numFmtId="0" fontId="90" fillId="3" borderId="114" xfId="0" applyFont="1" applyFill="1" applyBorder="1" applyAlignment="1">
      <alignment horizontal="center" wrapText="1"/>
    </xf>
    <xf numFmtId="0" fontId="90" fillId="3" borderId="8" xfId="0" applyFont="1" applyFill="1" applyBorder="1" applyAlignment="1">
      <alignment horizontal="center" wrapText="1"/>
    </xf>
    <xf numFmtId="0" fontId="27" fillId="3" borderId="114" xfId="0" applyFont="1" applyFill="1" applyBorder="1" applyAlignment="1">
      <alignment horizontal="center" vertical="center"/>
    </xf>
    <xf numFmtId="0" fontId="27" fillId="3" borderId="8" xfId="0" applyFont="1" applyFill="1" applyBorder="1" applyAlignment="1">
      <alignment horizontal="center" vertical="center"/>
    </xf>
    <xf numFmtId="0" fontId="45" fillId="0" borderId="130" xfId="0" applyFont="1" applyBorder="1" applyAlignment="1">
      <alignment horizontal="center"/>
    </xf>
    <xf numFmtId="0" fontId="45" fillId="0" borderId="131" xfId="0" applyFont="1" applyBorder="1" applyAlignment="1">
      <alignment horizontal="center"/>
    </xf>
    <xf numFmtId="0" fontId="0" fillId="3" borderId="130" xfId="0" applyFill="1" applyBorder="1" applyAlignment="1">
      <alignment horizontal="center"/>
    </xf>
    <xf numFmtId="0" fontId="0" fillId="3" borderId="131" xfId="0" applyFill="1" applyBorder="1" applyAlignment="1">
      <alignment horizontal="center"/>
    </xf>
    <xf numFmtId="0" fontId="13" fillId="8" borderId="64" xfId="6" applyFont="1" applyFill="1" applyBorder="1" applyAlignment="1">
      <alignment horizontal="center" vertical="center" wrapText="1"/>
    </xf>
    <xf numFmtId="0" fontId="13" fillId="8" borderId="65" xfId="6" applyFont="1" applyFill="1" applyBorder="1" applyAlignment="1">
      <alignment horizontal="center" vertical="center" wrapText="1"/>
    </xf>
    <xf numFmtId="0" fontId="13" fillId="8" borderId="66" xfId="6" applyFont="1" applyFill="1" applyBorder="1" applyAlignment="1">
      <alignment horizontal="center" vertical="center" wrapText="1"/>
    </xf>
    <xf numFmtId="0" fontId="13" fillId="8" borderId="114" xfId="6" applyFont="1" applyFill="1" applyBorder="1" applyAlignment="1">
      <alignment horizontal="center" vertical="center"/>
    </xf>
    <xf numFmtId="0" fontId="13" fillId="8" borderId="0" xfId="6" applyFont="1" applyFill="1" applyBorder="1" applyAlignment="1">
      <alignment horizontal="center" vertical="center"/>
    </xf>
    <xf numFmtId="0" fontId="13" fillId="8" borderId="30" xfId="6" applyFont="1" applyFill="1" applyBorder="1" applyAlignment="1">
      <alignment horizontal="center" vertical="center"/>
    </xf>
    <xf numFmtId="0" fontId="13" fillId="8" borderId="16" xfId="6" applyFont="1" applyFill="1" applyBorder="1" applyAlignment="1">
      <alignment horizontal="center" vertical="center"/>
    </xf>
    <xf numFmtId="0" fontId="257" fillId="0" borderId="0" xfId="4" applyFont="1" applyAlignment="1">
      <alignment horizontal="center" vertical="center"/>
    </xf>
    <xf numFmtId="0" fontId="26" fillId="3" borderId="9" xfId="0" applyFont="1" applyFill="1" applyBorder="1" applyAlignment="1">
      <alignment horizontal="center" vertical="center"/>
    </xf>
    <xf numFmtId="0" fontId="26" fillId="3" borderId="11" xfId="0" applyFont="1" applyFill="1" applyBorder="1" applyAlignment="1">
      <alignment horizontal="center" vertical="center"/>
    </xf>
    <xf numFmtId="171" fontId="93" fillId="3" borderId="127" xfId="6" applyNumberFormat="1" applyFont="1" applyFill="1" applyBorder="1" applyAlignment="1">
      <alignment horizontal="center" vertical="center"/>
    </xf>
    <xf numFmtId="171" fontId="93" fillId="3" borderId="128" xfId="6" applyNumberFormat="1" applyFont="1" applyFill="1" applyBorder="1" applyAlignment="1">
      <alignment horizontal="center" vertical="center"/>
    </xf>
    <xf numFmtId="169" fontId="268" fillId="17" borderId="61" xfId="12" applyNumberFormat="1" applyFont="1" applyFill="1" applyBorder="1" applyAlignment="1">
      <alignment horizontal="right" vertical="center"/>
    </xf>
    <xf numFmtId="169" fontId="268" fillId="17" borderId="13" xfId="12" applyNumberFormat="1" applyFont="1" applyFill="1" applyBorder="1" applyAlignment="1">
      <alignment horizontal="right" vertical="center"/>
    </xf>
    <xf numFmtId="0" fontId="269" fillId="17" borderId="62" xfId="6" applyFont="1" applyFill="1" applyBorder="1" applyAlignment="1">
      <alignment horizontal="center" vertical="center"/>
    </xf>
    <xf numFmtId="0" fontId="269" fillId="17" borderId="14" xfId="6" applyFont="1" applyFill="1" applyBorder="1" applyAlignment="1">
      <alignment horizontal="center" vertical="center"/>
    </xf>
    <xf numFmtId="0" fontId="270" fillId="17" borderId="62" xfId="6" applyFont="1" applyFill="1" applyBorder="1" applyAlignment="1">
      <alignment horizontal="right" vertical="center"/>
    </xf>
    <xf numFmtId="0" fontId="270" fillId="17" borderId="14" xfId="6" applyFont="1" applyFill="1" applyBorder="1" applyAlignment="1">
      <alignment horizontal="right" vertical="center"/>
    </xf>
    <xf numFmtId="165" fontId="269" fillId="17" borderId="63" xfId="6" applyNumberFormat="1" applyFont="1" applyFill="1" applyBorder="1" applyAlignment="1">
      <alignment horizontal="center" vertical="center"/>
    </xf>
    <xf numFmtId="165" fontId="269" fillId="17" borderId="15" xfId="6" applyNumberFormat="1" applyFont="1" applyFill="1" applyBorder="1" applyAlignment="1">
      <alignment horizontal="center" vertical="center"/>
    </xf>
    <xf numFmtId="0" fontId="13" fillId="8" borderId="83" xfId="6" applyFont="1" applyFill="1" applyBorder="1" applyAlignment="1">
      <alignment horizontal="center" vertical="center"/>
    </xf>
    <xf numFmtId="0" fontId="13" fillId="8" borderId="33" xfId="6" applyFont="1" applyFill="1" applyBorder="1" applyAlignment="1">
      <alignment horizontal="center" vertical="center"/>
    </xf>
    <xf numFmtId="0" fontId="13" fillId="8" borderId="84" xfId="6" applyFont="1" applyFill="1" applyBorder="1" applyAlignment="1">
      <alignment horizontal="center" vertical="center"/>
    </xf>
    <xf numFmtId="171" fontId="41" fillId="0" borderId="0" xfId="6" applyNumberFormat="1" applyFont="1" applyBorder="1" applyAlignment="1">
      <alignment horizontal="center" vertical="center"/>
    </xf>
    <xf numFmtId="172" fontId="137" fillId="18" borderId="8" xfId="6" applyNumberFormat="1" applyFont="1" applyFill="1" applyBorder="1" applyAlignment="1" applyProtection="1">
      <alignment horizontal="center" vertical="center"/>
      <protection locked="0"/>
    </xf>
    <xf numFmtId="0" fontId="107" fillId="19" borderId="114" xfId="12" applyNumberFormat="1" applyFont="1" applyFill="1" applyBorder="1" applyAlignment="1">
      <alignment horizontal="center" vertical="center"/>
    </xf>
    <xf numFmtId="0" fontId="107" fillId="19" borderId="57" xfId="12" applyNumberFormat="1" applyFont="1" applyFill="1" applyBorder="1" applyAlignment="1">
      <alignment horizontal="center" vertical="center"/>
    </xf>
    <xf numFmtId="0" fontId="107" fillId="19" borderId="0" xfId="12" applyNumberFormat="1" applyFont="1" applyFill="1" applyBorder="1" applyAlignment="1">
      <alignment horizontal="center" vertical="center"/>
    </xf>
    <xf numFmtId="0" fontId="107" fillId="19" borderId="58" xfId="12" applyNumberFormat="1" applyFont="1" applyFill="1" applyBorder="1" applyAlignment="1">
      <alignment horizontal="center" vertical="center"/>
    </xf>
    <xf numFmtId="0" fontId="107" fillId="19" borderId="8" xfId="12" applyNumberFormat="1" applyFont="1" applyFill="1" applyBorder="1" applyAlignment="1">
      <alignment horizontal="center" vertical="center"/>
    </xf>
    <xf numFmtId="0" fontId="107" fillId="19" borderId="59" xfId="12" applyNumberFormat="1" applyFont="1" applyFill="1" applyBorder="1" applyAlignment="1">
      <alignment horizontal="center" vertical="center"/>
    </xf>
    <xf numFmtId="171" fontId="41" fillId="3" borderId="56" xfId="6" applyNumberFormat="1" applyFont="1" applyFill="1" applyBorder="1" applyAlignment="1">
      <alignment horizontal="center" vertical="center"/>
    </xf>
    <xf numFmtId="171" fontId="41" fillId="3" borderId="23" xfId="6" applyNumberFormat="1" applyFont="1" applyFill="1" applyBorder="1" applyAlignment="1">
      <alignment horizontal="center" vertical="center"/>
    </xf>
    <xf numFmtId="171" fontId="41" fillId="3" borderId="24" xfId="6" applyNumberFormat="1" applyFont="1" applyFill="1" applyBorder="1" applyAlignment="1">
      <alignment horizontal="center" vertical="center"/>
    </xf>
    <xf numFmtId="171" fontId="93" fillId="3" borderId="60" xfId="6" applyNumberFormat="1" applyFont="1" applyFill="1" applyBorder="1" applyAlignment="1">
      <alignment horizontal="center" vertical="center"/>
    </xf>
    <xf numFmtId="171" fontId="1" fillId="0" borderId="8" xfId="6" applyNumberFormat="1" applyFont="1" applyBorder="1" applyAlignment="1">
      <alignment horizontal="center" vertical="center"/>
    </xf>
    <xf numFmtId="171" fontId="168" fillId="19" borderId="53" xfId="12" applyNumberFormat="1" applyFont="1" applyFill="1" applyBorder="1" applyAlignment="1">
      <alignment horizontal="center" vertical="center"/>
    </xf>
    <xf numFmtId="171" fontId="168" fillId="19" borderId="114" xfId="12" applyNumberFormat="1" applyFont="1" applyFill="1" applyBorder="1" applyAlignment="1">
      <alignment horizontal="center" vertical="center"/>
    </xf>
    <xf numFmtId="171" fontId="168" fillId="19" borderId="54" xfId="12" applyNumberFormat="1" applyFont="1" applyFill="1" applyBorder="1" applyAlignment="1">
      <alignment horizontal="center" vertical="center"/>
    </xf>
    <xf numFmtId="171" fontId="168" fillId="19" borderId="0" xfId="12" applyNumberFormat="1" applyFont="1" applyFill="1" applyBorder="1" applyAlignment="1">
      <alignment horizontal="center" vertical="center"/>
    </xf>
    <xf numFmtId="171" fontId="168" fillId="19" borderId="55" xfId="12" applyNumberFormat="1" applyFont="1" applyFill="1" applyBorder="1" applyAlignment="1">
      <alignment horizontal="center" vertical="center"/>
    </xf>
    <xf numFmtId="171" fontId="168" fillId="19" borderId="8" xfId="12" applyNumberFormat="1" applyFont="1" applyFill="1" applyBorder="1" applyAlignment="1">
      <alignment horizontal="center" vertical="center"/>
    </xf>
    <xf numFmtId="171" fontId="41" fillId="0" borderId="114" xfId="6" applyNumberFormat="1" applyFont="1" applyBorder="1" applyAlignment="1">
      <alignment horizontal="center" vertical="center"/>
    </xf>
    <xf numFmtId="171" fontId="137" fillId="18" borderId="114" xfId="6" applyNumberFormat="1" applyFont="1" applyFill="1" applyBorder="1" applyAlignment="1" applyProtection="1">
      <alignment horizontal="center" vertical="center"/>
      <protection locked="0"/>
    </xf>
    <xf numFmtId="171" fontId="136" fillId="19" borderId="0" xfId="6" applyNumberFormat="1" applyFont="1" applyFill="1" applyBorder="1" applyAlignment="1" applyProtection="1">
      <alignment horizontal="center" vertical="center"/>
      <protection locked="0"/>
    </xf>
    <xf numFmtId="0" fontId="3" fillId="3" borderId="46" xfId="3" applyFill="1" applyBorder="1" applyAlignment="1">
      <alignment horizontal="center" vertical="center" wrapText="1"/>
    </xf>
    <xf numFmtId="0" fontId="3" fillId="3" borderId="0" xfId="3" applyFill="1" applyBorder="1" applyAlignment="1">
      <alignment horizontal="center" vertical="center" wrapText="1"/>
    </xf>
    <xf numFmtId="0" fontId="3" fillId="3" borderId="47" xfId="3" applyFill="1" applyBorder="1" applyAlignment="1">
      <alignment horizontal="center" vertical="center" wrapText="1"/>
    </xf>
    <xf numFmtId="0" fontId="3" fillId="3" borderId="48" xfId="3" applyFill="1" applyBorder="1" applyAlignment="1">
      <alignment horizontal="center" vertical="center" wrapText="1"/>
    </xf>
    <xf numFmtId="0" fontId="3" fillId="3" borderId="14" xfId="3" applyFill="1" applyBorder="1" applyAlignment="1">
      <alignment horizontal="center" vertical="center" wrapText="1"/>
    </xf>
    <xf numFmtId="0" fontId="3" fillId="3" borderId="49" xfId="3" applyFill="1" applyBorder="1" applyAlignment="1">
      <alignment horizontal="center" vertical="center" wrapText="1"/>
    </xf>
    <xf numFmtId="169" fontId="102" fillId="0" borderId="114" xfId="12" applyNumberFormat="1" applyFont="1" applyFill="1" applyBorder="1" applyAlignment="1">
      <alignment horizontal="center" vertical="center"/>
    </xf>
    <xf numFmtId="169" fontId="102" fillId="0" borderId="0" xfId="12" applyNumberFormat="1" applyFont="1" applyFill="1" applyBorder="1" applyAlignment="1">
      <alignment horizontal="center" vertical="center"/>
    </xf>
    <xf numFmtId="169" fontId="102" fillId="0" borderId="50" xfId="12" applyNumberFormat="1" applyFont="1" applyFill="1" applyBorder="1" applyAlignment="1">
      <alignment horizontal="center" vertical="center"/>
    </xf>
    <xf numFmtId="169" fontId="102" fillId="0" borderId="51" xfId="12" applyNumberFormat="1" applyFont="1" applyFill="1" applyBorder="1" applyAlignment="1">
      <alignment horizontal="center" vertical="center"/>
    </xf>
    <xf numFmtId="170" fontId="103" fillId="17" borderId="0" xfId="6" applyNumberFormat="1" applyFont="1" applyFill="1" applyBorder="1" applyAlignment="1" applyProtection="1">
      <alignment horizontal="right" vertical="center" wrapText="1"/>
      <protection locked="0"/>
    </xf>
    <xf numFmtId="170" fontId="103" fillId="17" borderId="51" xfId="6" applyNumberFormat="1" applyFont="1" applyFill="1" applyBorder="1" applyAlignment="1" applyProtection="1">
      <alignment horizontal="right" vertical="center" wrapText="1"/>
      <protection locked="0"/>
    </xf>
    <xf numFmtId="2" fontId="104" fillId="17" borderId="8" xfId="12" applyNumberFormat="1" applyFont="1" applyFill="1" applyBorder="1" applyAlignment="1">
      <alignment horizontal="center" vertical="center"/>
    </xf>
    <xf numFmtId="2" fontId="104" fillId="17" borderId="52" xfId="12" applyNumberFormat="1" applyFont="1" applyFill="1" applyBorder="1" applyAlignment="1">
      <alignment horizontal="center" vertical="center"/>
    </xf>
    <xf numFmtId="0" fontId="3" fillId="3" borderId="0" xfId="3" applyFill="1" applyBorder="1" applyAlignment="1">
      <alignment horizontal="left" vertical="center"/>
    </xf>
    <xf numFmtId="0" fontId="3" fillId="3" borderId="47" xfId="3" applyFill="1" applyBorder="1" applyAlignment="1">
      <alignment horizontal="left" vertical="center"/>
    </xf>
    <xf numFmtId="0" fontId="3" fillId="3" borderId="83" xfId="3" applyFill="1" applyBorder="1" applyAlignment="1">
      <alignment horizontal="center" vertical="center"/>
    </xf>
    <xf numFmtId="0" fontId="3" fillId="3" borderId="33" xfId="3" applyFill="1" applyBorder="1" applyAlignment="1">
      <alignment horizontal="center" vertical="center"/>
    </xf>
    <xf numFmtId="0" fontId="3" fillId="3" borderId="46" xfId="3" applyFont="1" applyFill="1" applyBorder="1" applyAlignment="1">
      <alignment horizontal="center" vertical="center" wrapText="1"/>
    </xf>
    <xf numFmtId="0" fontId="3" fillId="3" borderId="0" xfId="3" applyFont="1" applyFill="1" applyBorder="1" applyAlignment="1">
      <alignment horizontal="center" vertical="center" wrapText="1"/>
    </xf>
    <xf numFmtId="0" fontId="3" fillId="3" borderId="47" xfId="3" applyFont="1" applyFill="1" applyBorder="1" applyAlignment="1">
      <alignment horizontal="center" vertical="center" wrapText="1"/>
    </xf>
    <xf numFmtId="0" fontId="9" fillId="3" borderId="114" xfId="3" applyFont="1" applyFill="1" applyBorder="1" applyAlignment="1">
      <alignment horizontal="center" vertical="center"/>
    </xf>
    <xf numFmtId="0" fontId="9" fillId="3" borderId="0" xfId="3" applyFont="1" applyFill="1" applyBorder="1" applyAlignment="1">
      <alignment horizontal="center" vertical="center"/>
    </xf>
    <xf numFmtId="0" fontId="3" fillId="3" borderId="114" xfId="3" applyFill="1" applyBorder="1" applyAlignment="1">
      <alignment horizontal="center" vertical="center"/>
    </xf>
    <xf numFmtId="0" fontId="3" fillId="3" borderId="0" xfId="3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49" fontId="98" fillId="0" borderId="64" xfId="11" applyNumberFormat="1" applyFont="1" applyBorder="1" applyAlignment="1">
      <alignment horizontal="center" vertical="center"/>
    </xf>
    <xf numFmtId="49" fontId="98" fillId="0" borderId="65" xfId="11" applyNumberFormat="1" applyFont="1" applyBorder="1" applyAlignment="1">
      <alignment horizontal="center" vertical="center"/>
    </xf>
    <xf numFmtId="49" fontId="98" fillId="0" borderId="66" xfId="11" applyNumberFormat="1" applyFont="1" applyBorder="1" applyAlignment="1">
      <alignment horizontal="center" vertical="center"/>
    </xf>
    <xf numFmtId="0" fontId="264" fillId="5" borderId="76" xfId="16" applyFont="1" applyFill="1" applyBorder="1" applyAlignment="1" applyProtection="1">
      <alignment horizontal="center" vertical="center" wrapText="1"/>
      <protection locked="0"/>
    </xf>
    <xf numFmtId="0" fontId="264" fillId="5" borderId="79" xfId="16" applyFont="1" applyFill="1" applyBorder="1" applyAlignment="1" applyProtection="1">
      <alignment horizontal="center" vertical="center" wrapText="1"/>
      <protection locked="0"/>
    </xf>
    <xf numFmtId="0" fontId="264" fillId="5" borderId="77" xfId="16" applyFont="1" applyFill="1" applyBorder="1" applyAlignment="1" applyProtection="1">
      <alignment horizontal="center" vertical="center" wrapText="1"/>
      <protection locked="0"/>
    </xf>
    <xf numFmtId="0" fontId="9" fillId="5" borderId="7" xfId="3" applyFont="1" applyFill="1" applyBorder="1" applyAlignment="1">
      <alignment horizontal="center" vertical="center"/>
    </xf>
    <xf numFmtId="0" fontId="9" fillId="5" borderId="16" xfId="3" applyFont="1" applyFill="1" applyBorder="1" applyAlignment="1">
      <alignment horizontal="center" vertical="center"/>
    </xf>
    <xf numFmtId="0" fontId="9" fillId="5" borderId="45" xfId="3" applyFont="1" applyFill="1" applyBorder="1" applyAlignment="1">
      <alignment horizontal="center" vertical="center"/>
    </xf>
    <xf numFmtId="0" fontId="9" fillId="5" borderId="46" xfId="3" applyFont="1" applyFill="1" applyBorder="1" applyAlignment="1">
      <alignment horizontal="center" vertical="center"/>
    </xf>
    <xf numFmtId="0" fontId="9" fillId="5" borderId="0" xfId="3" applyFont="1" applyFill="1" applyBorder="1" applyAlignment="1">
      <alignment horizontal="center" vertical="center"/>
    </xf>
    <xf numFmtId="0" fontId="9" fillId="5" borderId="47" xfId="3" applyFont="1" applyFill="1" applyBorder="1" applyAlignment="1">
      <alignment horizontal="center" vertical="center"/>
    </xf>
    <xf numFmtId="0" fontId="9" fillId="5" borderId="9" xfId="3" applyFont="1" applyFill="1" applyBorder="1" applyAlignment="1">
      <alignment horizontal="center" vertical="center" wrapText="1"/>
    </xf>
    <xf numFmtId="0" fontId="9" fillId="5" borderId="10" xfId="3" applyFont="1" applyFill="1" applyBorder="1" applyAlignment="1">
      <alignment horizontal="center" vertical="center" wrapText="1"/>
    </xf>
    <xf numFmtId="0" fontId="9" fillId="5" borderId="114" xfId="3" applyFont="1" applyFill="1" applyBorder="1" applyAlignment="1">
      <alignment horizontal="center" vertical="center" wrapText="1"/>
    </xf>
    <xf numFmtId="0" fontId="9" fillId="5" borderId="0" xfId="3" applyFont="1" applyFill="1" applyBorder="1" applyAlignment="1">
      <alignment horizontal="center" vertical="center" wrapText="1"/>
    </xf>
    <xf numFmtId="0" fontId="100" fillId="5" borderId="10" xfId="3" applyFont="1" applyFill="1" applyBorder="1" applyAlignment="1">
      <alignment horizontal="center" vertical="center" wrapText="1"/>
    </xf>
    <xf numFmtId="0" fontId="100" fillId="5" borderId="0" xfId="3" applyFont="1" applyFill="1" applyBorder="1" applyAlignment="1">
      <alignment horizontal="center" vertical="center" wrapText="1"/>
    </xf>
    <xf numFmtId="0" fontId="4" fillId="5" borderId="10" xfId="3" applyFont="1" applyFill="1" applyBorder="1" applyAlignment="1">
      <alignment horizontal="center" vertical="center" wrapText="1"/>
    </xf>
    <xf numFmtId="0" fontId="4" fillId="5" borderId="0" xfId="3" applyFont="1" applyFill="1" applyBorder="1" applyAlignment="1">
      <alignment horizontal="center" vertical="center" wrapText="1"/>
    </xf>
    <xf numFmtId="0" fontId="100" fillId="5" borderId="11" xfId="3" applyFont="1" applyFill="1" applyBorder="1" applyAlignment="1">
      <alignment horizontal="center" vertical="center"/>
    </xf>
    <xf numFmtId="0" fontId="100" fillId="5" borderId="8" xfId="3" applyFont="1" applyFill="1" applyBorder="1" applyAlignment="1">
      <alignment horizontal="center" vertical="center"/>
    </xf>
    <xf numFmtId="0" fontId="90" fillId="3" borderId="114" xfId="3" applyFont="1" applyFill="1" applyBorder="1" applyAlignment="1" applyProtection="1">
      <alignment horizontal="center" vertical="center"/>
      <protection hidden="1"/>
    </xf>
    <xf numFmtId="0" fontId="90" fillId="3" borderId="0" xfId="3" applyFont="1" applyFill="1" applyBorder="1" applyAlignment="1" applyProtection="1">
      <alignment horizontal="center" vertical="center"/>
      <protection hidden="1"/>
    </xf>
    <xf numFmtId="0" fontId="90" fillId="3" borderId="8" xfId="3" applyFont="1" applyFill="1" applyBorder="1" applyAlignment="1" applyProtection="1">
      <alignment horizontal="center" vertical="center"/>
      <protection hidden="1"/>
    </xf>
    <xf numFmtId="49" fontId="1" fillId="3" borderId="122" xfId="6" applyNumberFormat="1" applyFill="1" applyBorder="1" applyAlignment="1">
      <alignment horizontal="center" vertical="center"/>
    </xf>
    <xf numFmtId="49" fontId="1" fillId="3" borderId="123" xfId="6" applyNumberFormat="1" applyFill="1" applyBorder="1" applyAlignment="1">
      <alignment horizontal="center" vertical="center"/>
    </xf>
    <xf numFmtId="49" fontId="1" fillId="3" borderId="124" xfId="6" applyNumberFormat="1" applyFill="1" applyBorder="1" applyAlignment="1">
      <alignment horizontal="center" vertical="center"/>
    </xf>
    <xf numFmtId="49" fontId="55" fillId="0" borderId="114" xfId="6" applyNumberFormat="1" applyFont="1" applyBorder="1" applyAlignment="1">
      <alignment horizontal="center" vertical="center" wrapText="1"/>
    </xf>
    <xf numFmtId="49" fontId="55" fillId="0" borderId="73" xfId="6" applyNumberFormat="1" applyFont="1" applyBorder="1" applyAlignment="1">
      <alignment horizontal="center" vertical="center" wrapText="1"/>
    </xf>
    <xf numFmtId="49" fontId="55" fillId="0" borderId="0" xfId="6" applyNumberFormat="1" applyFont="1" applyBorder="1" applyAlignment="1">
      <alignment horizontal="center" vertical="center" wrapText="1"/>
    </xf>
    <xf numFmtId="49" fontId="55" fillId="0" borderId="74" xfId="6" applyNumberFormat="1" applyFont="1" applyBorder="1" applyAlignment="1">
      <alignment horizontal="center" vertical="center" wrapText="1"/>
    </xf>
    <xf numFmtId="49" fontId="55" fillId="0" borderId="8" xfId="6" applyNumberFormat="1" applyFont="1" applyBorder="1" applyAlignment="1">
      <alignment horizontal="center" vertical="center" wrapText="1"/>
    </xf>
    <xf numFmtId="49" fontId="55" fillId="0" borderId="75" xfId="6" applyNumberFormat="1" applyFont="1" applyBorder="1" applyAlignment="1">
      <alignment horizontal="center" vertical="center" wrapText="1"/>
    </xf>
    <xf numFmtId="187" fontId="263" fillId="22" borderId="114" xfId="3" applyNumberFormat="1" applyFont="1" applyFill="1" applyBorder="1" applyAlignment="1" applyProtection="1">
      <alignment horizontal="center" vertical="center"/>
      <protection hidden="1"/>
    </xf>
    <xf numFmtId="187" fontId="263" fillId="22" borderId="83" xfId="3" applyNumberFormat="1" applyFont="1" applyFill="1" applyBorder="1" applyAlignment="1" applyProtection="1">
      <alignment horizontal="center" vertical="center"/>
      <protection hidden="1"/>
    </xf>
    <xf numFmtId="180" fontId="89" fillId="2" borderId="0" xfId="3" applyNumberFormat="1" applyFont="1" applyFill="1" applyBorder="1" applyAlignment="1" applyProtection="1">
      <alignment horizontal="center" vertical="center"/>
      <protection hidden="1"/>
    </xf>
    <xf numFmtId="180" fontId="89" fillId="2" borderId="33" xfId="3" applyNumberFormat="1" applyFont="1" applyFill="1" applyBorder="1" applyAlignment="1" applyProtection="1">
      <alignment horizontal="center" vertical="center"/>
      <protection hidden="1"/>
    </xf>
    <xf numFmtId="190" fontId="263" fillId="22" borderId="114" xfId="3" applyNumberFormat="1" applyFont="1" applyFill="1" applyBorder="1" applyAlignment="1" applyProtection="1">
      <alignment horizontal="center" vertical="center"/>
      <protection hidden="1"/>
    </xf>
    <xf numFmtId="190" fontId="263" fillId="22" borderId="83" xfId="3" applyNumberFormat="1" applyFont="1" applyFill="1" applyBorder="1" applyAlignment="1" applyProtection="1">
      <alignment horizontal="center" vertical="center"/>
      <protection hidden="1"/>
    </xf>
    <xf numFmtId="0" fontId="234" fillId="41" borderId="9" xfId="0" applyFont="1" applyFill="1" applyBorder="1" applyAlignment="1">
      <alignment horizontal="center" vertical="center" wrapText="1"/>
    </xf>
    <xf numFmtId="0" fontId="234" fillId="41" borderId="10" xfId="0" applyFont="1" applyFill="1" applyBorder="1" applyAlignment="1">
      <alignment horizontal="center" vertical="center" wrapText="1"/>
    </xf>
    <xf numFmtId="0" fontId="234" fillId="41" borderId="11" xfId="0" applyFont="1" applyFill="1" applyBorder="1" applyAlignment="1">
      <alignment horizontal="center" vertical="center" wrapText="1"/>
    </xf>
    <xf numFmtId="0" fontId="234" fillId="41" borderId="83" xfId="0" applyFont="1" applyFill="1" applyBorder="1" applyAlignment="1">
      <alignment horizontal="center" vertical="center" wrapText="1"/>
    </xf>
    <xf numFmtId="0" fontId="234" fillId="41" borderId="33" xfId="0" applyFont="1" applyFill="1" applyBorder="1" applyAlignment="1">
      <alignment horizontal="center" vertical="center" wrapText="1"/>
    </xf>
    <xf numFmtId="0" fontId="234" fillId="41" borderId="84" xfId="0" applyFont="1" applyFill="1" applyBorder="1" applyAlignment="1">
      <alignment horizontal="center" vertical="center" wrapText="1"/>
    </xf>
    <xf numFmtId="49" fontId="129" fillId="8" borderId="9" xfId="3" applyNumberFormat="1" applyFont="1" applyFill="1" applyBorder="1" applyAlignment="1">
      <alignment horizontal="center" vertical="center"/>
    </xf>
    <xf numFmtId="49" fontId="129" fillId="8" borderId="10" xfId="3" applyNumberFormat="1" applyFont="1" applyFill="1" applyBorder="1" applyAlignment="1">
      <alignment horizontal="center" vertical="center"/>
    </xf>
    <xf numFmtId="49" fontId="129" fillId="8" borderId="11" xfId="3" applyNumberFormat="1" applyFont="1" applyFill="1" applyBorder="1" applyAlignment="1">
      <alignment horizontal="center" vertical="center"/>
    </xf>
    <xf numFmtId="0" fontId="41" fillId="3" borderId="117" xfId="3" applyFont="1" applyFill="1" applyBorder="1" applyAlignment="1" applyProtection="1">
      <alignment horizontal="center" vertical="center"/>
      <protection hidden="1"/>
    </xf>
    <xf numFmtId="0" fontId="41" fillId="3" borderId="115" xfId="3" applyFont="1" applyFill="1" applyBorder="1" applyAlignment="1" applyProtection="1">
      <alignment horizontal="center" vertical="center"/>
      <protection hidden="1"/>
    </xf>
    <xf numFmtId="0" fontId="90" fillId="3" borderId="115" xfId="3" applyFont="1" applyFill="1" applyBorder="1" applyAlignment="1" applyProtection="1">
      <alignment horizontal="center" vertical="center"/>
      <protection hidden="1"/>
    </xf>
    <xf numFmtId="0" fontId="90" fillId="3" borderId="118" xfId="3" applyFont="1" applyFill="1" applyBorder="1" applyAlignment="1" applyProtection="1">
      <alignment horizontal="center" vertical="center"/>
      <protection hidden="1"/>
    </xf>
    <xf numFmtId="0" fontId="26" fillId="3" borderId="46" xfId="6" applyFont="1" applyFill="1" applyBorder="1" applyAlignment="1">
      <alignment horizontal="center" vertical="center" wrapText="1"/>
    </xf>
    <xf numFmtId="0" fontId="26" fillId="3" borderId="0" xfId="6" applyFont="1" applyFill="1" applyBorder="1" applyAlignment="1">
      <alignment horizontal="center" vertical="center" wrapText="1"/>
    </xf>
    <xf numFmtId="0" fontId="26" fillId="3" borderId="47" xfId="6" applyFont="1" applyFill="1" applyBorder="1" applyAlignment="1">
      <alignment horizontal="center" vertical="center" wrapText="1"/>
    </xf>
    <xf numFmtId="0" fontId="205" fillId="0" borderId="0" xfId="4" applyFont="1" applyAlignment="1">
      <alignment horizontal="left" vertical="center"/>
    </xf>
    <xf numFmtId="0" fontId="55" fillId="37" borderId="46" xfId="6" applyFont="1" applyFill="1" applyBorder="1" applyAlignment="1">
      <alignment horizontal="center" vertical="center" wrapText="1"/>
    </xf>
    <xf numFmtId="0" fontId="55" fillId="37" borderId="0" xfId="6" applyFont="1" applyFill="1" applyBorder="1" applyAlignment="1">
      <alignment horizontal="center" vertical="center" wrapText="1"/>
    </xf>
    <xf numFmtId="0" fontId="55" fillId="37" borderId="47" xfId="6" applyFont="1" applyFill="1" applyBorder="1" applyAlignment="1">
      <alignment horizontal="center" vertical="center" wrapText="1"/>
    </xf>
    <xf numFmtId="0" fontId="205" fillId="4" borderId="0" xfId="4" applyFont="1" applyFill="1" applyAlignment="1">
      <alignment horizontal="left" vertical="center"/>
    </xf>
    <xf numFmtId="0" fontId="205" fillId="7" borderId="0" xfId="4" applyFont="1" applyFill="1" applyAlignment="1" applyProtection="1">
      <alignment horizontal="left" vertical="center"/>
      <protection hidden="1"/>
    </xf>
    <xf numFmtId="0" fontId="30" fillId="22" borderId="46" xfId="6" applyFont="1" applyFill="1" applyBorder="1" applyAlignment="1">
      <alignment horizontal="center" vertical="center" wrapText="1"/>
    </xf>
    <xf numFmtId="0" fontId="30" fillId="22" borderId="0" xfId="6" applyFont="1" applyFill="1" applyBorder="1" applyAlignment="1">
      <alignment horizontal="center" vertical="center" wrapText="1"/>
    </xf>
    <xf numFmtId="0" fontId="30" fillId="22" borderId="47" xfId="6" applyFont="1" applyFill="1" applyBorder="1" applyAlignment="1">
      <alignment horizontal="center" vertical="center" wrapText="1"/>
    </xf>
    <xf numFmtId="0" fontId="30" fillId="22" borderId="48" xfId="6" applyFont="1" applyFill="1" applyBorder="1" applyAlignment="1">
      <alignment horizontal="center" vertical="center" wrapText="1"/>
    </xf>
    <xf numFmtId="0" fontId="30" fillId="22" borderId="14" xfId="6" applyFont="1" applyFill="1" applyBorder="1" applyAlignment="1">
      <alignment horizontal="center" vertical="center" wrapText="1"/>
    </xf>
    <xf numFmtId="0" fontId="30" fillId="22" borderId="49" xfId="6" applyFont="1" applyFill="1" applyBorder="1" applyAlignment="1">
      <alignment horizontal="center" vertical="center" wrapText="1"/>
    </xf>
    <xf numFmtId="0" fontId="261" fillId="3" borderId="7" xfId="6" applyFont="1" applyFill="1" applyBorder="1" applyAlignment="1">
      <alignment horizontal="center" vertical="center" wrapText="1"/>
    </xf>
    <xf numFmtId="0" fontId="261" fillId="3" borderId="16" xfId="6" applyFont="1" applyFill="1" applyBorder="1" applyAlignment="1">
      <alignment horizontal="center" vertical="center" wrapText="1"/>
    </xf>
    <xf numFmtId="0" fontId="261" fillId="3" borderId="45" xfId="6" applyFont="1" applyFill="1" applyBorder="1" applyAlignment="1">
      <alignment horizontal="center" vertical="center" wrapText="1"/>
    </xf>
    <xf numFmtId="0" fontId="261" fillId="3" borderId="46" xfId="6" applyFont="1" applyFill="1" applyBorder="1" applyAlignment="1">
      <alignment horizontal="center" vertical="center" wrapText="1"/>
    </xf>
    <xf numFmtId="0" fontId="261" fillId="3" borderId="0" xfId="6" applyFont="1" applyFill="1" applyBorder="1" applyAlignment="1">
      <alignment horizontal="center" vertical="center" wrapText="1"/>
    </xf>
    <xf numFmtId="0" fontId="261" fillId="3" borderId="47" xfId="6" applyFont="1" applyFill="1" applyBorder="1" applyAlignment="1">
      <alignment horizontal="center" vertical="center" wrapText="1"/>
    </xf>
    <xf numFmtId="0" fontId="262" fillId="3" borderId="0" xfId="7" applyFont="1" applyFill="1" applyAlignment="1" applyProtection="1">
      <alignment horizontal="left" vertical="center"/>
    </xf>
    <xf numFmtId="0" fontId="16" fillId="3" borderId="46" xfId="6" applyFont="1" applyFill="1" applyBorder="1" applyAlignment="1">
      <alignment horizontal="center" vertical="center" wrapText="1"/>
    </xf>
    <xf numFmtId="0" fontId="16" fillId="3" borderId="0" xfId="6" applyFont="1" applyFill="1" applyBorder="1" applyAlignment="1">
      <alignment horizontal="center" vertical="center" wrapText="1"/>
    </xf>
    <xf numFmtId="0" fontId="16" fillId="3" borderId="47" xfId="6" applyFont="1" applyFill="1" applyBorder="1" applyAlignment="1">
      <alignment horizontal="center" vertical="center" wrapText="1"/>
    </xf>
    <xf numFmtId="0" fontId="16" fillId="3" borderId="48" xfId="6" applyFont="1" applyFill="1" applyBorder="1" applyAlignment="1">
      <alignment horizontal="center" vertical="center" wrapText="1"/>
    </xf>
    <xf numFmtId="0" fontId="16" fillId="3" borderId="14" xfId="6" applyFont="1" applyFill="1" applyBorder="1" applyAlignment="1">
      <alignment horizontal="center" vertical="center" wrapText="1"/>
    </xf>
    <xf numFmtId="0" fontId="16" fillId="3" borderId="49" xfId="6" applyFont="1" applyFill="1" applyBorder="1" applyAlignment="1">
      <alignment horizontal="center" vertical="center" wrapText="1"/>
    </xf>
    <xf numFmtId="0" fontId="205" fillId="3" borderId="0" xfId="9" applyFont="1" applyFill="1" applyAlignment="1" applyProtection="1">
      <alignment horizontal="left" vertical="center"/>
    </xf>
    <xf numFmtId="0" fontId="205" fillId="3" borderId="0" xfId="4" applyFont="1" applyFill="1" applyAlignment="1">
      <alignment horizontal="left"/>
    </xf>
    <xf numFmtId="0" fontId="234" fillId="36" borderId="46" xfId="6" applyFont="1" applyFill="1" applyBorder="1" applyAlignment="1">
      <alignment horizontal="center" vertical="center"/>
    </xf>
    <xf numFmtId="0" fontId="234" fillId="36" borderId="0" xfId="6" applyFont="1" applyFill="1" applyBorder="1" applyAlignment="1">
      <alignment horizontal="center" vertical="center"/>
    </xf>
    <xf numFmtId="0" fontId="234" fillId="36" borderId="47" xfId="6" applyFont="1" applyFill="1" applyBorder="1" applyAlignment="1">
      <alignment horizontal="center" vertical="center"/>
    </xf>
    <xf numFmtId="0" fontId="258" fillId="3" borderId="0" xfId="11" applyFont="1" applyFill="1" applyAlignment="1">
      <alignment horizontal="left" vertical="center"/>
    </xf>
    <xf numFmtId="0" fontId="205" fillId="3" borderId="0" xfId="4" applyFont="1" applyFill="1" applyAlignment="1">
      <alignment horizontal="left" vertical="center"/>
    </xf>
    <xf numFmtId="0" fontId="256" fillId="3" borderId="0" xfId="11" applyFont="1" applyFill="1" applyAlignment="1">
      <alignment horizontal="left" vertical="center"/>
    </xf>
    <xf numFmtId="0" fontId="250" fillId="10" borderId="114" xfId="3" applyFont="1" applyFill="1" applyBorder="1" applyAlignment="1">
      <alignment horizontal="center" vertical="center"/>
    </xf>
    <xf numFmtId="0" fontId="250" fillId="10" borderId="83" xfId="3" applyFont="1" applyFill="1" applyBorder="1" applyAlignment="1">
      <alignment horizontal="center" vertical="center"/>
    </xf>
    <xf numFmtId="0" fontId="255" fillId="10" borderId="0" xfId="3" applyNumberFormat="1" applyFont="1" applyFill="1" applyBorder="1" applyAlignment="1">
      <alignment horizontal="left" vertical="top" wrapText="1"/>
    </xf>
    <xf numFmtId="0" fontId="255" fillId="10" borderId="8" xfId="3" applyNumberFormat="1" applyFont="1" applyFill="1" applyBorder="1" applyAlignment="1">
      <alignment horizontal="left" vertical="top" wrapText="1"/>
    </xf>
    <xf numFmtId="0" fontId="255" fillId="10" borderId="33" xfId="3" applyNumberFormat="1" applyFont="1" applyFill="1" applyBorder="1" applyAlignment="1">
      <alignment horizontal="left" vertical="top" wrapText="1"/>
    </xf>
    <xf numFmtId="0" fontId="255" fillId="10" borderId="84" xfId="3" applyNumberFormat="1" applyFont="1" applyFill="1" applyBorder="1" applyAlignment="1">
      <alignment horizontal="left" vertical="top" wrapText="1"/>
    </xf>
    <xf numFmtId="0" fontId="257" fillId="3" borderId="0" xfId="4" applyFont="1" applyFill="1" applyAlignment="1">
      <alignment horizontal="left" vertical="center"/>
    </xf>
    <xf numFmtId="0" fontId="219" fillId="3" borderId="0" xfId="3" applyFont="1" applyFill="1" applyBorder="1" applyAlignment="1">
      <alignment horizontal="center" vertical="center"/>
    </xf>
    <xf numFmtId="0" fontId="219" fillId="3" borderId="8" xfId="3" applyFont="1" applyFill="1" applyBorder="1" applyAlignment="1">
      <alignment horizontal="center" vertical="center"/>
    </xf>
    <xf numFmtId="0" fontId="252" fillId="33" borderId="0" xfId="3" applyFont="1" applyFill="1" applyBorder="1" applyAlignment="1">
      <alignment horizontal="left" vertical="center"/>
    </xf>
    <xf numFmtId="0" fontId="252" fillId="33" borderId="8" xfId="3" applyFont="1" applyFill="1" applyBorder="1" applyAlignment="1">
      <alignment horizontal="left" vertical="center"/>
    </xf>
    <xf numFmtId="0" fontId="201" fillId="0" borderId="0" xfId="3" applyFont="1" applyBorder="1" applyAlignment="1">
      <alignment horizontal="center" vertical="center"/>
    </xf>
    <xf numFmtId="0" fontId="201" fillId="0" borderId="8" xfId="3" applyFont="1" applyBorder="1" applyAlignment="1">
      <alignment horizontal="center" vertical="center"/>
    </xf>
    <xf numFmtId="0" fontId="240" fillId="39" borderId="114" xfId="3" applyFont="1" applyFill="1" applyBorder="1" applyAlignment="1">
      <alignment horizontal="center" vertical="center"/>
    </xf>
    <xf numFmtId="0" fontId="253" fillId="40" borderId="0" xfId="3" applyNumberFormat="1" applyFont="1" applyFill="1" applyBorder="1" applyAlignment="1">
      <alignment horizontal="left" vertical="top" wrapText="1"/>
    </xf>
    <xf numFmtId="0" fontId="253" fillId="40" borderId="8" xfId="3" applyNumberFormat="1" applyFont="1" applyFill="1" applyBorder="1" applyAlignment="1">
      <alignment horizontal="left" vertical="top" wrapText="1"/>
    </xf>
    <xf numFmtId="0" fontId="250" fillId="10" borderId="30" xfId="3" applyFont="1" applyFill="1" applyBorder="1" applyAlignment="1">
      <alignment horizontal="center" vertical="center"/>
    </xf>
    <xf numFmtId="0" fontId="250" fillId="10" borderId="13" xfId="3" applyFont="1" applyFill="1" applyBorder="1" applyAlignment="1">
      <alignment horizontal="center" vertical="center"/>
    </xf>
    <xf numFmtId="0" fontId="254" fillId="10" borderId="16" xfId="3" applyNumberFormat="1" applyFont="1" applyFill="1" applyBorder="1" applyAlignment="1">
      <alignment horizontal="left" vertical="top" wrapText="1"/>
    </xf>
    <xf numFmtId="0" fontId="254" fillId="10" borderId="31" xfId="3" applyNumberFormat="1" applyFont="1" applyFill="1" applyBorder="1" applyAlignment="1">
      <alignment horizontal="left" vertical="top" wrapText="1"/>
    </xf>
    <xf numFmtId="0" fontId="254" fillId="10" borderId="0" xfId="3" applyNumberFormat="1" applyFont="1" applyFill="1" applyBorder="1" applyAlignment="1">
      <alignment horizontal="left" vertical="top" wrapText="1"/>
    </xf>
    <xf numFmtId="0" fontId="254" fillId="10" borderId="8" xfId="3" applyNumberFormat="1" applyFont="1" applyFill="1" applyBorder="1" applyAlignment="1">
      <alignment horizontal="left" vertical="top" wrapText="1"/>
    </xf>
    <xf numFmtId="0" fontId="254" fillId="10" borderId="14" xfId="3" applyNumberFormat="1" applyFont="1" applyFill="1" applyBorder="1" applyAlignment="1">
      <alignment horizontal="left" vertical="top" wrapText="1"/>
    </xf>
    <xf numFmtId="0" fontId="254" fillId="10" borderId="15" xfId="3" applyNumberFormat="1" applyFont="1" applyFill="1" applyBorder="1" applyAlignment="1">
      <alignment horizontal="left" vertical="top" wrapText="1"/>
    </xf>
    <xf numFmtId="0" fontId="91" fillId="3" borderId="36" xfId="3" applyFont="1" applyFill="1" applyBorder="1" applyAlignment="1" applyProtection="1">
      <alignment horizontal="center" vertical="center"/>
      <protection hidden="1"/>
    </xf>
    <xf numFmtId="0" fontId="91" fillId="3" borderId="37" xfId="3" applyFont="1" applyFill="1" applyBorder="1" applyAlignment="1" applyProtection="1">
      <alignment horizontal="center" vertical="center"/>
      <protection hidden="1"/>
    </xf>
    <xf numFmtId="0" fontId="91" fillId="3" borderId="38" xfId="3" applyFont="1" applyFill="1" applyBorder="1" applyAlignment="1" applyProtection="1">
      <alignment horizontal="center" vertical="center"/>
      <protection hidden="1"/>
    </xf>
    <xf numFmtId="0" fontId="239" fillId="3" borderId="7" xfId="6" applyFont="1" applyFill="1" applyBorder="1" applyAlignment="1">
      <alignment horizontal="center" vertical="center" wrapText="1"/>
    </xf>
    <xf numFmtId="0" fontId="239" fillId="3" borderId="16" xfId="6" applyFont="1" applyFill="1" applyBorder="1" applyAlignment="1">
      <alignment horizontal="center" vertical="center" wrapText="1"/>
    </xf>
    <xf numFmtId="0" fontId="239" fillId="3" borderId="45" xfId="6" applyFont="1" applyFill="1" applyBorder="1" applyAlignment="1">
      <alignment horizontal="center" vertical="center" wrapText="1"/>
    </xf>
    <xf numFmtId="0" fontId="239" fillId="3" borderId="46" xfId="6" applyFont="1" applyFill="1" applyBorder="1" applyAlignment="1">
      <alignment horizontal="center" vertical="center" wrapText="1"/>
    </xf>
    <xf numFmtId="0" fontId="239" fillId="3" borderId="0" xfId="6" applyFont="1" applyFill="1" applyBorder="1" applyAlignment="1">
      <alignment horizontal="center" vertical="center" wrapText="1"/>
    </xf>
    <xf numFmtId="0" fontId="239" fillId="3" borderId="47" xfId="6" applyFont="1" applyFill="1" applyBorder="1" applyAlignment="1">
      <alignment horizontal="center" vertical="center" wrapText="1"/>
    </xf>
    <xf numFmtId="0" fontId="239" fillId="3" borderId="48" xfId="6" applyFont="1" applyFill="1" applyBorder="1" applyAlignment="1">
      <alignment horizontal="center" vertical="center" wrapText="1"/>
    </xf>
    <xf numFmtId="0" fontId="239" fillId="3" borderId="14" xfId="6" applyFont="1" applyFill="1" applyBorder="1" applyAlignment="1">
      <alignment horizontal="center" vertical="center" wrapText="1"/>
    </xf>
    <xf numFmtId="0" fontId="239" fillId="3" borderId="49" xfId="6" applyFont="1" applyFill="1" applyBorder="1" applyAlignment="1">
      <alignment horizontal="center" vertical="center" wrapText="1"/>
    </xf>
    <xf numFmtId="0" fontId="45" fillId="7" borderId="7" xfId="0" applyFont="1" applyFill="1" applyBorder="1" applyAlignment="1">
      <alignment horizontal="center" vertical="center" wrapText="1"/>
    </xf>
    <xf numFmtId="0" fontId="45" fillId="7" borderId="16" xfId="0" applyFont="1" applyFill="1" applyBorder="1" applyAlignment="1">
      <alignment horizontal="center" vertical="center" wrapText="1"/>
    </xf>
    <xf numFmtId="0" fontId="45" fillId="7" borderId="45" xfId="0" applyFont="1" applyFill="1" applyBorder="1" applyAlignment="1">
      <alignment horizontal="center" vertical="center" wrapText="1"/>
    </xf>
    <xf numFmtId="0" fontId="45" fillId="7" borderId="46" xfId="0" applyFont="1" applyFill="1" applyBorder="1" applyAlignment="1">
      <alignment horizontal="center" vertical="center" wrapText="1"/>
    </xf>
    <xf numFmtId="0" fontId="45" fillId="7" borderId="0" xfId="0" applyFont="1" applyFill="1" applyBorder="1" applyAlignment="1">
      <alignment horizontal="center" vertical="center" wrapText="1"/>
    </xf>
    <xf numFmtId="0" fontId="45" fillId="7" borderId="47" xfId="0" applyFont="1" applyFill="1" applyBorder="1" applyAlignment="1">
      <alignment horizontal="center" vertical="center" wrapText="1"/>
    </xf>
    <xf numFmtId="0" fontId="45" fillId="7" borderId="48" xfId="0" applyFont="1" applyFill="1" applyBorder="1" applyAlignment="1">
      <alignment horizontal="center" vertical="center" wrapText="1"/>
    </xf>
    <xf numFmtId="0" fontId="45" fillId="7" borderId="14" xfId="0" applyFont="1" applyFill="1" applyBorder="1" applyAlignment="1">
      <alignment horizontal="center" vertical="center" wrapText="1"/>
    </xf>
    <xf numFmtId="0" fontId="45" fillId="7" borderId="49" xfId="0" applyFont="1" applyFill="1" applyBorder="1" applyAlignment="1">
      <alignment horizontal="center" vertical="center" wrapText="1"/>
    </xf>
    <xf numFmtId="0" fontId="240" fillId="8" borderId="9" xfId="3" applyFont="1" applyFill="1" applyBorder="1" applyAlignment="1">
      <alignment horizontal="center" vertical="center"/>
    </xf>
    <xf numFmtId="0" fontId="240" fillId="8" borderId="10" xfId="3" applyFont="1" applyFill="1" applyBorder="1" applyAlignment="1">
      <alignment horizontal="center" vertical="center"/>
    </xf>
    <xf numFmtId="0" fontId="240" fillId="8" borderId="11" xfId="3" applyFont="1" applyFill="1" applyBorder="1" applyAlignment="1">
      <alignment horizontal="center" vertical="center"/>
    </xf>
    <xf numFmtId="0" fontId="243" fillId="3" borderId="0" xfId="3" applyFont="1" applyFill="1" applyBorder="1" applyAlignment="1">
      <alignment horizontal="center" vertical="center" wrapText="1"/>
    </xf>
    <xf numFmtId="0" fontId="243" fillId="3" borderId="8" xfId="3" applyFont="1" applyFill="1" applyBorder="1" applyAlignment="1">
      <alignment horizontal="center" vertical="center" wrapText="1"/>
    </xf>
    <xf numFmtId="0" fontId="249" fillId="5" borderId="10" xfId="3" applyFont="1" applyFill="1" applyBorder="1" applyAlignment="1">
      <alignment horizontal="center" vertical="center"/>
    </xf>
    <xf numFmtId="0" fontId="249" fillId="5" borderId="11" xfId="3" applyFont="1" applyFill="1" applyBorder="1" applyAlignment="1">
      <alignment horizontal="center" vertical="center"/>
    </xf>
    <xf numFmtId="0" fontId="88" fillId="14" borderId="9" xfId="3" applyFont="1" applyFill="1" applyBorder="1" applyAlignment="1" applyProtection="1">
      <alignment horizontal="center" vertical="center"/>
      <protection hidden="1"/>
    </xf>
    <xf numFmtId="0" fontId="88" fillId="14" borderId="10" xfId="3" applyFont="1" applyFill="1" applyBorder="1" applyAlignment="1" applyProtection="1">
      <alignment horizontal="center" vertical="center"/>
      <protection hidden="1"/>
    </xf>
    <xf numFmtId="0" fontId="88" fillId="14" borderId="11" xfId="3" applyFont="1" applyFill="1" applyBorder="1" applyAlignment="1" applyProtection="1">
      <alignment horizontal="center" vertical="center"/>
      <protection hidden="1"/>
    </xf>
    <xf numFmtId="0" fontId="89" fillId="3" borderId="114" xfId="3" applyFont="1" applyFill="1" applyBorder="1" applyAlignment="1" applyProtection="1">
      <alignment horizontal="center" vertical="center"/>
      <protection hidden="1"/>
    </xf>
    <xf numFmtId="0" fontId="89" fillId="3" borderId="0" xfId="3" applyFont="1" applyFill="1" applyBorder="1" applyAlignment="1" applyProtection="1">
      <alignment horizontal="center" vertical="center"/>
      <protection hidden="1"/>
    </xf>
    <xf numFmtId="0" fontId="89" fillId="3" borderId="8" xfId="3" applyFont="1" applyFill="1" applyBorder="1" applyAlignment="1" applyProtection="1">
      <alignment horizontal="center" vertical="center"/>
      <protection hidden="1"/>
    </xf>
    <xf numFmtId="0" fontId="235" fillId="3" borderId="33" xfId="4" applyFont="1" applyFill="1" applyBorder="1" applyAlignment="1" applyProtection="1">
      <alignment horizontal="center" vertical="center"/>
      <protection hidden="1"/>
    </xf>
    <xf numFmtId="0" fontId="235" fillId="3" borderId="84" xfId="4" applyFont="1" applyFill="1" applyBorder="1" applyAlignment="1" applyProtection="1">
      <alignment horizontal="center" vertical="center"/>
      <protection hidden="1"/>
    </xf>
    <xf numFmtId="0" fontId="88" fillId="7" borderId="0" xfId="5" applyFont="1" applyFill="1" applyAlignment="1" applyProtection="1">
      <alignment horizontal="center" vertical="center" wrapText="1"/>
      <protection hidden="1"/>
    </xf>
    <xf numFmtId="0" fontId="179" fillId="24" borderId="0" xfId="0" applyFont="1" applyFill="1" applyBorder="1" applyAlignment="1">
      <alignment horizontal="center" vertical="center" wrapText="1"/>
    </xf>
    <xf numFmtId="0" fontId="179" fillId="24" borderId="8" xfId="0" applyFont="1" applyFill="1" applyBorder="1" applyAlignment="1">
      <alignment horizontal="center" vertical="center" wrapText="1"/>
    </xf>
    <xf numFmtId="0" fontId="145" fillId="28" borderId="93" xfId="6" applyFont="1" applyFill="1" applyBorder="1" applyAlignment="1">
      <alignment horizontal="center" vertical="center"/>
    </xf>
    <xf numFmtId="0" fontId="145" fillId="28" borderId="0" xfId="6" applyFont="1" applyFill="1" applyBorder="1" applyAlignment="1">
      <alignment horizontal="center" vertical="center"/>
    </xf>
    <xf numFmtId="0" fontId="175" fillId="33" borderId="0" xfId="3" applyFont="1" applyFill="1" applyBorder="1" applyAlignment="1">
      <alignment horizontal="center" vertical="center" wrapText="1"/>
    </xf>
    <xf numFmtId="0" fontId="0" fillId="34" borderId="0" xfId="0" applyFill="1" applyBorder="1" applyAlignment="1">
      <alignment horizontal="center"/>
    </xf>
    <xf numFmtId="0" fontId="177" fillId="34" borderId="0" xfId="0" applyFont="1" applyFill="1" applyBorder="1" applyAlignment="1">
      <alignment horizontal="center"/>
    </xf>
    <xf numFmtId="0" fontId="177" fillId="34" borderId="8" xfId="0" applyFont="1" applyFill="1" applyBorder="1" applyAlignment="1">
      <alignment horizontal="center"/>
    </xf>
    <xf numFmtId="0" fontId="0" fillId="34" borderId="8" xfId="0" applyFill="1" applyBorder="1" applyAlignment="1">
      <alignment horizontal="center"/>
    </xf>
    <xf numFmtId="0" fontId="178" fillId="24" borderId="0" xfId="0" applyFont="1" applyFill="1" applyBorder="1" applyAlignment="1">
      <alignment horizontal="center" vertical="center"/>
    </xf>
    <xf numFmtId="0" fontId="178" fillId="24" borderId="8" xfId="0" applyFont="1" applyFill="1" applyBorder="1" applyAlignment="1">
      <alignment horizontal="center" vertical="center"/>
    </xf>
    <xf numFmtId="0" fontId="183" fillId="24" borderId="0" xfId="0" applyFont="1" applyFill="1" applyAlignment="1">
      <alignment horizontal="center" vertical="center"/>
    </xf>
    <xf numFmtId="0" fontId="178" fillId="24" borderId="0" xfId="0" applyFont="1" applyFill="1" applyBorder="1" applyAlignment="1">
      <alignment horizontal="center" vertical="center" wrapText="1"/>
    </xf>
    <xf numFmtId="0" fontId="178" fillId="24" borderId="8" xfId="0" applyFont="1" applyFill="1" applyBorder="1" applyAlignment="1">
      <alignment horizontal="center" vertical="center" wrapText="1"/>
    </xf>
    <xf numFmtId="0" fontId="180" fillId="34" borderId="0" xfId="0" applyFont="1" applyFill="1" applyBorder="1" applyAlignment="1">
      <alignment horizontal="center" vertical="center"/>
    </xf>
    <xf numFmtId="0" fontId="180" fillId="34" borderId="8" xfId="0" applyFont="1" applyFill="1" applyBorder="1" applyAlignment="1">
      <alignment horizontal="center" vertical="center"/>
    </xf>
    <xf numFmtId="0" fontId="178" fillId="24" borderId="0" xfId="0" applyFont="1" applyFill="1" applyAlignment="1">
      <alignment horizontal="center" vertical="center"/>
    </xf>
    <xf numFmtId="0" fontId="179" fillId="24" borderId="0" xfId="0" applyFont="1" applyFill="1" applyAlignment="1">
      <alignment horizontal="center" vertical="center" wrapText="1"/>
    </xf>
    <xf numFmtId="0" fontId="182" fillId="24" borderId="0" xfId="0" applyFont="1" applyFill="1" applyAlignment="1">
      <alignment horizontal="center" vertical="center"/>
    </xf>
    <xf numFmtId="0" fontId="182" fillId="24" borderId="0" xfId="0" applyFont="1" applyFill="1" applyAlignment="1">
      <alignment horizontal="center" vertical="center" wrapText="1"/>
    </xf>
    <xf numFmtId="0" fontId="182" fillId="24" borderId="0" xfId="0" applyFont="1" applyFill="1" applyAlignment="1">
      <alignment horizontal="center"/>
    </xf>
    <xf numFmtId="0" fontId="183" fillId="24" borderId="0" xfId="0" applyFont="1" applyFill="1" applyAlignment="1">
      <alignment horizontal="center" vertical="center" wrapText="1"/>
    </xf>
    <xf numFmtId="0" fontId="184" fillId="35" borderId="0" xfId="0" applyFont="1" applyFill="1" applyAlignment="1">
      <alignment horizontal="center" vertical="center" wrapText="1"/>
    </xf>
  </cellXfs>
  <cellStyles count="20">
    <cellStyle name="Lien hypertexte" xfId="4" builtinId="8"/>
    <cellStyle name="Lien hypertexte 3" xfId="7"/>
    <cellStyle name="Lien hypertexte 4" xfId="9"/>
    <cellStyle name="Lien hypertexte 5" xfId="11"/>
    <cellStyle name="Normal" xfId="0" builtinId="0"/>
    <cellStyle name="Normal 2" xfId="2"/>
    <cellStyle name="Normal 2 2" xfId="3"/>
    <cellStyle name="Normal 2 2 2" xfId="5"/>
    <cellStyle name="Normal 4" xfId="6"/>
    <cellStyle name="Normal 4 3" xfId="10"/>
    <cellStyle name="Normal_Bons de commande livraison" xfId="14"/>
    <cellStyle name="Normal_Comparer recettes 2009 OK" xfId="1"/>
    <cellStyle name="Normal_Comparer recettes 2009 OK 2" xfId="8"/>
    <cellStyle name="Normal_Conditionnement 3 décembre" xfId="13"/>
    <cellStyle name="Normal_Cuissons Températures portait16-11-2006" xfId="15"/>
    <cellStyle name="Normal_Forum Marais 15 09 2001" xfId="12"/>
    <cellStyle name="Normal_Forum Marais 15 09 2001 2" xfId="17"/>
    <cellStyle name="Normal_MS Définitions_1" xfId="19"/>
    <cellStyle name="Normal_Salaires 2002 Modèle" xfId="16"/>
    <cellStyle name="Normal_space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13" Type="http://schemas.openxmlformats.org/officeDocument/2006/relationships/image" Target="../media/image14.png"/><Relationship Id="rId18" Type="http://schemas.openxmlformats.org/officeDocument/2006/relationships/image" Target="../media/image1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125</xdr:row>
      <xdr:rowOff>200025</xdr:rowOff>
    </xdr:from>
    <xdr:to>
      <xdr:col>0</xdr:col>
      <xdr:colOff>219075</xdr:colOff>
      <xdr:row>163</xdr:row>
      <xdr:rowOff>180975</xdr:rowOff>
    </xdr:to>
    <xdr:sp macro="" textlink="">
      <xdr:nvSpPr>
        <xdr:cNvPr id="2" name="Line 252"/>
        <xdr:cNvSpPr>
          <a:spLocks noChangeShapeType="1"/>
        </xdr:cNvSpPr>
      </xdr:nvSpPr>
      <xdr:spPr bwMode="auto">
        <a:xfrm>
          <a:off x="219075" y="24060150"/>
          <a:ext cx="0" cy="7658100"/>
        </a:xfrm>
        <a:prstGeom prst="line">
          <a:avLst/>
        </a:prstGeom>
        <a:noFill/>
        <a:ln w="12065">
          <a:solidFill>
            <a:srgbClr val="CACAC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279400</xdr:colOff>
      <xdr:row>168</xdr:row>
      <xdr:rowOff>3176</xdr:rowOff>
    </xdr:from>
    <xdr:to>
      <xdr:col>11</xdr:col>
      <xdr:colOff>123825</xdr:colOff>
      <xdr:row>176</xdr:row>
      <xdr:rowOff>22169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0" y="32550101"/>
          <a:ext cx="7654925" cy="1552518"/>
        </a:xfrm>
        <a:prstGeom prst="rect">
          <a:avLst/>
        </a:prstGeom>
      </xdr:spPr>
    </xdr:pic>
    <xdr:clientData/>
  </xdr:twoCellAnchor>
  <xdr:twoCellAnchor>
    <xdr:from>
      <xdr:col>22</xdr:col>
      <xdr:colOff>238125</xdr:colOff>
      <xdr:row>480</xdr:row>
      <xdr:rowOff>76200</xdr:rowOff>
    </xdr:from>
    <xdr:to>
      <xdr:col>22</xdr:col>
      <xdr:colOff>238125</xdr:colOff>
      <xdr:row>481</xdr:row>
      <xdr:rowOff>161925</xdr:rowOff>
    </xdr:to>
    <xdr:sp macro="" textlink="">
      <xdr:nvSpPr>
        <xdr:cNvPr id="4" name="Line 182"/>
        <xdr:cNvSpPr>
          <a:spLocks noChangeShapeType="1"/>
        </xdr:cNvSpPr>
      </xdr:nvSpPr>
      <xdr:spPr bwMode="auto">
        <a:xfrm>
          <a:off x="13649325" y="88068150"/>
          <a:ext cx="0" cy="276225"/>
        </a:xfrm>
        <a:prstGeom prst="line">
          <a:avLst/>
        </a:prstGeom>
        <a:noFill/>
        <a:ln w="6350">
          <a:solidFill>
            <a:srgbClr val="C7C7C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390525</xdr:colOff>
      <xdr:row>159</xdr:row>
      <xdr:rowOff>114300</xdr:rowOff>
    </xdr:from>
    <xdr:to>
      <xdr:col>4</xdr:col>
      <xdr:colOff>723900</xdr:colOff>
      <xdr:row>168</xdr:row>
      <xdr:rowOff>161925</xdr:rowOff>
    </xdr:to>
    <xdr:pic>
      <xdr:nvPicPr>
        <xdr:cNvPr id="2" name="Picture 3" descr="http://www.educastream.com/IMG/Image/volumes21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37804725"/>
          <a:ext cx="3476625" cy="1924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238126</xdr:colOff>
      <xdr:row>579</xdr:row>
      <xdr:rowOff>95250</xdr:rowOff>
    </xdr:from>
    <xdr:to>
      <xdr:col>2</xdr:col>
      <xdr:colOff>171450</xdr:colOff>
      <xdr:row>587</xdr:row>
      <xdr:rowOff>34391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124796550"/>
          <a:ext cx="1228724" cy="1920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295275</xdr:colOff>
      <xdr:row>592</xdr:row>
      <xdr:rowOff>66675</xdr:rowOff>
    </xdr:from>
    <xdr:to>
      <xdr:col>2</xdr:col>
      <xdr:colOff>666750</xdr:colOff>
      <xdr:row>595</xdr:row>
      <xdr:rowOff>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127987425"/>
          <a:ext cx="3714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599</xdr:row>
      <xdr:rowOff>28575</xdr:rowOff>
    </xdr:from>
    <xdr:to>
      <xdr:col>2</xdr:col>
      <xdr:colOff>409575</xdr:colOff>
      <xdr:row>601</xdr:row>
      <xdr:rowOff>209550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129682875"/>
          <a:ext cx="3714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606</xdr:row>
      <xdr:rowOff>19050</xdr:rowOff>
    </xdr:from>
    <xdr:to>
      <xdr:col>2</xdr:col>
      <xdr:colOff>409575</xdr:colOff>
      <xdr:row>608</xdr:row>
      <xdr:rowOff>200025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131406900"/>
          <a:ext cx="3714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590</xdr:row>
      <xdr:rowOff>0</xdr:rowOff>
    </xdr:from>
    <xdr:to>
      <xdr:col>1</xdr:col>
      <xdr:colOff>676275</xdr:colOff>
      <xdr:row>593</xdr:row>
      <xdr:rowOff>38100</xdr:rowOff>
    </xdr:to>
    <xdr:pic>
      <xdr:nvPicPr>
        <xdr:cNvPr id="7" name="Image 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7425450"/>
          <a:ext cx="6000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466725</xdr:colOff>
      <xdr:row>593</xdr:row>
      <xdr:rowOff>76200</xdr:rowOff>
    </xdr:from>
    <xdr:to>
      <xdr:col>3</xdr:col>
      <xdr:colOff>762000</xdr:colOff>
      <xdr:row>595</xdr:row>
      <xdr:rowOff>171450</xdr:rowOff>
    </xdr:to>
    <xdr:pic>
      <xdr:nvPicPr>
        <xdr:cNvPr id="8" name="Image 13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128244600"/>
          <a:ext cx="2952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390525</xdr:colOff>
      <xdr:row>599</xdr:row>
      <xdr:rowOff>228600</xdr:rowOff>
    </xdr:from>
    <xdr:to>
      <xdr:col>3</xdr:col>
      <xdr:colOff>676275</xdr:colOff>
      <xdr:row>602</xdr:row>
      <xdr:rowOff>85725</xdr:rowOff>
    </xdr:to>
    <xdr:pic>
      <xdr:nvPicPr>
        <xdr:cNvPr id="9" name="Image 1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129882900"/>
          <a:ext cx="2857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606</xdr:row>
      <xdr:rowOff>28575</xdr:rowOff>
    </xdr:from>
    <xdr:to>
      <xdr:col>2</xdr:col>
      <xdr:colOff>409575</xdr:colOff>
      <xdr:row>608</xdr:row>
      <xdr:rowOff>209550</xdr:rowOff>
    </xdr:to>
    <xdr:pic>
      <xdr:nvPicPr>
        <xdr:cNvPr id="10" name="Image 1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131416425"/>
          <a:ext cx="3714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428625</xdr:colOff>
      <xdr:row>606</xdr:row>
      <xdr:rowOff>238125</xdr:rowOff>
    </xdr:from>
    <xdr:to>
      <xdr:col>3</xdr:col>
      <xdr:colOff>714375</xdr:colOff>
      <xdr:row>609</xdr:row>
      <xdr:rowOff>104775</xdr:rowOff>
    </xdr:to>
    <xdr:pic>
      <xdr:nvPicPr>
        <xdr:cNvPr id="11" name="Image 2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1625975"/>
          <a:ext cx="2857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614</xdr:row>
      <xdr:rowOff>19050</xdr:rowOff>
    </xdr:from>
    <xdr:to>
      <xdr:col>2</xdr:col>
      <xdr:colOff>409575</xdr:colOff>
      <xdr:row>616</xdr:row>
      <xdr:rowOff>200025</xdr:rowOff>
    </xdr:to>
    <xdr:pic>
      <xdr:nvPicPr>
        <xdr:cNvPr id="12" name="Image 3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133388100"/>
          <a:ext cx="3714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614</xdr:row>
      <xdr:rowOff>28575</xdr:rowOff>
    </xdr:from>
    <xdr:to>
      <xdr:col>2</xdr:col>
      <xdr:colOff>409575</xdr:colOff>
      <xdr:row>616</xdr:row>
      <xdr:rowOff>209550</xdr:rowOff>
    </xdr:to>
    <xdr:pic>
      <xdr:nvPicPr>
        <xdr:cNvPr id="13" name="Image 3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133397625"/>
          <a:ext cx="3714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409575</xdr:colOff>
      <xdr:row>615</xdr:row>
      <xdr:rowOff>28575</xdr:rowOff>
    </xdr:from>
    <xdr:to>
      <xdr:col>3</xdr:col>
      <xdr:colOff>695325</xdr:colOff>
      <xdr:row>617</xdr:row>
      <xdr:rowOff>161925</xdr:rowOff>
    </xdr:to>
    <xdr:pic>
      <xdr:nvPicPr>
        <xdr:cNvPr id="14" name="Image 3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33645275"/>
          <a:ext cx="2857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85725</xdr:colOff>
      <xdr:row>590</xdr:row>
      <xdr:rowOff>76200</xdr:rowOff>
    </xdr:from>
    <xdr:to>
      <xdr:col>7</xdr:col>
      <xdr:colOff>438150</xdr:colOff>
      <xdr:row>592</xdr:row>
      <xdr:rowOff>142875</xdr:rowOff>
    </xdr:to>
    <xdr:pic>
      <xdr:nvPicPr>
        <xdr:cNvPr id="15" name="Image 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9875" y="127501650"/>
          <a:ext cx="3524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57150</xdr:colOff>
      <xdr:row>592</xdr:row>
      <xdr:rowOff>295275</xdr:rowOff>
    </xdr:from>
    <xdr:to>
      <xdr:col>7</xdr:col>
      <xdr:colOff>371475</xdr:colOff>
      <xdr:row>595</xdr:row>
      <xdr:rowOff>219075</xdr:rowOff>
    </xdr:to>
    <xdr:pic>
      <xdr:nvPicPr>
        <xdr:cNvPr id="16" name="Image 3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128168400"/>
          <a:ext cx="3143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596</xdr:row>
      <xdr:rowOff>0</xdr:rowOff>
    </xdr:from>
    <xdr:to>
      <xdr:col>7</xdr:col>
      <xdr:colOff>314325</xdr:colOff>
      <xdr:row>598</xdr:row>
      <xdr:rowOff>219075</xdr:rowOff>
    </xdr:to>
    <xdr:pic>
      <xdr:nvPicPr>
        <xdr:cNvPr id="17" name="Image 3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28911350"/>
          <a:ext cx="3143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598</xdr:row>
      <xdr:rowOff>0</xdr:rowOff>
    </xdr:from>
    <xdr:to>
      <xdr:col>7</xdr:col>
      <xdr:colOff>314325</xdr:colOff>
      <xdr:row>600</xdr:row>
      <xdr:rowOff>219075</xdr:rowOff>
    </xdr:to>
    <xdr:pic>
      <xdr:nvPicPr>
        <xdr:cNvPr id="18" name="Image 4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29406650"/>
          <a:ext cx="3143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600</xdr:row>
      <xdr:rowOff>0</xdr:rowOff>
    </xdr:from>
    <xdr:to>
      <xdr:col>7</xdr:col>
      <xdr:colOff>314325</xdr:colOff>
      <xdr:row>602</xdr:row>
      <xdr:rowOff>219075</xdr:rowOff>
    </xdr:to>
    <xdr:pic>
      <xdr:nvPicPr>
        <xdr:cNvPr id="19" name="Image 4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29901950"/>
          <a:ext cx="3143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314325</xdr:colOff>
      <xdr:row>604</xdr:row>
      <xdr:rowOff>219075</xdr:rowOff>
    </xdr:to>
    <xdr:pic>
      <xdr:nvPicPr>
        <xdr:cNvPr id="20" name="Image 4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130397250"/>
          <a:ext cx="3143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603</xdr:row>
      <xdr:rowOff>276225</xdr:rowOff>
    </xdr:from>
    <xdr:to>
      <xdr:col>7</xdr:col>
      <xdr:colOff>352425</xdr:colOff>
      <xdr:row>606</xdr:row>
      <xdr:rowOff>219075</xdr:rowOff>
    </xdr:to>
    <xdr:pic>
      <xdr:nvPicPr>
        <xdr:cNvPr id="21" name="Image 4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130892550"/>
          <a:ext cx="3143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152400</xdr:colOff>
      <xdr:row>19</xdr:row>
      <xdr:rowOff>9525</xdr:rowOff>
    </xdr:from>
    <xdr:to>
      <xdr:col>16</xdr:col>
      <xdr:colOff>180975</xdr:colOff>
      <xdr:row>21</xdr:row>
      <xdr:rowOff>219075</xdr:rowOff>
    </xdr:to>
    <xdr:sp macro="" textlink="">
      <xdr:nvSpPr>
        <xdr:cNvPr id="22" name="Bulle ronde 21"/>
        <xdr:cNvSpPr/>
      </xdr:nvSpPr>
      <xdr:spPr bwMode="auto">
        <a:xfrm>
          <a:off x="14020800" y="4572000"/>
          <a:ext cx="1857375" cy="609600"/>
        </a:xfrm>
        <a:prstGeom prst="wedgeEllipseCallout">
          <a:avLst>
            <a:gd name="adj1" fmla="val -66373"/>
            <a:gd name="adj2" fmla="val 46179"/>
          </a:avLst>
        </a:prstGeom>
        <a:gradFill flip="none" rotWithShape="1">
          <a:gsLst>
            <a:gs pos="0">
              <a:schemeClr val="accent4">
                <a:lumMod val="5000"/>
                <a:lumOff val="95000"/>
              </a:schemeClr>
            </a:gs>
            <a:gs pos="74000">
              <a:schemeClr val="accent4">
                <a:lumMod val="45000"/>
                <a:lumOff val="55000"/>
              </a:schemeClr>
            </a:gs>
            <a:gs pos="83000">
              <a:schemeClr val="accent4">
                <a:lumMod val="45000"/>
                <a:lumOff val="55000"/>
              </a:schemeClr>
            </a:gs>
            <a:gs pos="100000">
              <a:schemeClr val="accent4">
                <a:lumMod val="30000"/>
                <a:lumOff val="70000"/>
              </a:schemeClr>
            </a:gs>
          </a:gsLst>
          <a:lin ang="5400000" scaled="1"/>
          <a:tileRect/>
        </a:gradFill>
        <a:ln>
          <a:headEnd type="none" w="med" len="med"/>
          <a:tailEnd type="none" w="med" len="med"/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fr-FR" sz="1100">
              <a:solidFill>
                <a:srgbClr val="0070C0"/>
              </a:solidFill>
            </a:rPr>
            <a:t>Saisissez le poids de</a:t>
          </a:r>
          <a:r>
            <a:rPr lang="fr-FR" sz="1100" baseline="0">
              <a:solidFill>
                <a:srgbClr val="0070C0"/>
              </a:solidFill>
            </a:rPr>
            <a:t> </a:t>
          </a:r>
          <a:r>
            <a:rPr lang="fr-FR" sz="1100">
              <a:solidFill>
                <a:srgbClr val="0070C0"/>
              </a:solidFill>
            </a:rPr>
            <a:t>fabrication</a:t>
          </a:r>
        </a:p>
      </xdr:txBody>
    </xdr:sp>
    <xdr:clientData/>
  </xdr:twoCellAnchor>
  <xdr:twoCellAnchor>
    <xdr:from>
      <xdr:col>14</xdr:col>
      <xdr:colOff>0</xdr:colOff>
      <xdr:row>25</xdr:row>
      <xdr:rowOff>0</xdr:rowOff>
    </xdr:from>
    <xdr:to>
      <xdr:col>16</xdr:col>
      <xdr:colOff>133350</xdr:colOff>
      <xdr:row>31</xdr:row>
      <xdr:rowOff>66675</xdr:rowOff>
    </xdr:to>
    <xdr:sp macro="" textlink="">
      <xdr:nvSpPr>
        <xdr:cNvPr id="23" name="AutoShape 1"/>
        <xdr:cNvSpPr>
          <a:spLocks noChangeArrowheads="1"/>
        </xdr:cNvSpPr>
      </xdr:nvSpPr>
      <xdr:spPr bwMode="auto">
        <a:xfrm>
          <a:off x="13868400" y="5819775"/>
          <a:ext cx="1962150" cy="1323975"/>
        </a:xfrm>
        <a:custGeom>
          <a:avLst/>
          <a:gdLst>
            <a:gd name="G0" fmla="+- 5400 0 0"/>
            <a:gd name="G1" fmla="+- 21600 0 5400"/>
            <a:gd name="G2" fmla="*/ 5400 1 2"/>
            <a:gd name="G3" fmla="+- 21600 0 G2"/>
            <a:gd name="G4" fmla="+/ 5400 21600 2"/>
            <a:gd name="G5" fmla="+/ G1 0 2"/>
            <a:gd name="G6" fmla="*/ 21600 21600 5400"/>
            <a:gd name="G7" fmla="*/ G6 1 2"/>
            <a:gd name="G8" fmla="+- 21600 0 G7"/>
            <a:gd name="G9" fmla="*/ 21600 1 2"/>
            <a:gd name="G10" fmla="+- 5400 0 G9"/>
            <a:gd name="G11" fmla="?: G10 G8 0"/>
            <a:gd name="G12" fmla="?: G10 G7 21600"/>
            <a:gd name="T0" fmla="*/ 18900 w 21600"/>
            <a:gd name="T1" fmla="*/ 10800 h 21600"/>
            <a:gd name="T2" fmla="*/ 10800 w 21600"/>
            <a:gd name="T3" fmla="*/ 21600 h 21600"/>
            <a:gd name="T4" fmla="*/ 2700 w 21600"/>
            <a:gd name="T5" fmla="*/ 10800 h 21600"/>
            <a:gd name="T6" fmla="*/ 10800 w 21600"/>
            <a:gd name="T7" fmla="*/ 0 h 21600"/>
            <a:gd name="T8" fmla="*/ 4500 w 21600"/>
            <a:gd name="T9" fmla="*/ 4500 h 21600"/>
            <a:gd name="T10" fmla="*/ 17100 w 21600"/>
            <a:gd name="T11" fmla="*/ 1710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T8" t="T9" r="T10" b="T11"/>
          <a:pathLst>
            <a:path w="21600" h="21600">
              <a:moveTo>
                <a:pt x="0" y="0"/>
              </a:moveTo>
              <a:lnTo>
                <a:pt x="5400" y="21600"/>
              </a:lnTo>
              <a:lnTo>
                <a:pt x="16200" y="21600"/>
              </a:lnTo>
              <a:lnTo>
                <a:pt x="21600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fr-FR" sz="9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Saisissez le texte que vous voulez</a:t>
          </a:r>
        </a:p>
      </xdr:txBody>
    </xdr:sp>
    <xdr:clientData/>
  </xdr:twoCellAnchor>
  <xdr:twoCellAnchor editAs="oneCell">
    <xdr:from>
      <xdr:col>12</xdr:col>
      <xdr:colOff>971550</xdr:colOff>
      <xdr:row>300</xdr:row>
      <xdr:rowOff>66675</xdr:rowOff>
    </xdr:from>
    <xdr:to>
      <xdr:col>16</xdr:col>
      <xdr:colOff>409575</xdr:colOff>
      <xdr:row>308</xdr:row>
      <xdr:rowOff>28575</xdr:rowOff>
    </xdr:to>
    <xdr:pic>
      <xdr:nvPicPr>
        <xdr:cNvPr id="24" name="Image 23" descr="Résultats de pourcentage dans la colonne D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0" y="67475100"/>
          <a:ext cx="3362325" cy="156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237</xdr:row>
      <xdr:rowOff>114300</xdr:rowOff>
    </xdr:from>
    <xdr:to>
      <xdr:col>8</xdr:col>
      <xdr:colOff>734586</xdr:colOff>
      <xdr:row>245</xdr:row>
      <xdr:rowOff>47887</xdr:rowOff>
    </xdr:to>
    <xdr:pic>
      <xdr:nvPicPr>
        <xdr:cNvPr id="25" name="Image 2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3997225"/>
          <a:ext cx="8316486" cy="1876687"/>
        </a:xfrm>
        <a:prstGeom prst="rect">
          <a:avLst/>
        </a:prstGeom>
      </xdr:spPr>
    </xdr:pic>
    <xdr:clientData/>
  </xdr:twoCellAnchor>
  <xdr:twoCellAnchor editAs="oneCell">
    <xdr:from>
      <xdr:col>3</xdr:col>
      <xdr:colOff>304800</xdr:colOff>
      <xdr:row>56</xdr:row>
      <xdr:rowOff>200025</xdr:rowOff>
    </xdr:from>
    <xdr:to>
      <xdr:col>3</xdr:col>
      <xdr:colOff>666750</xdr:colOff>
      <xdr:row>56</xdr:row>
      <xdr:rowOff>561975</xdr:rowOff>
    </xdr:to>
    <xdr:pic>
      <xdr:nvPicPr>
        <xdr:cNvPr id="26" name="Picture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12353925"/>
          <a:ext cx="3619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238125</xdr:colOff>
      <xdr:row>56</xdr:row>
      <xdr:rowOff>180974</xdr:rowOff>
    </xdr:from>
    <xdr:to>
      <xdr:col>4</xdr:col>
      <xdr:colOff>647700</xdr:colOff>
      <xdr:row>56</xdr:row>
      <xdr:rowOff>552449</xdr:rowOff>
    </xdr:to>
    <xdr:pic>
      <xdr:nvPicPr>
        <xdr:cNvPr id="27" name="Picture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2334874"/>
          <a:ext cx="4095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209550</xdr:colOff>
      <xdr:row>56</xdr:row>
      <xdr:rowOff>142874</xdr:rowOff>
    </xdr:from>
    <xdr:to>
      <xdr:col>5</xdr:col>
      <xdr:colOff>581025</xdr:colOff>
      <xdr:row>56</xdr:row>
      <xdr:rowOff>552449</xdr:rowOff>
    </xdr:to>
    <xdr:pic>
      <xdr:nvPicPr>
        <xdr:cNvPr id="28" name="Picture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12296774"/>
          <a:ext cx="3714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56</xdr:row>
      <xdr:rowOff>171450</xdr:rowOff>
    </xdr:from>
    <xdr:to>
      <xdr:col>6</xdr:col>
      <xdr:colOff>523875</xdr:colOff>
      <xdr:row>56</xdr:row>
      <xdr:rowOff>561975</xdr:rowOff>
    </xdr:to>
    <xdr:pic>
      <xdr:nvPicPr>
        <xdr:cNvPr id="29" name="Picture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12325350"/>
          <a:ext cx="4191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171450</xdr:colOff>
      <xdr:row>56</xdr:row>
      <xdr:rowOff>161925</xdr:rowOff>
    </xdr:from>
    <xdr:to>
      <xdr:col>7</xdr:col>
      <xdr:colOff>533400</xdr:colOff>
      <xdr:row>56</xdr:row>
      <xdr:rowOff>533400</xdr:rowOff>
    </xdr:to>
    <xdr:pic>
      <xdr:nvPicPr>
        <xdr:cNvPr id="30" name="Picture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2315825"/>
          <a:ext cx="3619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142875</xdr:colOff>
      <xdr:row>56</xdr:row>
      <xdr:rowOff>190500</xdr:rowOff>
    </xdr:from>
    <xdr:to>
      <xdr:col>8</xdr:col>
      <xdr:colOff>571500</xdr:colOff>
      <xdr:row>56</xdr:row>
      <xdr:rowOff>552450</xdr:rowOff>
    </xdr:to>
    <xdr:pic>
      <xdr:nvPicPr>
        <xdr:cNvPr id="31" name="Picture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12344400"/>
          <a:ext cx="4286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228600</xdr:colOff>
      <xdr:row>56</xdr:row>
      <xdr:rowOff>180975</xdr:rowOff>
    </xdr:from>
    <xdr:to>
      <xdr:col>9</xdr:col>
      <xdr:colOff>552450</xdr:colOff>
      <xdr:row>56</xdr:row>
      <xdr:rowOff>533400</xdr:rowOff>
    </xdr:to>
    <xdr:pic>
      <xdr:nvPicPr>
        <xdr:cNvPr id="32" name="Picture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12334875"/>
          <a:ext cx="3238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123825</xdr:colOff>
      <xdr:row>56</xdr:row>
      <xdr:rowOff>171450</xdr:rowOff>
    </xdr:from>
    <xdr:to>
      <xdr:col>10</xdr:col>
      <xdr:colOff>476250</xdr:colOff>
      <xdr:row>56</xdr:row>
      <xdr:rowOff>542925</xdr:rowOff>
    </xdr:to>
    <xdr:pic>
      <xdr:nvPicPr>
        <xdr:cNvPr id="33" name="Picture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12325350"/>
          <a:ext cx="3524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428625</xdr:colOff>
      <xdr:row>56</xdr:row>
      <xdr:rowOff>180975</xdr:rowOff>
    </xdr:from>
    <xdr:to>
      <xdr:col>2</xdr:col>
      <xdr:colOff>781050</xdr:colOff>
      <xdr:row>56</xdr:row>
      <xdr:rowOff>561975</xdr:rowOff>
    </xdr:to>
    <xdr:pic>
      <xdr:nvPicPr>
        <xdr:cNvPr id="34" name="Picture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12334875"/>
          <a:ext cx="3524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yvoz.net/2012/06/excel-format-xlsx-ouvrir/" TargetMode="External"/><Relationship Id="rId3" Type="http://schemas.openxmlformats.org/officeDocument/2006/relationships/hyperlink" Target="https://support.office.com/fr-fr/article/Enregistrer-un-classeur-dans-un-autre-format-de-fichier-6a16c862-4a36-48f9-a300-c2ca0065286e" TargetMode="External"/><Relationship Id="rId7" Type="http://schemas.openxmlformats.org/officeDocument/2006/relationships/hyperlink" Target="https://www.microsoft.com/fr-fr/download/details.aspx?id=3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support.office.com/fr-fr/article/Sp%C3%A9cifications-et-limites-relatives-%C3%A0-Excel-1672b34d-7043-467e-8e27-269d656771c3" TargetMode="External"/><Relationship Id="rId1" Type="http://schemas.openxmlformats.org/officeDocument/2006/relationships/hyperlink" Target="https://www.google.fr/search?q=Diff%C3%A9rence+entre+un+fichier+XLS+et+XLSX+%28ou+XLSM%29&amp;ie=utf-8&amp;oe=utf-8&amp;client=firefox-b&amp;gfe_rd=cr&amp;ei=6IIuWarEC6XUXuj3v_AN" TargetMode="External"/><Relationship Id="rId6" Type="http://schemas.openxmlformats.org/officeDocument/2006/relationships/hyperlink" Target="https://support.office.com/fr-fr/article/Enregistrer-un-classeur-Excel-pour-garantir-la-compatibilit%C3%A9-avec-les-versions-ant%C3%A9rieures-d-Excel-169a0336-965b-4430-8554-4e7b5db79947" TargetMode="External"/><Relationship Id="rId11" Type="http://schemas.openxmlformats.org/officeDocument/2006/relationships/hyperlink" Target="http://lecompagnon.info/excel/analyse.htm" TargetMode="External"/><Relationship Id="rId5" Type="http://schemas.openxmlformats.org/officeDocument/2006/relationships/hyperlink" Target="https://support.microsoft.com/fr-be/help/924074/how-to-open-new-file-formats-in-earlier-versions-of-microsoft-office" TargetMode="External"/><Relationship Id="rId10" Type="http://schemas.openxmlformats.org/officeDocument/2006/relationships/hyperlink" Target="http://www.activassistante.com/vie-pro-perso/bureautique-info/excel/auditer-et-espionner-des-formules-sous-excel/" TargetMode="External"/><Relationship Id="rId4" Type="http://schemas.openxmlformats.org/officeDocument/2006/relationships/hyperlink" Target="https://support.office.com/fr-fr/article/Utiliser-Excel-avec-des-versions-ant%C3%A9rieures-d-Excel-2fd9ffcb-6fce-485b-85af-fecfd651a5ac" TargetMode="External"/><Relationship Id="rId9" Type="http://schemas.openxmlformats.org/officeDocument/2006/relationships/hyperlink" Target="https://support.office.com/fr-fr/article/Afficher-les-relations-entre-formules-et-cellules-a59bef2b-3701-46bf-8ff1-d3518771d50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fr/search?q=La+g%C3%A9noise+chocolat&amp;ie=utf-8&amp;oe=utf-8&amp;client=firefox-b&amp;gfe_rd=cr&amp;ei=774uWf7VKa__8Ae6zq4Y" TargetMode="External"/><Relationship Id="rId13" Type="http://schemas.openxmlformats.org/officeDocument/2006/relationships/hyperlink" Target="https://www.google.fr/search?q=Ganache+pour+Entremet&amp;ie=utf-8&amp;oe=utf-8&amp;client=firefox-b&amp;gfe_rd=cr&amp;ei=f78uWbHeB6__8Ae6zq4Y" TargetMode="External"/><Relationship Id="rId18" Type="http://schemas.openxmlformats.org/officeDocument/2006/relationships/hyperlink" Target="https://www.google.fr/search?q=Le+cacao+d%C3%A9cors&amp;ie=utf-8&amp;oe=utf-8&amp;client=firefox-b&amp;gfe_rd=cr&amp;ei=K8AuWdn3E6__8Ae6zq4Y" TargetMode="External"/><Relationship Id="rId26" Type="http://schemas.openxmlformats.org/officeDocument/2006/relationships/hyperlink" Target="https://www.google.fr/search?q=patisserie+Gla%C3%A7age+chocolat&amp;ie=utf-8&amp;oe=utf-8&amp;client=firefox-b&amp;gfe_rd=cr&amp;ei=N8EuWf-SCK__8Ae6zq4Y" TargetMode="External"/><Relationship Id="rId3" Type="http://schemas.openxmlformats.org/officeDocument/2006/relationships/hyperlink" Target="https://www.google.fr/" TargetMode="External"/><Relationship Id="rId21" Type="http://schemas.openxmlformats.org/officeDocument/2006/relationships/hyperlink" Target="https://www.google.fr/search?q=patisserie+Chocolat+de+pulv%C3%A9risation+ivoire&amp;ie=utf-8&amp;oe=utf-8&amp;client=firefox-b&amp;gfe_rd=cr&amp;ei=-8AuWdToMa__8Ae6zq4Y" TargetMode="External"/><Relationship Id="rId7" Type="http://schemas.openxmlformats.org/officeDocument/2006/relationships/hyperlink" Target="https://www.google.fr/search?q=For%C3%AAt+noire&amp;ie=utf-8&amp;oe=utf-8&amp;client=firefox-b&amp;gfe_rd=cr&amp;ei=q74uWcXwBa__8Ae6zq4Y" TargetMode="External"/><Relationship Id="rId12" Type="http://schemas.openxmlformats.org/officeDocument/2006/relationships/hyperlink" Target="https://www.google.fr/search?q=Ganache+pour+Entremet&amp;ie=utf-8&amp;oe=utf-8&amp;client=firefox-b&amp;gfe_rd=cr&amp;ei=f78uWbHeB6__8Ae6zq4Y" TargetMode="External"/><Relationship Id="rId17" Type="http://schemas.openxmlformats.org/officeDocument/2006/relationships/hyperlink" Target="https://www.google.fr/search?q=Le+cacao+d%C3%A9cors&amp;ie=utf-8&amp;oe=utf-8&amp;client=firefox-b&amp;gfe_rd=cr&amp;ei=K8AuWdn3E6__8Ae6zq4Y" TargetMode="External"/><Relationship Id="rId25" Type="http://schemas.openxmlformats.org/officeDocument/2006/relationships/hyperlink" Target="https://www.google.fr/search?q=patisserie+Gla%C3%A7age+chocolat&amp;ie=utf-8&amp;oe=utf-8&amp;client=firefox-b&amp;gfe_rd=cr&amp;ei=N8EuWf-SCK__8Ae6zq4Y" TargetMode="External"/><Relationship Id="rId2" Type="http://schemas.openxmlformats.org/officeDocument/2006/relationships/hyperlink" Target="http://roseandcook.canalblog.com/archives/2013/04/28/27028426.html" TargetMode="External"/><Relationship Id="rId16" Type="http://schemas.openxmlformats.org/officeDocument/2006/relationships/hyperlink" Target="https://www.google.fr/search?q=Sirop+cacao&amp;ie=utf-8&amp;oe=utf-8&amp;client=firefox-b&amp;gfe_rd=cr&amp;ei=6b8uWZC7Da__8Ae6zq4Y" TargetMode="External"/><Relationship Id="rId20" Type="http://schemas.openxmlformats.org/officeDocument/2006/relationships/hyperlink" Target="https://www.google.fr/search?q=patisserie+Couverture+de+pulv%C3%A9risation+lact%C3%A9e&amp;ie=utf-8&amp;oe=utf-8&amp;client=firefox-b&amp;gfe_rd=cr&amp;ei=wcAuWfnsEq__8Ae6zq4Y" TargetMode="External"/><Relationship Id="rId29" Type="http://schemas.openxmlformats.org/officeDocument/2006/relationships/hyperlink" Target="https://www.google.fr/search?q=patisserie+Chocolat+plastique+fonc%C3%A9&amp;ie=utf-8&amp;oe=utf-8&amp;client=firefox-b&amp;gfe_rd=cr&amp;ei=2cEuWc3DF6__8Ae6zq4Y" TargetMode="External"/><Relationship Id="rId1" Type="http://schemas.openxmlformats.org/officeDocument/2006/relationships/hyperlink" Target="https://patisserieblin.files.wordpress.com/2010/10/8-2-les-cuissons-du-sucre-et-sirops.pdf" TargetMode="External"/><Relationship Id="rId6" Type="http://schemas.openxmlformats.org/officeDocument/2006/relationships/hyperlink" Target="https://www.google.fr/search?q=Biscuit+cuill%C3%A8re+Mi+-+Cacao&amp;ie=utf-8&amp;oe=utf-8&amp;client=firefox-b&amp;gfe_rd=cr&amp;ei=fL4uWYiWJ6__8Ae6zq4Y" TargetMode="External"/><Relationship Id="rId11" Type="http://schemas.openxmlformats.org/officeDocument/2006/relationships/hyperlink" Target="https://www.google.fr/search?q=Appareil+cigarette+chocolat&amp;ie=utf-8&amp;oe=utf-8&amp;client=firefox-b&amp;gfe_rd=cr&amp;ei=Rr8uWa2dOK__8Ae6zq4Y" TargetMode="External"/><Relationship Id="rId24" Type="http://schemas.openxmlformats.org/officeDocument/2006/relationships/hyperlink" Target="https://www.google.fr/search?q=patisserie+Gla%C3%A7age+chocolat&amp;ie=utf-8&amp;oe=utf-8&amp;client=firefox-b&amp;gfe_rd=cr&amp;ei=N8EuWf-SCK__8Ae6zq4Y" TargetMode="External"/><Relationship Id="rId5" Type="http://schemas.openxmlformats.org/officeDocument/2006/relationships/hyperlink" Target="https://www.google.fr/search?q=Biscuit+cuill%C3%A8re+chocolat&amp;ie=utf-8&amp;oe=utf-8&amp;client=firefox-b&amp;gfe_rd=cr&amp;ei=vL0uWbTAOq__8Ae6zq4Y" TargetMode="External"/><Relationship Id="rId15" Type="http://schemas.openxmlformats.org/officeDocument/2006/relationships/hyperlink" Target="https://www.google.fr/search?q=Sirop+cacao&amp;ie=utf-8&amp;oe=utf-8&amp;client=firefox-b&amp;gfe_rd=cr&amp;ei=6b8uWZC7Da__8Ae6zq4Y" TargetMode="External"/><Relationship Id="rId23" Type="http://schemas.openxmlformats.org/officeDocument/2006/relationships/hyperlink" Target="https://www.google.fr/search?q=patisserie+Gla%C3%A7age+chocolat&amp;ie=utf-8&amp;oe=utf-8&amp;client=firefox-b&amp;gfe_rd=cr&amp;ei=N8EuWf-SCK__8Ae6zq4Y" TargetMode="External"/><Relationship Id="rId28" Type="http://schemas.openxmlformats.org/officeDocument/2006/relationships/hyperlink" Target="https://www.google.fr/search?q=patisserie+Gel%C3%A9e+chocolat&amp;ie=utf-8&amp;oe=utf-8&amp;client=firefox-b&amp;gfe_rd=cr&amp;ei=ncEuWZaKPK__8Ae6zq4Y" TargetMode="External"/><Relationship Id="rId10" Type="http://schemas.openxmlformats.org/officeDocument/2006/relationships/hyperlink" Target="https://www.google.fr/search?q=Appareil+cigarette+chocolat&amp;ie=utf-8&amp;oe=utf-8&amp;client=firefox-b&amp;gfe_rd=cr&amp;ei=Rr8uWa2dOK__8Ae6zq4Y" TargetMode="External"/><Relationship Id="rId19" Type="http://schemas.openxmlformats.org/officeDocument/2006/relationships/hyperlink" Target="https://www.google.fr/search?q=Couverture+de+pulv%C3%A9risation+fonc%C3%A9e&amp;ie=utf-8&amp;oe=utf-8&amp;client=firefox-b&amp;gfe_rd=cr&amp;ei=XcAuWeXkN6__8Ae6zq4Y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s://www.google.fr/search?q=Biscuit+cuill%C3%A8re+chocolat&amp;ie=utf-8&amp;oe=utf-8&amp;client=firefox-b&amp;gfe_rd=cr&amp;ei=vL0uWbTAOq__8Ae6zq4Y" TargetMode="External"/><Relationship Id="rId9" Type="http://schemas.openxmlformats.org/officeDocument/2006/relationships/hyperlink" Target="https://www.google.fr/search?q=Chantilly+chocolat&amp;ie=utf-8&amp;oe=utf-8&amp;client=firefox-b&amp;gfe_rd=cr&amp;ei=FL8uWdDGAq__8Ae6zq4Y" TargetMode="External"/><Relationship Id="rId14" Type="http://schemas.openxmlformats.org/officeDocument/2006/relationships/hyperlink" Target="https://www.google.fr/search?q=La+ganache+mont%C3%A9e+%28fa%C3%A7on+Chantilly%29&amp;ie=utf-8&amp;oe=utf-8&amp;client=firefox-b&amp;gfe_rd=cr&amp;ei=tb8uWZfBGq__8Ae6zq4Y" TargetMode="External"/><Relationship Id="rId22" Type="http://schemas.openxmlformats.org/officeDocument/2006/relationships/hyperlink" Target="https://www.google.fr/search?q=patisserie+Gla%C3%A7age+chocolat&amp;ie=utf-8&amp;oe=utf-8&amp;client=firefox-b&amp;gfe_rd=cr&amp;ei=N8EuWf-SCK__8Ae6zq4Y" TargetMode="External"/><Relationship Id="rId27" Type="http://schemas.openxmlformats.org/officeDocument/2006/relationships/hyperlink" Target="https://www.google.fr/search?q=patisserie+Gla%C3%A7age+chocolat&amp;ie=utf-8&amp;oe=utf-8&amp;client=firefox-b&amp;gfe_rd=cr&amp;ei=N8EuWf-SCK__8Ae6zq4Y" TargetMode="External"/><Relationship Id="rId30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youtube.com/watch?v=mGDjvAcvigc" TargetMode="External"/><Relationship Id="rId21" Type="http://schemas.openxmlformats.org/officeDocument/2006/relationships/hyperlink" Target="http://www.capte-les-maths.com/pourcentage/les_pourcentages_p6.php" TargetMode="External"/><Relationship Id="rId42" Type="http://schemas.openxmlformats.org/officeDocument/2006/relationships/hyperlink" Target="http://www.mdf-xlpages.com/modules/publisher/item.php?itemid=91" TargetMode="External"/><Relationship Id="rId47" Type="http://schemas.openxmlformats.org/officeDocument/2006/relationships/hyperlink" Target="http://www.mdf-xlpages.com/modules/publisher/item.php?itemid=93" TargetMode="External"/><Relationship Id="rId63" Type="http://schemas.openxmlformats.org/officeDocument/2006/relationships/hyperlink" Target="http://www.crenoexpert.fr/flipbooks/expproduit/TABLEAUX-CALIBRES-FRUITS-2.pdf" TargetMode="External"/><Relationship Id="rId68" Type="http://schemas.openxmlformats.org/officeDocument/2006/relationships/hyperlink" Target="http://miam-images.centerblog.net/rub-vaisselle-ustensiles-de-cuisson--3.html" TargetMode="External"/><Relationship Id="rId84" Type="http://schemas.openxmlformats.org/officeDocument/2006/relationships/drawing" Target="../drawings/drawing2.xml"/><Relationship Id="rId16" Type="http://schemas.openxmlformats.org/officeDocument/2006/relationships/hyperlink" Target="http://fortimelp.fr/content/44-calculer-un-pourcentage" TargetMode="External"/><Relationship Id="rId11" Type="http://schemas.openxmlformats.org/officeDocument/2006/relationships/hyperlink" Target="https://www.deleze.name/marcel/culture/taux_composes/taux_simple.html" TargetMode="External"/><Relationship Id="rId32" Type="http://schemas.openxmlformats.org/officeDocument/2006/relationships/hyperlink" Target="http://excel.quebec/excel-formules-et-fonctions/" TargetMode="External"/><Relationship Id="rId37" Type="http://schemas.openxmlformats.org/officeDocument/2006/relationships/hyperlink" Target="http://www.mdf-xlpages.com/modules/publisher/item.php?itemid=149" TargetMode="External"/><Relationship Id="rId53" Type="http://schemas.openxmlformats.org/officeDocument/2006/relationships/hyperlink" Target="http://www.mdf-xlpages.com/modules/publisher/item.php?itemid=81" TargetMode="External"/><Relationship Id="rId58" Type="http://schemas.openxmlformats.org/officeDocument/2006/relationships/hyperlink" Target="http://www.mdf-xlpages.com/modules/publisher/item.php?itemid=63" TargetMode="External"/><Relationship Id="rId74" Type="http://schemas.openxmlformats.org/officeDocument/2006/relationships/hyperlink" Target="http://joseph.larmarange.net/IMG/pdf/memo_caracteres_speciaux_windows.pdf" TargetMode="External"/><Relationship Id="rId79" Type="http://schemas.openxmlformats.org/officeDocument/2006/relationships/hyperlink" Target="https://www.google.fr/search?q=visualiseur+d%27Emoji+et+de+symboles&amp;oq=visualiseur+d%27Emoji+et+de+symboles&amp;aqs=chrome..69i57.2156j0j8&amp;sourceid=chrome&amp;ie=UTF-8" TargetMode="External"/><Relationship Id="rId5" Type="http://schemas.openxmlformats.org/officeDocument/2006/relationships/hyperlink" Target="https://www.mathematiquesfaciles.com/pourcentages-calculer-un-pourcentage_2_19885.htm" TargetMode="External"/><Relationship Id="rId61" Type="http://schemas.openxmlformats.org/officeDocument/2006/relationships/hyperlink" Target="http://excel.quebec/excel-formules-et-fonctions/" TargetMode="External"/><Relationship Id="rId82" Type="http://schemas.openxmlformats.org/officeDocument/2006/relationships/hyperlink" Target="http://www.uprt.fr/mesimages/fichiers-uprt/pt-procedures-techniques/PT-bonnes-pratiques.doc" TargetMode="External"/><Relationship Id="rId19" Type="http://schemas.openxmlformats.org/officeDocument/2006/relationships/hyperlink" Target="https://www.youtube.com/watch?v=dQafvb2O01U" TargetMode="External"/><Relationship Id="rId14" Type="http://schemas.openxmlformats.org/officeDocument/2006/relationships/hyperlink" Target="https://fr.wikipedia.org/wiki/Pourcentage" TargetMode="External"/><Relationship Id="rId22" Type="http://schemas.openxmlformats.org/officeDocument/2006/relationships/hyperlink" Target="https://www.youtube.com/watch?v=SgFaLduHeAE" TargetMode="External"/><Relationship Id="rId27" Type="http://schemas.openxmlformats.org/officeDocument/2006/relationships/hyperlink" Target="https://www.youtube.com/watch?v=PyDvkMr3qfg" TargetMode="External"/><Relationship Id="rId30" Type="http://schemas.openxmlformats.org/officeDocument/2006/relationships/hyperlink" Target="https://web.archive.org/web/20150919082310/http:/www.excelabo.net/" TargetMode="External"/><Relationship Id="rId35" Type="http://schemas.openxmlformats.org/officeDocument/2006/relationships/hyperlink" Target="https://www.economie.gouv.fr/files/files/directions_services/dgccrf/documentation/publications/depliants/poidsbrut_poidsnet.pdf" TargetMode="External"/><Relationship Id="rId43" Type="http://schemas.openxmlformats.org/officeDocument/2006/relationships/hyperlink" Target="http://www.mdf-xlpages.com/modules/publisher/item.php?itemid=99" TargetMode="External"/><Relationship Id="rId48" Type="http://schemas.openxmlformats.org/officeDocument/2006/relationships/hyperlink" Target="http://www.mdf-xlpages.com/modules/publisher/item.php?itemid=84" TargetMode="External"/><Relationship Id="rId56" Type="http://schemas.openxmlformats.org/officeDocument/2006/relationships/hyperlink" Target="http://www.mdf-xlpages.com/modules/publisher/item.php?itemid=76" TargetMode="External"/><Relationship Id="rId64" Type="http://schemas.openxmlformats.org/officeDocument/2006/relationships/hyperlink" Target="http://www.uprt.fr/mesimages/fichiers-uprt/ff-fiches-fabrication/ff-fiches-fabrication-maj-02-2015/ff-documents-divers-maj-02-2015/ff-fiches-apprentis-Patissiers-07-03-2016.xlsx" TargetMode="External"/><Relationship Id="rId69" Type="http://schemas.openxmlformats.org/officeDocument/2006/relationships/hyperlink" Target="http://www.cuisinealafrancaise.com/fr/2-poids-et-mesures" TargetMode="External"/><Relationship Id="rId77" Type="http://schemas.openxmlformats.org/officeDocument/2006/relationships/hyperlink" Target="https://www.google.fr/search?q=piffom%C3%A9trie&amp;ie=utf-8&amp;oe=utf-8&amp;client=firefox-b&amp;gfe_rd=cr&amp;dcr=0&amp;ei=yYrYWZrKMYfAaMTIipgK" TargetMode="External"/><Relationship Id="rId8" Type="http://schemas.openxmlformats.org/officeDocument/2006/relationships/hyperlink" Target="http://calc.name/blog/comment-compter-le-pourcentage-de-tete-vite-et-facilement/" TargetMode="External"/><Relationship Id="rId51" Type="http://schemas.openxmlformats.org/officeDocument/2006/relationships/hyperlink" Target="http://www.mdf-xlpages.com/modules/publisher/item.php?itemid=87" TargetMode="External"/><Relationship Id="rId72" Type="http://schemas.openxmlformats.org/officeDocument/2006/relationships/hyperlink" Target="http://www.philing.net/" TargetMode="External"/><Relationship Id="rId80" Type="http://schemas.openxmlformats.org/officeDocument/2006/relationships/hyperlink" Target="http://fr.fonts2u.com/category.html?id=21" TargetMode="External"/><Relationship Id="rId3" Type="http://schemas.openxmlformats.org/officeDocument/2006/relationships/hyperlink" Target="http://www.aliments.org/poids.htm" TargetMode="External"/><Relationship Id="rId12" Type="http://schemas.openxmlformats.org/officeDocument/2006/relationships/hyperlink" Target="https://www.cmath.fr/cesite/presentation.php" TargetMode="External"/><Relationship Id="rId17" Type="http://schemas.openxmlformats.org/officeDocument/2006/relationships/hyperlink" Target="https://fr.wikihow.com/convertir-en-pourcentage" TargetMode="External"/><Relationship Id="rId25" Type="http://schemas.openxmlformats.org/officeDocument/2006/relationships/hyperlink" Target="https://www.youtube.com/watch?v=psIZ0y_8VVc" TargetMode="External"/><Relationship Id="rId33" Type="http://schemas.openxmlformats.org/officeDocument/2006/relationships/hyperlink" Target="https://www.maths-et-tiques.fr/telech/Pourcent.pdf" TargetMode="External"/><Relationship Id="rId38" Type="http://schemas.openxmlformats.org/officeDocument/2006/relationships/hyperlink" Target="http://www.mdf-xlpages.com/modules/publisher/item.php?itemid=152" TargetMode="External"/><Relationship Id="rId46" Type="http://schemas.openxmlformats.org/officeDocument/2006/relationships/hyperlink" Target="http://www.mdf-xlpages.com/modules/publisher/item.php?itemid=97" TargetMode="External"/><Relationship Id="rId59" Type="http://schemas.openxmlformats.org/officeDocument/2006/relationships/hyperlink" Target="http://www.mdf-xlpages.com/modules/publisher/item.php?itemid=62" TargetMode="External"/><Relationship Id="rId67" Type="http://schemas.openxmlformats.org/officeDocument/2006/relationships/hyperlink" Target="http://www.uprt.fr/mesimages/fichiers-uprt/ff-fiches-fabrication/ff-fiches-fabrication-maj-02-2015/ff-documents-divers-maj-02-2015/ff-tableau-cuisson.pdf" TargetMode="External"/><Relationship Id="rId20" Type="http://schemas.openxmlformats.org/officeDocument/2006/relationships/hyperlink" Target="https://www.youtube.com/watch?v=QTGvjmAhEHo" TargetMode="External"/><Relationship Id="rId41" Type="http://schemas.openxmlformats.org/officeDocument/2006/relationships/hyperlink" Target="http://www.mdf-xlpages.com/modules/publisher/item.php?itemid=105" TargetMode="External"/><Relationship Id="rId54" Type="http://schemas.openxmlformats.org/officeDocument/2006/relationships/hyperlink" Target="http://www.mdf-xlpages.com/modules/publisher/item.php?itemid=82" TargetMode="External"/><Relationship Id="rId62" Type="http://schemas.openxmlformats.org/officeDocument/2006/relationships/hyperlink" Target="https://www.excel-downloads.com/resources/" TargetMode="External"/><Relationship Id="rId70" Type="http://schemas.openxmlformats.org/officeDocument/2006/relationships/hyperlink" Target="http://www.cuisinealafrancaise.com/fr/2-poids-et-mesures" TargetMode="External"/><Relationship Id="rId75" Type="http://schemas.openxmlformats.org/officeDocument/2006/relationships/hyperlink" Target="http://fr.fontriver.com/" TargetMode="External"/><Relationship Id="rId83" Type="http://schemas.openxmlformats.org/officeDocument/2006/relationships/printerSettings" Target="../printerSettings/printerSettings4.bin"/><Relationship Id="rId1" Type="http://schemas.openxmlformats.org/officeDocument/2006/relationships/hyperlink" Target="http://fr.answers.yahoo.com/question/index?qid=20090730080951AAKkgPl" TargetMode="External"/><Relationship Id="rId6" Type="http://schemas.openxmlformats.org/officeDocument/2006/relationships/hyperlink" Target="http://www.lyc-monnet-juvisy.ac-versailles.fr/Diapomath.pdf" TargetMode="External"/><Relationship Id="rId15" Type="http://schemas.openxmlformats.org/officeDocument/2006/relationships/hyperlink" Target="http://fabie.info.pagesperso-orange.fr/math/cours7.htm" TargetMode="External"/><Relationship Id="rId23" Type="http://schemas.openxmlformats.org/officeDocument/2006/relationships/hyperlink" Target="https://www.youtube.com/c/YMONKA" TargetMode="External"/><Relationship Id="rId28" Type="http://schemas.openxmlformats.org/officeDocument/2006/relationships/hyperlink" Target="https://www.youtube.com/watch?v=_PTjJ7UD4eo" TargetMode="External"/><Relationship Id="rId36" Type="http://schemas.openxmlformats.org/officeDocument/2006/relationships/hyperlink" Target="http://www.mdf-xlpages.com/modules/publisher/item.php?itemid=167" TargetMode="External"/><Relationship Id="rId49" Type="http://schemas.openxmlformats.org/officeDocument/2006/relationships/hyperlink" Target="http://www.mdf-xlpages.com/modules/publisher/item.php?itemid=94" TargetMode="External"/><Relationship Id="rId57" Type="http://schemas.openxmlformats.org/officeDocument/2006/relationships/hyperlink" Target="http://www.mdf-xlpages.com/modules/publisher/item.php?itemid=64" TargetMode="External"/><Relationship Id="rId10" Type="http://schemas.openxmlformats.org/officeDocument/2006/relationships/hyperlink" Target="http://www.slate.fr/story/82029/soldes-calculer-rabais" TargetMode="External"/><Relationship Id="rId31" Type="http://schemas.openxmlformats.org/officeDocument/2006/relationships/hyperlink" Target="http://www.mdf-xlpages.com/modules/publisher/" TargetMode="External"/><Relationship Id="rId44" Type="http://schemas.openxmlformats.org/officeDocument/2006/relationships/hyperlink" Target="http://www.mdf-xlpages.com/modules/publisher/item.php?itemid=98" TargetMode="External"/><Relationship Id="rId52" Type="http://schemas.openxmlformats.org/officeDocument/2006/relationships/hyperlink" Target="http://www.mdf-xlpages.com/modules/publisher/item.php?itemid=85" TargetMode="External"/><Relationship Id="rId60" Type="http://schemas.openxmlformats.org/officeDocument/2006/relationships/hyperlink" Target="http://www.mdf-xlpages.com/modules/publisher/item.php?itemid=25" TargetMode="External"/><Relationship Id="rId65" Type="http://schemas.openxmlformats.org/officeDocument/2006/relationships/hyperlink" Target="http://www.uprt.fr/mesimages/fichiers-uprt/ff-fiches-fabrication/ff-fiches-fabrication-maj-02-2015/ff-documents-divers-maj-02-2015/ff-Croquis.xlsx" TargetMode="External"/><Relationship Id="rId73" Type="http://schemas.openxmlformats.org/officeDocument/2006/relationships/hyperlink" Target="http://jacques-andre.fr/faqtypo/lessons.pdf" TargetMode="External"/><Relationship Id="rId78" Type="http://schemas.openxmlformats.org/officeDocument/2006/relationships/hyperlink" Target="http://unicode.org/" TargetMode="External"/><Relationship Id="rId81" Type="http://schemas.openxmlformats.org/officeDocument/2006/relationships/hyperlink" Target="https://www.google.fr/search?ei=BOQ0WvOSNImaU-OKg4gK&amp;q=caract%C3%A8res++Alphanum%C3%A9riques+cercl%C3%A9s&amp;oq=caract%C3%A8res++Alphanum%C3%A9riques+cercl%C3%A9s&amp;gs_l=psy-ab.12...11580.21189.0.23585.2.2.0.0.0.0.86.163.2.2.0....0...1c.1.64.psy-ab..0.0.0....0" TargetMode="External"/><Relationship Id="rId4" Type="http://schemas.openxmlformats.org/officeDocument/2006/relationships/hyperlink" Target="http://www.nubel.be/fra/manual/liste_des_denrees_alimentaires.asp" TargetMode="External"/><Relationship Id="rId9" Type="http://schemas.openxmlformats.org/officeDocument/2006/relationships/hyperlink" Target="http://www.capte-les-maths.com/pourcentage/les_pourcentages_p10.php" TargetMode="External"/><Relationship Id="rId13" Type="http://schemas.openxmlformats.org/officeDocument/2006/relationships/hyperlink" Target="https://www.cmath.fr/6eme/pourcentages/cours.php" TargetMode="External"/><Relationship Id="rId18" Type="http://schemas.openxmlformats.org/officeDocument/2006/relationships/hyperlink" Target="http://www.astuceshebdo.com/2012/03/comment-calculer-un-pourcentage-cas-n-1.html" TargetMode="External"/><Relationship Id="rId39" Type="http://schemas.openxmlformats.org/officeDocument/2006/relationships/hyperlink" Target="http://www.mdf-xlpages.com/modules/publisher/item.php?itemid=153" TargetMode="External"/><Relationship Id="rId34" Type="http://schemas.openxmlformats.org/officeDocument/2006/relationships/hyperlink" Target="http://www.maths-et-tiques.fr/index.php/cours-en-videos" TargetMode="External"/><Relationship Id="rId50" Type="http://schemas.openxmlformats.org/officeDocument/2006/relationships/hyperlink" Target="http://www.mdf-xlpages.com/modules/publisher/item.php?itemid=83" TargetMode="External"/><Relationship Id="rId55" Type="http://schemas.openxmlformats.org/officeDocument/2006/relationships/hyperlink" Target="http://www.mdf-xlpages.com/modules/publisher/item.php?itemid=90" TargetMode="External"/><Relationship Id="rId76" Type="http://schemas.openxmlformats.org/officeDocument/2006/relationships/hyperlink" Target="https://www.youtube.com/watch?v=wMgBzUHzKvM" TargetMode="External"/><Relationship Id="rId7" Type="http://schemas.openxmlformats.org/officeDocument/2006/relationships/hyperlink" Target="http://www.un-calcul.fr/calcul-comptabilite/comment-calculer-un-pourcentage-338" TargetMode="External"/><Relationship Id="rId71" Type="http://schemas.openxmlformats.org/officeDocument/2006/relationships/hyperlink" Target="https://pragmatice.net/kitinstit/3_installer_produire_polices_selection.htm" TargetMode="External"/><Relationship Id="rId2" Type="http://schemas.openxmlformats.org/officeDocument/2006/relationships/hyperlink" Target="http://www.1001cocktails.com/magazine/savoir-faire/cocktails-a-etages" TargetMode="External"/><Relationship Id="rId29" Type="http://schemas.openxmlformats.org/officeDocument/2006/relationships/hyperlink" Target="https://www.youtube.com/watch?v=tSp2xkS-tKs" TargetMode="External"/><Relationship Id="rId24" Type="http://schemas.openxmlformats.org/officeDocument/2006/relationships/hyperlink" Target="https://www.youtube.com/watch?v=dWC54hCv0pc" TargetMode="External"/><Relationship Id="rId40" Type="http://schemas.openxmlformats.org/officeDocument/2006/relationships/hyperlink" Target="http://www.mdf-xlpages.com/modules/publisher/item.php?itemid=134" TargetMode="External"/><Relationship Id="rId45" Type="http://schemas.openxmlformats.org/officeDocument/2006/relationships/hyperlink" Target="http://www.mdf-xlpages.com/modules/publisher/item.php?itemid=86" TargetMode="External"/><Relationship Id="rId66" Type="http://schemas.openxmlformats.org/officeDocument/2006/relationships/hyperlink" Target="http://www.uprt.fr/mesimages/fichiers-uprt/ff-fiches-fabrication/ff-fiches-fabrication-maj-02-2015/ff-documents-divers-maj-02-2015/ff-qualiterecettes2007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9"/>
  <sheetViews>
    <sheetView showZeros="0" showWhiteSpace="0" zoomScale="61" zoomScaleNormal="61" zoomScalePageLayoutView="58" workbookViewId="0">
      <selection activeCell="AF13" sqref="AF13"/>
    </sheetView>
  </sheetViews>
  <sheetFormatPr baseColWidth="10" defaultRowHeight="15"/>
  <cols>
    <col min="1" max="1" width="14.5703125" style="138" customWidth="1"/>
    <col min="2" max="6" width="11.42578125" style="138"/>
    <col min="7" max="7" width="8" style="138" customWidth="1"/>
    <col min="8" max="11" width="11.42578125" style="138"/>
    <col min="12" max="16" width="11.42578125" style="139"/>
    <col min="17" max="256" width="11.42578125" style="130"/>
    <col min="257" max="257" width="14.5703125" style="130" customWidth="1"/>
    <col min="258" max="262" width="11.42578125" style="130"/>
    <col min="263" max="263" width="8" style="130" customWidth="1"/>
    <col min="264" max="512" width="11.42578125" style="130"/>
    <col min="513" max="513" width="14.5703125" style="130" customWidth="1"/>
    <col min="514" max="518" width="11.42578125" style="130"/>
    <col min="519" max="519" width="8" style="130" customWidth="1"/>
    <col min="520" max="768" width="11.42578125" style="130"/>
    <col min="769" max="769" width="14.5703125" style="130" customWidth="1"/>
    <col min="770" max="774" width="11.42578125" style="130"/>
    <col min="775" max="775" width="8" style="130" customWidth="1"/>
    <col min="776" max="1024" width="11.42578125" style="130"/>
    <col min="1025" max="1025" width="14.5703125" style="130" customWidth="1"/>
    <col min="1026" max="1030" width="11.42578125" style="130"/>
    <col min="1031" max="1031" width="8" style="130" customWidth="1"/>
    <col min="1032" max="1280" width="11.42578125" style="130"/>
    <col min="1281" max="1281" width="14.5703125" style="130" customWidth="1"/>
    <col min="1282" max="1286" width="11.42578125" style="130"/>
    <col min="1287" max="1287" width="8" style="130" customWidth="1"/>
    <col min="1288" max="1536" width="11.42578125" style="130"/>
    <col min="1537" max="1537" width="14.5703125" style="130" customWidth="1"/>
    <col min="1538" max="1542" width="11.42578125" style="130"/>
    <col min="1543" max="1543" width="8" style="130" customWidth="1"/>
    <col min="1544" max="1792" width="11.42578125" style="130"/>
    <col min="1793" max="1793" width="14.5703125" style="130" customWidth="1"/>
    <col min="1794" max="1798" width="11.42578125" style="130"/>
    <col min="1799" max="1799" width="8" style="130" customWidth="1"/>
    <col min="1800" max="2048" width="11.42578125" style="130"/>
    <col min="2049" max="2049" width="14.5703125" style="130" customWidth="1"/>
    <col min="2050" max="2054" width="11.42578125" style="130"/>
    <col min="2055" max="2055" width="8" style="130" customWidth="1"/>
    <col min="2056" max="2304" width="11.42578125" style="130"/>
    <col min="2305" max="2305" width="14.5703125" style="130" customWidth="1"/>
    <col min="2306" max="2310" width="11.42578125" style="130"/>
    <col min="2311" max="2311" width="8" style="130" customWidth="1"/>
    <col min="2312" max="2560" width="11.42578125" style="130"/>
    <col min="2561" max="2561" width="14.5703125" style="130" customWidth="1"/>
    <col min="2562" max="2566" width="11.42578125" style="130"/>
    <col min="2567" max="2567" width="8" style="130" customWidth="1"/>
    <col min="2568" max="2816" width="11.42578125" style="130"/>
    <col min="2817" max="2817" width="14.5703125" style="130" customWidth="1"/>
    <col min="2818" max="2822" width="11.42578125" style="130"/>
    <col min="2823" max="2823" width="8" style="130" customWidth="1"/>
    <col min="2824" max="3072" width="11.42578125" style="130"/>
    <col min="3073" max="3073" width="14.5703125" style="130" customWidth="1"/>
    <col min="3074" max="3078" width="11.42578125" style="130"/>
    <col min="3079" max="3079" width="8" style="130" customWidth="1"/>
    <col min="3080" max="3328" width="11.42578125" style="130"/>
    <col min="3329" max="3329" width="14.5703125" style="130" customWidth="1"/>
    <col min="3330" max="3334" width="11.42578125" style="130"/>
    <col min="3335" max="3335" width="8" style="130" customWidth="1"/>
    <col min="3336" max="3584" width="11.42578125" style="130"/>
    <col min="3585" max="3585" width="14.5703125" style="130" customWidth="1"/>
    <col min="3586" max="3590" width="11.42578125" style="130"/>
    <col min="3591" max="3591" width="8" style="130" customWidth="1"/>
    <col min="3592" max="3840" width="11.42578125" style="130"/>
    <col min="3841" max="3841" width="14.5703125" style="130" customWidth="1"/>
    <col min="3842" max="3846" width="11.42578125" style="130"/>
    <col min="3847" max="3847" width="8" style="130" customWidth="1"/>
    <col min="3848" max="4096" width="11.42578125" style="130"/>
    <col min="4097" max="4097" width="14.5703125" style="130" customWidth="1"/>
    <col min="4098" max="4102" width="11.42578125" style="130"/>
    <col min="4103" max="4103" width="8" style="130" customWidth="1"/>
    <col min="4104" max="4352" width="11.42578125" style="130"/>
    <col min="4353" max="4353" width="14.5703125" style="130" customWidth="1"/>
    <col min="4354" max="4358" width="11.42578125" style="130"/>
    <col min="4359" max="4359" width="8" style="130" customWidth="1"/>
    <col min="4360" max="4608" width="11.42578125" style="130"/>
    <col min="4609" max="4609" width="14.5703125" style="130" customWidth="1"/>
    <col min="4610" max="4614" width="11.42578125" style="130"/>
    <col min="4615" max="4615" width="8" style="130" customWidth="1"/>
    <col min="4616" max="4864" width="11.42578125" style="130"/>
    <col min="4865" max="4865" width="14.5703125" style="130" customWidth="1"/>
    <col min="4866" max="4870" width="11.42578125" style="130"/>
    <col min="4871" max="4871" width="8" style="130" customWidth="1"/>
    <col min="4872" max="5120" width="11.42578125" style="130"/>
    <col min="5121" max="5121" width="14.5703125" style="130" customWidth="1"/>
    <col min="5122" max="5126" width="11.42578125" style="130"/>
    <col min="5127" max="5127" width="8" style="130" customWidth="1"/>
    <col min="5128" max="5376" width="11.42578125" style="130"/>
    <col min="5377" max="5377" width="14.5703125" style="130" customWidth="1"/>
    <col min="5378" max="5382" width="11.42578125" style="130"/>
    <col min="5383" max="5383" width="8" style="130" customWidth="1"/>
    <col min="5384" max="5632" width="11.42578125" style="130"/>
    <col min="5633" max="5633" width="14.5703125" style="130" customWidth="1"/>
    <col min="5634" max="5638" width="11.42578125" style="130"/>
    <col min="5639" max="5639" width="8" style="130" customWidth="1"/>
    <col min="5640" max="5888" width="11.42578125" style="130"/>
    <col min="5889" max="5889" width="14.5703125" style="130" customWidth="1"/>
    <col min="5890" max="5894" width="11.42578125" style="130"/>
    <col min="5895" max="5895" width="8" style="130" customWidth="1"/>
    <col min="5896" max="6144" width="11.42578125" style="130"/>
    <col min="6145" max="6145" width="14.5703125" style="130" customWidth="1"/>
    <col min="6146" max="6150" width="11.42578125" style="130"/>
    <col min="6151" max="6151" width="8" style="130" customWidth="1"/>
    <col min="6152" max="6400" width="11.42578125" style="130"/>
    <col min="6401" max="6401" width="14.5703125" style="130" customWidth="1"/>
    <col min="6402" max="6406" width="11.42578125" style="130"/>
    <col min="6407" max="6407" width="8" style="130" customWidth="1"/>
    <col min="6408" max="6656" width="11.42578125" style="130"/>
    <col min="6657" max="6657" width="14.5703125" style="130" customWidth="1"/>
    <col min="6658" max="6662" width="11.42578125" style="130"/>
    <col min="6663" max="6663" width="8" style="130" customWidth="1"/>
    <col min="6664" max="6912" width="11.42578125" style="130"/>
    <col min="6913" max="6913" width="14.5703125" style="130" customWidth="1"/>
    <col min="6914" max="6918" width="11.42578125" style="130"/>
    <col min="6919" max="6919" width="8" style="130" customWidth="1"/>
    <col min="6920" max="7168" width="11.42578125" style="130"/>
    <col min="7169" max="7169" width="14.5703125" style="130" customWidth="1"/>
    <col min="7170" max="7174" width="11.42578125" style="130"/>
    <col min="7175" max="7175" width="8" style="130" customWidth="1"/>
    <col min="7176" max="7424" width="11.42578125" style="130"/>
    <col min="7425" max="7425" width="14.5703125" style="130" customWidth="1"/>
    <col min="7426" max="7430" width="11.42578125" style="130"/>
    <col min="7431" max="7431" width="8" style="130" customWidth="1"/>
    <col min="7432" max="7680" width="11.42578125" style="130"/>
    <col min="7681" max="7681" width="14.5703125" style="130" customWidth="1"/>
    <col min="7682" max="7686" width="11.42578125" style="130"/>
    <col min="7687" max="7687" width="8" style="130" customWidth="1"/>
    <col min="7688" max="7936" width="11.42578125" style="130"/>
    <col min="7937" max="7937" width="14.5703125" style="130" customWidth="1"/>
    <col min="7938" max="7942" width="11.42578125" style="130"/>
    <col min="7943" max="7943" width="8" style="130" customWidth="1"/>
    <col min="7944" max="8192" width="11.42578125" style="130"/>
    <col min="8193" max="8193" width="14.5703125" style="130" customWidth="1"/>
    <col min="8194" max="8198" width="11.42578125" style="130"/>
    <col min="8199" max="8199" width="8" style="130" customWidth="1"/>
    <col min="8200" max="8448" width="11.42578125" style="130"/>
    <col min="8449" max="8449" width="14.5703125" style="130" customWidth="1"/>
    <col min="8450" max="8454" width="11.42578125" style="130"/>
    <col min="8455" max="8455" width="8" style="130" customWidth="1"/>
    <col min="8456" max="8704" width="11.42578125" style="130"/>
    <col min="8705" max="8705" width="14.5703125" style="130" customWidth="1"/>
    <col min="8706" max="8710" width="11.42578125" style="130"/>
    <col min="8711" max="8711" width="8" style="130" customWidth="1"/>
    <col min="8712" max="8960" width="11.42578125" style="130"/>
    <col min="8961" max="8961" width="14.5703125" style="130" customWidth="1"/>
    <col min="8962" max="8966" width="11.42578125" style="130"/>
    <col min="8967" max="8967" width="8" style="130" customWidth="1"/>
    <col min="8968" max="9216" width="11.42578125" style="130"/>
    <col min="9217" max="9217" width="14.5703125" style="130" customWidth="1"/>
    <col min="9218" max="9222" width="11.42578125" style="130"/>
    <col min="9223" max="9223" width="8" style="130" customWidth="1"/>
    <col min="9224" max="9472" width="11.42578125" style="130"/>
    <col min="9473" max="9473" width="14.5703125" style="130" customWidth="1"/>
    <col min="9474" max="9478" width="11.42578125" style="130"/>
    <col min="9479" max="9479" width="8" style="130" customWidth="1"/>
    <col min="9480" max="9728" width="11.42578125" style="130"/>
    <col min="9729" max="9729" width="14.5703125" style="130" customWidth="1"/>
    <col min="9730" max="9734" width="11.42578125" style="130"/>
    <col min="9735" max="9735" width="8" style="130" customWidth="1"/>
    <col min="9736" max="9984" width="11.42578125" style="130"/>
    <col min="9985" max="9985" width="14.5703125" style="130" customWidth="1"/>
    <col min="9986" max="9990" width="11.42578125" style="130"/>
    <col min="9991" max="9991" width="8" style="130" customWidth="1"/>
    <col min="9992" max="10240" width="11.42578125" style="130"/>
    <col min="10241" max="10241" width="14.5703125" style="130" customWidth="1"/>
    <col min="10242" max="10246" width="11.42578125" style="130"/>
    <col min="10247" max="10247" width="8" style="130" customWidth="1"/>
    <col min="10248" max="10496" width="11.42578125" style="130"/>
    <col min="10497" max="10497" width="14.5703125" style="130" customWidth="1"/>
    <col min="10498" max="10502" width="11.42578125" style="130"/>
    <col min="10503" max="10503" width="8" style="130" customWidth="1"/>
    <col min="10504" max="10752" width="11.42578125" style="130"/>
    <col min="10753" max="10753" width="14.5703125" style="130" customWidth="1"/>
    <col min="10754" max="10758" width="11.42578125" style="130"/>
    <col min="10759" max="10759" width="8" style="130" customWidth="1"/>
    <col min="10760" max="11008" width="11.42578125" style="130"/>
    <col min="11009" max="11009" width="14.5703125" style="130" customWidth="1"/>
    <col min="11010" max="11014" width="11.42578125" style="130"/>
    <col min="11015" max="11015" width="8" style="130" customWidth="1"/>
    <col min="11016" max="11264" width="11.42578125" style="130"/>
    <col min="11265" max="11265" width="14.5703125" style="130" customWidth="1"/>
    <col min="11266" max="11270" width="11.42578125" style="130"/>
    <col min="11271" max="11271" width="8" style="130" customWidth="1"/>
    <col min="11272" max="11520" width="11.42578125" style="130"/>
    <col min="11521" max="11521" width="14.5703125" style="130" customWidth="1"/>
    <col min="11522" max="11526" width="11.42578125" style="130"/>
    <col min="11527" max="11527" width="8" style="130" customWidth="1"/>
    <col min="11528" max="11776" width="11.42578125" style="130"/>
    <col min="11777" max="11777" width="14.5703125" style="130" customWidth="1"/>
    <col min="11778" max="11782" width="11.42578125" style="130"/>
    <col min="11783" max="11783" width="8" style="130" customWidth="1"/>
    <col min="11784" max="12032" width="11.42578125" style="130"/>
    <col min="12033" max="12033" width="14.5703125" style="130" customWidth="1"/>
    <col min="12034" max="12038" width="11.42578125" style="130"/>
    <col min="12039" max="12039" width="8" style="130" customWidth="1"/>
    <col min="12040" max="12288" width="11.42578125" style="130"/>
    <col min="12289" max="12289" width="14.5703125" style="130" customWidth="1"/>
    <col min="12290" max="12294" width="11.42578125" style="130"/>
    <col min="12295" max="12295" width="8" style="130" customWidth="1"/>
    <col min="12296" max="12544" width="11.42578125" style="130"/>
    <col min="12545" max="12545" width="14.5703125" style="130" customWidth="1"/>
    <col min="12546" max="12550" width="11.42578125" style="130"/>
    <col min="12551" max="12551" width="8" style="130" customWidth="1"/>
    <col min="12552" max="12800" width="11.42578125" style="130"/>
    <col min="12801" max="12801" width="14.5703125" style="130" customWidth="1"/>
    <col min="12802" max="12806" width="11.42578125" style="130"/>
    <col min="12807" max="12807" width="8" style="130" customWidth="1"/>
    <col min="12808" max="13056" width="11.42578125" style="130"/>
    <col min="13057" max="13057" width="14.5703125" style="130" customWidth="1"/>
    <col min="13058" max="13062" width="11.42578125" style="130"/>
    <col min="13063" max="13063" width="8" style="130" customWidth="1"/>
    <col min="13064" max="13312" width="11.42578125" style="130"/>
    <col min="13313" max="13313" width="14.5703125" style="130" customWidth="1"/>
    <col min="13314" max="13318" width="11.42578125" style="130"/>
    <col min="13319" max="13319" width="8" style="130" customWidth="1"/>
    <col min="13320" max="13568" width="11.42578125" style="130"/>
    <col min="13569" max="13569" width="14.5703125" style="130" customWidth="1"/>
    <col min="13570" max="13574" width="11.42578125" style="130"/>
    <col min="13575" max="13575" width="8" style="130" customWidth="1"/>
    <col min="13576" max="13824" width="11.42578125" style="130"/>
    <col min="13825" max="13825" width="14.5703125" style="130" customWidth="1"/>
    <col min="13826" max="13830" width="11.42578125" style="130"/>
    <col min="13831" max="13831" width="8" style="130" customWidth="1"/>
    <col min="13832" max="14080" width="11.42578125" style="130"/>
    <col min="14081" max="14081" width="14.5703125" style="130" customWidth="1"/>
    <col min="14082" max="14086" width="11.42578125" style="130"/>
    <col min="14087" max="14087" width="8" style="130" customWidth="1"/>
    <col min="14088" max="14336" width="11.42578125" style="130"/>
    <col min="14337" max="14337" width="14.5703125" style="130" customWidth="1"/>
    <col min="14338" max="14342" width="11.42578125" style="130"/>
    <col min="14343" max="14343" width="8" style="130" customWidth="1"/>
    <col min="14344" max="14592" width="11.42578125" style="130"/>
    <col min="14593" max="14593" width="14.5703125" style="130" customWidth="1"/>
    <col min="14594" max="14598" width="11.42578125" style="130"/>
    <col min="14599" max="14599" width="8" style="130" customWidth="1"/>
    <col min="14600" max="14848" width="11.42578125" style="130"/>
    <col min="14849" max="14849" width="14.5703125" style="130" customWidth="1"/>
    <col min="14850" max="14854" width="11.42578125" style="130"/>
    <col min="14855" max="14855" width="8" style="130" customWidth="1"/>
    <col min="14856" max="15104" width="11.42578125" style="130"/>
    <col min="15105" max="15105" width="14.5703125" style="130" customWidth="1"/>
    <col min="15106" max="15110" width="11.42578125" style="130"/>
    <col min="15111" max="15111" width="8" style="130" customWidth="1"/>
    <col min="15112" max="15360" width="11.42578125" style="130"/>
    <col min="15361" max="15361" width="14.5703125" style="130" customWidth="1"/>
    <col min="15362" max="15366" width="11.42578125" style="130"/>
    <col min="15367" max="15367" width="8" style="130" customWidth="1"/>
    <col min="15368" max="15616" width="11.42578125" style="130"/>
    <col min="15617" max="15617" width="14.5703125" style="130" customWidth="1"/>
    <col min="15618" max="15622" width="11.42578125" style="130"/>
    <col min="15623" max="15623" width="8" style="130" customWidth="1"/>
    <col min="15624" max="15872" width="11.42578125" style="130"/>
    <col min="15873" max="15873" width="14.5703125" style="130" customWidth="1"/>
    <col min="15874" max="15878" width="11.42578125" style="130"/>
    <col min="15879" max="15879" width="8" style="130" customWidth="1"/>
    <col min="15880" max="16128" width="11.42578125" style="130"/>
    <col min="16129" max="16129" width="14.5703125" style="130" customWidth="1"/>
    <col min="16130" max="16134" width="11.42578125" style="130"/>
    <col min="16135" max="16135" width="8" style="130" customWidth="1"/>
    <col min="16136" max="16384" width="11.42578125" style="130"/>
  </cols>
  <sheetData>
    <row r="1" spans="1:29" s="137" customFormat="1" ht="35.1" customHeight="1">
      <c r="A1" s="141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2"/>
      <c r="M1" s="142"/>
      <c r="N1" s="142"/>
      <c r="O1" s="142"/>
      <c r="P1" s="142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</row>
    <row r="2" spans="1:29" s="137" customFormat="1" ht="35.1" customHeight="1">
      <c r="A2" s="141"/>
      <c r="B2" s="133" t="s">
        <v>236</v>
      </c>
      <c r="C2" s="141"/>
      <c r="D2" s="141"/>
      <c r="E2" s="141"/>
      <c r="F2" s="141"/>
      <c r="G2" s="141"/>
      <c r="H2" s="141"/>
      <c r="I2" s="142"/>
      <c r="J2" s="141"/>
      <c r="K2" s="141"/>
      <c r="L2" s="142"/>
      <c r="M2" s="142"/>
      <c r="N2" s="142"/>
      <c r="O2" s="142"/>
      <c r="P2" s="142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</row>
    <row r="3" spans="1:29" s="137" customFormat="1" ht="35.1" customHeight="1">
      <c r="A3" s="141"/>
      <c r="B3" s="143" t="s">
        <v>237</v>
      </c>
      <c r="C3" s="131"/>
      <c r="D3" s="141"/>
      <c r="E3" s="141"/>
      <c r="F3" s="141"/>
      <c r="G3" s="141"/>
      <c r="H3" s="141"/>
      <c r="I3" s="142"/>
      <c r="J3" s="141"/>
      <c r="K3" s="141"/>
      <c r="L3" s="142"/>
      <c r="M3" s="142"/>
      <c r="N3" s="142"/>
      <c r="O3" s="142"/>
      <c r="P3" s="142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</row>
    <row r="4" spans="1:29" s="137" customFormat="1" ht="35.1" customHeight="1">
      <c r="A4" s="141"/>
      <c r="B4" s="143"/>
      <c r="C4" s="131"/>
      <c r="D4" s="141"/>
      <c r="E4" s="141"/>
      <c r="F4" s="141"/>
      <c r="G4" s="141"/>
      <c r="H4" s="141"/>
      <c r="I4" s="142"/>
      <c r="J4" s="141"/>
      <c r="K4" s="141"/>
      <c r="L4" s="142"/>
      <c r="M4" s="142"/>
      <c r="N4" s="142"/>
      <c r="O4" s="142"/>
      <c r="P4" s="142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</row>
    <row r="5" spans="1:29" s="137" customFormat="1" ht="35.1" customHeight="1">
      <c r="A5" s="141"/>
      <c r="B5" s="995" t="s">
        <v>238</v>
      </c>
      <c r="C5" s="995"/>
      <c r="D5" s="995"/>
      <c r="E5" s="995"/>
      <c r="F5" s="995"/>
      <c r="G5" s="995"/>
      <c r="H5" s="995"/>
      <c r="I5" s="995"/>
      <c r="J5" s="995"/>
      <c r="K5" s="995"/>
      <c r="L5" s="995"/>
      <c r="M5" s="995"/>
      <c r="N5" s="995"/>
      <c r="O5" s="995"/>
      <c r="P5" s="995"/>
      <c r="Q5" s="995"/>
      <c r="R5" s="995"/>
      <c r="S5" s="995"/>
      <c r="T5" s="995"/>
      <c r="U5" s="995"/>
      <c r="V5" s="995"/>
      <c r="W5" s="995"/>
      <c r="X5" s="995"/>
      <c r="Y5" s="995"/>
      <c r="Z5" s="995"/>
      <c r="AA5" s="995"/>
      <c r="AB5" s="995"/>
      <c r="AC5" s="129"/>
    </row>
    <row r="6" spans="1:29" s="137" customFormat="1" ht="35.1" customHeight="1">
      <c r="A6" s="141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</row>
    <row r="7" spans="1:29" s="137" customFormat="1" ht="35.1" customHeight="1">
      <c r="A7" s="141"/>
      <c r="B7" s="144" t="s">
        <v>239</v>
      </c>
      <c r="C7" s="131"/>
      <c r="D7" s="141"/>
      <c r="E7" s="141"/>
      <c r="F7" s="141"/>
      <c r="G7" s="141"/>
      <c r="H7" s="141"/>
      <c r="I7" s="142"/>
      <c r="J7" s="141"/>
      <c r="K7" s="141"/>
      <c r="L7" s="142"/>
      <c r="M7" s="142"/>
      <c r="N7" s="142"/>
      <c r="O7" s="142"/>
      <c r="P7" s="142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</row>
    <row r="8" spans="1:29" s="137" customFormat="1" ht="35.1" customHeight="1">
      <c r="A8" s="141"/>
      <c r="B8" s="143" t="s">
        <v>240</v>
      </c>
      <c r="C8" s="141"/>
      <c r="D8" s="141"/>
      <c r="E8" s="141"/>
      <c r="F8" s="141"/>
      <c r="G8" s="141"/>
      <c r="H8" s="141"/>
      <c r="I8" s="142"/>
      <c r="J8" s="141"/>
      <c r="K8" s="141"/>
      <c r="L8" s="142"/>
      <c r="M8" s="142"/>
      <c r="N8" s="142"/>
      <c r="O8" s="142"/>
      <c r="P8" s="142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</row>
    <row r="9" spans="1:29" s="137" customFormat="1" ht="35.1" customHeight="1">
      <c r="A9" s="141"/>
      <c r="B9" s="143"/>
      <c r="C9" s="141"/>
      <c r="D9" s="141"/>
      <c r="E9" s="141"/>
      <c r="F9" s="141"/>
      <c r="G9" s="141"/>
      <c r="H9" s="141"/>
      <c r="I9" s="142"/>
      <c r="J9" s="141"/>
      <c r="K9" s="141"/>
      <c r="L9" s="142"/>
      <c r="M9" s="142"/>
      <c r="N9" s="142"/>
      <c r="O9" s="142"/>
      <c r="P9" s="142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</row>
    <row r="10" spans="1:29" s="137" customFormat="1" ht="35.1" customHeight="1">
      <c r="A10" s="141"/>
      <c r="B10" s="996" t="s">
        <v>241</v>
      </c>
      <c r="C10" s="996"/>
      <c r="D10" s="996"/>
      <c r="E10" s="996"/>
      <c r="F10" s="996"/>
      <c r="G10" s="996"/>
      <c r="H10" s="996"/>
      <c r="I10" s="996"/>
      <c r="J10" s="996"/>
      <c r="K10" s="996"/>
      <c r="L10" s="996"/>
      <c r="M10" s="996"/>
      <c r="N10" s="142"/>
      <c r="O10" s="142"/>
      <c r="P10" s="142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</row>
    <row r="11" spans="1:29" s="137" customFormat="1" ht="35.1" customHeight="1">
      <c r="A11" s="141"/>
      <c r="B11" s="145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7"/>
      <c r="O11" s="148"/>
      <c r="P11" s="148"/>
      <c r="Q11" s="149"/>
      <c r="R11" s="149"/>
      <c r="S11" s="149"/>
      <c r="T11" s="149"/>
      <c r="U11" s="149"/>
      <c r="V11" s="149"/>
      <c r="W11" s="149"/>
      <c r="X11" s="150"/>
      <c r="Y11" s="150"/>
      <c r="Z11" s="129"/>
      <c r="AA11" s="129"/>
      <c r="AB11" s="129"/>
      <c r="AC11" s="129"/>
    </row>
    <row r="12" spans="1:29" s="137" customFormat="1" ht="35.1" customHeight="1">
      <c r="A12" s="141"/>
      <c r="B12" s="997" t="s">
        <v>261</v>
      </c>
      <c r="C12" s="997"/>
      <c r="D12" s="997"/>
      <c r="E12" s="997"/>
      <c r="F12" s="997"/>
      <c r="G12" s="997"/>
      <c r="H12" s="997"/>
      <c r="I12" s="997"/>
      <c r="J12" s="997"/>
      <c r="K12" s="997"/>
      <c r="L12" s="997"/>
      <c r="M12" s="997"/>
      <c r="N12" s="997"/>
      <c r="O12" s="997"/>
      <c r="P12" s="997"/>
      <c r="Q12" s="997"/>
      <c r="R12" s="997"/>
      <c r="S12" s="997"/>
      <c r="T12" s="997"/>
      <c r="U12" s="997"/>
      <c r="V12" s="997"/>
      <c r="W12" s="997"/>
      <c r="X12" s="150"/>
      <c r="Y12" s="129"/>
      <c r="Z12" s="129"/>
      <c r="AA12" s="129"/>
      <c r="AB12" s="129"/>
      <c r="AC12" s="129"/>
    </row>
    <row r="13" spans="1:29" s="137" customFormat="1" ht="35.1" customHeight="1">
      <c r="A13" s="141"/>
      <c r="B13" s="994" t="s">
        <v>262</v>
      </c>
      <c r="C13" s="994"/>
      <c r="D13" s="994"/>
      <c r="E13" s="994"/>
      <c r="F13" s="994"/>
      <c r="G13" s="994"/>
      <c r="H13" s="994"/>
      <c r="I13" s="994"/>
      <c r="J13" s="994"/>
      <c r="K13" s="994"/>
      <c r="L13" s="994"/>
      <c r="M13" s="994"/>
      <c r="N13" s="994"/>
      <c r="O13" s="994"/>
      <c r="P13" s="994"/>
      <c r="Q13" s="994"/>
      <c r="R13" s="994"/>
      <c r="S13" s="994"/>
      <c r="T13" s="994"/>
      <c r="U13" s="994"/>
      <c r="V13" s="994"/>
      <c r="W13" s="994"/>
      <c r="X13" s="150"/>
      <c r="Y13" s="129"/>
      <c r="Z13" s="129"/>
      <c r="AA13" s="129"/>
      <c r="AB13" s="129"/>
      <c r="AC13" s="129"/>
    </row>
    <row r="14" spans="1:29" s="137" customFormat="1" ht="35.1" customHeight="1">
      <c r="A14" s="141"/>
      <c r="B14" s="994" t="s">
        <v>263</v>
      </c>
      <c r="C14" s="994"/>
      <c r="D14" s="994"/>
      <c r="E14" s="994"/>
      <c r="F14" s="994"/>
      <c r="G14" s="994"/>
      <c r="H14" s="994"/>
      <c r="I14" s="994"/>
      <c r="J14" s="994"/>
      <c r="K14" s="994"/>
      <c r="L14" s="994"/>
      <c r="M14" s="994"/>
      <c r="N14" s="994"/>
      <c r="O14" s="994"/>
      <c r="P14" s="994"/>
      <c r="Q14" s="994"/>
      <c r="R14" s="994"/>
      <c r="S14" s="994"/>
      <c r="T14" s="994"/>
      <c r="U14" s="994"/>
      <c r="V14" s="994"/>
      <c r="W14" s="994"/>
      <c r="X14" s="150"/>
      <c r="Y14" s="129"/>
      <c r="Z14" s="129"/>
      <c r="AA14" s="129"/>
      <c r="AB14" s="129"/>
      <c r="AC14" s="129"/>
    </row>
    <row r="15" spans="1:29" s="137" customFormat="1" ht="35.1" customHeight="1">
      <c r="A15" s="141"/>
      <c r="B15" s="994" t="s">
        <v>264</v>
      </c>
      <c r="C15" s="994"/>
      <c r="D15" s="994"/>
      <c r="E15" s="994"/>
      <c r="F15" s="994"/>
      <c r="G15" s="994"/>
      <c r="H15" s="994"/>
      <c r="I15" s="994"/>
      <c r="J15" s="994"/>
      <c r="K15" s="994"/>
      <c r="L15" s="994"/>
      <c r="M15" s="994"/>
      <c r="N15" s="994"/>
      <c r="O15" s="994"/>
      <c r="P15" s="994"/>
      <c r="Q15" s="994"/>
      <c r="R15" s="994"/>
      <c r="S15" s="994"/>
      <c r="T15" s="994"/>
      <c r="U15" s="994"/>
      <c r="V15" s="994"/>
      <c r="W15" s="994"/>
      <c r="X15" s="150"/>
      <c r="Y15" s="129"/>
      <c r="Z15" s="129"/>
      <c r="AA15" s="129"/>
      <c r="AB15" s="129"/>
      <c r="AC15" s="129"/>
    </row>
    <row r="16" spans="1:29" s="137" customFormat="1" ht="35.1" customHeight="1">
      <c r="A16" s="141"/>
      <c r="B16" s="994" t="s">
        <v>265</v>
      </c>
      <c r="C16" s="994"/>
      <c r="D16" s="994"/>
      <c r="E16" s="994"/>
      <c r="F16" s="994"/>
      <c r="G16" s="994"/>
      <c r="H16" s="994"/>
      <c r="I16" s="994"/>
      <c r="J16" s="994"/>
      <c r="K16" s="994"/>
      <c r="L16" s="994"/>
      <c r="M16" s="994"/>
      <c r="N16" s="994"/>
      <c r="O16" s="994"/>
      <c r="P16" s="994"/>
      <c r="Q16" s="994"/>
      <c r="R16" s="994"/>
      <c r="S16" s="994"/>
      <c r="T16" s="994"/>
      <c r="U16" s="994"/>
      <c r="V16" s="994"/>
      <c r="W16" s="994"/>
      <c r="X16" s="150"/>
      <c r="Y16" s="129"/>
      <c r="Z16" s="129"/>
      <c r="AA16" s="129"/>
      <c r="AB16" s="129"/>
      <c r="AC16" s="129"/>
    </row>
    <row r="17" spans="1:29" s="137" customFormat="1" ht="35.1" customHeight="1">
      <c r="A17" s="141"/>
      <c r="B17" s="1001" t="s">
        <v>266</v>
      </c>
      <c r="C17" s="1001"/>
      <c r="D17" s="1001"/>
      <c r="E17" s="1001"/>
      <c r="F17" s="1001"/>
      <c r="G17" s="1001"/>
      <c r="H17" s="1001"/>
      <c r="I17" s="1001"/>
      <c r="J17" s="1001"/>
      <c r="K17" s="1001"/>
      <c r="L17" s="1001"/>
      <c r="M17" s="1001"/>
      <c r="N17" s="1001"/>
      <c r="O17" s="1001"/>
      <c r="P17" s="1001"/>
      <c r="Q17" s="1001"/>
      <c r="R17" s="1001"/>
      <c r="S17" s="1001"/>
      <c r="T17" s="1001"/>
      <c r="U17" s="1001"/>
      <c r="V17" s="1001"/>
      <c r="W17" s="1001"/>
      <c r="X17" s="150"/>
      <c r="Y17" s="129"/>
      <c r="Z17" s="129"/>
      <c r="AA17" s="129"/>
      <c r="AB17" s="129"/>
      <c r="AC17" s="129"/>
    </row>
    <row r="18" spans="1:29" s="137" customFormat="1" ht="35.1" customHeight="1">
      <c r="A18" s="141"/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0"/>
      <c r="Y18" s="129"/>
      <c r="Z18" s="129"/>
      <c r="AA18" s="129"/>
      <c r="AB18" s="129"/>
      <c r="AC18" s="129"/>
    </row>
    <row r="19" spans="1:29" s="137" customFormat="1" ht="35.1" customHeight="1">
      <c r="A19" s="141"/>
      <c r="B19" s="994" t="s">
        <v>267</v>
      </c>
      <c r="C19" s="994"/>
      <c r="D19" s="994"/>
      <c r="E19" s="994"/>
      <c r="F19" s="994"/>
      <c r="G19" s="994"/>
      <c r="H19" s="994"/>
      <c r="I19" s="994"/>
      <c r="J19" s="994"/>
      <c r="K19" s="994"/>
      <c r="L19" s="994"/>
      <c r="M19" s="994"/>
      <c r="N19" s="994"/>
      <c r="O19" s="994"/>
      <c r="P19" s="994"/>
      <c r="Q19" s="994"/>
      <c r="R19" s="994"/>
      <c r="S19" s="994"/>
      <c r="T19" s="994"/>
      <c r="U19" s="994"/>
      <c r="V19" s="994"/>
      <c r="W19" s="994"/>
      <c r="X19" s="150"/>
      <c r="Y19" s="129"/>
      <c r="Z19" s="129"/>
      <c r="AA19" s="129"/>
      <c r="AB19" s="129"/>
      <c r="AC19" s="129"/>
    </row>
    <row r="20" spans="1:29" s="137" customFormat="1" ht="35.1" customHeight="1">
      <c r="A20" s="141"/>
      <c r="B20" s="1002" t="s">
        <v>268</v>
      </c>
      <c r="C20" s="1002"/>
      <c r="D20" s="1002"/>
      <c r="E20" s="1002"/>
      <c r="F20" s="1002"/>
      <c r="G20" s="1002"/>
      <c r="H20" s="1002"/>
      <c r="I20" s="1002"/>
      <c r="J20" s="1002"/>
      <c r="K20" s="1002"/>
      <c r="L20" s="1002"/>
      <c r="M20" s="1002"/>
      <c r="N20" s="1002"/>
      <c r="O20" s="1002"/>
      <c r="P20" s="1002"/>
      <c r="Q20" s="1002"/>
      <c r="R20" s="1002"/>
      <c r="S20" s="1002"/>
      <c r="T20" s="1002"/>
      <c r="U20" s="1002"/>
      <c r="V20" s="1002"/>
      <c r="W20" s="1002"/>
      <c r="X20" s="150"/>
      <c r="Y20" s="129"/>
      <c r="Z20" s="129"/>
      <c r="AA20" s="129"/>
      <c r="AB20" s="129"/>
      <c r="AC20" s="129"/>
    </row>
    <row r="21" spans="1:29" s="137" customFormat="1" ht="35.1" customHeight="1">
      <c r="A21" s="141"/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0"/>
      <c r="Y21" s="129"/>
      <c r="Z21" s="129"/>
      <c r="AA21" s="129"/>
      <c r="AB21" s="129"/>
      <c r="AC21" s="129"/>
    </row>
    <row r="22" spans="1:29" ht="35.1" customHeight="1">
      <c r="A22" s="141"/>
      <c r="B22" s="1003" t="s">
        <v>269</v>
      </c>
      <c r="C22" s="1003"/>
      <c r="D22" s="1003"/>
      <c r="E22" s="1003"/>
      <c r="F22" s="1003"/>
      <c r="G22" s="1003"/>
      <c r="H22" s="1003"/>
      <c r="I22" s="1003"/>
      <c r="J22" s="1003"/>
      <c r="K22" s="1003"/>
      <c r="L22" s="1003"/>
      <c r="M22" s="1003"/>
      <c r="N22" s="1003"/>
      <c r="O22" s="1003"/>
      <c r="P22" s="1004" t="s">
        <v>270</v>
      </c>
      <c r="Q22" s="1004"/>
      <c r="R22" s="1004"/>
      <c r="S22" s="1004"/>
      <c r="T22" s="1004"/>
      <c r="U22" s="1004"/>
      <c r="V22" s="1004"/>
      <c r="W22" s="1004"/>
      <c r="X22" s="150"/>
      <c r="Y22" s="129"/>
      <c r="Z22" s="129"/>
      <c r="AA22" s="129"/>
      <c r="AB22" s="129"/>
      <c r="AC22" s="129"/>
    </row>
    <row r="23" spans="1:29" ht="35.1" customHeight="1">
      <c r="A23" s="153"/>
      <c r="B23" s="998" t="s">
        <v>271</v>
      </c>
      <c r="C23" s="998"/>
      <c r="D23" s="998"/>
      <c r="E23" s="998"/>
      <c r="F23" s="998"/>
      <c r="G23" s="998"/>
      <c r="H23" s="998"/>
      <c r="I23" s="998"/>
      <c r="J23" s="998"/>
      <c r="K23" s="998"/>
      <c r="L23" s="998"/>
      <c r="M23" s="998"/>
      <c r="N23" s="998"/>
      <c r="O23" s="998"/>
      <c r="P23" s="998"/>
      <c r="Q23" s="998"/>
      <c r="R23" s="998"/>
      <c r="S23" s="998"/>
      <c r="T23" s="998"/>
      <c r="U23" s="998"/>
      <c r="V23" s="998"/>
      <c r="W23" s="998"/>
      <c r="X23" s="150"/>
      <c r="Y23" s="129"/>
      <c r="Z23" s="129"/>
      <c r="AA23" s="129"/>
      <c r="AB23" s="129"/>
      <c r="AC23" s="129"/>
    </row>
    <row r="24" spans="1:29" ht="35.1" customHeight="1">
      <c r="A24" s="141"/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</row>
    <row r="25" spans="1:29" ht="35.1" customHeight="1">
      <c r="A25" s="141"/>
      <c r="B25" s="154" t="s">
        <v>246</v>
      </c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29"/>
      <c r="R25" s="129"/>
      <c r="S25" s="129"/>
      <c r="T25" s="132" t="s">
        <v>8</v>
      </c>
      <c r="U25" s="129"/>
      <c r="V25" s="129"/>
      <c r="W25" s="129"/>
      <c r="X25" s="129"/>
      <c r="Y25" s="129"/>
      <c r="Z25" s="129"/>
      <c r="AA25" s="129"/>
      <c r="AB25" s="129"/>
      <c r="AC25" s="129"/>
    </row>
    <row r="26" spans="1:29" ht="35.1" customHeight="1">
      <c r="A26" s="141"/>
      <c r="B26" s="154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</row>
    <row r="27" spans="1:29" ht="35.1" customHeight="1">
      <c r="A27" s="141"/>
      <c r="B27" s="154" t="s">
        <v>247</v>
      </c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55">
        <v>3</v>
      </c>
      <c r="Q27" s="156" t="s">
        <v>248</v>
      </c>
      <c r="R27" s="129"/>
      <c r="S27" s="129"/>
      <c r="T27" s="155">
        <v>11</v>
      </c>
      <c r="U27" s="156" t="s">
        <v>249</v>
      </c>
      <c r="V27" s="129"/>
      <c r="W27" s="129"/>
      <c r="X27" s="129"/>
      <c r="Y27" s="129"/>
      <c r="Z27" s="129"/>
      <c r="AA27" s="129"/>
      <c r="AB27" s="129"/>
      <c r="AC27" s="129"/>
    </row>
    <row r="28" spans="1:29" ht="35.1" customHeight="1">
      <c r="A28" s="141"/>
      <c r="B28" s="154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</row>
    <row r="29" spans="1:29" ht="35.1" customHeight="1">
      <c r="A29" s="141"/>
      <c r="B29" s="143" t="s">
        <v>242</v>
      </c>
      <c r="C29" s="141"/>
      <c r="D29" s="141"/>
      <c r="E29" s="141"/>
      <c r="F29" s="141"/>
      <c r="G29" s="141"/>
      <c r="H29" s="141"/>
      <c r="I29" s="142"/>
      <c r="J29" s="141"/>
      <c r="K29" s="141"/>
      <c r="L29" s="142"/>
      <c r="M29" s="142"/>
      <c r="N29" s="142"/>
      <c r="O29" s="142"/>
      <c r="P29" s="142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</row>
    <row r="30" spans="1:29" ht="35.1" customHeight="1">
      <c r="A30" s="141"/>
      <c r="B30" s="157"/>
      <c r="C30" s="999" t="s">
        <v>243</v>
      </c>
      <c r="D30" s="999"/>
      <c r="E30" s="999"/>
      <c r="F30" s="999"/>
      <c r="G30" s="999"/>
      <c r="H30" s="999"/>
      <c r="I30" s="999"/>
      <c r="J30" s="999"/>
      <c r="K30" s="999"/>
      <c r="L30" s="999"/>
      <c r="M30" s="999"/>
      <c r="N30" s="999"/>
      <c r="O30" s="999"/>
      <c r="P30" s="999"/>
      <c r="Q30" s="999"/>
      <c r="R30" s="999"/>
      <c r="S30" s="999"/>
      <c r="T30" s="999"/>
      <c r="U30" s="999"/>
      <c r="V30" s="999"/>
      <c r="W30" s="999"/>
      <c r="X30" s="158"/>
      <c r="Y30" s="158"/>
      <c r="Z30" s="129"/>
      <c r="AA30" s="129"/>
      <c r="AB30" s="129"/>
      <c r="AC30" s="129"/>
    </row>
    <row r="31" spans="1:29" ht="35.1" customHeight="1">
      <c r="A31" s="141"/>
      <c r="B31" s="157"/>
      <c r="C31" s="1000" t="s">
        <v>244</v>
      </c>
      <c r="D31" s="1000"/>
      <c r="E31" s="1000"/>
      <c r="F31" s="1000"/>
      <c r="G31" s="1000"/>
      <c r="H31" s="1000"/>
      <c r="I31" s="1000"/>
      <c r="J31" s="1000"/>
      <c r="K31" s="1000"/>
      <c r="L31" s="1000"/>
      <c r="M31" s="1000"/>
      <c r="N31" s="1000"/>
      <c r="O31" s="1000"/>
      <c r="P31" s="1000"/>
      <c r="Q31" s="1000"/>
      <c r="R31" s="1000"/>
      <c r="S31" s="1000"/>
      <c r="T31" s="1000"/>
      <c r="U31" s="1000"/>
      <c r="V31" s="1000"/>
      <c r="W31" s="1000"/>
      <c r="X31" s="150"/>
      <c r="Y31" s="150"/>
      <c r="Z31" s="129"/>
      <c r="AA31" s="129"/>
      <c r="AB31" s="129"/>
      <c r="AC31" s="129"/>
    </row>
    <row r="32" spans="1:29" ht="35.1" customHeight="1">
      <c r="A32" s="141"/>
      <c r="B32" s="157"/>
      <c r="C32" s="1000" t="s">
        <v>245</v>
      </c>
      <c r="D32" s="1000"/>
      <c r="E32" s="1000"/>
      <c r="F32" s="1000"/>
      <c r="G32" s="1000"/>
      <c r="H32" s="1000"/>
      <c r="I32" s="1000"/>
      <c r="J32" s="1000"/>
      <c r="K32" s="1000"/>
      <c r="L32" s="1000"/>
      <c r="M32" s="1000"/>
      <c r="N32" s="159"/>
      <c r="O32" s="160"/>
      <c r="P32" s="160"/>
      <c r="Q32" s="150"/>
      <c r="R32" s="150"/>
      <c r="S32" s="150"/>
      <c r="T32" s="150"/>
      <c r="U32" s="150"/>
      <c r="V32" s="150"/>
      <c r="W32" s="150"/>
      <c r="X32" s="150"/>
      <c r="Y32" s="150"/>
      <c r="Z32" s="129"/>
      <c r="AA32" s="129"/>
      <c r="AB32" s="129"/>
      <c r="AC32" s="129"/>
    </row>
    <row r="33" spans="1:29" ht="35.1" customHeight="1">
      <c r="A33" s="141"/>
      <c r="B33" s="154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</row>
    <row r="34" spans="1:29" ht="35.1" customHeight="1">
      <c r="A34" s="141"/>
      <c r="B34" s="154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</row>
    <row r="35" spans="1:29" ht="35.1" customHeight="1">
      <c r="A35" s="141"/>
      <c r="B35" s="133" t="s">
        <v>250</v>
      </c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</row>
    <row r="36" spans="1:29" ht="35.1" customHeight="1">
      <c r="A36" s="141"/>
      <c r="B36" s="134" t="s">
        <v>251</v>
      </c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</row>
    <row r="37" spans="1:29" ht="35.1" customHeight="1">
      <c r="A37" s="141"/>
      <c r="B37" s="134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</row>
    <row r="38" spans="1:29" ht="35.1" customHeight="1">
      <c r="A38" s="141"/>
      <c r="B38" s="134" t="s">
        <v>252</v>
      </c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</row>
    <row r="39" spans="1:29" ht="35.1" customHeight="1">
      <c r="A39" s="141"/>
      <c r="B39" s="134" t="s">
        <v>253</v>
      </c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</row>
    <row r="40" spans="1:29" ht="35.1" customHeight="1">
      <c r="A40" s="141"/>
      <c r="B40" s="135" t="s">
        <v>254</v>
      </c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</row>
    <row r="41" spans="1:29" ht="35.1" customHeight="1">
      <c r="A41" s="141"/>
      <c r="B41" s="135" t="s">
        <v>255</v>
      </c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</row>
    <row r="42" spans="1:29" ht="35.1" customHeight="1">
      <c r="A42" s="141"/>
      <c r="B42" s="135" t="s">
        <v>256</v>
      </c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</row>
    <row r="43" spans="1:29" ht="35.1" customHeight="1">
      <c r="A43" s="141"/>
      <c r="B43" s="135" t="s">
        <v>257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</row>
    <row r="44" spans="1:29" ht="35.1" customHeight="1">
      <c r="A44" s="141"/>
      <c r="B44" s="135" t="s">
        <v>258</v>
      </c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</row>
    <row r="45" spans="1:29" ht="35.1" customHeight="1">
      <c r="A45" s="141"/>
      <c r="B45" s="136" t="s">
        <v>259</v>
      </c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</row>
    <row r="46" spans="1:29" ht="35.1" customHeight="1">
      <c r="A46" s="141"/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</row>
    <row r="47" spans="1:29" ht="35.1" customHeight="1">
      <c r="A47" s="141"/>
      <c r="B47" s="141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</row>
    <row r="48" spans="1:29" ht="35.1" customHeight="1">
      <c r="A48" s="141"/>
      <c r="B48" s="141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</row>
    <row r="49" spans="1:29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</row>
  </sheetData>
  <mergeCells count="16">
    <mergeCell ref="B23:W23"/>
    <mergeCell ref="C30:W30"/>
    <mergeCell ref="C31:W31"/>
    <mergeCell ref="C32:M32"/>
    <mergeCell ref="B16:W16"/>
    <mergeCell ref="B17:W17"/>
    <mergeCell ref="B19:W19"/>
    <mergeCell ref="B20:W20"/>
    <mergeCell ref="B22:O22"/>
    <mergeCell ref="P22:W22"/>
    <mergeCell ref="B15:W15"/>
    <mergeCell ref="B5:AB5"/>
    <mergeCell ref="B10:M10"/>
    <mergeCell ref="B12:W12"/>
    <mergeCell ref="B13:W13"/>
    <mergeCell ref="B14:W14"/>
  </mergeCells>
  <hyperlinks>
    <hyperlink ref="B10:M10" r:id="rId1" display="Différence entre un fichier XLS et XLSX (ou XLSM)"/>
    <hyperlink ref="B23" r:id="rId2" location="ID0EBABAAA=Excel%C2%A02016-2013"/>
    <hyperlink ref="B13:E13" r:id="rId3" display="Enregistrer un classeur dans un autre format de fichier"/>
    <hyperlink ref="B14:E14" r:id="rId4" display="Utiliser Excel avec des versions antérieures d’Excel"/>
    <hyperlink ref="B15:E15" r:id="rId5" display="Ouverture de nouveaux formats de fichier dans les versions antérieures de Microsoft Office"/>
    <hyperlink ref="B16:E16" r:id="rId6" display="Enregistrer un classeur Excel pour garantir la compatibilité avec les versions antérieures d’Excel"/>
    <hyperlink ref="B19:E19" r:id="rId7" display="Pack de compatibilité Microsoft Office pour les formats de fichier Word, Excel et PowerPoint "/>
    <hyperlink ref="B12:E12" r:id="rId8" display="Comment lire un fichier excel enregistré au format xlsx?"/>
    <hyperlink ref="C30" r:id="rId9"/>
    <hyperlink ref="C31" r:id="rId10"/>
    <hyperlink ref="C32" r:id="rId11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29" orientation="portrait" horizontalDpi="300" verticalDpi="300" r:id="rId12"/>
  <headerFooter alignWithMargins="0"/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Y26"/>
  <sheetViews>
    <sheetView showZeros="0" tabSelected="1" workbookViewId="0">
      <selection activeCell="R18" sqref="R18"/>
    </sheetView>
  </sheetViews>
  <sheetFormatPr baseColWidth="10" defaultRowHeight="15"/>
  <cols>
    <col min="1" max="1" width="3.7109375" customWidth="1"/>
    <col min="2" max="14" width="11.7109375" customWidth="1"/>
    <col min="15" max="15" width="9.7109375" customWidth="1"/>
  </cols>
  <sheetData>
    <row r="1" spans="1:1273" s="2" customFormat="1" ht="15.75" thickBot="1">
      <c r="A1" s="161">
        <f t="shared" ref="A1:N1" ca="1" si="0">CELL("largeur",A1)</f>
        <v>3</v>
      </c>
      <c r="B1" s="161">
        <f t="shared" ca="1" si="0"/>
        <v>11</v>
      </c>
      <c r="C1" s="161">
        <f t="shared" ca="1" si="0"/>
        <v>11</v>
      </c>
      <c r="D1" s="161">
        <f t="shared" ca="1" si="0"/>
        <v>11</v>
      </c>
      <c r="E1" s="161">
        <f t="shared" ca="1" si="0"/>
        <v>11</v>
      </c>
      <c r="F1" s="161">
        <f t="shared" ca="1" si="0"/>
        <v>11</v>
      </c>
      <c r="G1" s="161">
        <f t="shared" ca="1" si="0"/>
        <v>11</v>
      </c>
      <c r="H1" s="161">
        <f t="shared" ca="1" si="0"/>
        <v>11</v>
      </c>
      <c r="I1" s="161">
        <f t="shared" ca="1" si="0"/>
        <v>11</v>
      </c>
      <c r="J1" s="161">
        <f t="shared" ca="1" si="0"/>
        <v>11</v>
      </c>
      <c r="K1" s="161">
        <f t="shared" ca="1" si="0"/>
        <v>11</v>
      </c>
      <c r="L1" s="161">
        <f t="shared" ca="1" si="0"/>
        <v>11</v>
      </c>
      <c r="M1" s="161">
        <f t="shared" ca="1" si="0"/>
        <v>11</v>
      </c>
      <c r="N1" s="161">
        <f t="shared" ca="1" si="0"/>
        <v>11</v>
      </c>
      <c r="O1" s="140" t="s">
        <v>572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</row>
    <row r="2" spans="1:1273">
      <c r="B2" s="1008" t="s">
        <v>0</v>
      </c>
      <c r="C2" s="1009"/>
      <c r="D2" s="1009"/>
      <c r="E2" s="1009"/>
      <c r="F2" s="1009"/>
      <c r="G2" s="1009"/>
      <c r="H2" s="1009"/>
      <c r="I2" s="1009"/>
      <c r="J2" s="1009"/>
      <c r="K2" s="1009"/>
      <c r="L2" s="1009"/>
      <c r="M2" s="1009"/>
      <c r="N2" s="1010"/>
    </row>
    <row r="3" spans="1:1273">
      <c r="B3" s="1011"/>
      <c r="C3" s="1012"/>
      <c r="D3" s="1012"/>
      <c r="E3" s="1012"/>
      <c r="F3" s="1012"/>
      <c r="G3" s="1012"/>
      <c r="H3" s="1012"/>
      <c r="I3" s="1012"/>
      <c r="J3" s="1012"/>
      <c r="K3" s="1012"/>
      <c r="L3" s="1012"/>
      <c r="M3" s="1012"/>
      <c r="N3" s="1013"/>
    </row>
    <row r="4" spans="1:1273" ht="23.25">
      <c r="B4" s="1005" t="s">
        <v>9</v>
      </c>
      <c r="C4" s="1006"/>
      <c r="D4" s="1006"/>
      <c r="E4" s="1006"/>
      <c r="F4" s="1006"/>
      <c r="G4" s="1006"/>
      <c r="H4" s="1006"/>
      <c r="I4" s="1006"/>
      <c r="J4" s="1006"/>
      <c r="K4" s="1006"/>
      <c r="L4" s="1006"/>
      <c r="M4" s="1006"/>
      <c r="N4" s="1007"/>
    </row>
    <row r="5" spans="1:1273" ht="23.25">
      <c r="B5" s="1005" t="s">
        <v>38</v>
      </c>
      <c r="C5" s="1006"/>
      <c r="D5" s="1006"/>
      <c r="E5" s="1006"/>
      <c r="F5" s="1006"/>
      <c r="G5" s="1006"/>
      <c r="H5" s="1006"/>
      <c r="I5" s="1006"/>
      <c r="J5" s="1006"/>
      <c r="K5" s="1006"/>
      <c r="L5" s="1006"/>
      <c r="M5" s="1006"/>
      <c r="N5" s="1007"/>
    </row>
    <row r="6" spans="1:1273" ht="23.25">
      <c r="B6" s="1005" t="s">
        <v>55</v>
      </c>
      <c r="C6" s="1006"/>
      <c r="D6" s="1006"/>
      <c r="E6" s="1006"/>
      <c r="F6" s="1006"/>
      <c r="G6" s="1006"/>
      <c r="H6" s="1006"/>
      <c r="I6" s="1006"/>
      <c r="J6" s="1006"/>
      <c r="K6" s="1006"/>
      <c r="L6" s="1006"/>
      <c r="M6" s="1006"/>
      <c r="N6" s="1007"/>
    </row>
    <row r="7" spans="1:1273" ht="23.25">
      <c r="B7" s="1005" t="s">
        <v>75</v>
      </c>
      <c r="C7" s="1006"/>
      <c r="D7" s="1006"/>
      <c r="E7" s="1006"/>
      <c r="F7" s="1006"/>
      <c r="G7" s="1006"/>
      <c r="H7" s="1006"/>
      <c r="I7" s="1006"/>
      <c r="J7" s="1006"/>
      <c r="K7" s="1006"/>
      <c r="L7" s="1006"/>
      <c r="M7" s="1006"/>
      <c r="N7" s="1007"/>
    </row>
    <row r="8" spans="1:1273" ht="23.25">
      <c r="B8" s="1005" t="s">
        <v>109</v>
      </c>
      <c r="C8" s="1006"/>
      <c r="D8" s="1006"/>
      <c r="E8" s="1006"/>
      <c r="F8" s="1006"/>
      <c r="G8" s="1006"/>
      <c r="H8" s="1006"/>
      <c r="I8" s="1006"/>
      <c r="J8" s="1006"/>
      <c r="K8" s="1006"/>
      <c r="L8" s="1006"/>
      <c r="M8" s="1006"/>
      <c r="N8" s="1007"/>
    </row>
    <row r="9" spans="1:1273" ht="23.25">
      <c r="B9" s="1005" t="s">
        <v>115</v>
      </c>
      <c r="C9" s="1006"/>
      <c r="D9" s="1006"/>
      <c r="E9" s="1006"/>
      <c r="F9" s="1006"/>
      <c r="G9" s="1006"/>
      <c r="H9" s="1006"/>
      <c r="I9" s="1006"/>
      <c r="J9" s="1006"/>
      <c r="K9" s="1006"/>
      <c r="L9" s="1006"/>
      <c r="M9" s="1006"/>
      <c r="N9" s="1007"/>
    </row>
    <row r="10" spans="1:1273" ht="23.25">
      <c r="B10" s="1005" t="s">
        <v>132</v>
      </c>
      <c r="C10" s="1006"/>
      <c r="D10" s="1006"/>
      <c r="E10" s="1006"/>
      <c r="F10" s="1006"/>
      <c r="G10" s="1006"/>
      <c r="H10" s="1006"/>
      <c r="I10" s="1006"/>
      <c r="J10" s="1006"/>
      <c r="K10" s="1006"/>
      <c r="L10" s="1006"/>
      <c r="M10" s="1006"/>
      <c r="N10" s="1007"/>
    </row>
    <row r="11" spans="1:1273" ht="23.25">
      <c r="B11" s="1005" t="s">
        <v>146</v>
      </c>
      <c r="C11" s="1006"/>
      <c r="D11" s="1006"/>
      <c r="E11" s="1006"/>
      <c r="F11" s="1006"/>
      <c r="G11" s="1006"/>
      <c r="H11" s="1006"/>
      <c r="I11" s="1006"/>
      <c r="J11" s="1006"/>
      <c r="K11" s="1006"/>
      <c r="L11" s="1006"/>
      <c r="M11" s="1006"/>
      <c r="N11" s="1007"/>
    </row>
    <row r="12" spans="1:1273" ht="23.25">
      <c r="B12" s="1005" t="s">
        <v>159</v>
      </c>
      <c r="C12" s="1006"/>
      <c r="D12" s="1006"/>
      <c r="E12" s="1006"/>
      <c r="F12" s="1006"/>
      <c r="G12" s="1006"/>
      <c r="H12" s="1006"/>
      <c r="I12" s="1006"/>
      <c r="J12" s="1006"/>
      <c r="K12" s="1006"/>
      <c r="L12" s="1006"/>
      <c r="M12" s="1006"/>
      <c r="N12" s="1007"/>
    </row>
    <row r="13" spans="1:1273" ht="23.25">
      <c r="B13" s="1005" t="s">
        <v>167</v>
      </c>
      <c r="C13" s="1006"/>
      <c r="D13" s="1006"/>
      <c r="E13" s="1006"/>
      <c r="F13" s="1006"/>
      <c r="G13" s="1006"/>
      <c r="H13" s="1006"/>
      <c r="I13" s="1006"/>
      <c r="J13" s="1006"/>
      <c r="K13" s="1006"/>
      <c r="L13" s="1006"/>
      <c r="M13" s="1006"/>
      <c r="N13" s="1007"/>
    </row>
    <row r="14" spans="1:1273" ht="23.25">
      <c r="B14" s="1005" t="s">
        <v>179</v>
      </c>
      <c r="C14" s="1006"/>
      <c r="D14" s="1006"/>
      <c r="E14" s="1006"/>
      <c r="F14" s="1006"/>
      <c r="G14" s="1006"/>
      <c r="H14" s="1006"/>
      <c r="I14" s="1006"/>
      <c r="J14" s="1006"/>
      <c r="K14" s="1006"/>
      <c r="L14" s="1006"/>
      <c r="M14" s="1006"/>
      <c r="N14" s="1007"/>
    </row>
    <row r="15" spans="1:1273" ht="23.25">
      <c r="B15" s="1005" t="s">
        <v>182</v>
      </c>
      <c r="C15" s="1006"/>
      <c r="D15" s="1006"/>
      <c r="E15" s="1006"/>
      <c r="F15" s="1006"/>
      <c r="G15" s="1006"/>
      <c r="H15" s="1006"/>
      <c r="I15" s="1006"/>
      <c r="J15" s="1006"/>
      <c r="K15" s="1006"/>
      <c r="L15" s="1006"/>
      <c r="M15" s="1006"/>
      <c r="N15" s="1007"/>
    </row>
    <row r="16" spans="1:1273" ht="23.25">
      <c r="B16" s="1005" t="s">
        <v>186</v>
      </c>
      <c r="C16" s="1006"/>
      <c r="D16" s="1006"/>
      <c r="E16" s="1006"/>
      <c r="F16" s="1006"/>
      <c r="G16" s="1006"/>
      <c r="H16" s="1006"/>
      <c r="I16" s="1006"/>
      <c r="J16" s="1006"/>
      <c r="K16" s="1006"/>
      <c r="L16" s="1006"/>
      <c r="M16" s="1006"/>
      <c r="N16" s="1007"/>
    </row>
    <row r="17" spans="2:14" ht="23.25">
      <c r="B17" s="1005" t="s">
        <v>195</v>
      </c>
      <c r="C17" s="1006"/>
      <c r="D17" s="1006"/>
      <c r="E17" s="1006"/>
      <c r="F17" s="1006"/>
      <c r="G17" s="1006"/>
      <c r="H17" s="1006"/>
      <c r="I17" s="1006"/>
      <c r="J17" s="1006"/>
      <c r="K17" s="1006"/>
      <c r="L17" s="1006"/>
      <c r="M17" s="1006"/>
      <c r="N17" s="1007"/>
    </row>
    <row r="18" spans="2:14" ht="23.25">
      <c r="B18" s="1005" t="s">
        <v>204</v>
      </c>
      <c r="C18" s="1006"/>
      <c r="D18" s="1006"/>
      <c r="E18" s="1006"/>
      <c r="F18" s="1006"/>
      <c r="G18" s="1006"/>
      <c r="H18" s="1006"/>
      <c r="I18" s="1006"/>
      <c r="J18" s="1006"/>
      <c r="K18" s="1006"/>
      <c r="L18" s="1006"/>
      <c r="M18" s="1006"/>
      <c r="N18" s="1007"/>
    </row>
    <row r="19" spans="2:14" ht="23.25">
      <c r="B19" s="1005" t="s">
        <v>219</v>
      </c>
      <c r="C19" s="1006"/>
      <c r="D19" s="1006"/>
      <c r="E19" s="1006"/>
      <c r="F19" s="1006"/>
      <c r="G19" s="1006"/>
      <c r="H19" s="1006"/>
      <c r="I19" s="1006"/>
      <c r="J19" s="1006"/>
      <c r="K19" s="1006"/>
      <c r="L19" s="1006"/>
      <c r="M19" s="1006"/>
      <c r="N19" s="1007"/>
    </row>
    <row r="20" spans="2:14" ht="23.25">
      <c r="B20" s="1005" t="s">
        <v>224</v>
      </c>
      <c r="C20" s="1006"/>
      <c r="D20" s="1006"/>
      <c r="E20" s="1006"/>
      <c r="F20" s="1006"/>
      <c r="G20" s="1006"/>
      <c r="H20" s="1006"/>
      <c r="I20" s="1006"/>
      <c r="J20" s="1006"/>
      <c r="K20" s="1006"/>
      <c r="L20" s="1006"/>
      <c r="M20" s="1006"/>
      <c r="N20" s="1007"/>
    </row>
    <row r="21" spans="2:14" ht="23.25">
      <c r="B21" s="1005" t="s">
        <v>229</v>
      </c>
      <c r="C21" s="1006"/>
      <c r="D21" s="1006"/>
      <c r="E21" s="1006"/>
      <c r="F21" s="1006"/>
      <c r="G21" s="1006"/>
      <c r="H21" s="1006"/>
      <c r="I21" s="1006"/>
      <c r="J21" s="1006"/>
      <c r="K21" s="1006"/>
      <c r="L21" s="1006"/>
      <c r="M21" s="1006"/>
      <c r="N21" s="1007"/>
    </row>
    <row r="22" spans="2:14" ht="23.25">
      <c r="B22" s="1005" t="s">
        <v>232</v>
      </c>
      <c r="C22" s="1006"/>
      <c r="D22" s="1006"/>
      <c r="E22" s="1006"/>
      <c r="F22" s="1006"/>
      <c r="G22" s="1006"/>
      <c r="H22" s="1006"/>
      <c r="I22" s="1006"/>
      <c r="J22" s="1006"/>
      <c r="K22" s="1006"/>
      <c r="L22" s="1006"/>
      <c r="M22" s="1006"/>
      <c r="N22" s="1007"/>
    </row>
    <row r="23" spans="2:14" ht="23.25">
      <c r="B23" s="125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7"/>
    </row>
    <row r="24" spans="2:14" ht="23.25">
      <c r="B24" s="33" t="s">
        <v>2</v>
      </c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7"/>
    </row>
    <row r="25" spans="2:14" ht="23.25">
      <c r="B25" s="128" t="str">
        <f ca="1">CELL("nomfichier",A21)</f>
        <v>D:\1 UPRT SITE WEB\uprt.fr\ff-mickael-rabeau\[ff-mr-chocolat.xlsx]Liste</v>
      </c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7"/>
    </row>
    <row r="26" spans="2:14" ht="15.75" thickBot="1">
      <c r="B26" s="122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4"/>
    </row>
  </sheetData>
  <mergeCells count="20">
    <mergeCell ref="B12:N12"/>
    <mergeCell ref="B2:N3"/>
    <mergeCell ref="B4:N4"/>
    <mergeCell ref="B5:N5"/>
    <mergeCell ref="B6:N6"/>
    <mergeCell ref="B7:N7"/>
    <mergeCell ref="B8:N8"/>
    <mergeCell ref="B9:N9"/>
    <mergeCell ref="B10:N10"/>
    <mergeCell ref="B11:N11"/>
    <mergeCell ref="B19:N19"/>
    <mergeCell ref="B20:N20"/>
    <mergeCell ref="B21:N21"/>
    <mergeCell ref="B22:N2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L581"/>
  <sheetViews>
    <sheetView showZeros="0" topLeftCell="A19" workbookViewId="0">
      <selection activeCell="L18" sqref="L18"/>
    </sheetView>
  </sheetViews>
  <sheetFormatPr baseColWidth="10" defaultRowHeight="15"/>
  <cols>
    <col min="1" max="1" width="3.7109375" customWidth="1"/>
    <col min="2" max="14" width="11.7109375" customWidth="1"/>
    <col min="15" max="15" width="9.7109375" customWidth="1"/>
    <col min="16" max="16" width="3.7109375" customWidth="1"/>
    <col min="17" max="29" width="11.7109375" customWidth="1"/>
  </cols>
  <sheetData>
    <row r="1" spans="1:1312" s="2" customFormat="1" ht="15.75" thickBot="1">
      <c r="A1" s="161">
        <f t="shared" ref="A1:N1" ca="1" si="0">CELL("largeur",A1)</f>
        <v>3</v>
      </c>
      <c r="B1" s="161">
        <f t="shared" ca="1" si="0"/>
        <v>11</v>
      </c>
      <c r="C1" s="161">
        <f t="shared" ca="1" si="0"/>
        <v>11</v>
      </c>
      <c r="D1" s="161">
        <f t="shared" ca="1" si="0"/>
        <v>11</v>
      </c>
      <c r="E1" s="161">
        <f t="shared" ca="1" si="0"/>
        <v>11</v>
      </c>
      <c r="F1" s="161">
        <f t="shared" ca="1" si="0"/>
        <v>11</v>
      </c>
      <c r="G1" s="161">
        <f t="shared" ca="1" si="0"/>
        <v>11</v>
      </c>
      <c r="H1" s="161">
        <f t="shared" ca="1" si="0"/>
        <v>11</v>
      </c>
      <c r="I1" s="161">
        <f t="shared" ca="1" si="0"/>
        <v>11</v>
      </c>
      <c r="J1" s="161">
        <f t="shared" ca="1" si="0"/>
        <v>11</v>
      </c>
      <c r="K1" s="161">
        <f t="shared" ca="1" si="0"/>
        <v>11</v>
      </c>
      <c r="L1" s="161">
        <f t="shared" ca="1" si="0"/>
        <v>11</v>
      </c>
      <c r="M1" s="161">
        <f t="shared" ca="1" si="0"/>
        <v>11</v>
      </c>
      <c r="N1" s="161">
        <f t="shared" ca="1" si="0"/>
        <v>11</v>
      </c>
      <c r="O1" s="140" t="s">
        <v>572</v>
      </c>
      <c r="P1" s="161">
        <f t="shared" ref="P1:AC1" ca="1" si="1">CELL("largeur",P1)</f>
        <v>3</v>
      </c>
      <c r="Q1" s="161">
        <f t="shared" ca="1" si="1"/>
        <v>11</v>
      </c>
      <c r="R1" s="161">
        <f t="shared" ca="1" si="1"/>
        <v>11</v>
      </c>
      <c r="S1" s="161">
        <f t="shared" ca="1" si="1"/>
        <v>11</v>
      </c>
      <c r="T1" s="161">
        <f t="shared" ca="1" si="1"/>
        <v>11</v>
      </c>
      <c r="U1" s="161">
        <f t="shared" ca="1" si="1"/>
        <v>11</v>
      </c>
      <c r="V1" s="161">
        <f t="shared" ca="1" si="1"/>
        <v>11</v>
      </c>
      <c r="W1" s="161">
        <f t="shared" ca="1" si="1"/>
        <v>11</v>
      </c>
      <c r="X1" s="161">
        <f t="shared" ca="1" si="1"/>
        <v>11</v>
      </c>
      <c r="Y1" s="161">
        <f t="shared" ca="1" si="1"/>
        <v>11</v>
      </c>
      <c r="Z1" s="161">
        <f t="shared" ca="1" si="1"/>
        <v>11</v>
      </c>
      <c r="AA1" s="161">
        <f t="shared" ca="1" si="1"/>
        <v>11</v>
      </c>
      <c r="AB1" s="161">
        <f t="shared" ca="1" si="1"/>
        <v>11</v>
      </c>
      <c r="AC1" s="161">
        <f t="shared" ca="1" si="1"/>
        <v>11</v>
      </c>
      <c r="AD1" s="140" t="s">
        <v>572</v>
      </c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</row>
    <row r="2" spans="1:1312" ht="20.25" customHeight="1">
      <c r="B2" s="1255" t="s">
        <v>0</v>
      </c>
      <c r="C2" s="1096"/>
      <c r="D2" s="1096"/>
      <c r="E2" s="1096"/>
      <c r="F2" s="1096"/>
      <c r="G2" s="1096"/>
      <c r="H2" s="1096"/>
      <c r="I2" s="1096"/>
      <c r="J2" s="1096"/>
      <c r="K2" s="1096"/>
      <c r="L2" s="1096"/>
      <c r="M2" s="1096"/>
      <c r="N2" s="1256"/>
      <c r="O2" s="3"/>
      <c r="Q2" s="1255" t="s">
        <v>1</v>
      </c>
      <c r="R2" s="1096"/>
      <c r="S2" s="1096"/>
      <c r="T2" s="1096"/>
      <c r="U2" s="1096"/>
      <c r="V2" s="1096"/>
      <c r="W2" s="1096"/>
      <c r="X2" s="1096"/>
      <c r="Y2" s="1096"/>
      <c r="Z2" s="1096"/>
      <c r="AA2" s="1096"/>
      <c r="AB2" s="1096"/>
      <c r="AC2" s="1256"/>
    </row>
    <row r="3" spans="1:1312" ht="15.75" customHeight="1" thickBot="1">
      <c r="B3" s="1257"/>
      <c r="C3" s="1099"/>
      <c r="D3" s="1099"/>
      <c r="E3" s="1099"/>
      <c r="F3" s="1099"/>
      <c r="G3" s="1099"/>
      <c r="H3" s="1099"/>
      <c r="I3" s="1099"/>
      <c r="J3" s="1099"/>
      <c r="K3" s="1099"/>
      <c r="L3" s="1099"/>
      <c r="M3" s="1099"/>
      <c r="N3" s="1258"/>
      <c r="O3" s="3"/>
      <c r="Q3" s="1257"/>
      <c r="R3" s="1099"/>
      <c r="S3" s="1099"/>
      <c r="T3" s="1099"/>
      <c r="U3" s="1099"/>
      <c r="V3" s="1099"/>
      <c r="W3" s="1099"/>
      <c r="X3" s="1099"/>
      <c r="Y3" s="1099"/>
      <c r="Z3" s="1099"/>
      <c r="AA3" s="1099"/>
      <c r="AB3" s="1099"/>
      <c r="AC3" s="1258"/>
    </row>
    <row r="4" spans="1:1312" ht="15.75" customHeight="1">
      <c r="A4" s="4" t="str">
        <f ca="1">CELL("nomfichier",A1)</f>
        <v>D:\1 UPRT SITE WEB\uprt.fr\ff-mickael-rabeau\[ff-mr-chocolat.xlsx]Chocolat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3"/>
      <c r="Q4" s="6" t="s">
        <v>2</v>
      </c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1312" s="11" customFormat="1">
      <c r="A5" s="7"/>
      <c r="B5" s="8"/>
      <c r="C5" s="9" t="s">
        <v>3</v>
      </c>
      <c r="D5" s="7"/>
      <c r="E5" s="7"/>
      <c r="F5" s="7"/>
      <c r="G5" s="10"/>
      <c r="H5" s="9" t="s">
        <v>4</v>
      </c>
      <c r="L5" s="7"/>
      <c r="M5" s="7"/>
      <c r="N5" s="7"/>
      <c r="O5" s="7"/>
      <c r="P5" s="7"/>
      <c r="Q5" s="12" t="str">
        <f ca="1">CELL("nomfichier",P1)</f>
        <v>D:\1 UPRT SITE WEB\uprt.fr\ff-mickael-rabeau\[ff-mr-chocolat.xlsx]Chocolat</v>
      </c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</row>
    <row r="6" spans="1:1312" s="11" customFormat="1" ht="1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14" t="s">
        <v>5</v>
      </c>
      <c r="L6" s="7"/>
      <c r="M6" s="7"/>
      <c r="N6" s="7"/>
      <c r="O6" s="7"/>
      <c r="P6" s="7"/>
      <c r="Q6" s="1259" t="s">
        <v>6</v>
      </c>
      <c r="R6" s="1259"/>
      <c r="S6" s="1259"/>
      <c r="T6" s="1259"/>
      <c r="U6" s="1259"/>
      <c r="V6" s="1259"/>
      <c r="W6" s="1259"/>
      <c r="X6" s="1259"/>
      <c r="Y6" s="1259"/>
      <c r="Z6" s="1259"/>
      <c r="AA6" s="1259"/>
      <c r="AB6" s="1259"/>
      <c r="AC6" s="1259"/>
    </row>
    <row r="7" spans="1:1312" ht="15" customHeight="1">
      <c r="B7" s="1260" t="s">
        <v>7</v>
      </c>
      <c r="C7" s="1260"/>
      <c r="D7" s="1260"/>
      <c r="E7" s="1260"/>
      <c r="F7" s="1260"/>
      <c r="G7" s="1260"/>
      <c r="H7" s="1260"/>
      <c r="I7" s="1260"/>
      <c r="J7" s="1260"/>
      <c r="K7" s="1260"/>
      <c r="L7" s="1260"/>
      <c r="M7" s="1260"/>
      <c r="N7" s="1260"/>
      <c r="Q7" s="1259"/>
      <c r="R7" s="1259"/>
      <c r="S7" s="1259"/>
      <c r="T7" s="1259"/>
      <c r="U7" s="1259"/>
      <c r="V7" s="1259"/>
      <c r="W7" s="1259"/>
      <c r="X7" s="1259"/>
      <c r="Y7" s="1259"/>
      <c r="Z7" s="1259"/>
      <c r="AA7" s="1259"/>
      <c r="AB7" s="1259"/>
      <c r="AC7" s="1259"/>
    </row>
    <row r="8" spans="1:1312" ht="15" customHeight="1">
      <c r="B8" s="1260"/>
      <c r="C8" s="1260"/>
      <c r="D8" s="1260"/>
      <c r="E8" s="1260"/>
      <c r="F8" s="1260"/>
      <c r="G8" s="1260"/>
      <c r="H8" s="1260"/>
      <c r="I8" s="1260"/>
      <c r="J8" s="1260"/>
      <c r="K8" s="1260"/>
      <c r="L8" s="1260"/>
      <c r="M8" s="1260"/>
      <c r="N8" s="1260"/>
      <c r="Q8" s="1259"/>
      <c r="R8" s="1259"/>
      <c r="S8" s="1259"/>
      <c r="T8" s="1259"/>
      <c r="U8" s="1259"/>
      <c r="V8" s="1259"/>
      <c r="W8" s="1259"/>
      <c r="X8" s="1259"/>
      <c r="Y8" s="1259"/>
      <c r="Z8" s="1259"/>
      <c r="AA8" s="1259"/>
      <c r="AB8" s="1259"/>
      <c r="AC8" s="1259"/>
    </row>
    <row r="10" spans="1:1312" ht="15.75" thickBot="1">
      <c r="A10" s="15" t="s">
        <v>8</v>
      </c>
      <c r="B10" s="1075" t="str">
        <f>B11</f>
        <v>La génoise chocolat</v>
      </c>
      <c r="C10" s="1075"/>
      <c r="D10" s="1075"/>
      <c r="E10" s="1075"/>
      <c r="F10" s="1075"/>
      <c r="G10" s="1075"/>
      <c r="H10" s="1075"/>
      <c r="I10" s="1075"/>
      <c r="J10" s="1075"/>
      <c r="K10" s="1075"/>
      <c r="L10" s="1075"/>
      <c r="M10" s="1075"/>
      <c r="N10" s="1075"/>
      <c r="P10" s="15" t="s">
        <v>8</v>
      </c>
      <c r="Q10" s="1075" t="str">
        <f>Q11</f>
        <v>La génoise chocolat</v>
      </c>
      <c r="R10" s="1075"/>
      <c r="S10" s="1075"/>
      <c r="T10" s="1075"/>
      <c r="U10" s="1075"/>
      <c r="V10" s="1075"/>
      <c r="W10" s="1075"/>
      <c r="X10" s="1075"/>
      <c r="Y10" s="1075"/>
      <c r="Z10" s="1075"/>
      <c r="AA10" s="1075"/>
      <c r="AB10" s="1075"/>
      <c r="AC10" s="1075"/>
    </row>
    <row r="11" spans="1:1312">
      <c r="A11" s="1076" t="str">
        <f>B11</f>
        <v>La génoise chocolat</v>
      </c>
      <c r="B11" s="1077" t="s">
        <v>9</v>
      </c>
      <c r="C11" s="1078"/>
      <c r="D11" s="1078"/>
      <c r="E11" s="1078"/>
      <c r="F11" s="1078"/>
      <c r="G11" s="1078"/>
      <c r="H11" s="1078"/>
      <c r="I11" s="1078"/>
      <c r="J11" s="1078"/>
      <c r="K11" s="1078"/>
      <c r="L11" s="1078"/>
      <c r="M11" s="1078"/>
      <c r="N11" s="1079"/>
      <c r="P11" s="1076" t="str">
        <f>Q11</f>
        <v>La génoise chocolat</v>
      </c>
      <c r="Q11" s="1083" t="s">
        <v>9</v>
      </c>
      <c r="R11" s="1084"/>
      <c r="S11" s="1084"/>
      <c r="T11" s="1084"/>
      <c r="U11" s="1084"/>
      <c r="V11" s="1084"/>
      <c r="W11" s="1084"/>
      <c r="X11" s="1084"/>
      <c r="Y11" s="1084"/>
      <c r="Z11" s="1084"/>
      <c r="AA11" s="1084"/>
      <c r="AB11" s="1084"/>
      <c r="AC11" s="1085"/>
    </row>
    <row r="12" spans="1:1312" ht="15" customHeight="1">
      <c r="A12" s="1076"/>
      <c r="B12" s="1080"/>
      <c r="C12" s="1081"/>
      <c r="D12" s="1081"/>
      <c r="E12" s="1081"/>
      <c r="F12" s="1081"/>
      <c r="G12" s="1081"/>
      <c r="H12" s="1081"/>
      <c r="I12" s="1081"/>
      <c r="J12" s="1081"/>
      <c r="K12" s="1081"/>
      <c r="L12" s="1081"/>
      <c r="M12" s="1081"/>
      <c r="N12" s="1082"/>
      <c r="P12" s="1076"/>
      <c r="Q12" s="1005"/>
      <c r="R12" s="1006"/>
      <c r="S12" s="1006"/>
      <c r="T12" s="1006"/>
      <c r="U12" s="1006"/>
      <c r="V12" s="1006"/>
      <c r="W12" s="1006"/>
      <c r="X12" s="1006"/>
      <c r="Y12" s="1006"/>
      <c r="Z12" s="1006"/>
      <c r="AA12" s="1006"/>
      <c r="AB12" s="1006"/>
      <c r="AC12" s="1007"/>
    </row>
    <row r="13" spans="1:1312" ht="15" customHeight="1">
      <c r="A13" s="1076"/>
      <c r="B13" s="1086" t="s">
        <v>10</v>
      </c>
      <c r="C13" s="1087"/>
      <c r="D13" s="1087"/>
      <c r="E13" s="1087"/>
      <c r="F13" s="1087"/>
      <c r="G13" s="1087"/>
      <c r="H13" s="1087"/>
      <c r="I13" s="1087"/>
      <c r="J13" s="1087"/>
      <c r="K13" s="1087"/>
      <c r="L13" s="1087"/>
      <c r="M13" s="1087"/>
      <c r="N13" s="1088"/>
      <c r="P13" s="1076"/>
      <c r="Q13" s="1086" t="s">
        <v>10</v>
      </c>
      <c r="R13" s="1087"/>
      <c r="S13" s="1087"/>
      <c r="T13" s="1087"/>
      <c r="U13" s="1087"/>
      <c r="V13" s="1087"/>
      <c r="W13" s="1087"/>
      <c r="X13" s="1087"/>
      <c r="Y13" s="1087"/>
      <c r="Z13" s="1087"/>
      <c r="AA13" s="1087"/>
      <c r="AB13" s="1087"/>
      <c r="AC13" s="1088"/>
    </row>
    <row r="14" spans="1:1312" ht="15.75" thickBot="1">
      <c r="A14" s="1076"/>
      <c r="B14" s="1089"/>
      <c r="C14" s="1090"/>
      <c r="D14" s="1090"/>
      <c r="E14" s="1090"/>
      <c r="F14" s="1090"/>
      <c r="G14" s="1090"/>
      <c r="H14" s="1090"/>
      <c r="I14" s="1090"/>
      <c r="J14" s="1090"/>
      <c r="K14" s="1090"/>
      <c r="L14" s="1090"/>
      <c r="M14" s="1090"/>
      <c r="N14" s="1091"/>
      <c r="P14" s="1076"/>
      <c r="Q14" s="1089"/>
      <c r="R14" s="1090"/>
      <c r="S14" s="1090"/>
      <c r="T14" s="1090"/>
      <c r="U14" s="1090"/>
      <c r="V14" s="1090"/>
      <c r="W14" s="1090"/>
      <c r="X14" s="1090"/>
      <c r="Y14" s="1090"/>
      <c r="Z14" s="1090"/>
      <c r="AA14" s="1090"/>
      <c r="AB14" s="1090"/>
      <c r="AC14" s="1091"/>
    </row>
    <row r="15" spans="1:1312" ht="15" customHeight="1">
      <c r="A15" s="1076"/>
      <c r="B15" s="14"/>
      <c r="C15" s="14"/>
      <c r="D15" s="14"/>
      <c r="E15" s="14"/>
      <c r="F15" s="14"/>
      <c r="G15" s="16"/>
      <c r="H15" s="16"/>
      <c r="I15" s="16"/>
      <c r="J15" s="16"/>
      <c r="K15" s="16"/>
      <c r="L15" s="14"/>
      <c r="M15" s="14"/>
      <c r="N15" s="17"/>
      <c r="P15" s="1076"/>
      <c r="Q15" s="1095" t="s">
        <v>11</v>
      </c>
      <c r="R15" s="1096"/>
      <c r="S15" s="1096"/>
      <c r="T15" s="1096"/>
      <c r="U15" s="1096"/>
      <c r="V15" s="1096"/>
      <c r="W15" s="1096"/>
      <c r="X15" s="1096"/>
      <c r="Y15" s="1096"/>
      <c r="Z15" s="1096"/>
      <c r="AA15" s="1096"/>
      <c r="AB15" s="1096"/>
      <c r="AC15" s="1097"/>
    </row>
    <row r="16" spans="1:1312" ht="15.75" customHeight="1" thickBot="1">
      <c r="A16" s="1076"/>
      <c r="B16" s="14"/>
      <c r="C16" s="14"/>
      <c r="D16" s="14"/>
      <c r="E16" s="14"/>
      <c r="F16" s="14"/>
      <c r="G16" s="1028" t="s">
        <v>12</v>
      </c>
      <c r="H16" s="1028"/>
      <c r="I16" s="1028" t="s">
        <v>12</v>
      </c>
      <c r="J16" s="1028"/>
      <c r="K16" s="18"/>
      <c r="L16" s="14"/>
      <c r="M16" s="14"/>
      <c r="N16" s="17"/>
      <c r="P16" s="1076"/>
      <c r="Q16" s="1098"/>
      <c r="R16" s="1099"/>
      <c r="S16" s="1099"/>
      <c r="T16" s="1099"/>
      <c r="U16" s="1099"/>
      <c r="V16" s="1099"/>
      <c r="W16" s="1099"/>
      <c r="X16" s="1099"/>
      <c r="Y16" s="1099"/>
      <c r="Z16" s="1099"/>
      <c r="AA16" s="1099"/>
      <c r="AB16" s="1099"/>
      <c r="AC16" s="1100"/>
    </row>
    <row r="17" spans="1:29" ht="21">
      <c r="A17" s="1076"/>
      <c r="B17" s="14"/>
      <c r="C17" s="14"/>
      <c r="D17" s="14"/>
      <c r="E17" s="489"/>
      <c r="F17" s="481" t="s">
        <v>13</v>
      </c>
      <c r="G17" s="1026">
        <v>1</v>
      </c>
      <c r="H17" s="1027"/>
      <c r="I17" s="1026">
        <v>2.5</v>
      </c>
      <c r="J17" s="1027"/>
      <c r="K17" s="489"/>
      <c r="L17" s="489"/>
      <c r="M17" s="489"/>
      <c r="N17" s="490"/>
      <c r="P17" s="1076"/>
      <c r="Q17" s="20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7"/>
    </row>
    <row r="18" spans="1:29" ht="15" customHeight="1">
      <c r="A18" s="1076"/>
      <c r="B18" s="682" t="s">
        <v>14</v>
      </c>
      <c r="C18" s="472" t="s">
        <v>15</v>
      </c>
      <c r="D18" s="472" t="s">
        <v>16</v>
      </c>
      <c r="E18" s="489"/>
      <c r="F18" s="489"/>
      <c r="G18" s="1130" t="s">
        <v>15</v>
      </c>
      <c r="H18" s="1131"/>
      <c r="I18" s="1130" t="s">
        <v>16</v>
      </c>
      <c r="J18" s="1131"/>
      <c r="K18" s="489"/>
      <c r="L18" s="489"/>
      <c r="M18" s="489"/>
      <c r="N18" s="490"/>
      <c r="P18" s="1076"/>
      <c r="Q18" s="1123" t="s">
        <v>17</v>
      </c>
      <c r="R18" s="1102"/>
      <c r="S18" s="1102"/>
      <c r="T18" s="1102"/>
      <c r="U18" s="1102"/>
      <c r="V18" s="1102"/>
      <c r="W18" s="1102"/>
      <c r="X18" s="1102"/>
      <c r="Y18" s="1102"/>
      <c r="Z18" s="1102"/>
      <c r="AA18" s="1102"/>
      <c r="AB18" s="22"/>
      <c r="AC18" s="17"/>
    </row>
    <row r="19" spans="1:29" ht="15" customHeight="1">
      <c r="A19" s="1076"/>
      <c r="B19" s="502" t="s">
        <v>18</v>
      </c>
      <c r="C19" s="502" t="s">
        <v>18</v>
      </c>
      <c r="D19" s="502" t="s">
        <v>18</v>
      </c>
      <c r="E19" s="466" t="s">
        <v>19</v>
      </c>
      <c r="F19" s="61"/>
      <c r="G19" s="680"/>
      <c r="H19" s="681"/>
      <c r="I19" s="650"/>
      <c r="J19" s="610"/>
      <c r="K19" s="1182" t="s">
        <v>20</v>
      </c>
      <c r="L19" s="1182"/>
      <c r="M19" s="1182"/>
      <c r="N19" s="1183"/>
      <c r="P19" s="1076"/>
      <c r="Q19" s="1123"/>
      <c r="R19" s="1102"/>
      <c r="S19" s="1102"/>
      <c r="T19" s="1102"/>
      <c r="U19" s="1102"/>
      <c r="V19" s="1102"/>
      <c r="W19" s="1102"/>
      <c r="X19" s="1102"/>
      <c r="Y19" s="1102"/>
      <c r="Z19" s="1102"/>
      <c r="AA19" s="1102"/>
      <c r="AB19" s="25" t="s">
        <v>12</v>
      </c>
      <c r="AC19" s="17"/>
    </row>
    <row r="20" spans="1:29" ht="15.75" customHeight="1">
      <c r="A20" s="1076"/>
      <c r="B20" s="503">
        <v>32</v>
      </c>
      <c r="C20" s="504">
        <v>1.6</v>
      </c>
      <c r="D20" s="504"/>
      <c r="E20" s="1016" t="s">
        <v>21</v>
      </c>
      <c r="F20" s="1016"/>
      <c r="G20" s="1251">
        <f>IF(ISTEXT(C20),0,(C20/C29)*G17)</f>
        <v>0.44260027662517282</v>
      </c>
      <c r="H20" s="1252"/>
      <c r="I20" s="1261">
        <f>(B21/D21)*I21</f>
        <v>21.337126600284499</v>
      </c>
      <c r="J20" s="1262"/>
      <c r="K20" s="1058" t="s">
        <v>22</v>
      </c>
      <c r="L20" s="1058"/>
      <c r="M20" s="1058"/>
      <c r="N20" s="1059"/>
      <c r="P20" s="1076"/>
      <c r="Q20" s="1123"/>
      <c r="R20" s="1102"/>
      <c r="S20" s="1102"/>
      <c r="T20" s="1102"/>
      <c r="U20" s="1102"/>
      <c r="V20" s="1102"/>
      <c r="W20" s="1102"/>
      <c r="X20" s="1102"/>
      <c r="Y20" s="1102"/>
      <c r="Z20" s="1102"/>
      <c r="AA20" s="1102"/>
      <c r="AB20" s="22"/>
      <c r="AC20" s="17"/>
    </row>
    <row r="21" spans="1:29" ht="15.75" customHeight="1">
      <c r="A21" s="1076"/>
      <c r="B21" s="503">
        <v>3</v>
      </c>
      <c r="C21" s="504"/>
      <c r="D21" s="504">
        <v>0.15</v>
      </c>
      <c r="E21" s="1014" t="s">
        <v>21</v>
      </c>
      <c r="F21" s="1014"/>
      <c r="G21" s="1247">
        <f>(B20/C20)*G20</f>
        <v>8.8520055325034566</v>
      </c>
      <c r="H21" s="1248"/>
      <c r="I21" s="1249">
        <f>IF(ISTEXT(D21),0,(D21/D29)*I17)</f>
        <v>1.0668563300142249</v>
      </c>
      <c r="J21" s="1250"/>
      <c r="K21" s="1253"/>
      <c r="L21" s="1253"/>
      <c r="M21" s="1253"/>
      <c r="N21" s="1254"/>
      <c r="P21" s="1076"/>
      <c r="Q21" s="20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7"/>
    </row>
    <row r="22" spans="1:29" ht="15.75" customHeight="1">
      <c r="A22" s="1076"/>
      <c r="B22" s="505"/>
      <c r="C22" s="504">
        <v>1</v>
      </c>
      <c r="D22" s="504">
        <v>0.1</v>
      </c>
      <c r="E22" s="1018" t="s">
        <v>23</v>
      </c>
      <c r="F22" s="1018"/>
      <c r="G22" s="1243">
        <f>IF(ISTEXT(C22),0,(C22/C29)*G17)</f>
        <v>0.27662517289073302</v>
      </c>
      <c r="H22" s="1244"/>
      <c r="I22" s="1243">
        <f>IF(ISTEXT(D22),0,(D22/D29)*I17)</f>
        <v>0.71123755334281658</v>
      </c>
      <c r="J22" s="1244"/>
      <c r="K22" s="1060"/>
      <c r="L22" s="1060"/>
      <c r="M22" s="1060"/>
      <c r="N22" s="1061"/>
      <c r="P22" s="1076"/>
      <c r="Q22" s="1114" t="s">
        <v>6</v>
      </c>
      <c r="R22" s="1115"/>
      <c r="S22" s="1115"/>
      <c r="T22" s="1115"/>
      <c r="U22" s="1115"/>
      <c r="V22" s="1115"/>
      <c r="W22" s="1115"/>
      <c r="X22" s="1115"/>
      <c r="Y22" s="1115"/>
      <c r="Z22" s="1115"/>
      <c r="AA22" s="1115"/>
      <c r="AB22" s="23" t="s">
        <v>18</v>
      </c>
      <c r="AC22" s="17"/>
    </row>
    <row r="23" spans="1:29" ht="15.75" customHeight="1">
      <c r="A23" s="1076"/>
      <c r="B23" s="505"/>
      <c r="C23" s="504">
        <v>0.6</v>
      </c>
      <c r="D23" s="504">
        <v>0.05</v>
      </c>
      <c r="E23" s="1016" t="s">
        <v>24</v>
      </c>
      <c r="F23" s="1016"/>
      <c r="G23" s="1251">
        <f>IF(ISTEXT(C23),0,(C23/C29)*G17)</f>
        <v>0.1659751037344398</v>
      </c>
      <c r="H23" s="1252"/>
      <c r="I23" s="1251">
        <f>IF(ISTEXT(D23),0,(D23/D29)*I17)</f>
        <v>0.35561877667140829</v>
      </c>
      <c r="J23" s="1252"/>
      <c r="K23" s="1058" t="s">
        <v>25</v>
      </c>
      <c r="L23" s="1058"/>
      <c r="M23" s="1058"/>
      <c r="N23" s="1059"/>
      <c r="P23" s="1076"/>
      <c r="Q23" s="1114"/>
      <c r="R23" s="1115"/>
      <c r="S23" s="1115"/>
      <c r="T23" s="1115"/>
      <c r="U23" s="1115"/>
      <c r="V23" s="1115"/>
      <c r="W23" s="1115"/>
      <c r="X23" s="1115"/>
      <c r="Y23" s="1115"/>
      <c r="Z23" s="1115"/>
      <c r="AA23" s="1115"/>
      <c r="AB23" s="22"/>
      <c r="AC23" s="17"/>
    </row>
    <row r="24" spans="1:29" ht="15.75" customHeight="1">
      <c r="A24" s="1076"/>
      <c r="B24" s="505"/>
      <c r="C24" s="504">
        <v>0.2</v>
      </c>
      <c r="D24" s="504">
        <v>0.03</v>
      </c>
      <c r="E24" s="1014" t="s">
        <v>26</v>
      </c>
      <c r="F24" s="1014"/>
      <c r="G24" s="1249">
        <f>IF(ISTEXT(C24),0,(C24/C29)*G17)</f>
        <v>5.5325034578146602E-2</v>
      </c>
      <c r="H24" s="1250"/>
      <c r="I24" s="1249">
        <f>IF(ISTEXT(D24),0,(D24/D29)*I17)</f>
        <v>0.21337126600284498</v>
      </c>
      <c r="J24" s="1250"/>
      <c r="K24" s="1253"/>
      <c r="L24" s="1253"/>
      <c r="M24" s="1253"/>
      <c r="N24" s="1254"/>
      <c r="P24" s="1076"/>
      <c r="Q24" s="20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7"/>
    </row>
    <row r="25" spans="1:29" ht="21">
      <c r="A25" s="1076"/>
      <c r="B25" s="505"/>
      <c r="C25" s="504">
        <v>1.4999999999999999E-2</v>
      </c>
      <c r="D25" s="506">
        <v>1.5E-3</v>
      </c>
      <c r="E25" s="1014" t="s">
        <v>27</v>
      </c>
      <c r="F25" s="1014"/>
      <c r="G25" s="1249">
        <f>IF(ISTEXT(C25),0,(C25/C29)*G17)</f>
        <v>4.149377593360995E-3</v>
      </c>
      <c r="H25" s="1250"/>
      <c r="I25" s="1249">
        <f>IF(ISTEXT(D25),0,(D25/D29)*I17)</f>
        <v>1.0668563300142249E-2</v>
      </c>
      <c r="J25" s="1250"/>
      <c r="K25" s="1253"/>
      <c r="L25" s="1253"/>
      <c r="M25" s="1253"/>
      <c r="N25" s="1254"/>
      <c r="P25" s="1076"/>
      <c r="Q25" s="20"/>
      <c r="R25" s="14"/>
      <c r="S25" s="26" t="s">
        <v>28</v>
      </c>
      <c r="T25" s="14"/>
      <c r="U25" s="14"/>
      <c r="V25" s="14"/>
      <c r="W25" s="14"/>
      <c r="X25" s="14"/>
      <c r="Y25" s="14"/>
      <c r="Z25" s="14"/>
      <c r="AA25" s="14"/>
      <c r="AB25" s="14"/>
      <c r="AC25" s="17"/>
    </row>
    <row r="26" spans="1:29" ht="21">
      <c r="A26" s="1076"/>
      <c r="B26" s="505"/>
      <c r="C26" s="504">
        <v>0.2</v>
      </c>
      <c r="D26" s="504">
        <v>0.02</v>
      </c>
      <c r="E26" s="1018" t="s">
        <v>29</v>
      </c>
      <c r="F26" s="1018"/>
      <c r="G26" s="1243">
        <f>IF(ISTEXT(C26),0,(C26/C29)*G17)</f>
        <v>5.5325034578146602E-2</v>
      </c>
      <c r="H26" s="1244"/>
      <c r="I26" s="1243">
        <f>IF(ISTEXT(D26),0,(D26/D29)*I17)</f>
        <v>0.14224751066856331</v>
      </c>
      <c r="J26" s="1244"/>
      <c r="K26" s="1060"/>
      <c r="L26" s="1060"/>
      <c r="M26" s="1060"/>
      <c r="N26" s="1061"/>
      <c r="P26" s="1076"/>
      <c r="Q26" s="20"/>
      <c r="R26" s="14"/>
      <c r="S26" s="21" t="s">
        <v>14</v>
      </c>
      <c r="T26" s="29" t="s">
        <v>30</v>
      </c>
      <c r="U26" s="14"/>
      <c r="V26" s="14"/>
      <c r="W26" s="14"/>
      <c r="X26" s="14"/>
      <c r="Y26" s="14"/>
      <c r="Z26" s="14"/>
      <c r="AA26" s="14"/>
      <c r="AB26" s="14"/>
      <c r="AC26" s="17"/>
    </row>
    <row r="27" spans="1:29" ht="21">
      <c r="A27" s="1076"/>
      <c r="B27" s="505"/>
      <c r="C27" s="507"/>
      <c r="D27" s="507"/>
      <c r="E27" s="483"/>
      <c r="F27" s="492"/>
      <c r="G27" s="1073"/>
      <c r="H27" s="1074"/>
      <c r="I27" s="1073"/>
      <c r="J27" s="1074"/>
      <c r="K27" s="678"/>
      <c r="L27" s="678"/>
      <c r="M27" s="678"/>
      <c r="N27" s="679"/>
      <c r="P27" s="1076"/>
      <c r="Q27" s="20"/>
      <c r="R27" s="14"/>
      <c r="S27" s="14"/>
      <c r="T27" s="30">
        <v>8.8520055325034566</v>
      </c>
      <c r="U27" s="30">
        <v>21.337126600284499</v>
      </c>
      <c r="V27" s="14"/>
      <c r="W27" s="14"/>
      <c r="X27" s="14"/>
      <c r="Y27" s="14"/>
      <c r="Z27" s="14"/>
      <c r="AA27" s="14"/>
      <c r="AB27" s="14"/>
      <c r="AC27" s="17"/>
    </row>
    <row r="28" spans="1:29" ht="21">
      <c r="A28" s="1076"/>
      <c r="B28" s="505"/>
      <c r="C28" s="508"/>
      <c r="D28" s="508"/>
      <c r="E28" s="489"/>
      <c r="F28" s="489"/>
      <c r="G28" s="609"/>
      <c r="H28" s="606"/>
      <c r="I28" s="609"/>
      <c r="J28" s="606"/>
      <c r="K28" s="486"/>
      <c r="L28" s="493"/>
      <c r="M28" s="493"/>
      <c r="N28" s="494"/>
      <c r="P28" s="1076"/>
      <c r="Q28" s="33" t="s">
        <v>2</v>
      </c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7"/>
    </row>
    <row r="29" spans="1:29" ht="21.75" thickBot="1">
      <c r="A29" s="1076"/>
      <c r="B29" s="509"/>
      <c r="C29" s="34">
        <f>SUM(C20:C26)</f>
        <v>3.6150000000000007</v>
      </c>
      <c r="D29" s="34">
        <f>SUM(D20:D26)</f>
        <v>0.35149999999999998</v>
      </c>
      <c r="E29" s="1046" t="s">
        <v>31</v>
      </c>
      <c r="F29" s="1046"/>
      <c r="G29" s="1073">
        <f>SUM(G20,G22:H27)</f>
        <v>0.99999999999999989</v>
      </c>
      <c r="H29" s="1074">
        <f>SUM(H20:H26)</f>
        <v>0</v>
      </c>
      <c r="I29" s="1073">
        <f>SUM(I21:J26)</f>
        <v>2.5000000000000004</v>
      </c>
      <c r="J29" s="1074">
        <f>SUM(J20:J26)</f>
        <v>0</v>
      </c>
      <c r="K29" s="1241"/>
      <c r="L29" s="1241"/>
      <c r="M29" s="1241"/>
      <c r="N29" s="1242"/>
      <c r="P29" s="1076"/>
      <c r="Q29" s="12" t="str">
        <f ca="1">CELL("nomfichier",P25)</f>
        <v>D:\1 UPRT SITE WEB\uprt.fr\ff-mickael-rabeau\[ff-mr-chocolat.xlsx]Chocolat</v>
      </c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7"/>
    </row>
    <row r="30" spans="1:29" ht="21.75" thickBot="1">
      <c r="A30" s="1076"/>
      <c r="B30" s="505"/>
      <c r="C30" s="508"/>
      <c r="D30" s="468"/>
      <c r="E30" s="495"/>
      <c r="F30" s="495"/>
      <c r="G30" s="496"/>
      <c r="H30" s="497"/>
      <c r="I30" s="498"/>
      <c r="J30" s="499"/>
      <c r="K30" s="499"/>
      <c r="L30" s="499"/>
      <c r="M30" s="500"/>
      <c r="N30" s="501"/>
      <c r="P30" s="1076"/>
      <c r="Q30" s="38"/>
      <c r="R30" s="39"/>
      <c r="S30" s="39"/>
      <c r="T30" s="39"/>
      <c r="U30" s="40"/>
      <c r="V30" s="40"/>
      <c r="W30" s="40"/>
      <c r="X30" s="40"/>
      <c r="Y30" s="40"/>
      <c r="Z30" s="40"/>
      <c r="AA30" s="40"/>
      <c r="AB30" s="40"/>
      <c r="AC30" s="41"/>
    </row>
    <row r="31" spans="1:29">
      <c r="A31" s="1076"/>
      <c r="B31" s="514" t="s">
        <v>18</v>
      </c>
      <c r="C31" s="515"/>
      <c r="D31" s="58" t="s">
        <v>32</v>
      </c>
      <c r="E31" s="40"/>
      <c r="F31" s="40"/>
      <c r="G31" s="40"/>
      <c r="H31" s="40"/>
      <c r="I31" s="40"/>
      <c r="J31" s="40"/>
      <c r="K31" s="40"/>
      <c r="L31" s="40"/>
      <c r="M31" s="40"/>
      <c r="N31" s="41"/>
      <c r="P31" s="1076"/>
      <c r="Q31" s="20"/>
      <c r="R31" s="14" t="s">
        <v>5</v>
      </c>
      <c r="S31" s="43" t="s">
        <v>33</v>
      </c>
      <c r="T31" s="14"/>
      <c r="U31" s="14"/>
      <c r="V31" s="1036" t="s">
        <v>34</v>
      </c>
      <c r="W31" s="1036"/>
      <c r="X31" s="1036"/>
      <c r="Y31" s="1036"/>
      <c r="Z31" s="1036"/>
      <c r="AA31" s="1036"/>
      <c r="AB31" s="1036"/>
      <c r="AC31" s="1037"/>
    </row>
    <row r="32" spans="1:29">
      <c r="A32" s="1076"/>
      <c r="B32" s="516" t="s">
        <v>12</v>
      </c>
      <c r="C32" s="516"/>
      <c r="D32" s="59" t="s">
        <v>35</v>
      </c>
      <c r="E32" s="44"/>
      <c r="F32" s="44"/>
      <c r="G32" s="44"/>
      <c r="H32" s="44"/>
      <c r="I32" s="44"/>
      <c r="J32" s="44"/>
      <c r="K32" s="44"/>
      <c r="L32" s="44"/>
      <c r="M32" s="14"/>
      <c r="N32" s="45"/>
      <c r="P32" s="1076"/>
      <c r="Q32" s="14"/>
      <c r="R32" s="14"/>
      <c r="S32" s="14"/>
      <c r="T32" s="14"/>
      <c r="U32" s="14"/>
      <c r="V32" s="46"/>
      <c r="W32" s="46" t="s">
        <v>36</v>
      </c>
      <c r="X32" s="46"/>
      <c r="Y32" s="46"/>
      <c r="Z32" s="46"/>
      <c r="AA32" s="46"/>
      <c r="AB32" s="46"/>
      <c r="AC32" s="47"/>
    </row>
    <row r="33" spans="1:29" ht="15.75">
      <c r="A33" s="1076"/>
      <c r="B33" s="441" t="s">
        <v>573</v>
      </c>
      <c r="C33" s="442"/>
      <c r="D33" s="442"/>
      <c r="E33" s="442"/>
      <c r="F33" s="442"/>
      <c r="G33" s="442"/>
      <c r="H33" s="442"/>
      <c r="I33" s="442"/>
      <c r="J33" s="442"/>
      <c r="K33" s="442"/>
      <c r="L33" s="442"/>
      <c r="M33" s="442"/>
      <c r="N33" s="443"/>
      <c r="P33" s="1076"/>
      <c r="Q33" s="14"/>
      <c r="R33" s="14"/>
      <c r="S33" s="14"/>
      <c r="T33" s="14"/>
      <c r="U33" s="14"/>
      <c r="V33" s="46"/>
      <c r="W33" s="46"/>
      <c r="X33" s="46"/>
      <c r="Y33" s="46"/>
      <c r="Z33" s="46"/>
      <c r="AA33" s="46"/>
      <c r="AB33" s="46"/>
      <c r="AC33" s="47"/>
    </row>
    <row r="34" spans="1:29" ht="15.75">
      <c r="A34" s="1076"/>
      <c r="B34" s="444" t="s">
        <v>574</v>
      </c>
      <c r="C34" s="1245" t="s">
        <v>576</v>
      </c>
      <c r="D34" s="1245"/>
      <c r="E34" s="1245"/>
      <c r="F34" s="1245"/>
      <c r="G34" s="1245"/>
      <c r="H34" s="1245"/>
      <c r="I34" s="1245"/>
      <c r="J34" s="1245"/>
      <c r="K34" s="1245"/>
      <c r="L34" s="1245"/>
      <c r="M34" s="1245"/>
      <c r="N34" s="1246"/>
      <c r="P34" s="1076"/>
      <c r="Q34" s="14"/>
      <c r="R34" s="14"/>
      <c r="S34" s="14"/>
      <c r="T34" s="14"/>
      <c r="U34" s="14"/>
      <c r="V34" s="46"/>
      <c r="W34" s="46"/>
      <c r="X34" s="46"/>
      <c r="Y34" s="46"/>
      <c r="Z34" s="46"/>
      <c r="AA34" s="46"/>
      <c r="AB34" s="46"/>
      <c r="AC34" s="47"/>
    </row>
    <row r="35" spans="1:29" ht="15.75">
      <c r="A35" s="1076"/>
      <c r="B35" s="1116"/>
      <c r="C35" s="1117"/>
      <c r="D35" s="1117"/>
      <c r="E35" s="1117"/>
      <c r="F35" s="1117"/>
      <c r="G35" s="1117"/>
      <c r="H35" s="1117"/>
      <c r="I35" s="1117"/>
      <c r="J35" s="1117"/>
      <c r="K35" s="1117"/>
      <c r="L35" s="1117"/>
      <c r="M35" s="1117"/>
      <c r="N35" s="1118"/>
      <c r="P35" s="1076"/>
      <c r="Q35" s="14"/>
      <c r="R35" s="14"/>
      <c r="S35" s="14"/>
      <c r="T35" s="14"/>
      <c r="U35" s="14"/>
      <c r="V35" s="46"/>
      <c r="W35" s="46"/>
      <c r="X35" s="46"/>
      <c r="Y35" s="46"/>
      <c r="Z35" s="46"/>
      <c r="AA35" s="46"/>
      <c r="AB35" s="46"/>
      <c r="AC35" s="47"/>
    </row>
    <row r="36" spans="1:29" ht="15" customHeight="1">
      <c r="A36" s="1076"/>
      <c r="B36" s="1038" t="s">
        <v>37</v>
      </c>
      <c r="C36" s="1039"/>
      <c r="D36" s="1039"/>
      <c r="E36" s="1039"/>
      <c r="F36" s="1039"/>
      <c r="G36" s="1039"/>
      <c r="H36" s="1039"/>
      <c r="I36" s="1039"/>
      <c r="J36" s="1039"/>
      <c r="K36" s="1039"/>
      <c r="L36" s="1039"/>
      <c r="M36" s="1039"/>
      <c r="N36" s="1040"/>
      <c r="P36" s="1076"/>
      <c r="Q36" s="1038" t="s">
        <v>37</v>
      </c>
      <c r="R36" s="1039"/>
      <c r="S36" s="1039"/>
      <c r="T36" s="1039"/>
      <c r="U36" s="1039"/>
      <c r="V36" s="1039"/>
      <c r="W36" s="1039"/>
      <c r="X36" s="1039"/>
      <c r="Y36" s="1039"/>
      <c r="Z36" s="1039"/>
      <c r="AA36" s="1039"/>
      <c r="AB36" s="1039"/>
      <c r="AC36" s="1040"/>
    </row>
    <row r="37" spans="1:29" ht="15.75" thickBot="1">
      <c r="A37" s="1076"/>
      <c r="B37" s="1041"/>
      <c r="C37" s="1042"/>
      <c r="D37" s="1042"/>
      <c r="E37" s="1042"/>
      <c r="F37" s="1042"/>
      <c r="G37" s="1042"/>
      <c r="H37" s="1042"/>
      <c r="I37" s="1042"/>
      <c r="J37" s="1042"/>
      <c r="K37" s="1042"/>
      <c r="L37" s="1042"/>
      <c r="M37" s="1042"/>
      <c r="N37" s="1043"/>
      <c r="P37" s="1076"/>
      <c r="Q37" s="1041"/>
      <c r="R37" s="1042"/>
      <c r="S37" s="1042"/>
      <c r="T37" s="1042"/>
      <c r="U37" s="1042"/>
      <c r="V37" s="1042"/>
      <c r="W37" s="1042"/>
      <c r="X37" s="1042"/>
      <c r="Y37" s="1042"/>
      <c r="Z37" s="1042"/>
      <c r="AA37" s="1042"/>
      <c r="AB37" s="1042"/>
      <c r="AC37" s="1043"/>
    </row>
    <row r="39" spans="1:29" ht="15.75" thickBot="1">
      <c r="A39" s="15" t="s">
        <v>8</v>
      </c>
      <c r="B39" s="1075" t="str">
        <f>B40</f>
        <v>Biscuit cuillère chocolat</v>
      </c>
      <c r="C39" s="1075"/>
      <c r="D39" s="1075"/>
      <c r="E39" s="1075"/>
      <c r="F39" s="1075"/>
      <c r="G39" s="1075"/>
      <c r="H39" s="1075"/>
      <c r="I39" s="1075"/>
      <c r="J39" s="1075"/>
      <c r="K39" s="1075"/>
      <c r="L39" s="1075"/>
      <c r="M39" s="1075"/>
      <c r="N39" s="1075"/>
      <c r="O39" s="3"/>
      <c r="P39" s="15" t="s">
        <v>8</v>
      </c>
      <c r="Q39" s="1075" t="str">
        <f>Q40</f>
        <v>Biscuit cuillère chocolat</v>
      </c>
      <c r="R39" s="1075"/>
      <c r="S39" s="1075"/>
      <c r="T39" s="1075"/>
      <c r="U39" s="1075"/>
      <c r="V39" s="1075"/>
      <c r="W39" s="1075"/>
      <c r="X39" s="1075"/>
      <c r="Y39" s="1075"/>
      <c r="Z39" s="1075"/>
      <c r="AA39" s="1075"/>
      <c r="AB39" s="1075"/>
      <c r="AC39" s="1075"/>
    </row>
    <row r="40" spans="1:29" ht="23.25" customHeight="1">
      <c r="A40" s="1076" t="str">
        <f>B40</f>
        <v>Biscuit cuillère chocolat</v>
      </c>
      <c r="B40" s="1077" t="s">
        <v>38</v>
      </c>
      <c r="C40" s="1078"/>
      <c r="D40" s="1078"/>
      <c r="E40" s="1078"/>
      <c r="F40" s="1078"/>
      <c r="G40" s="1078"/>
      <c r="H40" s="1078"/>
      <c r="I40" s="1078"/>
      <c r="J40" s="1078"/>
      <c r="K40" s="1078"/>
      <c r="L40" s="1078"/>
      <c r="M40" s="1078"/>
      <c r="N40" s="1079"/>
      <c r="O40" s="3"/>
      <c r="P40" s="1076" t="str">
        <f>Q40</f>
        <v>Biscuit cuillère chocolat</v>
      </c>
      <c r="Q40" s="1083" t="s">
        <v>38</v>
      </c>
      <c r="R40" s="1084"/>
      <c r="S40" s="1084"/>
      <c r="T40" s="1084"/>
      <c r="U40" s="1084"/>
      <c r="V40" s="1084"/>
      <c r="W40" s="1084"/>
      <c r="X40" s="1084"/>
      <c r="Y40" s="1084"/>
      <c r="Z40" s="1084"/>
      <c r="AA40" s="1084"/>
      <c r="AB40" s="1084"/>
      <c r="AC40" s="1085"/>
    </row>
    <row r="41" spans="1:29" ht="15.75" customHeight="1">
      <c r="A41" s="1076"/>
      <c r="B41" s="1080"/>
      <c r="C41" s="1081"/>
      <c r="D41" s="1081"/>
      <c r="E41" s="1081"/>
      <c r="F41" s="1081"/>
      <c r="G41" s="1081"/>
      <c r="H41" s="1081"/>
      <c r="I41" s="1081"/>
      <c r="J41" s="1081"/>
      <c r="K41" s="1081"/>
      <c r="L41" s="1081"/>
      <c r="M41" s="1081"/>
      <c r="N41" s="1082"/>
      <c r="O41" s="3"/>
      <c r="P41" s="1076"/>
      <c r="Q41" s="1005"/>
      <c r="R41" s="1006"/>
      <c r="S41" s="1006"/>
      <c r="T41" s="1006"/>
      <c r="U41" s="1006"/>
      <c r="V41" s="1006"/>
      <c r="W41" s="1006"/>
      <c r="X41" s="1006"/>
      <c r="Y41" s="1006"/>
      <c r="Z41" s="1006"/>
      <c r="AA41" s="1006"/>
      <c r="AB41" s="1006"/>
      <c r="AC41" s="1007"/>
    </row>
    <row r="42" spans="1:29" ht="15.75" customHeight="1">
      <c r="A42" s="1076"/>
      <c r="B42" s="1086" t="s">
        <v>10</v>
      </c>
      <c r="C42" s="1087"/>
      <c r="D42" s="1087"/>
      <c r="E42" s="1087"/>
      <c r="F42" s="1087"/>
      <c r="G42" s="1087"/>
      <c r="H42" s="1087"/>
      <c r="I42" s="1087"/>
      <c r="J42" s="1087"/>
      <c r="K42" s="1087"/>
      <c r="L42" s="1087"/>
      <c r="M42" s="1087"/>
      <c r="N42" s="1088"/>
      <c r="O42" s="3"/>
      <c r="P42" s="1076"/>
      <c r="Q42" s="1086" t="s">
        <v>10</v>
      </c>
      <c r="R42" s="1087"/>
      <c r="S42" s="1087"/>
      <c r="T42" s="1087"/>
      <c r="U42" s="1087"/>
      <c r="V42" s="1087"/>
      <c r="W42" s="1087"/>
      <c r="X42" s="1087"/>
      <c r="Y42" s="1087"/>
      <c r="Z42" s="1087"/>
      <c r="AA42" s="1087"/>
      <c r="AB42" s="1087"/>
      <c r="AC42" s="1088"/>
    </row>
    <row r="43" spans="1:29" ht="15.75" customHeight="1" thickBot="1">
      <c r="A43" s="1076"/>
      <c r="B43" s="1089"/>
      <c r="C43" s="1090"/>
      <c r="D43" s="1090"/>
      <c r="E43" s="1090"/>
      <c r="F43" s="1090"/>
      <c r="G43" s="1090"/>
      <c r="H43" s="1090"/>
      <c r="I43" s="1090"/>
      <c r="J43" s="1090"/>
      <c r="K43" s="1090"/>
      <c r="L43" s="1090"/>
      <c r="M43" s="1090"/>
      <c r="N43" s="1091"/>
      <c r="O43" s="3"/>
      <c r="P43" s="1076"/>
      <c r="Q43" s="1089"/>
      <c r="R43" s="1090"/>
      <c r="S43" s="1090"/>
      <c r="T43" s="1090"/>
      <c r="U43" s="1090"/>
      <c r="V43" s="1090"/>
      <c r="W43" s="1090"/>
      <c r="X43" s="1090"/>
      <c r="Y43" s="1090"/>
      <c r="Z43" s="1090"/>
      <c r="AA43" s="1090"/>
      <c r="AB43" s="1090"/>
      <c r="AC43" s="1091"/>
    </row>
    <row r="44" spans="1:29" ht="15" customHeight="1">
      <c r="A44" s="1076"/>
      <c r="B44" s="20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7"/>
      <c r="O44" s="3"/>
      <c r="P44" s="1076"/>
      <c r="Q44" s="1095" t="s">
        <v>11</v>
      </c>
      <c r="R44" s="1096"/>
      <c r="S44" s="1096"/>
      <c r="T44" s="1096"/>
      <c r="U44" s="1096"/>
      <c r="V44" s="1096"/>
      <c r="W44" s="1096"/>
      <c r="X44" s="1096"/>
      <c r="Y44" s="1096"/>
      <c r="Z44" s="1096"/>
      <c r="AA44" s="1096"/>
      <c r="AB44" s="1096"/>
      <c r="AC44" s="1097"/>
    </row>
    <row r="45" spans="1:29" ht="15" customHeight="1" thickBot="1">
      <c r="A45" s="1076"/>
      <c r="B45" s="20"/>
      <c r="C45" s="14"/>
      <c r="D45" s="14"/>
      <c r="E45" s="14"/>
      <c r="F45" s="1028" t="s">
        <v>12</v>
      </c>
      <c r="G45" s="1028"/>
      <c r="H45" s="48"/>
      <c r="I45" s="14"/>
      <c r="J45" s="14"/>
      <c r="K45" s="14"/>
      <c r="L45" s="14"/>
      <c r="M45" s="14"/>
      <c r="N45" s="17"/>
      <c r="O45" s="3"/>
      <c r="P45" s="1076"/>
      <c r="Q45" s="1098"/>
      <c r="R45" s="1099"/>
      <c r="S45" s="1099"/>
      <c r="T45" s="1099"/>
      <c r="U45" s="1099"/>
      <c r="V45" s="1099"/>
      <c r="W45" s="1099"/>
      <c r="X45" s="1099"/>
      <c r="Y45" s="1099"/>
      <c r="Z45" s="1099"/>
      <c r="AA45" s="1099"/>
      <c r="AB45" s="1099"/>
      <c r="AC45" s="1100"/>
    </row>
    <row r="46" spans="1:29" ht="18.75" customHeight="1">
      <c r="A46" s="1076"/>
      <c r="B46" s="20"/>
      <c r="C46" s="14"/>
      <c r="D46" s="19" t="s">
        <v>13</v>
      </c>
      <c r="E46" s="49" t="s">
        <v>39</v>
      </c>
      <c r="F46" s="1233">
        <v>4</v>
      </c>
      <c r="G46" s="1234"/>
      <c r="H46" s="50"/>
      <c r="I46" s="51"/>
      <c r="J46" s="14"/>
      <c r="K46" s="14"/>
      <c r="L46" s="14"/>
      <c r="M46" s="14"/>
      <c r="N46" s="17"/>
      <c r="O46" s="3"/>
      <c r="P46" s="1076"/>
      <c r="Q46" s="20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7"/>
    </row>
    <row r="47" spans="1:29" ht="15" customHeight="1">
      <c r="A47" s="1076"/>
      <c r="B47" s="502" t="s">
        <v>18</v>
      </c>
      <c r="C47" s="502" t="s">
        <v>18</v>
      </c>
      <c r="D47" s="24" t="s">
        <v>19</v>
      </c>
      <c r="E47" s="14"/>
      <c r="F47" s="550"/>
      <c r="G47" s="648"/>
      <c r="H47" s="1036" t="s">
        <v>40</v>
      </c>
      <c r="I47" s="1036"/>
      <c r="J47" s="543" t="s">
        <v>20</v>
      </c>
      <c r="K47" s="116"/>
      <c r="L47" s="116"/>
      <c r="M47" s="116"/>
      <c r="N47" s="117"/>
      <c r="O47" s="3"/>
      <c r="P47" s="1076"/>
      <c r="Q47" s="1123" t="s">
        <v>17</v>
      </c>
      <c r="R47" s="1102"/>
      <c r="S47" s="1102"/>
      <c r="T47" s="1102"/>
      <c r="U47" s="1102"/>
      <c r="V47" s="1102"/>
      <c r="W47" s="1102"/>
      <c r="X47" s="1102"/>
      <c r="Y47" s="1102"/>
      <c r="Z47" s="1102"/>
      <c r="AA47" s="1102"/>
      <c r="AB47" s="22"/>
      <c r="AC47" s="17"/>
    </row>
    <row r="48" spans="1:29" ht="16.5" customHeight="1">
      <c r="A48" s="1076"/>
      <c r="B48" s="517">
        <v>20</v>
      </c>
      <c r="C48" s="504">
        <v>0.4</v>
      </c>
      <c r="D48" s="545" t="s">
        <v>41</v>
      </c>
      <c r="E48" s="545"/>
      <c r="F48" s="1065">
        <f>(C48/C55)*F46</f>
        <v>0.77669902912621358</v>
      </c>
      <c r="G48" s="1066"/>
      <c r="H48" s="674">
        <f>(B48/C48)*F48</f>
        <v>38.834951456310677</v>
      </c>
      <c r="I48" s="675" t="s">
        <v>42</v>
      </c>
      <c r="J48" s="1235" t="s">
        <v>43</v>
      </c>
      <c r="K48" s="1235"/>
      <c r="L48" s="1235"/>
      <c r="M48" s="1235"/>
      <c r="N48" s="1236"/>
      <c r="O48" s="3"/>
      <c r="P48" s="1076"/>
      <c r="Q48" s="1123"/>
      <c r="R48" s="1102"/>
      <c r="S48" s="1102"/>
      <c r="T48" s="1102"/>
      <c r="U48" s="1102"/>
      <c r="V48" s="1102"/>
      <c r="W48" s="1102"/>
      <c r="X48" s="1102"/>
      <c r="Y48" s="1102"/>
      <c r="Z48" s="1102"/>
      <c r="AA48" s="1102"/>
      <c r="AB48" s="25" t="s">
        <v>12</v>
      </c>
      <c r="AC48" s="17"/>
    </row>
    <row r="49" spans="1:29" ht="15.75" customHeight="1">
      <c r="A49" s="1076"/>
      <c r="B49" s="505"/>
      <c r="C49" s="504">
        <v>0.44</v>
      </c>
      <c r="D49" s="1018" t="s">
        <v>23</v>
      </c>
      <c r="E49" s="1019"/>
      <c r="F49" s="1071">
        <f>(C49/C55)*F46</f>
        <v>0.85436893203883491</v>
      </c>
      <c r="G49" s="1072"/>
      <c r="H49" s="676"/>
      <c r="I49" s="677"/>
      <c r="J49" s="1237"/>
      <c r="K49" s="1237"/>
      <c r="L49" s="1237"/>
      <c r="M49" s="1237"/>
      <c r="N49" s="1238"/>
      <c r="O49" s="3"/>
      <c r="P49" s="1076"/>
      <c r="Q49" s="1123"/>
      <c r="R49" s="1102"/>
      <c r="S49" s="1102"/>
      <c r="T49" s="1102"/>
      <c r="U49" s="1102"/>
      <c r="V49" s="1102"/>
      <c r="W49" s="1102"/>
      <c r="X49" s="1102"/>
      <c r="Y49" s="1102"/>
      <c r="Z49" s="1102"/>
      <c r="AA49" s="1102"/>
      <c r="AB49" s="22"/>
      <c r="AC49" s="17"/>
    </row>
    <row r="50" spans="1:29" ht="24.75" customHeight="1">
      <c r="A50" s="1076"/>
      <c r="B50" s="517">
        <v>24</v>
      </c>
      <c r="C50" s="504">
        <v>0.72</v>
      </c>
      <c r="D50" s="1016" t="s">
        <v>44</v>
      </c>
      <c r="E50" s="1017"/>
      <c r="F50" s="1073">
        <f>(C50/C55)*F46</f>
        <v>1.3980582524271843</v>
      </c>
      <c r="G50" s="1074"/>
      <c r="H50" s="672">
        <f>(B50/C50)*F50</f>
        <v>46.601941747572816</v>
      </c>
      <c r="I50" s="673" t="s">
        <v>45</v>
      </c>
      <c r="J50" s="1239" t="s">
        <v>46</v>
      </c>
      <c r="K50" s="1239"/>
      <c r="L50" s="1239"/>
      <c r="M50" s="1239"/>
      <c r="N50" s="1240"/>
      <c r="O50" s="3"/>
      <c r="P50" s="1076"/>
      <c r="Q50" s="1114" t="s">
        <v>6</v>
      </c>
      <c r="R50" s="1115"/>
      <c r="S50" s="1115"/>
      <c r="T50" s="1115"/>
      <c r="U50" s="1115"/>
      <c r="V50" s="1115"/>
      <c r="W50" s="1115"/>
      <c r="X50" s="1115"/>
      <c r="Y50" s="1115"/>
      <c r="Z50" s="1115"/>
      <c r="AA50" s="1115"/>
      <c r="AB50" s="23" t="s">
        <v>18</v>
      </c>
      <c r="AC50" s="17"/>
    </row>
    <row r="51" spans="1:29" ht="16.5" customHeight="1">
      <c r="A51" s="1076"/>
      <c r="B51" s="505"/>
      <c r="C51" s="504">
        <v>0.125</v>
      </c>
      <c r="D51" s="1014" t="s">
        <v>47</v>
      </c>
      <c r="E51" s="1015"/>
      <c r="F51" s="1073">
        <f>(C51/C55)*F46</f>
        <v>0.24271844660194175</v>
      </c>
      <c r="G51" s="1074"/>
      <c r="H51" s="592"/>
      <c r="I51" s="579"/>
      <c r="J51" s="1239"/>
      <c r="K51" s="1239"/>
      <c r="L51" s="1239"/>
      <c r="M51" s="1239"/>
      <c r="N51" s="1240"/>
      <c r="O51" s="3"/>
      <c r="P51" s="1076"/>
      <c r="Q51" s="1114"/>
      <c r="R51" s="1115"/>
      <c r="S51" s="1115"/>
      <c r="T51" s="1115"/>
      <c r="U51" s="1115"/>
      <c r="V51" s="1115"/>
      <c r="W51" s="1115"/>
      <c r="X51" s="1115"/>
      <c r="Y51" s="1115"/>
      <c r="Z51" s="1115"/>
      <c r="AA51" s="1115"/>
      <c r="AB51" s="22"/>
      <c r="AC51" s="17"/>
    </row>
    <row r="52" spans="1:29" ht="21">
      <c r="A52" s="1076"/>
      <c r="B52" s="505"/>
      <c r="C52" s="504">
        <v>0.25</v>
      </c>
      <c r="D52" s="1014" t="s">
        <v>48</v>
      </c>
      <c r="E52" s="1015"/>
      <c r="F52" s="1073">
        <f>(C52/C55)*F46</f>
        <v>0.4854368932038835</v>
      </c>
      <c r="G52" s="1074"/>
      <c r="H52" s="592"/>
      <c r="I52" s="480"/>
      <c r="J52" s="531" t="s">
        <v>49</v>
      </c>
      <c r="K52" s="531"/>
      <c r="L52" s="531"/>
      <c r="M52" s="531"/>
      <c r="N52" s="532"/>
      <c r="O52" s="3"/>
      <c r="P52" s="1076"/>
      <c r="Q52" s="20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7"/>
    </row>
    <row r="53" spans="1:29" ht="21">
      <c r="A53" s="1076"/>
      <c r="B53" s="505"/>
      <c r="C53" s="504">
        <v>0.125</v>
      </c>
      <c r="D53" s="1014" t="s">
        <v>29</v>
      </c>
      <c r="E53" s="1015"/>
      <c r="F53" s="1073">
        <f>(C53/C55)*F46</f>
        <v>0.24271844660194175</v>
      </c>
      <c r="G53" s="1074"/>
      <c r="H53" s="592"/>
      <c r="I53" s="480"/>
      <c r="J53" s="531"/>
      <c r="K53" s="531"/>
      <c r="L53" s="531"/>
      <c r="M53" s="531"/>
      <c r="N53" s="532"/>
      <c r="O53" s="3"/>
      <c r="P53" s="1076"/>
      <c r="Q53" s="20"/>
      <c r="R53" s="14" t="s">
        <v>40</v>
      </c>
      <c r="S53" s="29" t="s">
        <v>50</v>
      </c>
      <c r="T53" s="14"/>
      <c r="U53" s="14"/>
      <c r="V53" s="14"/>
      <c r="W53" s="14"/>
      <c r="X53" s="14"/>
      <c r="Y53" s="14"/>
      <c r="Z53" s="14"/>
      <c r="AA53" s="14"/>
      <c r="AB53" s="14"/>
      <c r="AC53" s="17"/>
    </row>
    <row r="54" spans="1:29" ht="15.75" customHeight="1">
      <c r="A54" s="1076"/>
      <c r="B54" s="505"/>
      <c r="C54" s="508"/>
      <c r="D54" s="480"/>
      <c r="E54" s="480"/>
      <c r="F54" s="609"/>
      <c r="G54" s="582"/>
      <c r="H54" s="480"/>
      <c r="I54" s="480"/>
      <c r="J54" s="473"/>
      <c r="K54" s="473"/>
      <c r="L54" s="473"/>
      <c r="M54" s="473"/>
      <c r="N54" s="474"/>
      <c r="P54" s="1076"/>
      <c r="Q54" s="20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7"/>
    </row>
    <row r="55" spans="1:29" ht="16.5" customHeight="1">
      <c r="A55" s="1076"/>
      <c r="B55" s="505"/>
      <c r="C55" s="34">
        <f>SUM(C48:C53)</f>
        <v>2.06</v>
      </c>
      <c r="D55" s="602" t="s">
        <v>31</v>
      </c>
      <c r="E55" s="602"/>
      <c r="F55" s="1073">
        <f t="shared" ref="F55:G55" si="2">SUM(F48:F53)</f>
        <v>3.9999999999999996</v>
      </c>
      <c r="G55" s="1074">
        <f t="shared" si="2"/>
        <v>0</v>
      </c>
      <c r="H55" s="480"/>
      <c r="I55" s="480"/>
      <c r="J55" s="480"/>
      <c r="K55" s="480"/>
      <c r="L55" s="480"/>
      <c r="M55" s="480"/>
      <c r="N55" s="482"/>
      <c r="P55" s="1076"/>
      <c r="Q55" s="20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7"/>
    </row>
    <row r="56" spans="1:29" ht="16.5" customHeight="1">
      <c r="A56" s="1076"/>
      <c r="B56" s="20"/>
      <c r="C56" s="34"/>
      <c r="D56" s="602"/>
      <c r="E56" s="602"/>
      <c r="F56" s="621"/>
      <c r="G56" s="622"/>
      <c r="H56" s="480"/>
      <c r="I56" s="480"/>
      <c r="J56" s="480"/>
      <c r="K56" s="480"/>
      <c r="L56" s="480"/>
      <c r="M56" s="480"/>
      <c r="N56" s="482"/>
      <c r="P56" s="1076"/>
      <c r="Q56" s="20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7"/>
    </row>
    <row r="57" spans="1:29" ht="16.5" customHeight="1" thickBot="1">
      <c r="A57" s="1076"/>
      <c r="B57" s="20"/>
      <c r="C57" s="34"/>
      <c r="D57" s="56"/>
      <c r="E57" s="56"/>
      <c r="F57" s="57"/>
      <c r="G57" s="57"/>
      <c r="H57" s="14"/>
      <c r="I57" s="14"/>
      <c r="J57" s="14"/>
      <c r="K57" s="14"/>
      <c r="L57" s="14"/>
      <c r="M57" s="14"/>
      <c r="N57" s="17"/>
      <c r="P57" s="1076"/>
      <c r="Q57" s="20"/>
      <c r="R57" s="34"/>
      <c r="S57" s="56"/>
      <c r="T57" s="56"/>
      <c r="U57" s="57"/>
      <c r="V57" s="57"/>
      <c r="W57" s="14"/>
      <c r="X57" s="14"/>
      <c r="Y57" s="14"/>
      <c r="Z57" s="14"/>
      <c r="AA57" s="14"/>
      <c r="AB57" s="14"/>
      <c r="AC57" s="17"/>
    </row>
    <row r="58" spans="1:29" ht="16.5" customHeight="1">
      <c r="A58" s="1076"/>
      <c r="B58" s="514" t="s">
        <v>18</v>
      </c>
      <c r="C58" s="58" t="s">
        <v>32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1"/>
      <c r="P58" s="1076"/>
      <c r="Q58" s="20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7"/>
    </row>
    <row r="59" spans="1:29" ht="16.5" customHeight="1">
      <c r="A59" s="1076"/>
      <c r="B59" s="516" t="s">
        <v>12</v>
      </c>
      <c r="C59" s="59" t="s">
        <v>35</v>
      </c>
      <c r="D59" s="44"/>
      <c r="E59" s="44"/>
      <c r="F59" s="44"/>
      <c r="G59" s="44"/>
      <c r="H59" s="44"/>
      <c r="I59" s="44"/>
      <c r="J59" s="44"/>
      <c r="K59" s="44"/>
      <c r="L59" s="44"/>
      <c r="M59" s="14"/>
      <c r="N59" s="45"/>
      <c r="P59" s="1076"/>
      <c r="Q59" s="20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7"/>
    </row>
    <row r="60" spans="1:29" ht="16.5" customHeight="1">
      <c r="A60" s="1076"/>
      <c r="B60" s="1049" t="s">
        <v>51</v>
      </c>
      <c r="C60" s="1050"/>
      <c r="D60" s="1050"/>
      <c r="E60" s="1050"/>
      <c r="F60" s="1050"/>
      <c r="G60" s="1050"/>
      <c r="H60" s="1050"/>
      <c r="I60" s="1050"/>
      <c r="J60" s="1050"/>
      <c r="K60" s="1050"/>
      <c r="L60" s="1050"/>
      <c r="M60" s="1050"/>
      <c r="N60" s="1051"/>
      <c r="P60" s="1076"/>
      <c r="Q60" s="20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7"/>
    </row>
    <row r="61" spans="1:29" ht="16.5" customHeight="1">
      <c r="A61" s="1076"/>
      <c r="B61" s="510"/>
      <c r="C61" s="84"/>
      <c r="D61" s="56"/>
      <c r="E61" s="56"/>
      <c r="F61" s="447"/>
      <c r="G61" s="447"/>
      <c r="H61" s="60"/>
      <c r="I61" s="652"/>
      <c r="J61" s="92"/>
      <c r="K61" s="60"/>
      <c r="L61" s="469"/>
      <c r="M61" s="469"/>
      <c r="N61" s="62"/>
      <c r="P61" s="1076"/>
      <c r="Q61" s="33" t="s">
        <v>2</v>
      </c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7"/>
    </row>
    <row r="62" spans="1:29" ht="16.5" customHeight="1" thickBot="1">
      <c r="A62" s="1076"/>
      <c r="B62" s="510"/>
      <c r="C62" s="627">
        <f>C49+C51+C52+C53</f>
        <v>0.94</v>
      </c>
      <c r="D62" s="56" t="s">
        <v>52</v>
      </c>
      <c r="E62" s="56"/>
      <c r="F62" s="1230">
        <f>F49+F51+F52+F53</f>
        <v>1.825242718446602</v>
      </c>
      <c r="G62" s="1230"/>
      <c r="H62" s="1231" t="s">
        <v>53</v>
      </c>
      <c r="I62" s="1231"/>
      <c r="J62" s="1231"/>
      <c r="K62" s="1231"/>
      <c r="L62" s="1231"/>
      <c r="M62" s="1231"/>
      <c r="N62" s="1232"/>
      <c r="P62" s="1076"/>
      <c r="Q62" s="12" t="str">
        <f ca="1">CELL("nomfichier",P58)</f>
        <v>D:\1 UPRT SITE WEB\uprt.fr\ff-mickael-rabeau\[ff-mr-chocolat.xlsx]Chocolat</v>
      </c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7"/>
    </row>
    <row r="63" spans="1:29" ht="16.5" customHeight="1">
      <c r="A63" s="1076"/>
      <c r="B63" s="510"/>
      <c r="C63" s="627">
        <f>C48+C50</f>
        <v>1.1200000000000001</v>
      </c>
      <c r="D63" s="56" t="s">
        <v>54</v>
      </c>
      <c r="E63" s="56"/>
      <c r="F63" s="1230">
        <f>F48+F50</f>
        <v>2.174757281553398</v>
      </c>
      <c r="G63" s="1230"/>
      <c r="H63" s="1231"/>
      <c r="I63" s="1231"/>
      <c r="J63" s="1231"/>
      <c r="K63" s="1231"/>
      <c r="L63" s="1231"/>
      <c r="M63" s="1231"/>
      <c r="N63" s="1232"/>
      <c r="P63" s="1076"/>
      <c r="Q63" s="38"/>
      <c r="R63" s="39"/>
      <c r="S63" s="39"/>
      <c r="T63" s="39"/>
      <c r="U63" s="40"/>
      <c r="V63" s="40"/>
      <c r="W63" s="40"/>
      <c r="X63" s="40"/>
      <c r="Y63" s="40"/>
      <c r="Z63" s="40"/>
      <c r="AA63" s="40"/>
      <c r="AB63" s="40"/>
      <c r="AC63" s="41"/>
    </row>
    <row r="64" spans="1:29" ht="16.5" customHeight="1">
      <c r="A64" s="1076"/>
      <c r="B64" s="510"/>
      <c r="C64" s="84"/>
      <c r="D64" s="56"/>
      <c r="E64" s="56"/>
      <c r="F64" s="447"/>
      <c r="G64" s="447"/>
      <c r="H64" s="1231"/>
      <c r="I64" s="1231"/>
      <c r="J64" s="1231"/>
      <c r="K64" s="1231"/>
      <c r="L64" s="1231"/>
      <c r="M64" s="1231"/>
      <c r="N64" s="1232"/>
      <c r="P64" s="1076"/>
      <c r="Q64" s="20"/>
      <c r="R64" s="14" t="s">
        <v>5</v>
      </c>
      <c r="S64" s="43" t="s">
        <v>33</v>
      </c>
      <c r="T64" s="14"/>
      <c r="U64" s="14"/>
      <c r="V64" s="1036" t="s">
        <v>34</v>
      </c>
      <c r="W64" s="1036"/>
      <c r="X64" s="1036"/>
      <c r="Y64" s="1036"/>
      <c r="Z64" s="1036"/>
      <c r="AA64" s="1036"/>
      <c r="AB64" s="1036"/>
      <c r="AC64" s="1037"/>
    </row>
    <row r="65" spans="1:29" ht="16.5" customHeight="1">
      <c r="A65" s="1076"/>
      <c r="B65" s="510"/>
      <c r="C65" s="84"/>
      <c r="D65" s="446"/>
      <c r="E65" s="446"/>
      <c r="F65" s="446"/>
      <c r="G65" s="447"/>
      <c r="H65" s="447"/>
      <c r="I65" s="469"/>
      <c r="J65" s="469"/>
      <c r="K65" s="60"/>
      <c r="L65" s="469"/>
      <c r="M65" s="469"/>
      <c r="N65" s="62"/>
      <c r="P65" s="1076"/>
      <c r="Q65" s="14"/>
      <c r="R65" s="14"/>
      <c r="S65" s="14"/>
      <c r="T65" s="14"/>
      <c r="U65" s="14"/>
      <c r="V65" s="46"/>
      <c r="W65" s="46" t="s">
        <v>36</v>
      </c>
      <c r="X65" s="46"/>
      <c r="Y65" s="46"/>
      <c r="Z65" s="46"/>
      <c r="AA65" s="46"/>
      <c r="AB65" s="46"/>
      <c r="AC65" s="47"/>
    </row>
    <row r="66" spans="1:29" ht="16.5" customHeight="1">
      <c r="A66" s="1076"/>
      <c r="B66" s="441" t="s">
        <v>573</v>
      </c>
      <c r="C66" s="442"/>
      <c r="D66" s="442"/>
      <c r="E66" s="442"/>
      <c r="F66" s="442"/>
      <c r="G66" s="442"/>
      <c r="H66" s="442"/>
      <c r="I66" s="442"/>
      <c r="J66" s="442"/>
      <c r="K66" s="442"/>
      <c r="L66" s="442"/>
      <c r="M66" s="442"/>
      <c r="N66" s="443"/>
      <c r="P66" s="1076"/>
      <c r="Q66" s="14"/>
      <c r="R66" s="14"/>
      <c r="S66" s="14"/>
      <c r="T66" s="14"/>
      <c r="U66" s="14"/>
      <c r="V66" s="46"/>
      <c r="W66" s="46"/>
      <c r="X66" s="46"/>
      <c r="Y66" s="46"/>
      <c r="Z66" s="46"/>
      <c r="AA66" s="46"/>
      <c r="AB66" s="46"/>
      <c r="AC66" s="47"/>
    </row>
    <row r="67" spans="1:29" ht="16.5" customHeight="1">
      <c r="A67" s="1076"/>
      <c r="B67" s="444" t="s">
        <v>574</v>
      </c>
      <c r="C67" s="1111" t="s">
        <v>577</v>
      </c>
      <c r="D67" s="1112"/>
      <c r="E67" s="1112"/>
      <c r="F67" s="1112"/>
      <c r="G67" s="1112"/>
      <c r="H67" s="1112"/>
      <c r="I67" s="1112"/>
      <c r="J67" s="1112"/>
      <c r="K67" s="1112"/>
      <c r="L67" s="1112"/>
      <c r="M67" s="1112"/>
      <c r="N67" s="1113"/>
      <c r="P67" s="1076"/>
      <c r="Q67" s="14"/>
      <c r="R67" s="14"/>
      <c r="S67" s="14"/>
      <c r="T67" s="14"/>
      <c r="U67" s="14"/>
      <c r="V67" s="46"/>
      <c r="W67" s="46"/>
      <c r="X67" s="46"/>
      <c r="Y67" s="46"/>
      <c r="Z67" s="46"/>
      <c r="AA67" s="46"/>
      <c r="AB67" s="46"/>
      <c r="AC67" s="47"/>
    </row>
    <row r="68" spans="1:29" ht="16.5" customHeight="1">
      <c r="A68" s="1076"/>
      <c r="B68" s="444" t="s">
        <v>575</v>
      </c>
      <c r="C68" s="1111" t="s">
        <v>578</v>
      </c>
      <c r="D68" s="1112"/>
      <c r="E68" s="1112"/>
      <c r="F68" s="1112"/>
      <c r="G68" s="1112"/>
      <c r="H68" s="1112"/>
      <c r="I68" s="1112"/>
      <c r="J68" s="1112"/>
      <c r="K68" s="1112"/>
      <c r="L68" s="1112"/>
      <c r="M68" s="1112"/>
      <c r="N68" s="1113"/>
      <c r="P68" s="1076"/>
      <c r="Q68" s="14"/>
      <c r="R68" s="14"/>
      <c r="S68" s="14"/>
      <c r="T68" s="14"/>
      <c r="U68" s="14"/>
      <c r="V68" s="46"/>
      <c r="W68" s="46"/>
      <c r="X68" s="46"/>
      <c r="Y68" s="46"/>
      <c r="Z68" s="46"/>
      <c r="AA68" s="46"/>
      <c r="AB68" s="46"/>
      <c r="AC68" s="47"/>
    </row>
    <row r="69" spans="1:29" ht="16.5" customHeight="1">
      <c r="A69" s="1076"/>
      <c r="B69" s="1116"/>
      <c r="C69" s="1117"/>
      <c r="D69" s="1117"/>
      <c r="E69" s="1117"/>
      <c r="F69" s="1117"/>
      <c r="G69" s="1117"/>
      <c r="H69" s="1117"/>
      <c r="I69" s="1117"/>
      <c r="J69" s="1117"/>
      <c r="K69" s="1117"/>
      <c r="L69" s="1117"/>
      <c r="M69" s="1117"/>
      <c r="N69" s="1118"/>
      <c r="P69" s="1076"/>
      <c r="Q69" s="14"/>
      <c r="R69" s="14"/>
      <c r="S69" s="14"/>
      <c r="T69" s="14"/>
      <c r="U69" s="14"/>
      <c r="V69" s="46"/>
      <c r="W69" s="46"/>
      <c r="X69" s="46"/>
      <c r="Y69" s="46"/>
      <c r="Z69" s="46"/>
      <c r="AA69" s="46"/>
      <c r="AB69" s="46"/>
      <c r="AC69" s="47"/>
    </row>
    <row r="70" spans="1:29" ht="15" customHeight="1">
      <c r="A70" s="1076"/>
      <c r="B70" s="1038" t="s">
        <v>37</v>
      </c>
      <c r="C70" s="1039"/>
      <c r="D70" s="1039"/>
      <c r="E70" s="1039"/>
      <c r="F70" s="1039"/>
      <c r="G70" s="1039"/>
      <c r="H70" s="1039"/>
      <c r="I70" s="1039"/>
      <c r="J70" s="1039"/>
      <c r="K70" s="1039"/>
      <c r="L70" s="1039"/>
      <c r="M70" s="1039"/>
      <c r="N70" s="1040"/>
      <c r="P70" s="1076"/>
      <c r="Q70" s="1038" t="s">
        <v>37</v>
      </c>
      <c r="R70" s="1039"/>
      <c r="S70" s="1039"/>
      <c r="T70" s="1039"/>
      <c r="U70" s="1039"/>
      <c r="V70" s="1039"/>
      <c r="W70" s="1039"/>
      <c r="X70" s="1039"/>
      <c r="Y70" s="1039"/>
      <c r="Z70" s="1039"/>
      <c r="AA70" s="1039"/>
      <c r="AB70" s="1039"/>
      <c r="AC70" s="1040"/>
    </row>
    <row r="71" spans="1:29" ht="15.75" thickBot="1">
      <c r="A71" s="1076"/>
      <c r="B71" s="1041"/>
      <c r="C71" s="1042"/>
      <c r="D71" s="1042"/>
      <c r="E71" s="1042"/>
      <c r="F71" s="1042"/>
      <c r="G71" s="1042"/>
      <c r="H71" s="1042"/>
      <c r="I71" s="1042"/>
      <c r="J71" s="1042"/>
      <c r="K71" s="1042"/>
      <c r="L71" s="1042"/>
      <c r="M71" s="1042"/>
      <c r="N71" s="1043"/>
      <c r="P71" s="1076"/>
      <c r="Q71" s="1041"/>
      <c r="R71" s="1042"/>
      <c r="S71" s="1042"/>
      <c r="T71" s="1042"/>
      <c r="U71" s="1042"/>
      <c r="V71" s="1042"/>
      <c r="W71" s="1042"/>
      <c r="X71" s="1042"/>
      <c r="Y71" s="1042"/>
      <c r="Z71" s="1042"/>
      <c r="AA71" s="1042"/>
      <c r="AB71" s="1042"/>
      <c r="AC71" s="1043"/>
    </row>
    <row r="73" spans="1:29" ht="15.75" thickBot="1">
      <c r="A73" s="15" t="s">
        <v>8</v>
      </c>
      <c r="B73" s="1075" t="str">
        <f>B74</f>
        <v>Biscuit cuillère Mi - Cacao</v>
      </c>
      <c r="C73" s="1075"/>
      <c r="D73" s="1075"/>
      <c r="E73" s="1075"/>
      <c r="F73" s="1075"/>
      <c r="G73" s="1075"/>
      <c r="H73" s="1075"/>
      <c r="I73" s="1075"/>
      <c r="J73" s="1075"/>
      <c r="K73" s="1075"/>
      <c r="L73" s="1075"/>
      <c r="M73" s="1075"/>
      <c r="N73" s="1075"/>
      <c r="O73" s="3"/>
      <c r="P73" s="15" t="s">
        <v>8</v>
      </c>
      <c r="Q73" s="1075" t="str">
        <f>Q74</f>
        <v>Biscuit cuillère Mi - Cacao</v>
      </c>
      <c r="R73" s="1075"/>
      <c r="S73" s="1075"/>
      <c r="T73" s="1075"/>
      <c r="U73" s="1075"/>
      <c r="V73" s="1075"/>
      <c r="W73" s="1075"/>
      <c r="X73" s="1075"/>
      <c r="Y73" s="1075"/>
      <c r="Z73" s="1075"/>
      <c r="AA73" s="1075"/>
      <c r="AB73" s="1075"/>
      <c r="AC73" s="1075"/>
    </row>
    <row r="74" spans="1:29" ht="23.25" customHeight="1">
      <c r="A74" s="1076" t="str">
        <f>B74</f>
        <v>Biscuit cuillère Mi - Cacao</v>
      </c>
      <c r="B74" s="1077" t="s">
        <v>55</v>
      </c>
      <c r="C74" s="1078"/>
      <c r="D74" s="1078"/>
      <c r="E74" s="1078"/>
      <c r="F74" s="1078"/>
      <c r="G74" s="1078"/>
      <c r="H74" s="1078"/>
      <c r="I74" s="1078"/>
      <c r="J74" s="1078"/>
      <c r="K74" s="1078"/>
      <c r="L74" s="1078"/>
      <c r="M74" s="1078"/>
      <c r="N74" s="1079"/>
      <c r="O74" s="3"/>
      <c r="P74" s="1076" t="str">
        <f>Q74</f>
        <v>Biscuit cuillère Mi - Cacao</v>
      </c>
      <c r="Q74" s="1083" t="s">
        <v>55</v>
      </c>
      <c r="R74" s="1084"/>
      <c r="S74" s="1084"/>
      <c r="T74" s="1084"/>
      <c r="U74" s="1084"/>
      <c r="V74" s="1084"/>
      <c r="W74" s="1084"/>
      <c r="X74" s="1084"/>
      <c r="Y74" s="1084"/>
      <c r="Z74" s="1084"/>
      <c r="AA74" s="1084"/>
      <c r="AB74" s="1084"/>
      <c r="AC74" s="1085"/>
    </row>
    <row r="75" spans="1:29" ht="15.75" customHeight="1">
      <c r="A75" s="1076"/>
      <c r="B75" s="1080"/>
      <c r="C75" s="1081"/>
      <c r="D75" s="1081"/>
      <c r="E75" s="1081"/>
      <c r="F75" s="1081"/>
      <c r="G75" s="1081"/>
      <c r="H75" s="1081"/>
      <c r="I75" s="1081"/>
      <c r="J75" s="1081"/>
      <c r="K75" s="1081"/>
      <c r="L75" s="1081"/>
      <c r="M75" s="1081"/>
      <c r="N75" s="1082"/>
      <c r="O75" s="3"/>
      <c r="P75" s="1076"/>
      <c r="Q75" s="1005"/>
      <c r="R75" s="1006"/>
      <c r="S75" s="1006"/>
      <c r="T75" s="1006"/>
      <c r="U75" s="1006"/>
      <c r="V75" s="1006"/>
      <c r="W75" s="1006"/>
      <c r="X75" s="1006"/>
      <c r="Y75" s="1006"/>
      <c r="Z75" s="1006"/>
      <c r="AA75" s="1006"/>
      <c r="AB75" s="1006"/>
      <c r="AC75" s="1007"/>
    </row>
    <row r="76" spans="1:29" ht="15.75" customHeight="1">
      <c r="A76" s="1076"/>
      <c r="B76" s="1086" t="s">
        <v>10</v>
      </c>
      <c r="C76" s="1087"/>
      <c r="D76" s="1087"/>
      <c r="E76" s="1087"/>
      <c r="F76" s="1087"/>
      <c r="G76" s="1087"/>
      <c r="H76" s="1087"/>
      <c r="I76" s="1087"/>
      <c r="J76" s="1087"/>
      <c r="K76" s="1087"/>
      <c r="L76" s="1087"/>
      <c r="M76" s="1087"/>
      <c r="N76" s="1088"/>
      <c r="O76" s="3"/>
      <c r="P76" s="1076"/>
      <c r="Q76" s="1086" t="s">
        <v>10</v>
      </c>
      <c r="R76" s="1087"/>
      <c r="S76" s="1087"/>
      <c r="T76" s="1087"/>
      <c r="U76" s="1087"/>
      <c r="V76" s="1087"/>
      <c r="W76" s="1087"/>
      <c r="X76" s="1087"/>
      <c r="Y76" s="1087"/>
      <c r="Z76" s="1087"/>
      <c r="AA76" s="1087"/>
      <c r="AB76" s="1087"/>
      <c r="AC76" s="1088"/>
    </row>
    <row r="77" spans="1:29" ht="15.75" customHeight="1" thickBot="1">
      <c r="A77" s="1076"/>
      <c r="B77" s="1089"/>
      <c r="C77" s="1090"/>
      <c r="D77" s="1090"/>
      <c r="E77" s="1090"/>
      <c r="F77" s="1090"/>
      <c r="G77" s="1090"/>
      <c r="H77" s="1090"/>
      <c r="I77" s="1090"/>
      <c r="J77" s="1090"/>
      <c r="K77" s="1090"/>
      <c r="L77" s="1090"/>
      <c r="M77" s="1090"/>
      <c r="N77" s="1091"/>
      <c r="O77" s="3"/>
      <c r="P77" s="1076"/>
      <c r="Q77" s="1089"/>
      <c r="R77" s="1090"/>
      <c r="S77" s="1090"/>
      <c r="T77" s="1090"/>
      <c r="U77" s="1090"/>
      <c r="V77" s="1090"/>
      <c r="W77" s="1090"/>
      <c r="X77" s="1090"/>
      <c r="Y77" s="1090"/>
      <c r="Z77" s="1090"/>
      <c r="AA77" s="1090"/>
      <c r="AB77" s="1090"/>
      <c r="AC77" s="1091"/>
    </row>
    <row r="78" spans="1:29" ht="15" customHeight="1">
      <c r="A78" s="1076"/>
      <c r="B78" s="20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7"/>
      <c r="O78" s="3"/>
      <c r="P78" s="1076"/>
      <c r="Q78" s="1095" t="s">
        <v>11</v>
      </c>
      <c r="R78" s="1096"/>
      <c r="S78" s="1096"/>
      <c r="T78" s="1096"/>
      <c r="U78" s="1096"/>
      <c r="V78" s="1096"/>
      <c r="W78" s="1096"/>
      <c r="X78" s="1096"/>
      <c r="Y78" s="1096"/>
      <c r="Z78" s="1096"/>
      <c r="AA78" s="1096"/>
      <c r="AB78" s="1096"/>
      <c r="AC78" s="1097"/>
    </row>
    <row r="79" spans="1:29" ht="15" customHeight="1" thickBot="1">
      <c r="A79" s="1076"/>
      <c r="B79" s="20"/>
      <c r="C79" s="14"/>
      <c r="D79" s="14"/>
      <c r="E79" s="14"/>
      <c r="F79" s="14"/>
      <c r="G79" s="1028" t="s">
        <v>12</v>
      </c>
      <c r="H79" s="1028"/>
      <c r="I79" s="14"/>
      <c r="J79" s="14"/>
      <c r="K79" s="14"/>
      <c r="L79" s="14"/>
      <c r="M79" s="14"/>
      <c r="N79" s="17"/>
      <c r="O79" s="3"/>
      <c r="P79" s="1076"/>
      <c r="Q79" s="1098"/>
      <c r="R79" s="1099"/>
      <c r="S79" s="1099"/>
      <c r="T79" s="1099"/>
      <c r="U79" s="1099"/>
      <c r="V79" s="1099"/>
      <c r="W79" s="1099"/>
      <c r="X79" s="1099"/>
      <c r="Y79" s="1099"/>
      <c r="Z79" s="1099"/>
      <c r="AA79" s="1099"/>
      <c r="AB79" s="1099"/>
      <c r="AC79" s="1100"/>
    </row>
    <row r="80" spans="1:29" ht="18.75" customHeight="1">
      <c r="A80" s="1076"/>
      <c r="B80" s="20"/>
      <c r="C80" s="14"/>
      <c r="D80" s="14"/>
      <c r="E80" s="19" t="s">
        <v>13</v>
      </c>
      <c r="F80" s="49" t="s">
        <v>39</v>
      </c>
      <c r="G80" s="1233">
        <v>2</v>
      </c>
      <c r="H80" s="1234"/>
      <c r="I80" s="51"/>
      <c r="J80" s="14"/>
      <c r="K80" s="14"/>
      <c r="L80" s="14"/>
      <c r="M80" s="14"/>
      <c r="N80" s="17"/>
      <c r="O80" s="3"/>
      <c r="P80" s="1076"/>
      <c r="Q80" s="20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7"/>
    </row>
    <row r="81" spans="1:29" ht="18.75">
      <c r="A81" s="1076"/>
      <c r="B81" s="502" t="s">
        <v>18</v>
      </c>
      <c r="C81" s="502" t="s">
        <v>18</v>
      </c>
      <c r="D81" s="24" t="s">
        <v>19</v>
      </c>
      <c r="E81" s="14"/>
      <c r="F81" s="14"/>
      <c r="G81" s="660"/>
      <c r="H81" s="661"/>
      <c r="I81" s="469" t="s">
        <v>40</v>
      </c>
      <c r="J81" s="543" t="s">
        <v>20</v>
      </c>
      <c r="K81" s="116"/>
      <c r="L81" s="116"/>
      <c r="M81" s="116"/>
      <c r="N81" s="117"/>
      <c r="O81" s="3"/>
      <c r="P81" s="1076"/>
      <c r="Q81" s="20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7"/>
    </row>
    <row r="82" spans="1:29" ht="16.5" customHeight="1">
      <c r="A82" s="1076"/>
      <c r="B82" s="508" t="s">
        <v>40</v>
      </c>
      <c r="C82" s="504">
        <v>7.4999999999999997E-2</v>
      </c>
      <c r="D82" s="545" t="s">
        <v>23</v>
      </c>
      <c r="E82" s="557"/>
      <c r="F82" s="545"/>
      <c r="G82" s="1065">
        <f>(C82/C88)*G80</f>
        <v>0.5</v>
      </c>
      <c r="H82" s="1066"/>
      <c r="I82" s="662"/>
      <c r="J82" s="663" t="s">
        <v>56</v>
      </c>
      <c r="K82" s="663"/>
      <c r="L82" s="663"/>
      <c r="M82" s="664"/>
      <c r="N82" s="665"/>
      <c r="O82" s="3"/>
      <c r="P82" s="1076"/>
      <c r="Q82" s="20"/>
      <c r="R82" s="1102" t="s">
        <v>57</v>
      </c>
      <c r="S82" s="1102"/>
      <c r="T82" s="1102"/>
      <c r="U82" s="1102"/>
      <c r="V82" s="1102"/>
      <c r="W82" s="1102"/>
      <c r="X82" s="1102"/>
      <c r="Y82" s="1102"/>
      <c r="Z82" s="1102"/>
      <c r="AA82" s="1102"/>
      <c r="AB82" s="1102"/>
      <c r="AC82" s="17"/>
    </row>
    <row r="83" spans="1:29" ht="21">
      <c r="A83" s="1076"/>
      <c r="B83" s="503">
        <v>3</v>
      </c>
      <c r="C83" s="504">
        <v>0.06</v>
      </c>
      <c r="D83" s="483" t="s">
        <v>58</v>
      </c>
      <c r="E83" s="485"/>
      <c r="F83" s="495"/>
      <c r="G83" s="1073">
        <f>(C83/C88)*G80</f>
        <v>0.4</v>
      </c>
      <c r="H83" s="1074"/>
      <c r="I83" s="659">
        <f>(B83/C83)*G83</f>
        <v>20</v>
      </c>
      <c r="J83" s="562" t="s">
        <v>59</v>
      </c>
      <c r="K83" s="562"/>
      <c r="L83" s="562"/>
      <c r="M83" s="54"/>
      <c r="N83" s="55"/>
      <c r="O83" s="3"/>
      <c r="P83" s="1076"/>
      <c r="Q83" s="20"/>
      <c r="R83" s="1102"/>
      <c r="S83" s="1102"/>
      <c r="T83" s="1102"/>
      <c r="U83" s="1102"/>
      <c r="V83" s="1102"/>
      <c r="W83" s="1102"/>
      <c r="X83" s="1102"/>
      <c r="Y83" s="1102"/>
      <c r="Z83" s="1102"/>
      <c r="AA83" s="1102"/>
      <c r="AB83" s="1102"/>
      <c r="AC83" s="17"/>
    </row>
    <row r="84" spans="1:29" ht="21">
      <c r="A84" s="1076"/>
      <c r="B84" s="503">
        <v>3</v>
      </c>
      <c r="C84" s="504">
        <v>0.09</v>
      </c>
      <c r="D84" s="547" t="s">
        <v>60</v>
      </c>
      <c r="E84" s="558"/>
      <c r="F84" s="549"/>
      <c r="G84" s="1071">
        <f>(C84/C88)*G80</f>
        <v>0.6</v>
      </c>
      <c r="H84" s="1072"/>
      <c r="I84" s="666">
        <f>(B84/C84)*G84</f>
        <v>20</v>
      </c>
      <c r="J84" s="667" t="s">
        <v>61</v>
      </c>
      <c r="K84" s="667"/>
      <c r="L84" s="667"/>
      <c r="M84" s="668"/>
      <c r="N84" s="669"/>
      <c r="O84" s="3"/>
      <c r="P84" s="1076"/>
      <c r="Q84" s="20"/>
      <c r="R84" s="1102"/>
      <c r="S84" s="1102"/>
      <c r="T84" s="1102"/>
      <c r="U84" s="1102"/>
      <c r="V84" s="1102"/>
      <c r="W84" s="1102"/>
      <c r="X84" s="1102"/>
      <c r="Y84" s="1102"/>
      <c r="Z84" s="1102"/>
      <c r="AA84" s="1102"/>
      <c r="AB84" s="1102"/>
      <c r="AC84" s="17"/>
    </row>
    <row r="85" spans="1:29" ht="16.5" customHeight="1">
      <c r="A85" s="1076"/>
      <c r="B85" s="505"/>
      <c r="C85" s="504">
        <v>7.4999999999999997E-2</v>
      </c>
      <c r="D85" s="545" t="s">
        <v>24</v>
      </c>
      <c r="E85" s="557"/>
      <c r="F85" s="605"/>
      <c r="G85" s="1065">
        <f>(C85/C88)*G80</f>
        <v>0.5</v>
      </c>
      <c r="H85" s="1066"/>
      <c r="I85" s="662"/>
      <c r="J85" s="663" t="s">
        <v>62</v>
      </c>
      <c r="K85" s="663"/>
      <c r="L85" s="663"/>
      <c r="M85" s="664"/>
      <c r="N85" s="665"/>
      <c r="O85" s="3"/>
      <c r="P85" s="1076"/>
      <c r="Q85" s="20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7"/>
    </row>
    <row r="86" spans="1:29" ht="15.75" customHeight="1">
      <c r="A86" s="1076"/>
      <c r="B86" s="505"/>
      <c r="C86" s="506">
        <v>7.4999999999999997E-3</v>
      </c>
      <c r="D86" s="1228" t="s">
        <v>63</v>
      </c>
      <c r="E86" s="1228"/>
      <c r="F86" s="1228"/>
      <c r="G86" s="1073">
        <f>(C86/C88)*G80</f>
        <v>0.05</v>
      </c>
      <c r="H86" s="1074"/>
      <c r="I86" s="480"/>
      <c r="J86" s="562" t="s">
        <v>64</v>
      </c>
      <c r="K86" s="562"/>
      <c r="L86" s="562"/>
      <c r="M86" s="54"/>
      <c r="N86" s="55"/>
      <c r="O86" s="3"/>
      <c r="P86" s="1076"/>
      <c r="Q86" s="20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7"/>
    </row>
    <row r="87" spans="1:29" ht="15.75" customHeight="1">
      <c r="A87" s="1076"/>
      <c r="B87" s="505"/>
      <c r="C87" s="518"/>
      <c r="D87" s="1229"/>
      <c r="E87" s="1229"/>
      <c r="F87" s="1229"/>
      <c r="G87" s="670"/>
      <c r="H87" s="671"/>
      <c r="I87" s="572"/>
      <c r="J87" s="667"/>
      <c r="K87" s="667"/>
      <c r="L87" s="667"/>
      <c r="M87" s="668"/>
      <c r="N87" s="669"/>
      <c r="O87" s="3"/>
      <c r="P87" s="1076"/>
      <c r="Q87" s="20"/>
      <c r="R87" s="14"/>
      <c r="S87" s="14"/>
      <c r="T87" s="14"/>
      <c r="U87" s="14"/>
      <c r="V87" s="14"/>
      <c r="W87" s="14" t="s">
        <v>40</v>
      </c>
      <c r="X87" s="29" t="s">
        <v>50</v>
      </c>
      <c r="Y87" s="14"/>
      <c r="Z87" s="14"/>
      <c r="AA87" s="14"/>
      <c r="AB87" s="14"/>
      <c r="AC87" s="17"/>
    </row>
    <row r="88" spans="1:29" ht="21">
      <c r="A88" s="1076"/>
      <c r="B88" s="505"/>
      <c r="C88" s="34">
        <f>SUM(C82:C85)</f>
        <v>0.3</v>
      </c>
      <c r="D88" s="1046" t="s">
        <v>31</v>
      </c>
      <c r="E88" s="1046"/>
      <c r="F88" s="1046"/>
      <c r="G88" s="1073">
        <f t="shared" ref="G88:H88" si="3">SUM(G82:G85)</f>
        <v>2</v>
      </c>
      <c r="H88" s="1074">
        <f t="shared" si="3"/>
        <v>0</v>
      </c>
      <c r="I88" s="480"/>
      <c r="J88" s="562" t="s">
        <v>65</v>
      </c>
      <c r="K88" s="562"/>
      <c r="L88" s="562"/>
      <c r="M88" s="54"/>
      <c r="N88" s="55"/>
      <c r="O88" s="3"/>
      <c r="P88" s="1076"/>
      <c r="Q88" s="20"/>
      <c r="R88" s="14"/>
      <c r="S88" s="14"/>
      <c r="T88" s="14"/>
      <c r="U88" s="14"/>
      <c r="V88" s="14"/>
      <c r="W88" s="65">
        <v>20</v>
      </c>
      <c r="X88" s="14"/>
      <c r="Y88" s="14"/>
      <c r="Z88" s="14"/>
      <c r="AA88" s="14"/>
      <c r="AB88" s="14"/>
      <c r="AC88" s="17"/>
    </row>
    <row r="89" spans="1:29" ht="21">
      <c r="A89" s="1076"/>
      <c r="B89" s="505"/>
      <c r="C89" s="518"/>
      <c r="D89" s="1046" t="s">
        <v>66</v>
      </c>
      <c r="E89" s="1046"/>
      <c r="F89" s="1046"/>
      <c r="G89" s="1046"/>
      <c r="H89" s="1046"/>
      <c r="I89" s="480"/>
      <c r="J89" s="562" t="s">
        <v>67</v>
      </c>
      <c r="K89" s="562"/>
      <c r="L89" s="562"/>
      <c r="M89" s="54"/>
      <c r="N89" s="55"/>
      <c r="O89" s="3"/>
      <c r="P89" s="1076"/>
      <c r="Q89" s="20"/>
      <c r="R89" s="14"/>
      <c r="S89" s="14"/>
      <c r="T89" s="14"/>
      <c r="U89" s="14"/>
      <c r="V89" s="14"/>
      <c r="W89" s="65">
        <v>20</v>
      </c>
      <c r="X89" s="14"/>
      <c r="Y89" s="14"/>
      <c r="Z89" s="14"/>
      <c r="AA89" s="14"/>
      <c r="AB89" s="14"/>
      <c r="AC89" s="17"/>
    </row>
    <row r="90" spans="1:29">
      <c r="A90" s="1076"/>
      <c r="B90" s="1050" t="s">
        <v>51</v>
      </c>
      <c r="C90" s="1050"/>
      <c r="D90" s="1050"/>
      <c r="E90" s="1050"/>
      <c r="F90" s="1050"/>
      <c r="G90" s="1050"/>
      <c r="H90" s="1050"/>
      <c r="I90" s="1050"/>
      <c r="J90" s="1050"/>
      <c r="K90" s="1050"/>
      <c r="L90" s="1050"/>
      <c r="M90" s="1050"/>
      <c r="N90" s="1050"/>
      <c r="O90" s="3"/>
      <c r="P90" s="1076"/>
      <c r="Q90" s="20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7"/>
    </row>
    <row r="91" spans="1:29" ht="17.25" customHeight="1">
      <c r="A91" s="1076"/>
      <c r="B91" s="512"/>
      <c r="C91" s="91"/>
      <c r="D91" s="91"/>
      <c r="E91" s="476"/>
      <c r="F91" s="530"/>
      <c r="G91" s="576"/>
      <c r="H91" s="576"/>
      <c r="I91" s="473"/>
      <c r="J91" s="1225" t="s">
        <v>68</v>
      </c>
      <c r="K91" s="1225"/>
      <c r="L91" s="1225"/>
      <c r="M91" s="1225"/>
      <c r="N91" s="1226"/>
      <c r="O91" s="3"/>
      <c r="P91" s="1076"/>
      <c r="Q91" s="20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7"/>
    </row>
    <row r="92" spans="1:29" ht="15.75" customHeight="1">
      <c r="A92" s="1076"/>
      <c r="B92" s="512"/>
      <c r="C92" s="617">
        <f>C82+C85</f>
        <v>0.15</v>
      </c>
      <c r="D92" s="91" t="s">
        <v>69</v>
      </c>
      <c r="E92" s="476"/>
      <c r="F92" s="530"/>
      <c r="G92" s="1227">
        <f>G82+G85</f>
        <v>1</v>
      </c>
      <c r="H92" s="1227"/>
      <c r="I92" s="473"/>
      <c r="J92" s="1225"/>
      <c r="K92" s="1225"/>
      <c r="L92" s="1225"/>
      <c r="M92" s="1225"/>
      <c r="N92" s="1226"/>
      <c r="O92" s="3"/>
      <c r="P92" s="1076"/>
      <c r="Q92" s="20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7"/>
    </row>
    <row r="93" spans="1:29" ht="15.75" customHeight="1">
      <c r="A93" s="1076"/>
      <c r="B93" s="512"/>
      <c r="C93" s="617">
        <f>C83+C84</f>
        <v>0.15</v>
      </c>
      <c r="D93" s="91" t="s">
        <v>70</v>
      </c>
      <c r="E93" s="473"/>
      <c r="F93" s="473"/>
      <c r="G93" s="1227">
        <f>G83+G84</f>
        <v>1</v>
      </c>
      <c r="H93" s="1227"/>
      <c r="I93" s="473"/>
      <c r="J93" s="1225"/>
      <c r="K93" s="1225"/>
      <c r="L93" s="1225"/>
      <c r="M93" s="1225"/>
      <c r="N93" s="1226"/>
      <c r="P93" s="1076"/>
      <c r="Q93" s="20"/>
      <c r="R93" s="23" t="s">
        <v>18</v>
      </c>
      <c r="S93" s="68">
        <v>2</v>
      </c>
      <c r="T93" s="29" t="s">
        <v>71</v>
      </c>
      <c r="U93" s="69" t="s">
        <v>72</v>
      </c>
      <c r="V93" s="14"/>
      <c r="W93" s="14"/>
      <c r="X93" s="14"/>
      <c r="Y93" s="14"/>
      <c r="Z93" s="14"/>
      <c r="AA93" s="14"/>
      <c r="AB93" s="14"/>
      <c r="AC93" s="17"/>
    </row>
    <row r="94" spans="1:29" ht="16.5" customHeight="1">
      <c r="A94" s="1076"/>
      <c r="B94" s="512"/>
      <c r="C94" s="479" t="s">
        <v>73</v>
      </c>
      <c r="D94" s="475"/>
      <c r="E94" s="475"/>
      <c r="F94" s="475"/>
      <c r="G94" s="475"/>
      <c r="H94" s="475"/>
      <c r="I94" s="653"/>
      <c r="J94" s="1225"/>
      <c r="K94" s="1225"/>
      <c r="L94" s="1225"/>
      <c r="M94" s="1225"/>
      <c r="N94" s="1226"/>
      <c r="P94" s="1076"/>
      <c r="Q94" s="20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7"/>
    </row>
    <row r="95" spans="1:29" ht="16.5" customHeight="1">
      <c r="A95" s="1076"/>
      <c r="B95" s="511" t="s">
        <v>18</v>
      </c>
      <c r="C95" s="574">
        <v>2</v>
      </c>
      <c r="D95" s="654" t="s">
        <v>71</v>
      </c>
      <c r="E95" s="475"/>
      <c r="F95" s="475"/>
      <c r="G95" s="655">
        <f>(C95/C88)*G88</f>
        <v>13.333333333333334</v>
      </c>
      <c r="H95" s="654" t="s">
        <v>71</v>
      </c>
      <c r="I95" s="653"/>
      <c r="J95" s="561"/>
      <c r="K95" s="656"/>
      <c r="L95" s="473"/>
      <c r="M95" s="473"/>
      <c r="N95" s="657"/>
      <c r="P95" s="1076"/>
      <c r="Q95" s="33" t="s">
        <v>2</v>
      </c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7"/>
    </row>
    <row r="96" spans="1:29" ht="16.5" customHeight="1" thickBot="1">
      <c r="A96" s="1076"/>
      <c r="B96" s="512"/>
      <c r="C96" s="658" t="s">
        <v>74</v>
      </c>
      <c r="D96" s="513">
        <f>C88/C95</f>
        <v>0.15</v>
      </c>
      <c r="E96" s="475"/>
      <c r="F96" s="475"/>
      <c r="G96" s="658" t="s">
        <v>74</v>
      </c>
      <c r="H96" s="513">
        <f>G88/G95</f>
        <v>0.15</v>
      </c>
      <c r="I96" s="653"/>
      <c r="J96" s="561"/>
      <c r="K96" s="656"/>
      <c r="L96" s="473"/>
      <c r="M96" s="473"/>
      <c r="N96" s="657"/>
      <c r="P96" s="1076"/>
      <c r="Q96" s="12" t="str">
        <f ca="1">CELL("nomfichier",P92)</f>
        <v>D:\1 UPRT SITE WEB\uprt.fr\ff-mickael-rabeau\[ff-mr-chocolat.xlsx]Chocolat</v>
      </c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7"/>
    </row>
    <row r="97" spans="1:29" ht="16.5" customHeight="1">
      <c r="A97" s="1076"/>
      <c r="B97" s="20"/>
      <c r="C97" s="35"/>
      <c r="D97" s="35"/>
      <c r="E97" s="35"/>
      <c r="F97" s="35"/>
      <c r="G97" s="27"/>
      <c r="H97" s="36"/>
      <c r="I97" s="37"/>
      <c r="J97" s="14"/>
      <c r="K97" s="14"/>
      <c r="L97" s="14"/>
      <c r="M97" s="28"/>
      <c r="N97" s="62"/>
      <c r="P97" s="1076"/>
      <c r="Q97" s="38"/>
      <c r="R97" s="39"/>
      <c r="S97" s="39"/>
      <c r="T97" s="39"/>
      <c r="U97" s="40"/>
      <c r="V97" s="40"/>
      <c r="W97" s="40"/>
      <c r="X97" s="40"/>
      <c r="Y97" s="40"/>
      <c r="Z97" s="40"/>
      <c r="AA97" s="40"/>
      <c r="AB97" s="40"/>
      <c r="AC97" s="41"/>
    </row>
    <row r="98" spans="1:29" ht="16.5" customHeight="1">
      <c r="A98" s="1076"/>
      <c r="B98" s="441" t="s">
        <v>573</v>
      </c>
      <c r="C98" s="442"/>
      <c r="D98" s="442"/>
      <c r="E98" s="442"/>
      <c r="F98" s="442"/>
      <c r="G98" s="442"/>
      <c r="H98" s="442"/>
      <c r="I98" s="442"/>
      <c r="J98" s="442"/>
      <c r="K98" s="442"/>
      <c r="L98" s="442"/>
      <c r="M98" s="442"/>
      <c r="N98" s="443"/>
      <c r="P98" s="1076"/>
      <c r="Q98" s="20"/>
      <c r="R98" s="14"/>
      <c r="S98" s="14"/>
      <c r="T98" s="14"/>
      <c r="U98" s="44"/>
      <c r="V98" s="44"/>
      <c r="W98" s="44"/>
      <c r="X98" s="44"/>
      <c r="Y98" s="44"/>
      <c r="Z98" s="44"/>
      <c r="AA98" s="44"/>
      <c r="AB98" s="44"/>
      <c r="AC98" s="45"/>
    </row>
    <row r="99" spans="1:29" ht="16.5" customHeight="1">
      <c r="A99" s="1076"/>
      <c r="B99" s="444" t="s">
        <v>574</v>
      </c>
      <c r="C99" s="1111" t="s">
        <v>579</v>
      </c>
      <c r="D99" s="1112"/>
      <c r="E99" s="1112"/>
      <c r="F99" s="1112"/>
      <c r="G99" s="1112"/>
      <c r="H99" s="1112"/>
      <c r="I99" s="1112"/>
      <c r="J99" s="1112"/>
      <c r="K99" s="1112"/>
      <c r="L99" s="1112"/>
      <c r="M99" s="1112"/>
      <c r="N99" s="1113"/>
      <c r="P99" s="1076"/>
      <c r="Q99" s="20"/>
      <c r="R99" s="14"/>
      <c r="S99" s="14"/>
      <c r="T99" s="14"/>
      <c r="U99" s="44"/>
      <c r="V99" s="44"/>
      <c r="W99" s="44"/>
      <c r="X99" s="44"/>
      <c r="Y99" s="44"/>
      <c r="Z99" s="44"/>
      <c r="AA99" s="44"/>
      <c r="AB99" s="44"/>
      <c r="AC99" s="45"/>
    </row>
    <row r="100" spans="1:29" ht="16.5" customHeight="1" thickBot="1">
      <c r="A100" s="1076"/>
      <c r="B100" s="1116"/>
      <c r="C100" s="1117"/>
      <c r="D100" s="1117"/>
      <c r="E100" s="1117"/>
      <c r="F100" s="1117"/>
      <c r="G100" s="1117"/>
      <c r="H100" s="1117"/>
      <c r="I100" s="1117"/>
      <c r="J100" s="1117"/>
      <c r="K100" s="1117"/>
      <c r="L100" s="1117"/>
      <c r="M100" s="1117"/>
      <c r="N100" s="1118"/>
      <c r="P100" s="1076"/>
      <c r="Q100" s="20"/>
      <c r="R100" s="14"/>
      <c r="S100" s="14"/>
      <c r="T100" s="14"/>
      <c r="U100" s="44"/>
      <c r="V100" s="44"/>
      <c r="W100" s="44"/>
      <c r="X100" s="44"/>
      <c r="Y100" s="44"/>
      <c r="Z100" s="44"/>
      <c r="AA100" s="44"/>
      <c r="AB100" s="44"/>
      <c r="AC100" s="45"/>
    </row>
    <row r="101" spans="1:29">
      <c r="A101" s="1076"/>
      <c r="B101" s="42" t="s">
        <v>18</v>
      </c>
      <c r="C101" s="58" t="s">
        <v>32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1"/>
      <c r="P101" s="1076"/>
      <c r="Q101" s="20"/>
      <c r="R101" s="14" t="s">
        <v>5</v>
      </c>
      <c r="S101" s="43" t="s">
        <v>33</v>
      </c>
      <c r="T101" s="14"/>
      <c r="U101" s="14"/>
      <c r="V101" s="1036" t="s">
        <v>34</v>
      </c>
      <c r="W101" s="1036"/>
      <c r="X101" s="1036"/>
      <c r="Y101" s="1036"/>
      <c r="Z101" s="1036"/>
      <c r="AA101" s="1036"/>
      <c r="AB101" s="1036"/>
      <c r="AC101" s="1037"/>
    </row>
    <row r="102" spans="1:29">
      <c r="A102" s="1076"/>
      <c r="B102" s="71" t="s">
        <v>12</v>
      </c>
      <c r="C102" s="59" t="s">
        <v>35</v>
      </c>
      <c r="D102" s="44"/>
      <c r="E102" s="44"/>
      <c r="F102" s="44"/>
      <c r="G102" s="44"/>
      <c r="H102" s="44"/>
      <c r="I102" s="44"/>
      <c r="J102" s="44"/>
      <c r="K102" s="44"/>
      <c r="L102" s="44"/>
      <c r="M102" s="14"/>
      <c r="N102" s="45"/>
      <c r="P102" s="1076"/>
      <c r="Q102" s="14"/>
      <c r="R102" s="14"/>
      <c r="S102" s="14"/>
      <c r="T102" s="14"/>
      <c r="U102" s="14"/>
      <c r="V102" s="46"/>
      <c r="W102" s="46" t="s">
        <v>36</v>
      </c>
      <c r="X102" s="46"/>
      <c r="Y102" s="46"/>
      <c r="Z102" s="46"/>
      <c r="AA102" s="46"/>
      <c r="AB102" s="46"/>
      <c r="AC102" s="47"/>
    </row>
    <row r="103" spans="1:29" ht="15" customHeight="1">
      <c r="A103" s="1076"/>
      <c r="B103" s="1038" t="s">
        <v>37</v>
      </c>
      <c r="C103" s="1039"/>
      <c r="D103" s="1039"/>
      <c r="E103" s="1039"/>
      <c r="F103" s="1039"/>
      <c r="G103" s="1039"/>
      <c r="H103" s="1039"/>
      <c r="I103" s="1039"/>
      <c r="J103" s="1039"/>
      <c r="K103" s="1039"/>
      <c r="L103" s="1039"/>
      <c r="M103" s="1039"/>
      <c r="N103" s="1040"/>
      <c r="P103" s="1076"/>
      <c r="Q103" s="1038" t="s">
        <v>37</v>
      </c>
      <c r="R103" s="1039"/>
      <c r="S103" s="1039"/>
      <c r="T103" s="1039"/>
      <c r="U103" s="1039"/>
      <c r="V103" s="1039"/>
      <c r="W103" s="1039"/>
      <c r="X103" s="1039"/>
      <c r="Y103" s="1039"/>
      <c r="Z103" s="1039"/>
      <c r="AA103" s="1039"/>
      <c r="AB103" s="1039"/>
      <c r="AC103" s="1040"/>
    </row>
    <row r="104" spans="1:29" ht="15.75" thickBot="1">
      <c r="A104" s="1076"/>
      <c r="B104" s="1041"/>
      <c r="C104" s="1042"/>
      <c r="D104" s="1042"/>
      <c r="E104" s="1042"/>
      <c r="F104" s="1042"/>
      <c r="G104" s="1042"/>
      <c r="H104" s="1042"/>
      <c r="I104" s="1042"/>
      <c r="J104" s="1042"/>
      <c r="K104" s="1042"/>
      <c r="L104" s="1042"/>
      <c r="M104" s="1042"/>
      <c r="N104" s="1043"/>
      <c r="P104" s="1076"/>
      <c r="Q104" s="1041"/>
      <c r="R104" s="1042"/>
      <c r="S104" s="1042"/>
      <c r="T104" s="1042"/>
      <c r="U104" s="1042"/>
      <c r="V104" s="1042"/>
      <c r="W104" s="1042"/>
      <c r="X104" s="1042"/>
      <c r="Y104" s="1042"/>
      <c r="Z104" s="1042"/>
      <c r="AA104" s="1042"/>
      <c r="AB104" s="1042"/>
      <c r="AC104" s="1043"/>
    </row>
    <row r="106" spans="1:29" ht="15.75" thickBot="1">
      <c r="A106" s="15" t="s">
        <v>8</v>
      </c>
      <c r="B106" s="1075" t="str">
        <f>B107</f>
        <v>Forêt noire</v>
      </c>
      <c r="C106" s="1075"/>
      <c r="D106" s="1075"/>
      <c r="E106" s="1075"/>
      <c r="F106" s="1075"/>
      <c r="G106" s="1075"/>
      <c r="H106" s="1075"/>
      <c r="I106" s="1075"/>
      <c r="J106" s="1075"/>
      <c r="K106" s="1075"/>
      <c r="L106" s="1075"/>
      <c r="M106" s="1075"/>
      <c r="N106" s="1075"/>
      <c r="O106" s="3"/>
      <c r="P106" s="15" t="s">
        <v>8</v>
      </c>
      <c r="Q106" s="1075" t="str">
        <f>Q107</f>
        <v>Forêt noire</v>
      </c>
      <c r="R106" s="1075"/>
      <c r="S106" s="1075"/>
      <c r="T106" s="1075"/>
      <c r="U106" s="1075"/>
      <c r="V106" s="1075"/>
      <c r="W106" s="1075"/>
      <c r="X106" s="1075"/>
      <c r="Y106" s="1075"/>
      <c r="Z106" s="1075"/>
      <c r="AA106" s="1075"/>
      <c r="AB106" s="1075"/>
      <c r="AC106" s="1075"/>
    </row>
    <row r="107" spans="1:29" ht="23.25" customHeight="1">
      <c r="A107" s="1076" t="str">
        <f>B107</f>
        <v>Forêt noire</v>
      </c>
      <c r="B107" s="1077" t="s">
        <v>75</v>
      </c>
      <c r="C107" s="1078"/>
      <c r="D107" s="1078"/>
      <c r="E107" s="1078"/>
      <c r="F107" s="1078"/>
      <c r="G107" s="1078"/>
      <c r="H107" s="1078"/>
      <c r="I107" s="1078"/>
      <c r="J107" s="1078"/>
      <c r="K107" s="1078"/>
      <c r="L107" s="1078"/>
      <c r="M107" s="1078"/>
      <c r="N107" s="1079"/>
      <c r="O107" s="3"/>
      <c r="P107" s="1076" t="str">
        <f>Q107</f>
        <v>Forêt noire</v>
      </c>
      <c r="Q107" s="1083" t="s">
        <v>75</v>
      </c>
      <c r="R107" s="1084"/>
      <c r="S107" s="1084"/>
      <c r="T107" s="1084"/>
      <c r="U107" s="1084"/>
      <c r="V107" s="1084"/>
      <c r="W107" s="1084"/>
      <c r="X107" s="1084"/>
      <c r="Y107" s="1084"/>
      <c r="Z107" s="1084"/>
      <c r="AA107" s="1084"/>
      <c r="AB107" s="1084"/>
      <c r="AC107" s="1085"/>
    </row>
    <row r="108" spans="1:29" ht="15.75" customHeight="1">
      <c r="A108" s="1076"/>
      <c r="B108" s="1080"/>
      <c r="C108" s="1081"/>
      <c r="D108" s="1081"/>
      <c r="E108" s="1081"/>
      <c r="F108" s="1081"/>
      <c r="G108" s="1081"/>
      <c r="H108" s="1081"/>
      <c r="I108" s="1081"/>
      <c r="J108" s="1081"/>
      <c r="K108" s="1081"/>
      <c r="L108" s="1081"/>
      <c r="M108" s="1081"/>
      <c r="N108" s="1082"/>
      <c r="O108" s="3"/>
      <c r="P108" s="1076"/>
      <c r="Q108" s="1005"/>
      <c r="R108" s="1006"/>
      <c r="S108" s="1006"/>
      <c r="T108" s="1006"/>
      <c r="U108" s="1006"/>
      <c r="V108" s="1006"/>
      <c r="W108" s="1006"/>
      <c r="X108" s="1006"/>
      <c r="Y108" s="1006"/>
      <c r="Z108" s="1006"/>
      <c r="AA108" s="1006"/>
      <c r="AB108" s="1006"/>
      <c r="AC108" s="1007"/>
    </row>
    <row r="109" spans="1:29" s="53" customFormat="1" ht="15.75" customHeight="1">
      <c r="A109" s="1076"/>
      <c r="B109" s="1086" t="s">
        <v>10</v>
      </c>
      <c r="C109" s="1087"/>
      <c r="D109" s="1087"/>
      <c r="E109" s="1087"/>
      <c r="F109" s="1087"/>
      <c r="G109" s="1087"/>
      <c r="H109" s="1087"/>
      <c r="I109" s="1087"/>
      <c r="J109" s="1087"/>
      <c r="K109" s="1087"/>
      <c r="L109" s="1087"/>
      <c r="M109" s="1087"/>
      <c r="N109" s="1088"/>
      <c r="O109" s="72"/>
      <c r="P109" s="1076"/>
      <c r="Q109" s="1086" t="s">
        <v>10</v>
      </c>
      <c r="R109" s="1087"/>
      <c r="S109" s="1087"/>
      <c r="T109" s="1087"/>
      <c r="U109" s="1087"/>
      <c r="V109" s="1087"/>
      <c r="W109" s="1087"/>
      <c r="X109" s="1087"/>
      <c r="Y109" s="1087"/>
      <c r="Z109" s="1087"/>
      <c r="AA109" s="1087"/>
      <c r="AB109" s="1087"/>
      <c r="AC109" s="1088"/>
    </row>
    <row r="110" spans="1:29" s="53" customFormat="1" ht="15.75" customHeight="1" thickBot="1">
      <c r="A110" s="1076"/>
      <c r="B110" s="1089"/>
      <c r="C110" s="1090"/>
      <c r="D110" s="1090"/>
      <c r="E110" s="1090"/>
      <c r="F110" s="1090"/>
      <c r="G110" s="1090"/>
      <c r="H110" s="1090"/>
      <c r="I110" s="1090"/>
      <c r="J110" s="1090"/>
      <c r="K110" s="1090"/>
      <c r="L110" s="1090"/>
      <c r="M110" s="1090"/>
      <c r="N110" s="1091"/>
      <c r="O110" s="72"/>
      <c r="P110" s="1076"/>
      <c r="Q110" s="1089"/>
      <c r="R110" s="1090"/>
      <c r="S110" s="1090"/>
      <c r="T110" s="1090"/>
      <c r="U110" s="1090"/>
      <c r="V110" s="1090"/>
      <c r="W110" s="1090"/>
      <c r="X110" s="1090"/>
      <c r="Y110" s="1090"/>
      <c r="Z110" s="1090"/>
      <c r="AA110" s="1090"/>
      <c r="AB110" s="1090"/>
      <c r="AC110" s="1091"/>
    </row>
    <row r="111" spans="1:29" s="53" customFormat="1" ht="15.75" customHeight="1">
      <c r="A111" s="1076"/>
      <c r="B111" s="73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5"/>
      <c r="O111" s="72"/>
      <c r="P111" s="1076"/>
      <c r="Q111" s="1095" t="s">
        <v>11</v>
      </c>
      <c r="R111" s="1096"/>
      <c r="S111" s="1096"/>
      <c r="T111" s="1096"/>
      <c r="U111" s="1096"/>
      <c r="V111" s="1096"/>
      <c r="W111" s="1096"/>
      <c r="X111" s="1096"/>
      <c r="Y111" s="1096"/>
      <c r="Z111" s="1096"/>
      <c r="AA111" s="1096"/>
      <c r="AB111" s="1096"/>
      <c r="AC111" s="1097"/>
    </row>
    <row r="112" spans="1:29" ht="15" customHeight="1" thickBot="1">
      <c r="A112" s="1076"/>
      <c r="B112" s="20"/>
      <c r="C112" s="14"/>
      <c r="D112" s="14"/>
      <c r="E112" s="14"/>
      <c r="F112" s="14"/>
      <c r="G112" s="1028" t="s">
        <v>12</v>
      </c>
      <c r="H112" s="1028"/>
      <c r="I112" s="28"/>
      <c r="J112" s="28"/>
      <c r="K112" s="14"/>
      <c r="L112" s="14"/>
      <c r="M112" s="14"/>
      <c r="N112" s="17"/>
      <c r="O112" s="3"/>
      <c r="P112" s="1076"/>
      <c r="Q112" s="1098"/>
      <c r="R112" s="1099"/>
      <c r="S112" s="1099"/>
      <c r="T112" s="1099"/>
      <c r="U112" s="1099"/>
      <c r="V112" s="1099"/>
      <c r="W112" s="1099"/>
      <c r="X112" s="1099"/>
      <c r="Y112" s="1099"/>
      <c r="Z112" s="1099"/>
      <c r="AA112" s="1099"/>
      <c r="AB112" s="1099"/>
      <c r="AC112" s="1100"/>
    </row>
    <row r="113" spans="1:29" ht="18.75" customHeight="1">
      <c r="A113" s="1076"/>
      <c r="B113" s="20"/>
      <c r="C113" s="14"/>
      <c r="D113" s="14"/>
      <c r="E113" s="481" t="s">
        <v>76</v>
      </c>
      <c r="F113" s="565" t="s">
        <v>39</v>
      </c>
      <c r="G113" s="1026">
        <v>2</v>
      </c>
      <c r="H113" s="1027"/>
      <c r="I113" s="28"/>
      <c r="J113" s="28"/>
      <c r="K113" s="28"/>
      <c r="L113" s="28"/>
      <c r="M113" s="14"/>
      <c r="N113" s="17"/>
      <c r="O113" s="3"/>
      <c r="P113" s="1076"/>
      <c r="Q113" s="1123" t="s">
        <v>77</v>
      </c>
      <c r="R113" s="1102"/>
      <c r="S113" s="1102"/>
      <c r="T113" s="1102"/>
      <c r="U113" s="1102"/>
      <c r="V113" s="1102"/>
      <c r="W113" s="1102"/>
      <c r="X113" s="1102"/>
      <c r="Y113" s="1102"/>
      <c r="Z113" s="1102"/>
      <c r="AA113" s="1102"/>
      <c r="AB113" s="25" t="s">
        <v>12</v>
      </c>
      <c r="AC113" s="17"/>
    </row>
    <row r="114" spans="1:29" ht="18.75" customHeight="1">
      <c r="A114" s="1076"/>
      <c r="B114" s="641"/>
      <c r="C114" s="14"/>
      <c r="D114" s="14"/>
      <c r="E114" s="642"/>
      <c r="F114" s="87"/>
      <c r="G114" s="1219" t="s">
        <v>78</v>
      </c>
      <c r="H114" s="1220"/>
      <c r="I114" s="1221" t="s">
        <v>79</v>
      </c>
      <c r="J114" s="1221"/>
      <c r="K114" s="49"/>
      <c r="L114" s="76"/>
      <c r="M114" s="14"/>
      <c r="N114" s="17"/>
      <c r="O114" s="3"/>
      <c r="P114" s="1076"/>
      <c r="Q114" s="1123"/>
      <c r="R114" s="1102"/>
      <c r="S114" s="1102"/>
      <c r="T114" s="1102"/>
      <c r="U114" s="1102"/>
      <c r="V114" s="1102"/>
      <c r="W114" s="1102"/>
      <c r="X114" s="1102"/>
      <c r="Y114" s="1102"/>
      <c r="Z114" s="1102"/>
      <c r="AA114" s="1102"/>
      <c r="AB114" s="77" t="s">
        <v>79</v>
      </c>
      <c r="AC114" s="17"/>
    </row>
    <row r="115" spans="1:29" ht="18.75" customHeight="1">
      <c r="A115" s="1076"/>
      <c r="B115" s="1222" t="s">
        <v>9</v>
      </c>
      <c r="C115" s="1205"/>
      <c r="D115" s="1205"/>
      <c r="E115" s="1205"/>
      <c r="F115" s="87"/>
      <c r="G115" s="643"/>
      <c r="H115" s="644"/>
      <c r="I115" s="1212">
        <v>2</v>
      </c>
      <c r="J115" s="1213"/>
      <c r="K115" s="78" t="s">
        <v>80</v>
      </c>
      <c r="L115" s="1202" t="s">
        <v>81</v>
      </c>
      <c r="M115" s="1202"/>
      <c r="N115" s="1203"/>
      <c r="O115" s="3"/>
      <c r="P115" s="1076"/>
      <c r="Q115" s="1123"/>
      <c r="R115" s="1102"/>
      <c r="S115" s="1102"/>
      <c r="T115" s="1102"/>
      <c r="U115" s="1102"/>
      <c r="V115" s="1102"/>
      <c r="W115" s="1102"/>
      <c r="X115" s="1102"/>
      <c r="Y115" s="1102"/>
      <c r="Z115" s="1102"/>
      <c r="AA115" s="1102"/>
      <c r="AB115" s="14"/>
      <c r="AC115" s="17"/>
    </row>
    <row r="116" spans="1:29" ht="18.75" customHeight="1">
      <c r="A116" s="1076"/>
      <c r="B116" s="1204"/>
      <c r="C116" s="1205"/>
      <c r="D116" s="1205"/>
      <c r="E116" s="1205"/>
      <c r="F116" s="79"/>
      <c r="G116" s="1223"/>
      <c r="H116" s="1224"/>
      <c r="I116" s="645"/>
      <c r="J116" s="648"/>
      <c r="K116" s="28"/>
      <c r="L116" s="1202"/>
      <c r="M116" s="1202"/>
      <c r="N116" s="1203"/>
      <c r="O116" s="3"/>
      <c r="P116" s="1076"/>
      <c r="Q116" s="1114" t="s">
        <v>6</v>
      </c>
      <c r="R116" s="1115"/>
      <c r="S116" s="1115"/>
      <c r="T116" s="1115"/>
      <c r="U116" s="1115"/>
      <c r="V116" s="1115"/>
      <c r="W116" s="1115"/>
      <c r="X116" s="1115"/>
      <c r="Y116" s="1115"/>
      <c r="Z116" s="1115"/>
      <c r="AA116" s="1115"/>
      <c r="AB116" s="23" t="s">
        <v>18</v>
      </c>
      <c r="AC116" s="17"/>
    </row>
    <row r="117" spans="1:29" ht="32.25" customHeight="1">
      <c r="A117" s="1076"/>
      <c r="B117" s="20"/>
      <c r="C117" s="502" t="s">
        <v>18</v>
      </c>
      <c r="D117" s="24" t="s">
        <v>19</v>
      </c>
      <c r="E117" s="14"/>
      <c r="F117" s="14"/>
      <c r="G117" s="645"/>
      <c r="H117" s="551"/>
      <c r="I117" s="550"/>
      <c r="J117" s="649"/>
      <c r="K117" s="1132" t="s">
        <v>20</v>
      </c>
      <c r="L117" s="1132"/>
      <c r="M117" s="1132"/>
      <c r="N117" s="1133"/>
      <c r="O117" s="3"/>
      <c r="P117" s="1076"/>
      <c r="Q117" s="1114"/>
      <c r="R117" s="1115"/>
      <c r="S117" s="1115"/>
      <c r="T117" s="1115"/>
      <c r="U117" s="1115"/>
      <c r="V117" s="1115"/>
      <c r="W117" s="1115"/>
      <c r="X117" s="1115"/>
      <c r="Y117" s="1115"/>
      <c r="Z117" s="1115"/>
      <c r="AA117" s="1115"/>
      <c r="AB117" s="22"/>
      <c r="AC117" s="17"/>
    </row>
    <row r="118" spans="1:29" ht="16.5" customHeight="1">
      <c r="A118" s="1076"/>
      <c r="B118" s="20"/>
      <c r="C118" s="504">
        <v>0.15</v>
      </c>
      <c r="D118" s="1016" t="s">
        <v>82</v>
      </c>
      <c r="E118" s="1016"/>
      <c r="F118" s="1017"/>
      <c r="G118" s="1065">
        <f>(C118/C159)*G113</f>
        <v>0.33651149747616371</v>
      </c>
      <c r="H118" s="1066"/>
      <c r="I118" s="1065">
        <f>(C118/C126)*I115</f>
        <v>0.85348506401137969</v>
      </c>
      <c r="J118" s="1066"/>
      <c r="K118" s="1138" t="s">
        <v>22</v>
      </c>
      <c r="L118" s="1138"/>
      <c r="M118" s="1138"/>
      <c r="N118" s="1139"/>
      <c r="O118" s="3"/>
      <c r="P118" s="1076"/>
      <c r="Q118" s="80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81"/>
    </row>
    <row r="119" spans="1:29" ht="16.5" customHeight="1">
      <c r="A119" s="1076"/>
      <c r="B119" s="20"/>
      <c r="C119" s="504">
        <v>0.1</v>
      </c>
      <c r="D119" s="1018" t="s">
        <v>23</v>
      </c>
      <c r="E119" s="1018"/>
      <c r="F119" s="1019"/>
      <c r="G119" s="1071">
        <f>(C119/C159)*G113</f>
        <v>0.2243409983174425</v>
      </c>
      <c r="H119" s="1072"/>
      <c r="I119" s="1071">
        <f>(C119/C126)*I115</f>
        <v>0.56899004267425313</v>
      </c>
      <c r="J119" s="1072"/>
      <c r="K119" s="1140"/>
      <c r="L119" s="1140"/>
      <c r="M119" s="1140"/>
      <c r="N119" s="1141"/>
      <c r="O119" s="3"/>
      <c r="P119" s="1076"/>
      <c r="Q119" s="80"/>
      <c r="R119" s="26" t="s">
        <v>83</v>
      </c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81"/>
    </row>
    <row r="120" spans="1:29" ht="15.75" customHeight="1">
      <c r="A120" s="1076"/>
      <c r="B120" s="20"/>
      <c r="C120" s="504">
        <v>0.06</v>
      </c>
      <c r="D120" s="1016" t="s">
        <v>24</v>
      </c>
      <c r="E120" s="1016"/>
      <c r="F120" s="1017"/>
      <c r="G120" s="1065">
        <f>(C120/C159)*G113</f>
        <v>0.13460459899046548</v>
      </c>
      <c r="H120" s="1066"/>
      <c r="I120" s="1065">
        <f>(C120/C126)*I115</f>
        <v>0.3413940256045519</v>
      </c>
      <c r="J120" s="1066"/>
      <c r="K120" s="1176" t="s">
        <v>25</v>
      </c>
      <c r="L120" s="1176"/>
      <c r="M120" s="1176"/>
      <c r="N120" s="1177"/>
      <c r="O120" s="3"/>
      <c r="P120" s="1076"/>
      <c r="Q120" s="80"/>
      <c r="R120" s="28"/>
      <c r="S120" s="82" t="s">
        <v>76</v>
      </c>
      <c r="T120" s="28"/>
      <c r="U120" s="28"/>
      <c r="V120" s="28"/>
      <c r="W120" s="28"/>
      <c r="X120" s="28"/>
      <c r="Y120" s="28"/>
      <c r="Z120" s="28"/>
      <c r="AA120" s="28"/>
      <c r="AB120" s="28"/>
      <c r="AC120" s="81"/>
    </row>
    <row r="121" spans="1:29" ht="24.75" customHeight="1">
      <c r="A121" s="1076"/>
      <c r="B121" s="20"/>
      <c r="C121" s="504">
        <v>0.02</v>
      </c>
      <c r="D121" s="1014" t="s">
        <v>26</v>
      </c>
      <c r="E121" s="1014"/>
      <c r="F121" s="1015"/>
      <c r="G121" s="1073">
        <f>(C121/C159)*G113</f>
        <v>4.4868199663488498E-2</v>
      </c>
      <c r="H121" s="1074"/>
      <c r="I121" s="1073">
        <f>(C121/C126)*I115</f>
        <v>0.11379800853485063</v>
      </c>
      <c r="J121" s="1074"/>
      <c r="K121" s="1188"/>
      <c r="L121" s="1188"/>
      <c r="M121" s="1188"/>
      <c r="N121" s="1189"/>
      <c r="O121" s="3"/>
      <c r="P121" s="1076"/>
      <c r="Q121" s="80"/>
      <c r="R121" s="28"/>
      <c r="S121" s="83" t="s">
        <v>81</v>
      </c>
      <c r="T121" s="28"/>
      <c r="U121" s="28"/>
      <c r="V121" s="28"/>
      <c r="W121" s="28"/>
      <c r="X121" s="28"/>
      <c r="Y121" s="28"/>
      <c r="Z121" s="28"/>
      <c r="AA121" s="28"/>
      <c r="AB121" s="28"/>
      <c r="AC121" s="81"/>
    </row>
    <row r="122" spans="1:29" ht="21">
      <c r="A122" s="1076"/>
      <c r="B122" s="20"/>
      <c r="C122" s="506">
        <v>1.5E-3</v>
      </c>
      <c r="D122" s="1014" t="s">
        <v>27</v>
      </c>
      <c r="E122" s="1014"/>
      <c r="F122" s="1015"/>
      <c r="G122" s="1073">
        <f>(C122/C159)*G113</f>
        <v>3.3651149747616375E-3</v>
      </c>
      <c r="H122" s="1074"/>
      <c r="I122" s="1073">
        <f>(C122/C126)*I115</f>
        <v>8.5348506401137971E-3</v>
      </c>
      <c r="J122" s="1074"/>
      <c r="K122" s="1188"/>
      <c r="L122" s="1188"/>
      <c r="M122" s="1188"/>
      <c r="N122" s="1189"/>
      <c r="O122" s="3"/>
      <c r="P122" s="1076"/>
      <c r="Q122" s="80"/>
      <c r="R122" s="28"/>
      <c r="S122" s="83" t="s">
        <v>84</v>
      </c>
      <c r="T122" s="28"/>
      <c r="U122" s="28"/>
      <c r="V122" s="28"/>
      <c r="W122" s="28"/>
      <c r="X122" s="28"/>
      <c r="Y122" s="28"/>
      <c r="Z122" s="28"/>
      <c r="AA122" s="28"/>
      <c r="AB122" s="28"/>
      <c r="AC122" s="81"/>
    </row>
    <row r="123" spans="1:29" ht="15.75" customHeight="1">
      <c r="A123" s="1076"/>
      <c r="B123" s="20"/>
      <c r="C123" s="504">
        <v>0.02</v>
      </c>
      <c r="D123" s="1018" t="s">
        <v>29</v>
      </c>
      <c r="E123" s="1018"/>
      <c r="F123" s="1019"/>
      <c r="G123" s="1071">
        <f>(C123/C159)*G113</f>
        <v>4.4868199663488498E-2</v>
      </c>
      <c r="H123" s="1072"/>
      <c r="I123" s="1071">
        <f>(C123/C126)*I115</f>
        <v>0.11379800853485063</v>
      </c>
      <c r="J123" s="1072"/>
      <c r="K123" s="1178"/>
      <c r="L123" s="1178"/>
      <c r="M123" s="1178"/>
      <c r="N123" s="1179"/>
      <c r="O123" s="3"/>
      <c r="P123" s="1076"/>
      <c r="Q123" s="80"/>
      <c r="S123" s="83" t="s">
        <v>85</v>
      </c>
      <c r="V123" s="28"/>
      <c r="W123" s="28"/>
      <c r="X123" s="28"/>
      <c r="Y123" s="28"/>
      <c r="Z123" s="28"/>
      <c r="AA123" s="28"/>
      <c r="AB123" s="28"/>
      <c r="AC123" s="81"/>
    </row>
    <row r="124" spans="1:29" ht="15.75" customHeight="1">
      <c r="A124" s="1076"/>
      <c r="B124" s="20"/>
      <c r="C124" s="504"/>
      <c r="D124" s="483"/>
      <c r="E124" s="492"/>
      <c r="F124" s="495"/>
      <c r="G124" s="1073">
        <f>(C124/C158)*G113</f>
        <v>0</v>
      </c>
      <c r="H124" s="1074"/>
      <c r="I124" s="1073">
        <f>(C124/C126)*I115</f>
        <v>0</v>
      </c>
      <c r="J124" s="1074"/>
      <c r="K124" s="541"/>
      <c r="L124" s="541"/>
      <c r="M124" s="541"/>
      <c r="N124" s="542"/>
      <c r="P124" s="1076"/>
      <c r="Q124" s="82" t="s">
        <v>86</v>
      </c>
      <c r="R124" s="28"/>
      <c r="S124" s="28"/>
      <c r="T124" s="82"/>
      <c r="U124" s="28"/>
      <c r="V124" s="28"/>
      <c r="W124" s="28"/>
      <c r="X124" s="28"/>
      <c r="Y124" s="28"/>
      <c r="Z124" s="28"/>
      <c r="AA124" s="28"/>
      <c r="AB124" s="28"/>
      <c r="AC124" s="81"/>
    </row>
    <row r="125" spans="1:29" ht="16.5" customHeight="1">
      <c r="A125" s="1076"/>
      <c r="B125" s="20"/>
      <c r="C125" s="508"/>
      <c r="D125" s="489"/>
      <c r="E125" s="489"/>
      <c r="F125" s="489"/>
      <c r="G125" s="624"/>
      <c r="H125" s="582"/>
      <c r="I125" s="650"/>
      <c r="J125" s="610"/>
      <c r="K125" s="541"/>
      <c r="L125" s="541"/>
      <c r="M125" s="541"/>
      <c r="N125" s="542"/>
      <c r="P125" s="1076"/>
      <c r="Q125" s="80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81"/>
    </row>
    <row r="126" spans="1:29" ht="16.5" customHeight="1">
      <c r="A126" s="1076"/>
      <c r="B126" s="20"/>
      <c r="C126" s="34">
        <f>SUM(C118:C124)</f>
        <v>0.35150000000000003</v>
      </c>
      <c r="D126" s="1046" t="s">
        <v>31</v>
      </c>
      <c r="E126" s="1046"/>
      <c r="F126" s="1046"/>
      <c r="G126" s="1073">
        <f>SUM(G118:G124)</f>
        <v>0.78855860908581044</v>
      </c>
      <c r="H126" s="1074"/>
      <c r="I126" s="1073">
        <f>SUM(I118:I124)</f>
        <v>1.9999999999999998</v>
      </c>
      <c r="J126" s="1074"/>
      <c r="K126" s="541"/>
      <c r="L126" s="541"/>
      <c r="M126" s="541"/>
      <c r="N126" s="542"/>
      <c r="P126" s="1076"/>
      <c r="Q126" s="80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81"/>
    </row>
    <row r="127" spans="1:29" ht="16.5" customHeight="1">
      <c r="A127" s="1076"/>
      <c r="B127" s="20"/>
      <c r="C127" s="34"/>
      <c r="D127" s="538"/>
      <c r="E127" s="538"/>
      <c r="F127" s="538"/>
      <c r="G127" s="646"/>
      <c r="H127" s="647"/>
      <c r="I127" s="651"/>
      <c r="J127" s="610"/>
      <c r="K127" s="591"/>
      <c r="L127" s="489"/>
      <c r="M127" s="489"/>
      <c r="N127" s="594"/>
      <c r="P127" s="1076"/>
      <c r="Q127" s="80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81"/>
    </row>
    <row r="128" spans="1:29" ht="16.5" customHeight="1">
      <c r="A128" s="1076"/>
      <c r="B128" s="1049"/>
      <c r="C128" s="1050"/>
      <c r="D128" s="1050"/>
      <c r="E128" s="1050"/>
      <c r="F128" s="1050"/>
      <c r="G128" s="1050"/>
      <c r="H128" s="1050"/>
      <c r="I128" s="1050"/>
      <c r="J128" s="1050"/>
      <c r="K128" s="1050"/>
      <c r="L128" s="1050"/>
      <c r="M128" s="1050"/>
      <c r="N128" s="1051"/>
      <c r="P128" s="1076"/>
      <c r="Q128" s="80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81"/>
    </row>
    <row r="129" spans="1:29" ht="16.5" customHeight="1">
      <c r="A129" s="1076"/>
      <c r="B129" s="85"/>
      <c r="C129" s="86"/>
      <c r="D129" s="86"/>
      <c r="E129" s="86"/>
      <c r="F129" s="86"/>
      <c r="G129" s="450"/>
      <c r="H129" s="628"/>
      <c r="I129" s="1207" t="s">
        <v>79</v>
      </c>
      <c r="J129" s="1207"/>
      <c r="K129" s="629"/>
      <c r="L129" s="1208" t="s">
        <v>84</v>
      </c>
      <c r="M129" s="1208"/>
      <c r="N129" s="1209"/>
      <c r="P129" s="1076"/>
      <c r="Q129" s="80"/>
      <c r="R129" s="26" t="s">
        <v>87</v>
      </c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81"/>
    </row>
    <row r="130" spans="1:29" ht="16.5" customHeight="1">
      <c r="A130" s="1076"/>
      <c r="B130" s="1204" t="s">
        <v>88</v>
      </c>
      <c r="C130" s="1205"/>
      <c r="D130" s="1205"/>
      <c r="E130" s="1205"/>
      <c r="F130" s="87"/>
      <c r="G130" s="449"/>
      <c r="H130" s="630"/>
      <c r="I130" s="1212">
        <v>1</v>
      </c>
      <c r="J130" s="1213"/>
      <c r="K130" s="626" t="s">
        <v>80</v>
      </c>
      <c r="L130" s="1210"/>
      <c r="M130" s="1210"/>
      <c r="N130" s="1211"/>
      <c r="P130" s="1076"/>
      <c r="Q130" s="80"/>
      <c r="R130" s="28"/>
      <c r="S130" s="28"/>
      <c r="T130" s="28"/>
      <c r="U130" s="26" t="s">
        <v>9</v>
      </c>
      <c r="V130" s="28"/>
      <c r="W130" s="28"/>
      <c r="X130" s="28"/>
      <c r="Y130" s="28"/>
      <c r="Z130" s="28"/>
      <c r="AA130" s="28"/>
      <c r="AB130" s="28"/>
      <c r="AC130" s="81"/>
    </row>
    <row r="131" spans="1:29" ht="18.75" customHeight="1">
      <c r="A131" s="1076"/>
      <c r="B131" s="1204"/>
      <c r="C131" s="1205"/>
      <c r="D131" s="1205"/>
      <c r="E131" s="1205"/>
      <c r="F131" s="79"/>
      <c r="G131" s="1214"/>
      <c r="H131" s="1214"/>
      <c r="I131" s="632"/>
      <c r="J131" s="633"/>
      <c r="K131" s="480"/>
      <c r="L131" s="1210"/>
      <c r="M131" s="1210"/>
      <c r="N131" s="1211"/>
      <c r="O131" s="3"/>
      <c r="P131" s="1076"/>
      <c r="Q131" s="80"/>
      <c r="R131" s="28"/>
      <c r="S131" s="28"/>
      <c r="T131" s="28"/>
      <c r="U131" s="26" t="s">
        <v>88</v>
      </c>
      <c r="V131" s="28"/>
      <c r="W131" s="28"/>
      <c r="X131" s="28"/>
      <c r="Y131" s="28"/>
      <c r="Z131" s="28"/>
      <c r="AA131" s="28"/>
      <c r="AB131" s="28"/>
      <c r="AC131" s="81"/>
    </row>
    <row r="132" spans="1:29" ht="21">
      <c r="A132" s="1076"/>
      <c r="B132" s="88"/>
      <c r="C132" s="502" t="s">
        <v>18</v>
      </c>
      <c r="D132" s="24" t="s">
        <v>19</v>
      </c>
      <c r="E132" s="14"/>
      <c r="F132" s="14"/>
      <c r="G132" s="485"/>
      <c r="H132" s="579"/>
      <c r="I132" s="634"/>
      <c r="J132" s="610"/>
      <c r="K132" s="1132" t="s">
        <v>20</v>
      </c>
      <c r="L132" s="1132"/>
      <c r="M132" s="1132"/>
      <c r="N132" s="1133"/>
      <c r="O132" s="3"/>
      <c r="P132" s="1076"/>
      <c r="Q132" s="80"/>
      <c r="R132" s="28"/>
      <c r="S132" s="28"/>
      <c r="T132" s="28"/>
      <c r="U132" s="26" t="s">
        <v>89</v>
      </c>
      <c r="V132" s="28"/>
      <c r="W132" s="28"/>
      <c r="X132" s="28"/>
      <c r="Y132" s="28"/>
      <c r="Z132" s="28"/>
      <c r="AA132" s="28"/>
      <c r="AB132" s="28"/>
      <c r="AC132" s="81"/>
    </row>
    <row r="133" spans="1:29" ht="16.5" customHeight="1">
      <c r="A133" s="1076"/>
      <c r="B133" s="80"/>
      <c r="C133" s="504">
        <v>0.18</v>
      </c>
      <c r="D133" s="1020" t="s">
        <v>90</v>
      </c>
      <c r="E133" s="1020"/>
      <c r="F133" s="1021"/>
      <c r="G133" s="1065">
        <f>(C133/C159)*G113</f>
        <v>0.40381379697139647</v>
      </c>
      <c r="H133" s="1066"/>
      <c r="I133" s="1065">
        <f>(C133/C136)*I130</f>
        <v>0.72</v>
      </c>
      <c r="J133" s="1066"/>
      <c r="K133" s="1215" t="s">
        <v>91</v>
      </c>
      <c r="L133" s="1215"/>
      <c r="M133" s="1215"/>
      <c r="N133" s="1216"/>
      <c r="O133" s="3"/>
      <c r="P133" s="1076"/>
      <c r="Q133" s="80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81"/>
    </row>
    <row r="134" spans="1:29" ht="21">
      <c r="A134" s="1076"/>
      <c r="B134" s="80"/>
      <c r="C134" s="504">
        <v>7.0000000000000007E-2</v>
      </c>
      <c r="D134" s="1022" t="s">
        <v>92</v>
      </c>
      <c r="E134" s="1022"/>
      <c r="F134" s="1023"/>
      <c r="G134" s="1071">
        <f>(C134/C159)*G113</f>
        <v>0.15703869882220975</v>
      </c>
      <c r="H134" s="1072"/>
      <c r="I134" s="1071">
        <f>(C134/C136)*I130</f>
        <v>0.28000000000000003</v>
      </c>
      <c r="J134" s="1072"/>
      <c r="K134" s="1217"/>
      <c r="L134" s="1217"/>
      <c r="M134" s="1217"/>
      <c r="N134" s="1218"/>
      <c r="O134" s="3"/>
      <c r="P134" s="1076"/>
      <c r="Q134" s="80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81"/>
    </row>
    <row r="135" spans="1:29" ht="21">
      <c r="A135" s="1076"/>
      <c r="B135" s="80"/>
      <c r="C135" s="519"/>
      <c r="D135" s="471"/>
      <c r="E135" s="471"/>
      <c r="F135" s="64"/>
      <c r="G135" s="635"/>
      <c r="H135" s="636"/>
      <c r="I135" s="635"/>
      <c r="J135" s="636"/>
      <c r="K135" s="536"/>
      <c r="L135" s="536"/>
      <c r="M135" s="536"/>
      <c r="N135" s="537"/>
      <c r="O135" s="3"/>
      <c r="P135" s="1076"/>
      <c r="Q135" s="80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81"/>
    </row>
    <row r="136" spans="1:29" ht="15.75" customHeight="1">
      <c r="A136" s="1076"/>
      <c r="B136" s="80"/>
      <c r="C136" s="34">
        <f>SUM(C133:C134)</f>
        <v>0.25</v>
      </c>
      <c r="D136" s="1206" t="s">
        <v>93</v>
      </c>
      <c r="E136" s="1206"/>
      <c r="F136" s="1206"/>
      <c r="G136" s="1073">
        <f>SUM(G133:H134)</f>
        <v>0.56085249579360619</v>
      </c>
      <c r="H136" s="1074"/>
      <c r="I136" s="1073">
        <f>SUM(I133:I134)</f>
        <v>1</v>
      </c>
      <c r="J136" s="1074">
        <f>SUM(J133:J134)</f>
        <v>0</v>
      </c>
      <c r="K136" s="536"/>
      <c r="L136" s="536"/>
      <c r="M136" s="536"/>
      <c r="N136" s="537"/>
      <c r="O136" s="3"/>
      <c r="P136" s="1076"/>
      <c r="Q136" s="80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81"/>
    </row>
    <row r="137" spans="1:29" ht="15.75" customHeight="1">
      <c r="A137" s="1076"/>
      <c r="B137" s="80"/>
      <c r="C137" s="34"/>
      <c r="D137" s="533"/>
      <c r="E137" s="533"/>
      <c r="F137" s="533"/>
      <c r="G137" s="621"/>
      <c r="H137" s="622"/>
      <c r="I137" s="621"/>
      <c r="J137" s="622"/>
      <c r="K137" s="536"/>
      <c r="L137" s="536"/>
      <c r="M137" s="536"/>
      <c r="N137" s="537"/>
      <c r="O137" s="3"/>
      <c r="P137" s="1076"/>
      <c r="Q137" s="80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81"/>
    </row>
    <row r="138" spans="1:29" ht="15.75" customHeight="1">
      <c r="A138" s="1076"/>
      <c r="B138" s="80"/>
      <c r="C138" s="518"/>
      <c r="D138" s="631" t="s">
        <v>94</v>
      </c>
      <c r="E138" s="476"/>
      <c r="F138" s="530"/>
      <c r="G138" s="638"/>
      <c r="H138" s="639"/>
      <c r="I138" s="635"/>
      <c r="J138" s="636"/>
      <c r="K138" s="536"/>
      <c r="L138" s="536"/>
      <c r="M138" s="536"/>
      <c r="N138" s="537"/>
      <c r="O138" s="3"/>
      <c r="P138" s="1076"/>
      <c r="Q138" s="80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81"/>
    </row>
    <row r="139" spans="1:29" ht="21">
      <c r="A139" s="1076"/>
      <c r="B139" s="80"/>
      <c r="C139" s="504">
        <v>0.36</v>
      </c>
      <c r="D139" s="1024" t="s">
        <v>95</v>
      </c>
      <c r="E139" s="1024"/>
      <c r="F139" s="1025"/>
      <c r="G139" s="1073">
        <f>(C139/C160)*G113</f>
        <v>0.71892161757363948</v>
      </c>
      <c r="H139" s="1074"/>
      <c r="I139" s="1073">
        <f>(G139/G136)*I136</f>
        <v>1.2818372441337995</v>
      </c>
      <c r="J139" s="1074"/>
      <c r="K139" s="536"/>
      <c r="L139" s="536"/>
      <c r="M139" s="536"/>
      <c r="N139" s="537"/>
      <c r="O139" s="3"/>
      <c r="P139" s="1076"/>
      <c r="Q139" s="80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81"/>
    </row>
    <row r="140" spans="1:29" ht="15.75" customHeight="1">
      <c r="A140" s="1076"/>
      <c r="B140" s="80"/>
      <c r="C140" s="66"/>
      <c r="D140" s="26"/>
      <c r="E140" s="28"/>
      <c r="F140" s="64"/>
      <c r="G140" s="638"/>
      <c r="H140" s="639"/>
      <c r="I140" s="1143">
        <f>(C140/C136)*I130</f>
        <v>0</v>
      </c>
      <c r="J140" s="1144"/>
      <c r="K140" s="536"/>
      <c r="L140" s="536"/>
      <c r="M140" s="536"/>
      <c r="N140" s="537"/>
      <c r="O140" s="3"/>
      <c r="P140" s="1076"/>
      <c r="Q140" s="80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81"/>
    </row>
    <row r="141" spans="1:29" ht="21">
      <c r="A141" s="1076"/>
      <c r="B141" s="1204" t="s">
        <v>96</v>
      </c>
      <c r="C141" s="1205"/>
      <c r="D141" s="1205"/>
      <c r="E141" s="1205"/>
      <c r="F141" s="64"/>
      <c r="G141" s="1143">
        <f>(C141/C158)*G113</f>
        <v>0</v>
      </c>
      <c r="H141" s="1144"/>
      <c r="I141" s="1143">
        <f>(C141/C136)*I130</f>
        <v>0</v>
      </c>
      <c r="J141" s="1144"/>
      <c r="K141" s="536"/>
      <c r="L141" s="536"/>
      <c r="M141" s="536"/>
      <c r="N141" s="537"/>
      <c r="O141" s="3"/>
      <c r="P141" s="1076"/>
      <c r="Q141" s="80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81"/>
    </row>
    <row r="142" spans="1:29" ht="21">
      <c r="A142" s="1076"/>
      <c r="B142" s="80"/>
      <c r="C142" s="504">
        <v>0.05</v>
      </c>
      <c r="D142" s="1024" t="s">
        <v>97</v>
      </c>
      <c r="E142" s="1024"/>
      <c r="F142" s="1025"/>
      <c r="G142" s="1073">
        <f>(C142/C136)*G136</f>
        <v>0.11217049915872124</v>
      </c>
      <c r="H142" s="1074"/>
      <c r="I142" s="1073">
        <f>(C142/C136)*I136</f>
        <v>0.2</v>
      </c>
      <c r="J142" s="1074"/>
      <c r="K142" s="536"/>
      <c r="L142" s="536"/>
      <c r="M142" s="536"/>
      <c r="N142" s="537"/>
      <c r="O142" s="3"/>
      <c r="P142" s="1076"/>
      <c r="Q142" s="80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81"/>
    </row>
    <row r="143" spans="1:29" ht="16.5" customHeight="1">
      <c r="A143" s="1076"/>
      <c r="B143" s="20"/>
      <c r="C143" s="14"/>
      <c r="D143" s="14"/>
      <c r="E143" s="14"/>
      <c r="F143" s="14"/>
      <c r="G143" s="632"/>
      <c r="H143" s="640"/>
      <c r="I143" s="637"/>
      <c r="J143" s="633"/>
      <c r="K143" s="591"/>
      <c r="L143" s="480"/>
      <c r="M143" s="480"/>
      <c r="N143" s="590"/>
      <c r="P143" s="1076"/>
      <c r="Q143" s="80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81"/>
    </row>
    <row r="144" spans="1:29" ht="16.5" customHeight="1">
      <c r="A144" s="1076"/>
      <c r="B144" s="1049"/>
      <c r="C144" s="1050"/>
      <c r="D144" s="1050"/>
      <c r="E144" s="1050"/>
      <c r="F144" s="1050"/>
      <c r="G144" s="1050"/>
      <c r="H144" s="1050"/>
      <c r="I144" s="1050"/>
      <c r="J144" s="1050"/>
      <c r="K144" s="1050"/>
      <c r="L144" s="1050"/>
      <c r="M144" s="1050"/>
      <c r="N144" s="1051"/>
      <c r="P144" s="1076"/>
      <c r="Q144" s="80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81"/>
    </row>
    <row r="145" spans="1:29" ht="16.5" customHeight="1">
      <c r="A145" s="1076"/>
      <c r="B145" s="85"/>
      <c r="C145" s="86"/>
      <c r="D145" s="86"/>
      <c r="E145" s="86"/>
      <c r="F145" s="1197"/>
      <c r="G145" s="1197"/>
      <c r="H145" s="1197"/>
      <c r="I145" s="1199" t="s">
        <v>79</v>
      </c>
      <c r="J145" s="1199"/>
      <c r="K145" s="625"/>
      <c r="L145" s="1200" t="s">
        <v>85</v>
      </c>
      <c r="M145" s="1200"/>
      <c r="N145" s="1201"/>
      <c r="P145" s="1076"/>
      <c r="Q145" s="1123" t="s">
        <v>98</v>
      </c>
      <c r="R145" s="1102"/>
      <c r="S145" s="1102"/>
      <c r="T145" s="1102"/>
      <c r="U145" s="1102"/>
      <c r="V145" s="1102"/>
      <c r="W145" s="1102"/>
      <c r="X145" s="1102"/>
      <c r="Y145" s="1102"/>
      <c r="Z145" s="1102"/>
      <c r="AA145" s="1102"/>
      <c r="AB145" s="28"/>
      <c r="AC145" s="81"/>
    </row>
    <row r="146" spans="1:29" ht="16.5" customHeight="1">
      <c r="A146" s="1076"/>
      <c r="B146" s="1193" t="s">
        <v>89</v>
      </c>
      <c r="C146" s="1194"/>
      <c r="D146" s="1194"/>
      <c r="E146" s="1194"/>
      <c r="F146" s="1198"/>
      <c r="G146" s="1198"/>
      <c r="H146" s="1198"/>
      <c r="I146" s="1195">
        <v>1</v>
      </c>
      <c r="J146" s="1195"/>
      <c r="K146" s="626" t="s">
        <v>80</v>
      </c>
      <c r="L146" s="1202"/>
      <c r="M146" s="1202"/>
      <c r="N146" s="1203"/>
      <c r="P146" s="1076"/>
      <c r="Q146" s="1123"/>
      <c r="R146" s="1102"/>
      <c r="S146" s="1102"/>
      <c r="T146" s="1102"/>
      <c r="U146" s="1102"/>
      <c r="V146" s="1102"/>
      <c r="W146" s="1102"/>
      <c r="X146" s="1102"/>
      <c r="Y146" s="1102"/>
      <c r="Z146" s="1102"/>
      <c r="AA146" s="1102"/>
      <c r="AB146" s="77" t="s">
        <v>79</v>
      </c>
      <c r="AC146" s="81"/>
    </row>
    <row r="147" spans="1:29" ht="16.5" customHeight="1">
      <c r="A147" s="1076"/>
      <c r="B147" s="1193"/>
      <c r="C147" s="1194"/>
      <c r="D147" s="1194"/>
      <c r="E147" s="1194"/>
      <c r="F147" s="79"/>
      <c r="G147" s="1196"/>
      <c r="H147" s="1196"/>
      <c r="I147" s="14"/>
      <c r="J147" s="14"/>
      <c r="K147" s="480"/>
      <c r="L147" s="1202"/>
      <c r="M147" s="1202"/>
      <c r="N147" s="1203"/>
      <c r="P147" s="1076"/>
      <c r="Q147" s="1123"/>
      <c r="R147" s="1102"/>
      <c r="S147" s="1102"/>
      <c r="T147" s="1102"/>
      <c r="U147" s="1102"/>
      <c r="V147" s="1102"/>
      <c r="W147" s="1102"/>
      <c r="X147" s="1102"/>
      <c r="Y147" s="1102"/>
      <c r="Z147" s="1102"/>
      <c r="AA147" s="1102"/>
      <c r="AB147" s="14"/>
      <c r="AC147" s="81"/>
    </row>
    <row r="148" spans="1:29" ht="16.5" customHeight="1">
      <c r="A148" s="1076"/>
      <c r="B148" s="88"/>
      <c r="C148" s="502" t="s">
        <v>18</v>
      </c>
      <c r="D148" s="466" t="s">
        <v>19</v>
      </c>
      <c r="E148" s="14"/>
      <c r="F148" s="28"/>
      <c r="G148" s="52"/>
      <c r="H148" s="53"/>
      <c r="I148" s="28"/>
      <c r="J148" s="28"/>
      <c r="K148" s="543" t="s">
        <v>20</v>
      </c>
      <c r="L148" s="116"/>
      <c r="M148" s="116"/>
      <c r="N148" s="117"/>
      <c r="P148" s="1076"/>
      <c r="Q148" s="1114" t="s">
        <v>6</v>
      </c>
      <c r="R148" s="1115"/>
      <c r="S148" s="1115"/>
      <c r="T148" s="1115"/>
      <c r="U148" s="1115"/>
      <c r="V148" s="1115"/>
      <c r="W148" s="1115"/>
      <c r="X148" s="1115"/>
      <c r="Y148" s="1115"/>
      <c r="Z148" s="1115"/>
      <c r="AA148" s="1115"/>
      <c r="AB148" s="23" t="s">
        <v>18</v>
      </c>
      <c r="AC148" s="81"/>
    </row>
    <row r="149" spans="1:29" ht="16.5" customHeight="1">
      <c r="A149" s="1076"/>
      <c r="B149" s="80"/>
      <c r="C149" s="504">
        <v>0.22</v>
      </c>
      <c r="D149" s="1016" t="s">
        <v>90</v>
      </c>
      <c r="E149" s="1016"/>
      <c r="F149" s="1017"/>
      <c r="G149" s="1065">
        <f>(C149/C159)*G113</f>
        <v>0.49355019629837349</v>
      </c>
      <c r="H149" s="1066"/>
      <c r="I149" s="1065">
        <f>(C149/C154)*I146</f>
        <v>0.91666666666666674</v>
      </c>
      <c r="J149" s="1066"/>
      <c r="K149" s="1138" t="s">
        <v>99</v>
      </c>
      <c r="L149" s="1138"/>
      <c r="M149" s="1138"/>
      <c r="N149" s="1139"/>
      <c r="P149" s="1076"/>
      <c r="Q149" s="1114"/>
      <c r="R149" s="1115"/>
      <c r="S149" s="1115"/>
      <c r="T149" s="1115"/>
      <c r="U149" s="1115"/>
      <c r="V149" s="1115"/>
      <c r="W149" s="1115"/>
      <c r="X149" s="1115"/>
      <c r="Y149" s="1115"/>
      <c r="Z149" s="1115"/>
      <c r="AA149" s="1115"/>
      <c r="AB149" s="22"/>
      <c r="AC149" s="81"/>
    </row>
    <row r="150" spans="1:29" ht="16.5" customHeight="1">
      <c r="A150" s="1076"/>
      <c r="B150" s="80"/>
      <c r="C150" s="504">
        <v>1.7999999999999999E-2</v>
      </c>
      <c r="D150" s="1018" t="s">
        <v>23</v>
      </c>
      <c r="E150" s="1018"/>
      <c r="F150" s="1019"/>
      <c r="G150" s="1071">
        <f>(C150/C159)*G113</f>
        <v>4.0381379697139647E-2</v>
      </c>
      <c r="H150" s="1072"/>
      <c r="I150" s="1071">
        <f>(C150/C154)*I146</f>
        <v>7.4999999999999997E-2</v>
      </c>
      <c r="J150" s="1072"/>
      <c r="K150" s="1140"/>
      <c r="L150" s="1140"/>
      <c r="M150" s="1140"/>
      <c r="N150" s="1141"/>
      <c r="P150" s="1076"/>
      <c r="Q150" s="80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81"/>
    </row>
    <row r="151" spans="1:29" ht="16.5" customHeight="1">
      <c r="A151" s="1076"/>
      <c r="B151" s="80"/>
      <c r="C151" s="504">
        <v>2E-3</v>
      </c>
      <c r="D151" s="1016" t="s">
        <v>100</v>
      </c>
      <c r="E151" s="1016"/>
      <c r="F151" s="1017"/>
      <c r="G151" s="1073">
        <f>(C151/C159)*G113</f>
        <v>4.4868199663488503E-3</v>
      </c>
      <c r="H151" s="1074"/>
      <c r="I151" s="1073">
        <f>(C151/C154)*I146</f>
        <v>8.3333333333333332E-3</v>
      </c>
      <c r="J151" s="1074"/>
      <c r="K151" s="1191" t="s">
        <v>101</v>
      </c>
      <c r="L151" s="1191"/>
      <c r="M151" s="1191"/>
      <c r="N151" s="1192"/>
      <c r="P151" s="1076"/>
      <c r="Q151" s="80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81"/>
    </row>
    <row r="152" spans="1:29" ht="16.5" customHeight="1">
      <c r="A152" s="1076"/>
      <c r="B152" s="80"/>
      <c r="C152" s="504"/>
      <c r="D152" s="483"/>
      <c r="E152" s="492"/>
      <c r="F152" s="492"/>
      <c r="G152" s="1073">
        <f>(C152/C158)*G113</f>
        <v>0</v>
      </c>
      <c r="H152" s="1074"/>
      <c r="I152" s="1073">
        <f>(C152/C154)*I146</f>
        <v>0</v>
      </c>
      <c r="J152" s="1074"/>
      <c r="K152" s="1191"/>
      <c r="L152" s="1191"/>
      <c r="M152" s="1191"/>
      <c r="N152" s="1192"/>
      <c r="P152" s="1076"/>
      <c r="Q152" s="80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81"/>
    </row>
    <row r="153" spans="1:29" ht="16.5" customHeight="1">
      <c r="A153" s="1076"/>
      <c r="B153" s="80"/>
      <c r="C153" s="508"/>
      <c r="D153" s="489"/>
      <c r="E153" s="489"/>
      <c r="F153" s="492"/>
      <c r="G153" s="609"/>
      <c r="H153" s="582"/>
      <c r="I153" s="624"/>
      <c r="J153" s="610"/>
      <c r="K153" s="1191"/>
      <c r="L153" s="1191"/>
      <c r="M153" s="1191"/>
      <c r="N153" s="1192"/>
      <c r="P153" s="1076"/>
      <c r="Q153" s="80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81"/>
    </row>
    <row r="154" spans="1:29" ht="16.5" customHeight="1">
      <c r="A154" s="1076"/>
      <c r="B154" s="80"/>
      <c r="C154" s="34">
        <f>SUM(C149:C152)</f>
        <v>0.24</v>
      </c>
      <c r="D154" s="602" t="s">
        <v>102</v>
      </c>
      <c r="E154" s="602"/>
      <c r="F154" s="492"/>
      <c r="G154" s="1073">
        <f>SUM(G149:H152)</f>
        <v>0.53841839596186192</v>
      </c>
      <c r="H154" s="1074"/>
      <c r="I154" s="1073">
        <f>SUM(I149:J152)</f>
        <v>1</v>
      </c>
      <c r="J154" s="1074"/>
      <c r="K154" s="489"/>
      <c r="L154" s="489"/>
      <c r="M154" s="489"/>
      <c r="N154" s="490"/>
      <c r="P154" s="1076"/>
      <c r="Q154" s="80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81"/>
    </row>
    <row r="155" spans="1:29" ht="16.5" customHeight="1">
      <c r="A155" s="1076"/>
      <c r="B155" s="80"/>
      <c r="C155" s="34"/>
      <c r="D155" s="602"/>
      <c r="E155" s="602"/>
      <c r="F155" s="492"/>
      <c r="G155" s="539"/>
      <c r="H155" s="539"/>
      <c r="I155" s="539"/>
      <c r="J155" s="539"/>
      <c r="K155" s="489"/>
      <c r="L155" s="489"/>
      <c r="M155" s="489"/>
      <c r="N155" s="490"/>
      <c r="P155" s="1076"/>
      <c r="Q155" s="80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81"/>
    </row>
    <row r="156" spans="1:29" ht="13.5" customHeight="1">
      <c r="A156" s="1076"/>
      <c r="B156" s="1049"/>
      <c r="C156" s="1050"/>
      <c r="D156" s="1050"/>
      <c r="E156" s="1050"/>
      <c r="F156" s="1050"/>
      <c r="G156" s="1050"/>
      <c r="H156" s="1050"/>
      <c r="I156" s="1050"/>
      <c r="J156" s="1050"/>
      <c r="K156" s="1050"/>
      <c r="L156" s="1050"/>
      <c r="M156" s="1050"/>
      <c r="N156" s="1051"/>
      <c r="P156" s="1076"/>
      <c r="Q156" s="80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81"/>
    </row>
    <row r="157" spans="1:29" ht="13.5" customHeight="1">
      <c r="A157" s="1076"/>
      <c r="B157" s="544"/>
      <c r="C157" s="620"/>
      <c r="D157" s="538"/>
      <c r="E157" s="538"/>
      <c r="F157" s="538"/>
      <c r="G157" s="623"/>
      <c r="H157" s="539"/>
      <c r="I157" s="539"/>
      <c r="J157" s="14"/>
      <c r="K157" s="60"/>
      <c r="L157" s="14"/>
      <c r="M157" s="14"/>
      <c r="N157" s="62"/>
      <c r="P157" s="1076"/>
      <c r="Q157" s="80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81"/>
    </row>
    <row r="158" spans="1:29" ht="13.5" customHeight="1">
      <c r="A158" s="1076"/>
      <c r="B158" s="544"/>
      <c r="C158" s="616">
        <f>C126</f>
        <v>0.35150000000000003</v>
      </c>
      <c r="D158" s="56" t="s">
        <v>103</v>
      </c>
      <c r="E158" s="446"/>
      <c r="F158" s="446"/>
      <c r="G158" s="1190">
        <f t="shared" ref="G158:H158" si="4">G126</f>
        <v>0.78855860908581044</v>
      </c>
      <c r="H158" s="1190">
        <f t="shared" si="4"/>
        <v>0</v>
      </c>
      <c r="I158" s="539"/>
      <c r="J158" s="14"/>
      <c r="K158" s="60"/>
      <c r="L158" s="14"/>
      <c r="M158" s="14"/>
      <c r="N158" s="62"/>
      <c r="P158" s="1076"/>
      <c r="Q158" s="80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81"/>
    </row>
    <row r="159" spans="1:29" ht="13.5" customHeight="1">
      <c r="A159" s="1076"/>
      <c r="B159" s="544"/>
      <c r="C159" s="616">
        <f>SUM(C126,C136,C142,C154)</f>
        <v>0.89150000000000007</v>
      </c>
      <c r="D159" s="56" t="s">
        <v>104</v>
      </c>
      <c r="E159" s="446"/>
      <c r="F159" s="446"/>
      <c r="G159" s="1190">
        <f>SUM(G126,G136,G142,G154)</f>
        <v>2</v>
      </c>
      <c r="H159" s="1190"/>
      <c r="I159" s="539"/>
      <c r="J159" s="14"/>
      <c r="K159" s="60"/>
      <c r="L159" s="14"/>
      <c r="M159" s="14"/>
      <c r="N159" s="62"/>
      <c r="P159" s="1076"/>
      <c r="Q159" s="80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81"/>
    </row>
    <row r="160" spans="1:29" ht="13.5" customHeight="1">
      <c r="A160" s="1076"/>
      <c r="B160" s="544"/>
      <c r="C160" s="616">
        <f>SUM(C126,C139,C142,C154)</f>
        <v>1.0015000000000001</v>
      </c>
      <c r="D160" s="56" t="s">
        <v>105</v>
      </c>
      <c r="E160" s="446"/>
      <c r="F160" s="446"/>
      <c r="G160" s="1190">
        <f>SUM(G126,G139,G142,G154)</f>
        <v>2.1580691217800334</v>
      </c>
      <c r="H160" s="1190"/>
      <c r="I160" s="539"/>
      <c r="J160" s="14"/>
      <c r="K160" s="60"/>
      <c r="L160" s="14"/>
      <c r="M160" s="14"/>
      <c r="N160" s="62"/>
      <c r="P160" s="1076"/>
      <c r="Q160" s="80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81"/>
    </row>
    <row r="161" spans="1:29" ht="13.5" customHeight="1" thickBot="1">
      <c r="A161" s="1076"/>
      <c r="B161" s="544"/>
      <c r="C161" s="620"/>
      <c r="D161" s="538"/>
      <c r="E161" s="538"/>
      <c r="F161" s="538"/>
      <c r="G161" s="539"/>
      <c r="H161" s="539"/>
      <c r="I161" s="480"/>
      <c r="J161" s="14"/>
      <c r="K161" s="60"/>
      <c r="L161" s="14"/>
      <c r="M161" s="14"/>
      <c r="N161" s="62"/>
      <c r="P161" s="1076"/>
      <c r="Q161" s="80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81"/>
    </row>
    <row r="162" spans="1:29" ht="13.5" customHeight="1">
      <c r="A162" s="1076"/>
      <c r="B162" s="514" t="s">
        <v>18</v>
      </c>
      <c r="C162" s="58" t="s">
        <v>32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1"/>
      <c r="P162" s="1076"/>
      <c r="Q162" s="80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81"/>
    </row>
    <row r="163" spans="1:29">
      <c r="A163" s="1076"/>
      <c r="B163" s="520" t="s">
        <v>12</v>
      </c>
      <c r="C163" s="59" t="s">
        <v>106</v>
      </c>
      <c r="D163" s="44"/>
      <c r="E163" s="44"/>
      <c r="F163" s="44"/>
      <c r="G163" s="44"/>
      <c r="H163" s="44"/>
      <c r="I163" s="44"/>
      <c r="J163" s="44"/>
      <c r="K163" s="44"/>
      <c r="L163" s="44"/>
      <c r="M163" s="14"/>
      <c r="N163" s="45"/>
      <c r="P163" s="1076"/>
      <c r="Q163" s="80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81"/>
    </row>
    <row r="164" spans="1:29">
      <c r="A164" s="1076"/>
      <c r="B164" s="521" t="s">
        <v>79</v>
      </c>
      <c r="C164" s="89" t="s">
        <v>107</v>
      </c>
      <c r="D164" s="44"/>
      <c r="E164" s="44"/>
      <c r="F164" s="44"/>
      <c r="G164" s="44"/>
      <c r="H164" s="44"/>
      <c r="I164" s="44"/>
      <c r="J164" s="44"/>
      <c r="K164" s="44"/>
      <c r="L164" s="44"/>
      <c r="M164" s="14"/>
      <c r="N164" s="45"/>
      <c r="P164" s="1076"/>
      <c r="Q164" s="80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81"/>
    </row>
    <row r="165" spans="1:29">
      <c r="A165" s="1076"/>
      <c r="B165" s="1050" t="s">
        <v>51</v>
      </c>
      <c r="C165" s="1050"/>
      <c r="D165" s="1050"/>
      <c r="E165" s="1050"/>
      <c r="F165" s="1050"/>
      <c r="G165" s="1050"/>
      <c r="H165" s="1050"/>
      <c r="I165" s="1050"/>
      <c r="J165" s="1050"/>
      <c r="K165" s="1050"/>
      <c r="L165" s="1050"/>
      <c r="M165" s="1050"/>
      <c r="N165" s="1050"/>
      <c r="P165" s="1076"/>
      <c r="Q165" s="80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81"/>
    </row>
    <row r="166" spans="1:29">
      <c r="A166" s="1076"/>
      <c r="B166" s="90"/>
      <c r="C166" s="89"/>
      <c r="D166" s="44"/>
      <c r="E166" s="44"/>
      <c r="F166" s="44"/>
      <c r="G166" s="44"/>
      <c r="H166" s="44"/>
      <c r="I166" s="44"/>
      <c r="J166" s="44"/>
      <c r="K166" s="44"/>
      <c r="L166" s="44"/>
      <c r="M166" s="14"/>
      <c r="N166" s="45"/>
      <c r="P166" s="1076"/>
      <c r="Q166" s="80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81"/>
    </row>
    <row r="167" spans="1:29" ht="18.75">
      <c r="A167" s="1076"/>
      <c r="B167" s="20"/>
      <c r="C167" s="91" t="s">
        <v>108</v>
      </c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7"/>
      <c r="P167" s="1076"/>
      <c r="Q167" s="80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81"/>
    </row>
    <row r="168" spans="1:29" ht="15.75">
      <c r="A168" s="1076"/>
      <c r="B168" s="20"/>
      <c r="C168" s="26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7"/>
      <c r="P168" s="1076"/>
      <c r="Q168" s="80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81"/>
    </row>
    <row r="169" spans="1:29">
      <c r="A169" s="1076"/>
      <c r="B169" s="20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7"/>
      <c r="P169" s="1076"/>
      <c r="Q169" s="80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81"/>
    </row>
    <row r="170" spans="1:29">
      <c r="A170" s="1076"/>
      <c r="B170" s="20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7"/>
      <c r="P170" s="1076"/>
      <c r="Q170" s="80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81"/>
    </row>
    <row r="171" spans="1:29">
      <c r="A171" s="1076"/>
      <c r="B171" s="20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7"/>
      <c r="P171" s="1076"/>
      <c r="Q171" s="80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81"/>
    </row>
    <row r="172" spans="1:29">
      <c r="A172" s="1076"/>
      <c r="B172" s="20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7"/>
      <c r="P172" s="1076"/>
      <c r="Q172" s="80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81"/>
    </row>
    <row r="173" spans="1:29">
      <c r="A173" s="1076"/>
      <c r="B173" s="20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7"/>
      <c r="P173" s="1076"/>
      <c r="Q173" s="33" t="s">
        <v>2</v>
      </c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81"/>
    </row>
    <row r="174" spans="1:29" ht="15.75" thickBot="1">
      <c r="A174" s="1076"/>
      <c r="B174" s="20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7"/>
      <c r="P174" s="1076"/>
      <c r="Q174" s="12" t="str">
        <f ca="1">CELL("nomfichier",P170)</f>
        <v>D:\1 UPRT SITE WEB\uprt.fr\ff-mickael-rabeau\[ff-mr-chocolat.xlsx]Chocolat</v>
      </c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81"/>
    </row>
    <row r="175" spans="1:29">
      <c r="A175" s="1076"/>
      <c r="B175" s="20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7"/>
      <c r="P175" s="1076"/>
      <c r="Q175" s="38"/>
      <c r="R175" s="39"/>
      <c r="S175" s="39"/>
      <c r="T175" s="39"/>
      <c r="U175" s="40"/>
      <c r="V175" s="40"/>
      <c r="W175" s="40"/>
      <c r="X175" s="40"/>
      <c r="Y175" s="40"/>
      <c r="Z175" s="40"/>
      <c r="AA175" s="40"/>
      <c r="AB175" s="40"/>
      <c r="AC175" s="41"/>
    </row>
    <row r="176" spans="1:29">
      <c r="A176" s="1076"/>
      <c r="B176" s="20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7"/>
      <c r="P176" s="1076"/>
      <c r="Q176" s="20"/>
      <c r="R176" s="14" t="s">
        <v>5</v>
      </c>
      <c r="S176" s="43" t="s">
        <v>33</v>
      </c>
      <c r="T176" s="14"/>
      <c r="U176" s="14"/>
      <c r="V176" s="1036" t="s">
        <v>34</v>
      </c>
      <c r="W176" s="1036"/>
      <c r="X176" s="1036"/>
      <c r="Y176" s="1036"/>
      <c r="Z176" s="1036"/>
      <c r="AA176" s="1036"/>
      <c r="AB176" s="1036"/>
      <c r="AC176" s="1037"/>
    </row>
    <row r="177" spans="1:29">
      <c r="A177" s="1076"/>
      <c r="B177" s="20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7"/>
      <c r="P177" s="1076"/>
      <c r="Q177" s="14"/>
      <c r="R177" s="14"/>
      <c r="S177" s="14"/>
      <c r="T177" s="14"/>
      <c r="U177" s="14"/>
      <c r="V177" s="46"/>
      <c r="W177" s="46" t="s">
        <v>36</v>
      </c>
      <c r="X177" s="46"/>
      <c r="Y177" s="46"/>
      <c r="Z177" s="46"/>
      <c r="AA177" s="46"/>
      <c r="AB177" s="46"/>
      <c r="AC177" s="47"/>
    </row>
    <row r="178" spans="1:29" ht="15.75">
      <c r="A178" s="1076"/>
      <c r="B178" s="441" t="s">
        <v>573</v>
      </c>
      <c r="C178" s="442"/>
      <c r="D178" s="442"/>
      <c r="E178" s="442"/>
      <c r="F178" s="442"/>
      <c r="G178" s="442"/>
      <c r="H178" s="442"/>
      <c r="I178" s="442"/>
      <c r="J178" s="442"/>
      <c r="K178" s="442"/>
      <c r="L178" s="442"/>
      <c r="M178" s="442"/>
      <c r="N178" s="443"/>
      <c r="P178" s="1076"/>
      <c r="Q178" s="14"/>
      <c r="R178" s="14"/>
      <c r="S178" s="14"/>
      <c r="T178" s="14"/>
      <c r="U178" s="14"/>
      <c r="V178" s="46"/>
      <c r="W178" s="46"/>
      <c r="X178" s="46"/>
      <c r="Y178" s="46"/>
      <c r="Z178" s="46"/>
      <c r="AA178" s="46"/>
      <c r="AB178" s="46"/>
      <c r="AC178" s="47"/>
    </row>
    <row r="179" spans="1:29" ht="18.75">
      <c r="A179" s="1076"/>
      <c r="B179" s="444" t="s">
        <v>574</v>
      </c>
      <c r="C179" s="1111" t="s">
        <v>580</v>
      </c>
      <c r="D179" s="1112"/>
      <c r="E179" s="1112"/>
      <c r="F179" s="1112"/>
      <c r="G179" s="1112"/>
      <c r="H179" s="1112"/>
      <c r="I179" s="1112"/>
      <c r="J179" s="1112"/>
      <c r="K179" s="1112"/>
      <c r="L179" s="1112"/>
      <c r="M179" s="1112"/>
      <c r="N179" s="1113"/>
      <c r="P179" s="1076"/>
      <c r="Q179" s="14"/>
      <c r="R179" s="14"/>
      <c r="S179" s="14"/>
      <c r="T179" s="14"/>
      <c r="U179" s="14"/>
      <c r="V179" s="46"/>
      <c r="W179" s="46"/>
      <c r="X179" s="46"/>
      <c r="Y179" s="46"/>
      <c r="Z179" s="46"/>
      <c r="AA179" s="46"/>
      <c r="AB179" s="46"/>
      <c r="AC179" s="47"/>
    </row>
    <row r="180" spans="1:29" ht="18.75">
      <c r="A180" s="1076"/>
      <c r="B180" s="444" t="s">
        <v>575</v>
      </c>
      <c r="C180" s="1111" t="s">
        <v>581</v>
      </c>
      <c r="D180" s="1112"/>
      <c r="E180" s="1112"/>
      <c r="F180" s="1112"/>
      <c r="G180" s="1112"/>
      <c r="H180" s="1112"/>
      <c r="I180" s="1112"/>
      <c r="J180" s="1112"/>
      <c r="K180" s="1112"/>
      <c r="L180" s="1112"/>
      <c r="M180" s="1112"/>
      <c r="N180" s="1113"/>
      <c r="P180" s="1076"/>
      <c r="Q180" s="14"/>
      <c r="R180" s="14"/>
      <c r="S180" s="14"/>
      <c r="T180" s="14"/>
      <c r="U180" s="14"/>
      <c r="V180" s="46"/>
      <c r="W180" s="46"/>
      <c r="X180" s="46"/>
      <c r="Y180" s="46"/>
      <c r="Z180" s="46"/>
      <c r="AA180" s="46"/>
      <c r="AB180" s="46"/>
      <c r="AC180" s="47"/>
    </row>
    <row r="181" spans="1:29" ht="18.75">
      <c r="A181" s="1076"/>
      <c r="B181" s="444" t="s">
        <v>583</v>
      </c>
      <c r="C181" s="1111" t="s">
        <v>582</v>
      </c>
      <c r="D181" s="1112"/>
      <c r="E181" s="1112"/>
      <c r="F181" s="1112"/>
      <c r="G181" s="1112"/>
      <c r="H181" s="1112"/>
      <c r="I181" s="1112"/>
      <c r="J181" s="1112"/>
      <c r="K181" s="1112"/>
      <c r="L181" s="1112"/>
      <c r="M181" s="1112"/>
      <c r="N181" s="1113"/>
      <c r="P181" s="1076"/>
      <c r="Q181" s="14"/>
      <c r="R181" s="14"/>
      <c r="S181" s="14"/>
      <c r="T181" s="14"/>
      <c r="U181" s="14"/>
      <c r="V181" s="46"/>
      <c r="W181" s="46"/>
      <c r="X181" s="46"/>
      <c r="Y181" s="46"/>
      <c r="Z181" s="46"/>
      <c r="AA181" s="46"/>
      <c r="AB181" s="46"/>
      <c r="AC181" s="47"/>
    </row>
    <row r="182" spans="1:29" ht="15.75">
      <c r="A182" s="1076"/>
      <c r="B182" s="1116"/>
      <c r="C182" s="1117"/>
      <c r="D182" s="1117"/>
      <c r="E182" s="1117"/>
      <c r="F182" s="1117"/>
      <c r="G182" s="1117"/>
      <c r="H182" s="1117"/>
      <c r="I182" s="1117"/>
      <c r="J182" s="1117"/>
      <c r="K182" s="1117"/>
      <c r="L182" s="1117"/>
      <c r="M182" s="1117"/>
      <c r="N182" s="1118"/>
      <c r="P182" s="1076"/>
      <c r="Q182" s="14"/>
      <c r="R182" s="14"/>
      <c r="S182" s="14"/>
      <c r="T182" s="14"/>
      <c r="U182" s="14"/>
      <c r="V182" s="46"/>
      <c r="W182" s="46"/>
      <c r="X182" s="46"/>
      <c r="Y182" s="46"/>
      <c r="Z182" s="46"/>
      <c r="AA182" s="46"/>
      <c r="AB182" s="46"/>
      <c r="AC182" s="47"/>
    </row>
    <row r="183" spans="1:29" ht="15" customHeight="1">
      <c r="A183" s="1076"/>
      <c r="B183" s="1038" t="s">
        <v>37</v>
      </c>
      <c r="C183" s="1039"/>
      <c r="D183" s="1039"/>
      <c r="E183" s="1039"/>
      <c r="F183" s="1039"/>
      <c r="G183" s="1039"/>
      <c r="H183" s="1039"/>
      <c r="I183" s="1039"/>
      <c r="J183" s="1039"/>
      <c r="K183" s="1039"/>
      <c r="L183" s="1039"/>
      <c r="M183" s="1039"/>
      <c r="N183" s="1040"/>
      <c r="P183" s="1076"/>
      <c r="Q183" s="1038" t="s">
        <v>37</v>
      </c>
      <c r="R183" s="1039"/>
      <c r="S183" s="1039"/>
      <c r="T183" s="1039"/>
      <c r="U183" s="1039"/>
      <c r="V183" s="1039"/>
      <c r="W183" s="1039"/>
      <c r="X183" s="1039"/>
      <c r="Y183" s="1039"/>
      <c r="Z183" s="1039"/>
      <c r="AA183" s="1039"/>
      <c r="AB183" s="1039"/>
      <c r="AC183" s="1040"/>
    </row>
    <row r="184" spans="1:29" ht="15.75" thickBot="1">
      <c r="A184" s="1076"/>
      <c r="B184" s="1041"/>
      <c r="C184" s="1042"/>
      <c r="D184" s="1042"/>
      <c r="E184" s="1042"/>
      <c r="F184" s="1042"/>
      <c r="G184" s="1042"/>
      <c r="H184" s="1042"/>
      <c r="I184" s="1042"/>
      <c r="J184" s="1042"/>
      <c r="K184" s="1042"/>
      <c r="L184" s="1042"/>
      <c r="M184" s="1042"/>
      <c r="N184" s="1043"/>
      <c r="P184" s="1076"/>
      <c r="Q184" s="1041"/>
      <c r="R184" s="1042"/>
      <c r="S184" s="1042"/>
      <c r="T184" s="1042"/>
      <c r="U184" s="1042"/>
      <c r="V184" s="1042"/>
      <c r="W184" s="1042"/>
      <c r="X184" s="1042"/>
      <c r="Y184" s="1042"/>
      <c r="Z184" s="1042"/>
      <c r="AA184" s="1042"/>
      <c r="AB184" s="1042"/>
      <c r="AC184" s="1043"/>
    </row>
    <row r="186" spans="1:29" ht="15.75" thickBot="1">
      <c r="A186" s="15" t="s">
        <v>8</v>
      </c>
      <c r="B186" s="1075" t="str">
        <f>B187</f>
        <v>Appareil cigarette chocolat (pour biscuit)</v>
      </c>
      <c r="C186" s="1075"/>
      <c r="D186" s="1075"/>
      <c r="E186" s="1075"/>
      <c r="F186" s="1075"/>
      <c r="G186" s="1075"/>
      <c r="H186" s="1075"/>
      <c r="I186" s="1075"/>
      <c r="J186" s="1075"/>
      <c r="K186" s="1075"/>
      <c r="L186" s="1075"/>
      <c r="M186" s="1075"/>
      <c r="N186" s="1075"/>
      <c r="O186" s="3"/>
      <c r="P186" s="15" t="s">
        <v>8</v>
      </c>
      <c r="Q186" s="1075" t="str">
        <f>Q187</f>
        <v>Appareil cigarette chocolat (pour biscuit)</v>
      </c>
      <c r="R186" s="1075"/>
      <c r="S186" s="1075"/>
      <c r="T186" s="1075"/>
      <c r="U186" s="1075"/>
      <c r="V186" s="1075"/>
      <c r="W186" s="1075"/>
      <c r="X186" s="1075"/>
      <c r="Y186" s="1075"/>
      <c r="Z186" s="1075"/>
      <c r="AA186" s="1075"/>
      <c r="AB186" s="1075"/>
      <c r="AC186" s="1075"/>
    </row>
    <row r="187" spans="1:29" ht="23.25" customHeight="1">
      <c r="A187" s="1076" t="str">
        <f>B187</f>
        <v>Appareil cigarette chocolat (pour biscuit)</v>
      </c>
      <c r="B187" s="1077" t="s">
        <v>109</v>
      </c>
      <c r="C187" s="1078"/>
      <c r="D187" s="1078"/>
      <c r="E187" s="1078"/>
      <c r="F187" s="1078"/>
      <c r="G187" s="1078"/>
      <c r="H187" s="1078"/>
      <c r="I187" s="1078"/>
      <c r="J187" s="1078"/>
      <c r="K187" s="1078"/>
      <c r="L187" s="1078"/>
      <c r="M187" s="1078"/>
      <c r="N187" s="1079"/>
      <c r="O187" s="3"/>
      <c r="P187" s="1076" t="str">
        <f>Q187</f>
        <v>Appareil cigarette chocolat (pour biscuit)</v>
      </c>
      <c r="Q187" s="1083" t="s">
        <v>109</v>
      </c>
      <c r="R187" s="1084"/>
      <c r="S187" s="1084"/>
      <c r="T187" s="1084"/>
      <c r="U187" s="1084"/>
      <c r="V187" s="1084"/>
      <c r="W187" s="1084"/>
      <c r="X187" s="1084"/>
      <c r="Y187" s="1084"/>
      <c r="Z187" s="1084"/>
      <c r="AA187" s="1084"/>
      <c r="AB187" s="1084"/>
      <c r="AC187" s="1085"/>
    </row>
    <row r="188" spans="1:29" ht="15.75" customHeight="1">
      <c r="A188" s="1076"/>
      <c r="B188" s="1080"/>
      <c r="C188" s="1081"/>
      <c r="D188" s="1081"/>
      <c r="E188" s="1081"/>
      <c r="F188" s="1081"/>
      <c r="G188" s="1081"/>
      <c r="H188" s="1081"/>
      <c r="I188" s="1081"/>
      <c r="J188" s="1081"/>
      <c r="K188" s="1081"/>
      <c r="L188" s="1081"/>
      <c r="M188" s="1081"/>
      <c r="N188" s="1082"/>
      <c r="O188" s="3"/>
      <c r="P188" s="1076"/>
      <c r="Q188" s="1005"/>
      <c r="R188" s="1006"/>
      <c r="S188" s="1006"/>
      <c r="T188" s="1006"/>
      <c r="U188" s="1006"/>
      <c r="V188" s="1006"/>
      <c r="W188" s="1006"/>
      <c r="X188" s="1006"/>
      <c r="Y188" s="1006"/>
      <c r="Z188" s="1006"/>
      <c r="AA188" s="1006"/>
      <c r="AB188" s="1006"/>
      <c r="AC188" s="1007"/>
    </row>
    <row r="189" spans="1:29" ht="15.75" customHeight="1">
      <c r="A189" s="1076"/>
      <c r="B189" s="1086" t="s">
        <v>10</v>
      </c>
      <c r="C189" s="1087"/>
      <c r="D189" s="1087"/>
      <c r="E189" s="1087"/>
      <c r="F189" s="1087"/>
      <c r="G189" s="1087"/>
      <c r="H189" s="1087"/>
      <c r="I189" s="1087"/>
      <c r="J189" s="1087"/>
      <c r="K189" s="1087"/>
      <c r="L189" s="1087"/>
      <c r="M189" s="1087"/>
      <c r="N189" s="1088"/>
      <c r="O189" s="3"/>
      <c r="P189" s="1076"/>
      <c r="Q189" s="1086" t="s">
        <v>10</v>
      </c>
      <c r="R189" s="1087"/>
      <c r="S189" s="1087"/>
      <c r="T189" s="1087"/>
      <c r="U189" s="1087"/>
      <c r="V189" s="1087"/>
      <c r="W189" s="1087"/>
      <c r="X189" s="1087"/>
      <c r="Y189" s="1087"/>
      <c r="Z189" s="1087"/>
      <c r="AA189" s="1087"/>
      <c r="AB189" s="1087"/>
      <c r="AC189" s="1088"/>
    </row>
    <row r="190" spans="1:29" ht="15.75" customHeight="1" thickBot="1">
      <c r="A190" s="1076"/>
      <c r="B190" s="1089"/>
      <c r="C190" s="1090"/>
      <c r="D190" s="1090"/>
      <c r="E190" s="1090"/>
      <c r="F190" s="1090"/>
      <c r="G190" s="1090"/>
      <c r="H190" s="1090"/>
      <c r="I190" s="1090"/>
      <c r="J190" s="1090"/>
      <c r="K190" s="1090"/>
      <c r="L190" s="1090"/>
      <c r="M190" s="1090"/>
      <c r="N190" s="1091"/>
      <c r="O190" s="3"/>
      <c r="P190" s="1076"/>
      <c r="Q190" s="1089"/>
      <c r="R190" s="1090"/>
      <c r="S190" s="1090"/>
      <c r="T190" s="1090"/>
      <c r="U190" s="1090"/>
      <c r="V190" s="1090"/>
      <c r="W190" s="1090"/>
      <c r="X190" s="1090"/>
      <c r="Y190" s="1090"/>
      <c r="Z190" s="1090"/>
      <c r="AA190" s="1090"/>
      <c r="AB190" s="1090"/>
      <c r="AC190" s="1091"/>
    </row>
    <row r="191" spans="1:29" ht="15" customHeight="1">
      <c r="A191" s="1076"/>
      <c r="B191" s="20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7"/>
      <c r="O191" s="3"/>
      <c r="P191" s="1076"/>
      <c r="Q191" s="1095" t="s">
        <v>11</v>
      </c>
      <c r="R191" s="1096"/>
      <c r="S191" s="1096"/>
      <c r="T191" s="1096"/>
      <c r="U191" s="1096"/>
      <c r="V191" s="1096"/>
      <c r="W191" s="1096"/>
      <c r="X191" s="1096"/>
      <c r="Y191" s="1096"/>
      <c r="Z191" s="1096"/>
      <c r="AA191" s="1096"/>
      <c r="AB191" s="1096"/>
      <c r="AC191" s="1097"/>
    </row>
    <row r="192" spans="1:29" ht="15" customHeight="1" thickBot="1">
      <c r="A192" s="1076"/>
      <c r="B192" s="20"/>
      <c r="C192" s="480"/>
      <c r="D192" s="480"/>
      <c r="E192" s="480"/>
      <c r="F192" s="480"/>
      <c r="G192" s="1028" t="s">
        <v>12</v>
      </c>
      <c r="H192" s="1028"/>
      <c r="I192" s="14"/>
      <c r="J192" s="14"/>
      <c r="K192" s="14"/>
      <c r="L192" s="14"/>
      <c r="M192" s="14"/>
      <c r="N192" s="17"/>
      <c r="O192" s="3"/>
      <c r="P192" s="1076"/>
      <c r="Q192" s="1098"/>
      <c r="R192" s="1099"/>
      <c r="S192" s="1099"/>
      <c r="T192" s="1099"/>
      <c r="U192" s="1099"/>
      <c r="V192" s="1099"/>
      <c r="W192" s="1099"/>
      <c r="X192" s="1099"/>
      <c r="Y192" s="1099"/>
      <c r="Z192" s="1099"/>
      <c r="AA192" s="1099"/>
      <c r="AB192" s="1099"/>
      <c r="AC192" s="1100"/>
    </row>
    <row r="193" spans="1:29" ht="18.75" customHeight="1">
      <c r="A193" s="1076"/>
      <c r="B193" s="20"/>
      <c r="C193" s="480"/>
      <c r="D193" s="480"/>
      <c r="E193" s="481" t="s">
        <v>13</v>
      </c>
      <c r="F193" s="564" t="s">
        <v>39</v>
      </c>
      <c r="G193" s="1103">
        <v>2</v>
      </c>
      <c r="H193" s="1104"/>
      <c r="I193" s="51"/>
      <c r="J193" s="14"/>
      <c r="K193" s="14"/>
      <c r="L193" s="14"/>
      <c r="M193" s="14"/>
      <c r="N193" s="17"/>
      <c r="O193" s="3"/>
      <c r="P193" s="1076"/>
      <c r="Q193" s="20"/>
      <c r="R193" s="1102" t="s">
        <v>57</v>
      </c>
      <c r="S193" s="1102"/>
      <c r="T193" s="1102"/>
      <c r="U193" s="1102"/>
      <c r="V193" s="1102"/>
      <c r="W193" s="1102"/>
      <c r="X193" s="1102"/>
      <c r="Y193" s="1102"/>
      <c r="Z193" s="1102"/>
      <c r="AA193" s="1102"/>
      <c r="AB193" s="1102"/>
      <c r="AC193" s="17"/>
    </row>
    <row r="194" spans="1:29" ht="15" customHeight="1">
      <c r="A194" s="1076"/>
      <c r="B194" s="522"/>
      <c r="C194" s="502" t="s">
        <v>18</v>
      </c>
      <c r="D194" s="24" t="s">
        <v>19</v>
      </c>
      <c r="E194" s="14"/>
      <c r="F194" s="14"/>
      <c r="G194" s="550"/>
      <c r="H194" s="551"/>
      <c r="I194" s="14"/>
      <c r="J194" s="543" t="s">
        <v>20</v>
      </c>
      <c r="K194" s="116"/>
      <c r="L194" s="116"/>
      <c r="M194" s="116"/>
      <c r="N194" s="117"/>
      <c r="O194" s="3"/>
      <c r="P194" s="1076"/>
      <c r="Q194" s="20"/>
      <c r="R194" s="1102"/>
      <c r="S194" s="1102"/>
      <c r="T194" s="1102"/>
      <c r="U194" s="1102"/>
      <c r="V194" s="1102"/>
      <c r="W194" s="1102"/>
      <c r="X194" s="1102"/>
      <c r="Y194" s="1102"/>
      <c r="Z194" s="1102"/>
      <c r="AA194" s="1102"/>
      <c r="AB194" s="1102"/>
      <c r="AC194" s="17"/>
    </row>
    <row r="195" spans="1:29" ht="16.5" customHeight="1">
      <c r="A195" s="1076"/>
      <c r="B195" s="522"/>
      <c r="C195" s="504">
        <v>0.16</v>
      </c>
      <c r="D195" s="1016" t="s">
        <v>110</v>
      </c>
      <c r="E195" s="1016"/>
      <c r="F195" s="1017"/>
      <c r="G195" s="1065">
        <f>(C195/C201)*G193</f>
        <v>0.56140350877192979</v>
      </c>
      <c r="H195" s="1066"/>
      <c r="I195" s="566"/>
      <c r="J195" s="1138" t="s">
        <v>111</v>
      </c>
      <c r="K195" s="1138"/>
      <c r="L195" s="1138"/>
      <c r="M195" s="1138"/>
      <c r="N195" s="1139"/>
      <c r="O195" s="3"/>
      <c r="P195" s="1076"/>
      <c r="Q195" s="20"/>
      <c r="R195" s="1102"/>
      <c r="S195" s="1102"/>
      <c r="T195" s="1102"/>
      <c r="U195" s="1102"/>
      <c r="V195" s="1102"/>
      <c r="W195" s="1102"/>
      <c r="X195" s="1102"/>
      <c r="Y195" s="1102"/>
      <c r="Z195" s="1102"/>
      <c r="AA195" s="1102"/>
      <c r="AB195" s="1102"/>
      <c r="AC195" s="17"/>
    </row>
    <row r="196" spans="1:29" ht="21">
      <c r="A196" s="1076"/>
      <c r="B196" s="522"/>
      <c r="C196" s="504">
        <v>0.16</v>
      </c>
      <c r="D196" s="1018" t="s">
        <v>112</v>
      </c>
      <c r="E196" s="1018"/>
      <c r="F196" s="1019"/>
      <c r="G196" s="1071">
        <f>(C196/C201)*G193</f>
        <v>0.56140350877192979</v>
      </c>
      <c r="H196" s="1072"/>
      <c r="I196" s="567"/>
      <c r="J196" s="1140"/>
      <c r="K196" s="1140"/>
      <c r="L196" s="1140"/>
      <c r="M196" s="1140"/>
      <c r="N196" s="1141"/>
      <c r="O196" s="3"/>
      <c r="P196" s="1076"/>
      <c r="Q196" s="20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7"/>
    </row>
    <row r="197" spans="1:29" ht="15.75" customHeight="1">
      <c r="A197" s="1076"/>
      <c r="B197" s="522"/>
      <c r="C197" s="504">
        <v>0.12</v>
      </c>
      <c r="D197" s="1016" t="s">
        <v>113</v>
      </c>
      <c r="E197" s="1016"/>
      <c r="F197" s="1017"/>
      <c r="G197" s="1065">
        <f>(C197/C201)*G193</f>
        <v>0.42105263157894729</v>
      </c>
      <c r="H197" s="1066"/>
      <c r="I197" s="566"/>
      <c r="J197" s="1176" t="s">
        <v>114</v>
      </c>
      <c r="K197" s="1176"/>
      <c r="L197" s="1176"/>
      <c r="M197" s="1176"/>
      <c r="N197" s="1177"/>
      <c r="O197" s="3"/>
      <c r="P197" s="1076"/>
      <c r="Q197" s="20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7"/>
    </row>
    <row r="198" spans="1:29" ht="16.5" customHeight="1">
      <c r="A198" s="1076"/>
      <c r="B198" s="522"/>
      <c r="C198" s="504">
        <v>0.09</v>
      </c>
      <c r="D198" s="1014" t="s">
        <v>24</v>
      </c>
      <c r="E198" s="1014"/>
      <c r="F198" s="1015"/>
      <c r="G198" s="1073">
        <f>(C198/C201)*G193</f>
        <v>0.31578947368421045</v>
      </c>
      <c r="H198" s="1074"/>
      <c r="I198" s="489"/>
      <c r="J198" s="1188"/>
      <c r="K198" s="1188"/>
      <c r="L198" s="1188"/>
      <c r="M198" s="1188"/>
      <c r="N198" s="1189"/>
      <c r="O198" s="3"/>
      <c r="P198" s="1076"/>
      <c r="Q198" s="20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7"/>
    </row>
    <row r="199" spans="1:29" ht="15.75" customHeight="1">
      <c r="A199" s="1076"/>
      <c r="B199" s="522"/>
      <c r="C199" s="504">
        <v>0.04</v>
      </c>
      <c r="D199" s="1018" t="s">
        <v>29</v>
      </c>
      <c r="E199" s="1018"/>
      <c r="F199" s="1019"/>
      <c r="G199" s="1071">
        <f>(C199/C201)*G193</f>
        <v>0.14035087719298245</v>
      </c>
      <c r="H199" s="1072"/>
      <c r="I199" s="567"/>
      <c r="J199" s="1178"/>
      <c r="K199" s="1178"/>
      <c r="L199" s="1178"/>
      <c r="M199" s="1178"/>
      <c r="N199" s="1179"/>
      <c r="O199" s="3"/>
      <c r="P199" s="1076"/>
      <c r="Q199" s="20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7"/>
    </row>
    <row r="200" spans="1:29" ht="15.75" customHeight="1">
      <c r="A200" s="1076"/>
      <c r="B200" s="522"/>
      <c r="C200" s="504"/>
      <c r="D200" s="535"/>
      <c r="E200" s="535"/>
      <c r="F200" s="535"/>
      <c r="G200" s="621"/>
      <c r="H200" s="622"/>
      <c r="I200" s="489"/>
      <c r="J200" s="541"/>
      <c r="K200" s="541"/>
      <c r="L200" s="541"/>
      <c r="M200" s="541"/>
      <c r="N200" s="542"/>
      <c r="O200" s="3"/>
      <c r="P200" s="1076"/>
      <c r="Q200" s="33" t="s">
        <v>2</v>
      </c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7"/>
    </row>
    <row r="201" spans="1:29" ht="21.75" thickBot="1">
      <c r="A201" s="1076"/>
      <c r="B201" s="522"/>
      <c r="C201" s="34">
        <f>SUM(C195:C199)</f>
        <v>0.57000000000000006</v>
      </c>
      <c r="D201" s="1046" t="s">
        <v>31</v>
      </c>
      <c r="E201" s="1046"/>
      <c r="F201" s="1046"/>
      <c r="G201" s="1073">
        <f t="shared" ref="G201:H201" si="5">SUM(G195:G199)</f>
        <v>1.9999999999999998</v>
      </c>
      <c r="H201" s="1074">
        <f t="shared" si="5"/>
        <v>0</v>
      </c>
      <c r="I201" s="489"/>
      <c r="J201" s="541"/>
      <c r="K201" s="541"/>
      <c r="L201" s="541"/>
      <c r="M201" s="541"/>
      <c r="N201" s="542"/>
      <c r="O201" s="3"/>
      <c r="P201" s="1076"/>
      <c r="Q201" s="12" t="str">
        <f ca="1">CELL("nomfichier",P197)</f>
        <v>D:\1 UPRT SITE WEB\uprt.fr\ff-mickael-rabeau\[ff-mr-chocolat.xlsx]Chocolat</v>
      </c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7"/>
    </row>
    <row r="202" spans="1:29" ht="21.75" thickBot="1">
      <c r="A202" s="1076"/>
      <c r="B202" s="522"/>
      <c r="C202" s="518"/>
      <c r="D202" s="1046"/>
      <c r="E202" s="1046"/>
      <c r="F202" s="1046"/>
      <c r="G202" s="1046"/>
      <c r="H202" s="1046"/>
      <c r="I202" s="489"/>
      <c r="J202" s="541"/>
      <c r="K202" s="541"/>
      <c r="L202" s="541"/>
      <c r="M202" s="541"/>
      <c r="N202" s="542"/>
      <c r="O202" s="3"/>
      <c r="P202" s="1076"/>
      <c r="Q202" s="38"/>
      <c r="R202" s="39"/>
      <c r="S202" s="39"/>
      <c r="T202" s="39"/>
      <c r="U202" s="40"/>
      <c r="V202" s="40"/>
      <c r="W202" s="40"/>
      <c r="X202" s="40"/>
      <c r="Y202" s="40"/>
      <c r="Z202" s="40"/>
      <c r="AA202" s="40"/>
      <c r="AB202" s="40"/>
      <c r="AC202" s="41"/>
    </row>
    <row r="203" spans="1:29">
      <c r="A203" s="1076"/>
      <c r="B203" s="42" t="s">
        <v>18</v>
      </c>
      <c r="C203" s="58" t="s">
        <v>32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1"/>
      <c r="P203" s="1076"/>
      <c r="Q203" s="20"/>
      <c r="R203" s="14" t="s">
        <v>5</v>
      </c>
      <c r="S203" s="43" t="s">
        <v>33</v>
      </c>
      <c r="T203" s="14"/>
      <c r="U203" s="14"/>
      <c r="V203" s="1036" t="s">
        <v>34</v>
      </c>
      <c r="W203" s="1036"/>
      <c r="X203" s="1036"/>
      <c r="Y203" s="1036"/>
      <c r="Z203" s="1036"/>
      <c r="AA203" s="1036"/>
      <c r="AB203" s="1036"/>
      <c r="AC203" s="1037"/>
    </row>
    <row r="204" spans="1:29">
      <c r="A204" s="1076"/>
      <c r="B204" s="71" t="s">
        <v>12</v>
      </c>
      <c r="C204" s="59" t="s">
        <v>35</v>
      </c>
      <c r="D204" s="44"/>
      <c r="E204" s="44"/>
      <c r="F204" s="44"/>
      <c r="G204" s="44"/>
      <c r="H204" s="44"/>
      <c r="I204" s="44"/>
      <c r="J204" s="44"/>
      <c r="K204" s="44"/>
      <c r="L204" s="44"/>
      <c r="M204" s="14"/>
      <c r="N204" s="45"/>
      <c r="P204" s="1076"/>
      <c r="Q204" s="14"/>
      <c r="R204" s="14"/>
      <c r="S204" s="14"/>
      <c r="T204" s="14"/>
      <c r="U204" s="14"/>
      <c r="V204" s="46"/>
      <c r="W204" s="46" t="s">
        <v>36</v>
      </c>
      <c r="X204" s="46"/>
      <c r="Y204" s="46"/>
      <c r="Z204" s="46"/>
      <c r="AA204" s="46"/>
      <c r="AB204" s="46"/>
      <c r="AC204" s="47"/>
    </row>
    <row r="205" spans="1:29" ht="15.75">
      <c r="A205" s="1076"/>
      <c r="B205" s="441" t="s">
        <v>573</v>
      </c>
      <c r="C205" s="442"/>
      <c r="D205" s="442"/>
      <c r="E205" s="442"/>
      <c r="F205" s="442"/>
      <c r="G205" s="442"/>
      <c r="H205" s="442"/>
      <c r="I205" s="442"/>
      <c r="J205" s="442"/>
      <c r="K205" s="442"/>
      <c r="L205" s="442"/>
      <c r="M205" s="442"/>
      <c r="N205" s="443"/>
      <c r="P205" s="1076"/>
      <c r="Q205" s="14"/>
      <c r="R205" s="14"/>
      <c r="S205" s="14"/>
      <c r="T205" s="14"/>
      <c r="U205" s="14"/>
      <c r="V205" s="46"/>
      <c r="W205" s="46"/>
      <c r="X205" s="46"/>
      <c r="Y205" s="46"/>
      <c r="Z205" s="46"/>
      <c r="AA205" s="46"/>
      <c r="AB205" s="46"/>
      <c r="AC205" s="47"/>
    </row>
    <row r="206" spans="1:29" ht="18.75">
      <c r="A206" s="1076"/>
      <c r="B206" s="444" t="s">
        <v>574</v>
      </c>
      <c r="C206" s="1111" t="s">
        <v>584</v>
      </c>
      <c r="D206" s="1112"/>
      <c r="E206" s="1112"/>
      <c r="F206" s="1112"/>
      <c r="G206" s="1112"/>
      <c r="H206" s="1112"/>
      <c r="I206" s="1112"/>
      <c r="J206" s="1112"/>
      <c r="K206" s="1112"/>
      <c r="L206" s="1112"/>
      <c r="M206" s="1112"/>
      <c r="N206" s="1113"/>
      <c r="P206" s="1076"/>
      <c r="Q206" s="14"/>
      <c r="R206" s="14"/>
      <c r="S206" s="14"/>
      <c r="T206" s="14"/>
      <c r="U206" s="14"/>
      <c r="V206" s="46"/>
      <c r="W206" s="46"/>
      <c r="X206" s="46"/>
      <c r="Y206" s="46"/>
      <c r="Z206" s="46"/>
      <c r="AA206" s="46"/>
      <c r="AB206" s="46"/>
      <c r="AC206" s="47"/>
    </row>
    <row r="207" spans="1:29" ht="18.75">
      <c r="A207" s="1076"/>
      <c r="B207" s="444" t="s">
        <v>575</v>
      </c>
      <c r="C207" s="1111" t="s">
        <v>585</v>
      </c>
      <c r="D207" s="1112"/>
      <c r="E207" s="1112"/>
      <c r="F207" s="1112"/>
      <c r="G207" s="1112"/>
      <c r="H207" s="1112"/>
      <c r="I207" s="1112"/>
      <c r="J207" s="1112"/>
      <c r="K207" s="1112"/>
      <c r="L207" s="1112"/>
      <c r="M207" s="1112"/>
      <c r="N207" s="1113"/>
      <c r="P207" s="1076"/>
      <c r="Q207" s="14"/>
      <c r="R207" s="14"/>
      <c r="S207" s="14"/>
      <c r="T207" s="14"/>
      <c r="U207" s="14"/>
      <c r="V207" s="46"/>
      <c r="W207" s="46"/>
      <c r="X207" s="46"/>
      <c r="Y207" s="46"/>
      <c r="Z207" s="46"/>
      <c r="AA207" s="46"/>
      <c r="AB207" s="46"/>
      <c r="AC207" s="47"/>
    </row>
    <row r="208" spans="1:29" ht="15.75">
      <c r="A208" s="1076"/>
      <c r="B208" s="1116"/>
      <c r="C208" s="1117"/>
      <c r="D208" s="1117"/>
      <c r="E208" s="1117"/>
      <c r="F208" s="1117"/>
      <c r="G208" s="1117"/>
      <c r="H208" s="1117"/>
      <c r="I208" s="1117"/>
      <c r="J208" s="1117"/>
      <c r="K208" s="1117"/>
      <c r="L208" s="1117"/>
      <c r="M208" s="1117"/>
      <c r="N208" s="1118"/>
      <c r="P208" s="1076"/>
      <c r="Q208" s="14"/>
      <c r="R208" s="14"/>
      <c r="S208" s="14"/>
      <c r="T208" s="14"/>
      <c r="U208" s="14"/>
      <c r="V208" s="46"/>
      <c r="W208" s="46"/>
      <c r="X208" s="46"/>
      <c r="Y208" s="46"/>
      <c r="Z208" s="46"/>
      <c r="AA208" s="46"/>
      <c r="AB208" s="46"/>
      <c r="AC208" s="47"/>
    </row>
    <row r="209" spans="1:29" ht="15" customHeight="1">
      <c r="A209" s="1076"/>
      <c r="B209" s="1038" t="s">
        <v>37</v>
      </c>
      <c r="C209" s="1039"/>
      <c r="D209" s="1039"/>
      <c r="E209" s="1039"/>
      <c r="F209" s="1039"/>
      <c r="G209" s="1039"/>
      <c r="H209" s="1039"/>
      <c r="I209" s="1039"/>
      <c r="J209" s="1039"/>
      <c r="K209" s="1039"/>
      <c r="L209" s="1039"/>
      <c r="M209" s="1039"/>
      <c r="N209" s="1040"/>
      <c r="P209" s="1076"/>
      <c r="Q209" s="1038" t="s">
        <v>37</v>
      </c>
      <c r="R209" s="1039"/>
      <c r="S209" s="1039"/>
      <c r="T209" s="1039"/>
      <c r="U209" s="1039"/>
      <c r="V209" s="1039"/>
      <c r="W209" s="1039"/>
      <c r="X209" s="1039"/>
      <c r="Y209" s="1039"/>
      <c r="Z209" s="1039"/>
      <c r="AA209" s="1039"/>
      <c r="AB209" s="1039"/>
      <c r="AC209" s="1040"/>
    </row>
    <row r="210" spans="1:29" ht="15.75" thickBot="1">
      <c r="A210" s="1076"/>
      <c r="B210" s="1041"/>
      <c r="C210" s="1042"/>
      <c r="D210" s="1042"/>
      <c r="E210" s="1042"/>
      <c r="F210" s="1042"/>
      <c r="G210" s="1042"/>
      <c r="H210" s="1042"/>
      <c r="I210" s="1042"/>
      <c r="J210" s="1042"/>
      <c r="K210" s="1042"/>
      <c r="L210" s="1042"/>
      <c r="M210" s="1042"/>
      <c r="N210" s="1043"/>
      <c r="P210" s="1076"/>
      <c r="Q210" s="1041"/>
      <c r="R210" s="1042"/>
      <c r="S210" s="1042"/>
      <c r="T210" s="1042"/>
      <c r="U210" s="1042"/>
      <c r="V210" s="1042"/>
      <c r="W210" s="1042"/>
      <c r="X210" s="1042"/>
      <c r="Y210" s="1042"/>
      <c r="Z210" s="1042"/>
      <c r="AA210" s="1042"/>
      <c r="AB210" s="1042"/>
      <c r="AC210" s="1043"/>
    </row>
    <row r="212" spans="1:29" ht="15.75" thickBot="1">
      <c r="A212" s="15" t="s">
        <v>8</v>
      </c>
      <c r="B212" s="1075" t="str">
        <f>B213</f>
        <v>Ganache pour Entremet</v>
      </c>
      <c r="C212" s="1075"/>
      <c r="D212" s="1075"/>
      <c r="E212" s="1075"/>
      <c r="F212" s="1075"/>
      <c r="G212" s="1075"/>
      <c r="H212" s="1075"/>
      <c r="I212" s="1075"/>
      <c r="J212" s="1075"/>
      <c r="K212" s="1075"/>
      <c r="L212" s="1075"/>
      <c r="M212" s="1075"/>
      <c r="N212" s="1075"/>
      <c r="O212" s="3"/>
      <c r="P212" s="15" t="s">
        <v>8</v>
      </c>
      <c r="Q212" s="1075" t="str">
        <f>Q213</f>
        <v>Ganache pour Entremet</v>
      </c>
      <c r="R212" s="1075"/>
      <c r="S212" s="1075"/>
      <c r="T212" s="1075"/>
      <c r="U212" s="1075"/>
      <c r="V212" s="1075"/>
      <c r="W212" s="1075"/>
      <c r="X212" s="1075"/>
      <c r="Y212" s="1075"/>
      <c r="Z212" s="1075"/>
      <c r="AA212" s="1075"/>
      <c r="AB212" s="1075"/>
      <c r="AC212" s="1075"/>
    </row>
    <row r="213" spans="1:29" ht="23.25" customHeight="1">
      <c r="A213" s="1076" t="str">
        <f>B213</f>
        <v>Ganache pour Entremet</v>
      </c>
      <c r="B213" s="1077" t="s">
        <v>115</v>
      </c>
      <c r="C213" s="1078"/>
      <c r="D213" s="1078"/>
      <c r="E213" s="1078"/>
      <c r="F213" s="1078"/>
      <c r="G213" s="1078"/>
      <c r="H213" s="1078"/>
      <c r="I213" s="1078"/>
      <c r="J213" s="1078"/>
      <c r="K213" s="1078"/>
      <c r="L213" s="1078"/>
      <c r="M213" s="1078"/>
      <c r="N213" s="1079"/>
      <c r="O213" s="3"/>
      <c r="P213" s="1076" t="str">
        <f>Q213</f>
        <v>Ganache pour Entremet</v>
      </c>
      <c r="Q213" s="1083" t="s">
        <v>115</v>
      </c>
      <c r="R213" s="1084"/>
      <c r="S213" s="1084"/>
      <c r="T213" s="1084"/>
      <c r="U213" s="1084"/>
      <c r="V213" s="1084"/>
      <c r="W213" s="1084"/>
      <c r="X213" s="1084"/>
      <c r="Y213" s="1084"/>
      <c r="Z213" s="1084"/>
      <c r="AA213" s="1084"/>
      <c r="AB213" s="1084"/>
      <c r="AC213" s="1085"/>
    </row>
    <row r="214" spans="1:29" ht="15.75" customHeight="1">
      <c r="A214" s="1076"/>
      <c r="B214" s="1080"/>
      <c r="C214" s="1081"/>
      <c r="D214" s="1081"/>
      <c r="E214" s="1081"/>
      <c r="F214" s="1081"/>
      <c r="G214" s="1081"/>
      <c r="H214" s="1081"/>
      <c r="I214" s="1081"/>
      <c r="J214" s="1081"/>
      <c r="K214" s="1081"/>
      <c r="L214" s="1081"/>
      <c r="M214" s="1081"/>
      <c r="N214" s="1082"/>
      <c r="O214" s="3"/>
      <c r="P214" s="1076"/>
      <c r="Q214" s="1005"/>
      <c r="R214" s="1006"/>
      <c r="S214" s="1006"/>
      <c r="T214" s="1006"/>
      <c r="U214" s="1006"/>
      <c r="V214" s="1006"/>
      <c r="W214" s="1006"/>
      <c r="X214" s="1006"/>
      <c r="Y214" s="1006"/>
      <c r="Z214" s="1006"/>
      <c r="AA214" s="1006"/>
      <c r="AB214" s="1006"/>
      <c r="AC214" s="1007"/>
    </row>
    <row r="215" spans="1:29" ht="15.75" customHeight="1">
      <c r="A215" s="1076"/>
      <c r="B215" s="1086" t="s">
        <v>10</v>
      </c>
      <c r="C215" s="1087"/>
      <c r="D215" s="1087"/>
      <c r="E215" s="1087"/>
      <c r="F215" s="1087"/>
      <c r="G215" s="1087"/>
      <c r="H215" s="1087"/>
      <c r="I215" s="1087"/>
      <c r="J215" s="1087"/>
      <c r="K215" s="1087"/>
      <c r="L215" s="1087"/>
      <c r="M215" s="1087"/>
      <c r="N215" s="1088"/>
      <c r="O215" s="3"/>
      <c r="P215" s="1076"/>
      <c r="Q215" s="1086" t="s">
        <v>10</v>
      </c>
      <c r="R215" s="1087"/>
      <c r="S215" s="1087"/>
      <c r="T215" s="1087"/>
      <c r="U215" s="1087"/>
      <c r="V215" s="1087"/>
      <c r="W215" s="1087"/>
      <c r="X215" s="1087"/>
      <c r="Y215" s="1087"/>
      <c r="Z215" s="1087"/>
      <c r="AA215" s="1087"/>
      <c r="AB215" s="1087"/>
      <c r="AC215" s="1088"/>
    </row>
    <row r="216" spans="1:29" ht="15.75" customHeight="1" thickBot="1">
      <c r="A216" s="1076"/>
      <c r="B216" s="1089"/>
      <c r="C216" s="1090"/>
      <c r="D216" s="1090"/>
      <c r="E216" s="1090"/>
      <c r="F216" s="1090"/>
      <c r="G216" s="1090"/>
      <c r="H216" s="1090"/>
      <c r="I216" s="1090"/>
      <c r="J216" s="1090"/>
      <c r="K216" s="1090"/>
      <c r="L216" s="1090"/>
      <c r="M216" s="1090"/>
      <c r="N216" s="1091"/>
      <c r="O216" s="3"/>
      <c r="P216" s="1076"/>
      <c r="Q216" s="1089"/>
      <c r="R216" s="1090"/>
      <c r="S216" s="1090"/>
      <c r="T216" s="1090"/>
      <c r="U216" s="1090"/>
      <c r="V216" s="1090"/>
      <c r="W216" s="1090"/>
      <c r="X216" s="1090"/>
      <c r="Y216" s="1090"/>
      <c r="Z216" s="1090"/>
      <c r="AA216" s="1090"/>
      <c r="AB216" s="1090"/>
      <c r="AC216" s="1091"/>
    </row>
    <row r="217" spans="1:29" ht="15" customHeight="1">
      <c r="A217" s="1076"/>
      <c r="B217" s="1186" t="s">
        <v>116</v>
      </c>
      <c r="C217" s="1187"/>
      <c r="D217" s="1187"/>
      <c r="E217" s="1187"/>
      <c r="F217" s="1187"/>
      <c r="G217" s="1187"/>
      <c r="H217" s="14"/>
      <c r="I217" s="14"/>
      <c r="J217" s="14"/>
      <c r="K217" s="14"/>
      <c r="L217" s="14"/>
      <c r="M217" s="14"/>
      <c r="N217" s="17"/>
      <c r="O217" s="3"/>
      <c r="P217" s="1076"/>
      <c r="Q217" s="1095" t="s">
        <v>11</v>
      </c>
      <c r="R217" s="1096"/>
      <c r="S217" s="1096"/>
      <c r="T217" s="1096"/>
      <c r="U217" s="1096"/>
      <c r="V217" s="1096"/>
      <c r="W217" s="1096"/>
      <c r="X217" s="1096"/>
      <c r="Y217" s="1096"/>
      <c r="Z217" s="1096"/>
      <c r="AA217" s="1096"/>
      <c r="AB217" s="1096"/>
      <c r="AC217" s="1097"/>
    </row>
    <row r="218" spans="1:29" ht="15" customHeight="1" thickBot="1">
      <c r="A218" s="1076"/>
      <c r="B218" s="20"/>
      <c r="C218" s="14"/>
      <c r="D218" s="14"/>
      <c r="E218" s="14"/>
      <c r="G218" s="1028" t="s">
        <v>12</v>
      </c>
      <c r="H218" s="1028"/>
      <c r="I218" s="14"/>
      <c r="J218" s="14"/>
      <c r="K218" s="14"/>
      <c r="L218" s="14"/>
      <c r="M218" s="14"/>
      <c r="N218" s="17"/>
      <c r="O218" s="3"/>
      <c r="P218" s="1076"/>
      <c r="Q218" s="1098"/>
      <c r="R218" s="1099"/>
      <c r="S218" s="1099"/>
      <c r="T218" s="1099"/>
      <c r="U218" s="1099"/>
      <c r="V218" s="1099"/>
      <c r="W218" s="1099"/>
      <c r="X218" s="1099"/>
      <c r="Y218" s="1099"/>
      <c r="Z218" s="1099"/>
      <c r="AA218" s="1099"/>
      <c r="AB218" s="1099"/>
      <c r="AC218" s="1100"/>
    </row>
    <row r="219" spans="1:29" ht="18.75" customHeight="1">
      <c r="A219" s="1076"/>
      <c r="B219" s="544"/>
      <c r="C219" s="480"/>
      <c r="D219" s="481"/>
      <c r="E219" s="481" t="s">
        <v>13</v>
      </c>
      <c r="F219" s="564" t="s">
        <v>39</v>
      </c>
      <c r="G219" s="1026">
        <v>2</v>
      </c>
      <c r="H219" s="1027"/>
      <c r="I219" s="578"/>
      <c r="J219" s="489"/>
      <c r="K219" s="489"/>
      <c r="L219" s="489"/>
      <c r="M219" s="489"/>
      <c r="N219" s="490"/>
      <c r="O219" s="3"/>
      <c r="P219" s="1076"/>
      <c r="Q219" s="1123" t="s">
        <v>117</v>
      </c>
      <c r="R219" s="1102"/>
      <c r="S219" s="1102"/>
      <c r="T219" s="1102"/>
      <c r="U219" s="1102"/>
      <c r="V219" s="1102"/>
      <c r="W219" s="1102"/>
      <c r="X219" s="1102"/>
      <c r="Y219" s="1102"/>
      <c r="Z219" s="1102"/>
      <c r="AA219" s="1102"/>
      <c r="AB219" s="22"/>
      <c r="AC219" s="17"/>
    </row>
    <row r="220" spans="1:29" ht="21">
      <c r="A220" s="1076"/>
      <c r="B220" s="522"/>
      <c r="C220" s="502" t="s">
        <v>18</v>
      </c>
      <c r="D220" s="24" t="s">
        <v>19</v>
      </c>
      <c r="E220" s="14"/>
      <c r="F220" s="27"/>
      <c r="G220" s="581"/>
      <c r="H220" s="606"/>
      <c r="I220" s="489"/>
      <c r="J220" s="583" t="s">
        <v>20</v>
      </c>
      <c r="K220" s="583"/>
      <c r="L220" s="583"/>
      <c r="M220" s="583"/>
      <c r="N220" s="584"/>
      <c r="O220" s="3"/>
      <c r="P220" s="1076"/>
      <c r="Q220" s="1123"/>
      <c r="R220" s="1102"/>
      <c r="S220" s="1102"/>
      <c r="T220" s="1102"/>
      <c r="U220" s="1102"/>
      <c r="V220" s="1102"/>
      <c r="W220" s="1102"/>
      <c r="X220" s="1102"/>
      <c r="Y220" s="1102"/>
      <c r="Z220" s="1102"/>
      <c r="AA220" s="1102"/>
      <c r="AB220" s="25" t="s">
        <v>12</v>
      </c>
      <c r="AC220" s="17"/>
    </row>
    <row r="221" spans="1:29" ht="16.5" customHeight="1">
      <c r="A221" s="1076"/>
      <c r="B221" s="522"/>
      <c r="C221" s="504">
        <v>0.2</v>
      </c>
      <c r="D221" s="1016" t="s">
        <v>118</v>
      </c>
      <c r="E221" s="1016"/>
      <c r="F221" s="1016"/>
      <c r="G221" s="1065">
        <f>(C221/C227)*G219</f>
        <v>0.72727272727272729</v>
      </c>
      <c r="H221" s="1066"/>
      <c r="I221" s="611"/>
      <c r="J221" s="1138" t="s">
        <v>119</v>
      </c>
      <c r="K221" s="1138"/>
      <c r="L221" s="1138"/>
      <c r="M221" s="1138"/>
      <c r="N221" s="1139"/>
      <c r="O221" s="3"/>
      <c r="P221" s="1076"/>
      <c r="Q221" s="1123"/>
      <c r="R221" s="1102"/>
      <c r="S221" s="1102"/>
      <c r="T221" s="1102"/>
      <c r="U221" s="1102"/>
      <c r="V221" s="1102"/>
      <c r="W221" s="1102"/>
      <c r="X221" s="1102"/>
      <c r="Y221" s="1102"/>
      <c r="Z221" s="1102"/>
      <c r="AA221" s="1102"/>
      <c r="AB221" s="22"/>
      <c r="AC221" s="17"/>
    </row>
    <row r="222" spans="1:29" ht="21">
      <c r="A222" s="1076"/>
      <c r="B222" s="522"/>
      <c r="C222" s="504">
        <v>0.05</v>
      </c>
      <c r="D222" s="1018" t="s">
        <v>120</v>
      </c>
      <c r="E222" s="1018"/>
      <c r="F222" s="1018"/>
      <c r="G222" s="1071">
        <f>(C222/C227)*G219</f>
        <v>0.18181818181818182</v>
      </c>
      <c r="H222" s="1072"/>
      <c r="I222" s="612"/>
      <c r="J222" s="1140"/>
      <c r="K222" s="1140"/>
      <c r="L222" s="1140"/>
      <c r="M222" s="1140"/>
      <c r="N222" s="1141"/>
      <c r="O222" s="3"/>
      <c r="P222" s="1076"/>
      <c r="Q222" s="1114" t="s">
        <v>6</v>
      </c>
      <c r="R222" s="1115"/>
      <c r="S222" s="1115"/>
      <c r="T222" s="1115"/>
      <c r="U222" s="1115"/>
      <c r="V222" s="1115"/>
      <c r="W222" s="1115"/>
      <c r="X222" s="1115"/>
      <c r="Y222" s="1115"/>
      <c r="Z222" s="1115"/>
      <c r="AA222" s="1115"/>
      <c r="AB222" s="23" t="s">
        <v>18</v>
      </c>
      <c r="AC222" s="17"/>
    </row>
    <row r="223" spans="1:29" ht="15.75" customHeight="1">
      <c r="A223" s="1076"/>
      <c r="B223" s="522"/>
      <c r="C223" s="504">
        <v>0.25</v>
      </c>
      <c r="D223" s="1035" t="s">
        <v>121</v>
      </c>
      <c r="E223" s="1035"/>
      <c r="F223" s="1035"/>
      <c r="G223" s="1136">
        <f>(C223/C227)*G219</f>
        <v>0.90909090909090906</v>
      </c>
      <c r="H223" s="1137"/>
      <c r="I223" s="613"/>
      <c r="J223" s="586" t="s">
        <v>122</v>
      </c>
      <c r="K223" s="614"/>
      <c r="L223" s="614"/>
      <c r="M223" s="614"/>
      <c r="N223" s="615"/>
      <c r="O223" s="3"/>
      <c r="P223" s="1076"/>
      <c r="Q223" s="1114"/>
      <c r="R223" s="1115"/>
      <c r="S223" s="1115"/>
      <c r="T223" s="1115"/>
      <c r="U223" s="1115"/>
      <c r="V223" s="1115"/>
      <c r="W223" s="1115"/>
      <c r="X223" s="1115"/>
      <c r="Y223" s="1115"/>
      <c r="Z223" s="1115"/>
      <c r="AA223" s="1115"/>
      <c r="AB223" s="22"/>
      <c r="AC223" s="17"/>
    </row>
    <row r="224" spans="1:29" ht="16.5" customHeight="1">
      <c r="A224" s="1076"/>
      <c r="B224" s="522"/>
      <c r="C224" s="504">
        <v>0.05</v>
      </c>
      <c r="D224" s="1035" t="s">
        <v>110</v>
      </c>
      <c r="E224" s="1035"/>
      <c r="F224" s="1035"/>
      <c r="G224" s="1136">
        <f>(C224/C227)*G219</f>
        <v>0.18181818181818182</v>
      </c>
      <c r="H224" s="1137"/>
      <c r="I224" s="613"/>
      <c r="J224" s="586" t="s">
        <v>123</v>
      </c>
      <c r="K224" s="614"/>
      <c r="L224" s="614"/>
      <c r="M224" s="614"/>
      <c r="N224" s="615"/>
      <c r="O224" s="3"/>
      <c r="P224" s="1076"/>
      <c r="Q224" s="20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7"/>
    </row>
    <row r="225" spans="1:29" ht="21">
      <c r="A225" s="1076"/>
      <c r="B225" s="522"/>
      <c r="C225" s="504"/>
      <c r="D225" s="483"/>
      <c r="E225" s="485"/>
      <c r="F225" s="484"/>
      <c r="G225" s="607">
        <f>(C225/C227)*G219</f>
        <v>0</v>
      </c>
      <c r="H225" s="608"/>
      <c r="I225" s="489"/>
      <c r="J225" s="541"/>
      <c r="K225" s="541"/>
      <c r="L225" s="541"/>
      <c r="M225" s="541"/>
      <c r="N225" s="542"/>
      <c r="O225" s="3"/>
      <c r="P225" s="1076"/>
      <c r="Q225" s="20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7"/>
    </row>
    <row r="226" spans="1:29" ht="15.75" customHeight="1">
      <c r="A226" s="1076"/>
      <c r="B226" s="522"/>
      <c r="C226" s="448"/>
      <c r="D226" s="14"/>
      <c r="E226" s="14"/>
      <c r="F226" s="27"/>
      <c r="G226" s="609"/>
      <c r="H226" s="610"/>
      <c r="I226" s="489"/>
      <c r="J226" s="489"/>
      <c r="K226" s="489"/>
      <c r="L226" s="489"/>
      <c r="M226" s="489"/>
      <c r="N226" s="490"/>
      <c r="P226" s="1076"/>
      <c r="Q226" s="20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7"/>
    </row>
    <row r="227" spans="1:29" ht="16.5" customHeight="1">
      <c r="A227" s="1076"/>
      <c r="B227" s="522"/>
      <c r="C227" s="34">
        <f>SUM(C221:C225)</f>
        <v>0.55000000000000004</v>
      </c>
      <c r="D227" s="56" t="s">
        <v>31</v>
      </c>
      <c r="E227" s="56"/>
      <c r="F227" s="27"/>
      <c r="G227" s="1073">
        <f>SUM(G221:G225)</f>
        <v>2</v>
      </c>
      <c r="H227" s="1074"/>
      <c r="I227" s="489"/>
      <c r="J227" s="489" t="s">
        <v>124</v>
      </c>
      <c r="K227" s="489"/>
      <c r="L227" s="489"/>
      <c r="M227" s="489"/>
      <c r="N227" s="490"/>
      <c r="P227" s="1076"/>
      <c r="Q227" s="20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7"/>
    </row>
    <row r="228" spans="1:29" ht="16.5" customHeight="1">
      <c r="A228" s="1076"/>
      <c r="B228" s="20"/>
      <c r="C228" s="34"/>
      <c r="D228" s="56"/>
      <c r="E228" s="56"/>
      <c r="F228" s="57"/>
      <c r="G228" s="539"/>
      <c r="H228" s="591"/>
      <c r="I228" s="578"/>
      <c r="J228" s="489"/>
      <c r="K228" s="591"/>
      <c r="L228" s="489"/>
      <c r="M228" s="489"/>
      <c r="N228" s="594"/>
      <c r="P228" s="1076"/>
      <c r="Q228" s="20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7"/>
    </row>
    <row r="229" spans="1:29" ht="16.5" customHeight="1">
      <c r="A229" s="1076"/>
      <c r="B229" s="1050" t="s">
        <v>51</v>
      </c>
      <c r="C229" s="1050"/>
      <c r="D229" s="1050"/>
      <c r="E229" s="1050"/>
      <c r="F229" s="1050"/>
      <c r="G229" s="1050"/>
      <c r="H229" s="1050"/>
      <c r="I229" s="1050"/>
      <c r="J229" s="1050"/>
      <c r="K229" s="1050"/>
      <c r="L229" s="1050"/>
      <c r="M229" s="1050"/>
      <c r="N229" s="1050"/>
      <c r="P229" s="1076"/>
      <c r="Q229" s="20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7"/>
    </row>
    <row r="230" spans="1:29" ht="16.5" customHeight="1">
      <c r="A230" s="1076"/>
      <c r="B230" s="512"/>
      <c r="C230" s="617" t="s">
        <v>125</v>
      </c>
      <c r="D230" s="618"/>
      <c r="E230" s="618"/>
      <c r="F230" s="57"/>
      <c r="G230" s="57"/>
      <c r="H230" s="60"/>
      <c r="I230" s="51"/>
      <c r="J230" s="61"/>
      <c r="K230" s="60"/>
      <c r="L230" s="14"/>
      <c r="M230" s="14"/>
      <c r="N230" s="62"/>
      <c r="P230" s="1076"/>
      <c r="Q230" s="20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7"/>
    </row>
    <row r="231" spans="1:29" ht="16.5" customHeight="1">
      <c r="A231" s="1076"/>
      <c r="B231" s="512"/>
      <c r="C231" s="619" t="s">
        <v>126</v>
      </c>
      <c r="D231" s="618"/>
      <c r="E231" s="618"/>
      <c r="F231" s="57"/>
      <c r="G231" s="57"/>
      <c r="H231" s="60"/>
      <c r="I231" s="51"/>
      <c r="J231" s="61"/>
      <c r="K231" s="60"/>
      <c r="L231" s="14"/>
      <c r="M231" s="14"/>
      <c r="N231" s="62"/>
      <c r="P231" s="1076"/>
      <c r="Q231" s="20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7"/>
    </row>
    <row r="232" spans="1:29" ht="16.5" customHeight="1">
      <c r="A232" s="1076"/>
      <c r="B232" s="512"/>
      <c r="C232" s="619" t="s">
        <v>127</v>
      </c>
      <c r="D232" s="618"/>
      <c r="E232" s="618"/>
      <c r="F232" s="57"/>
      <c r="G232" s="57"/>
      <c r="H232" s="60"/>
      <c r="I232" s="51"/>
      <c r="J232" s="61"/>
      <c r="K232" s="60"/>
      <c r="L232" s="14"/>
      <c r="M232" s="14"/>
      <c r="N232" s="62"/>
      <c r="P232" s="1076"/>
      <c r="Q232" s="20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7"/>
    </row>
    <row r="233" spans="1:29" ht="16.5" customHeight="1">
      <c r="A233" s="1076"/>
      <c r="B233" s="512"/>
      <c r="C233" s="619" t="s">
        <v>128</v>
      </c>
      <c r="D233" s="618"/>
      <c r="E233" s="618"/>
      <c r="F233" s="57"/>
      <c r="G233" s="57"/>
      <c r="H233" s="60"/>
      <c r="I233" s="51"/>
      <c r="J233" s="61"/>
      <c r="K233" s="60"/>
      <c r="L233" s="14"/>
      <c r="M233" s="14"/>
      <c r="N233" s="62"/>
      <c r="P233" s="1076"/>
      <c r="Q233" s="20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7"/>
    </row>
    <row r="234" spans="1:29" ht="16.5" customHeight="1">
      <c r="A234" s="1076"/>
      <c r="B234" s="512"/>
      <c r="C234" s="619" t="s">
        <v>129</v>
      </c>
      <c r="D234" s="618"/>
      <c r="E234" s="618"/>
      <c r="F234" s="57"/>
      <c r="G234" s="57"/>
      <c r="H234" s="60"/>
      <c r="I234" s="51"/>
      <c r="J234" s="61"/>
      <c r="K234" s="60"/>
      <c r="L234" s="14"/>
      <c r="M234" s="14"/>
      <c r="N234" s="62"/>
      <c r="P234" s="1076"/>
      <c r="Q234" s="33" t="s">
        <v>2</v>
      </c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7"/>
    </row>
    <row r="235" spans="1:29" ht="16.5" customHeight="1" thickBot="1">
      <c r="A235" s="1076"/>
      <c r="B235" s="512"/>
      <c r="C235" s="619" t="s">
        <v>130</v>
      </c>
      <c r="D235" s="618"/>
      <c r="E235" s="618"/>
      <c r="F235" s="57"/>
      <c r="G235" s="57"/>
      <c r="H235" s="60"/>
      <c r="I235" s="51"/>
      <c r="J235" s="61"/>
      <c r="K235" s="60"/>
      <c r="L235" s="14"/>
      <c r="M235" s="14"/>
      <c r="N235" s="62"/>
      <c r="P235" s="1076"/>
      <c r="Q235" s="12" t="str">
        <f ca="1">CELL("nomfichier",P231)</f>
        <v>D:\1 UPRT SITE WEB\uprt.fr\ff-mickael-rabeau\[ff-mr-chocolat.xlsx]Chocolat</v>
      </c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7"/>
    </row>
    <row r="236" spans="1:29" ht="16.5" customHeight="1" thickBot="1">
      <c r="A236" s="1076"/>
      <c r="B236" s="512"/>
      <c r="C236" s="513"/>
      <c r="D236" s="618"/>
      <c r="E236" s="618"/>
      <c r="F236" s="57"/>
      <c r="G236" s="57"/>
      <c r="H236" s="60"/>
      <c r="I236" s="51"/>
      <c r="J236" s="61"/>
      <c r="K236" s="60"/>
      <c r="L236" s="14"/>
      <c r="M236" s="14"/>
      <c r="N236" s="62"/>
      <c r="P236" s="1076"/>
      <c r="Q236" s="38"/>
      <c r="R236" s="39"/>
      <c r="S236" s="39"/>
      <c r="T236" s="39"/>
      <c r="U236" s="40"/>
      <c r="V236" s="40"/>
      <c r="W236" s="40"/>
      <c r="X236" s="40"/>
      <c r="Y236" s="40"/>
      <c r="Z236" s="40"/>
      <c r="AA236" s="40"/>
      <c r="AB236" s="40"/>
      <c r="AC236" s="41"/>
    </row>
    <row r="237" spans="1:29">
      <c r="A237" s="1076"/>
      <c r="B237" s="514" t="s">
        <v>18</v>
      </c>
      <c r="C237" s="58" t="s">
        <v>32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1"/>
      <c r="P237" s="1076"/>
      <c r="Q237" s="20"/>
      <c r="R237" s="14" t="s">
        <v>5</v>
      </c>
      <c r="S237" s="43" t="s">
        <v>33</v>
      </c>
      <c r="T237" s="14"/>
      <c r="U237" s="14"/>
      <c r="V237" s="1036" t="s">
        <v>34</v>
      </c>
      <c r="W237" s="1036"/>
      <c r="X237" s="1036"/>
      <c r="Y237" s="1036"/>
      <c r="Z237" s="1036"/>
      <c r="AA237" s="1036"/>
      <c r="AB237" s="1036"/>
      <c r="AC237" s="1037"/>
    </row>
    <row r="238" spans="1:29">
      <c r="A238" s="1076"/>
      <c r="B238" s="516" t="s">
        <v>12</v>
      </c>
      <c r="C238" s="59" t="s">
        <v>35</v>
      </c>
      <c r="D238" s="44"/>
      <c r="E238" s="44"/>
      <c r="F238" s="44"/>
      <c r="G238" s="44"/>
      <c r="H238" s="44"/>
      <c r="I238" s="44"/>
      <c r="J238" s="44"/>
      <c r="K238" s="44"/>
      <c r="L238" s="44"/>
      <c r="M238" s="14"/>
      <c r="N238" s="45"/>
      <c r="P238" s="1076"/>
      <c r="Q238" s="93"/>
      <c r="R238" s="94"/>
      <c r="S238" s="94"/>
      <c r="T238" s="94"/>
      <c r="U238" s="94"/>
      <c r="V238" s="95"/>
      <c r="W238" s="95" t="s">
        <v>36</v>
      </c>
      <c r="X238" s="95"/>
      <c r="Y238" s="95"/>
      <c r="Z238" s="95"/>
      <c r="AA238" s="95"/>
      <c r="AB238" s="95"/>
      <c r="AC238" s="96"/>
    </row>
    <row r="239" spans="1:29" ht="15.75">
      <c r="A239" s="1076"/>
      <c r="B239" s="441" t="s">
        <v>573</v>
      </c>
      <c r="C239" s="442"/>
      <c r="D239" s="442"/>
      <c r="E239" s="442"/>
      <c r="F239" s="442"/>
      <c r="G239" s="442"/>
      <c r="H239" s="442"/>
      <c r="I239" s="442"/>
      <c r="J239" s="442"/>
      <c r="K239" s="442"/>
      <c r="L239" s="442"/>
      <c r="M239" s="442"/>
      <c r="N239" s="443"/>
      <c r="P239" s="1076"/>
      <c r="Q239" s="20"/>
      <c r="R239" s="14"/>
      <c r="S239" s="14"/>
      <c r="T239" s="14"/>
      <c r="U239" s="14"/>
      <c r="V239" s="46"/>
      <c r="W239" s="46"/>
      <c r="X239" s="46"/>
      <c r="Y239" s="46"/>
      <c r="Z239" s="46"/>
      <c r="AA239" s="46"/>
      <c r="AB239" s="46"/>
      <c r="AC239" s="47"/>
    </row>
    <row r="240" spans="1:29" ht="18.75">
      <c r="A240" s="1076"/>
      <c r="B240" s="444" t="s">
        <v>574</v>
      </c>
      <c r="C240" s="1111" t="s">
        <v>586</v>
      </c>
      <c r="D240" s="1112"/>
      <c r="E240" s="1112"/>
      <c r="F240" s="1112"/>
      <c r="G240" s="1112"/>
      <c r="H240" s="1112"/>
      <c r="I240" s="1112"/>
      <c r="J240" s="1112"/>
      <c r="K240" s="1112"/>
      <c r="L240" s="1112"/>
      <c r="M240" s="1112"/>
      <c r="N240" s="1113"/>
      <c r="P240" s="1076"/>
      <c r="Q240" s="20"/>
      <c r="R240" s="14"/>
      <c r="S240" s="14"/>
      <c r="T240" s="14"/>
      <c r="U240" s="14"/>
      <c r="V240" s="46"/>
      <c r="W240" s="46"/>
      <c r="X240" s="46"/>
      <c r="Y240" s="46"/>
      <c r="Z240" s="46"/>
      <c r="AA240" s="46"/>
      <c r="AB240" s="46"/>
      <c r="AC240" s="47"/>
    </row>
    <row r="241" spans="1:29" ht="18.75">
      <c r="A241" s="1076"/>
      <c r="B241" s="444" t="s">
        <v>575</v>
      </c>
      <c r="C241" s="1111" t="s">
        <v>587</v>
      </c>
      <c r="D241" s="1112"/>
      <c r="E241" s="1112"/>
      <c r="F241" s="1112"/>
      <c r="G241" s="1112"/>
      <c r="H241" s="1112"/>
      <c r="I241" s="1112"/>
      <c r="J241" s="1112"/>
      <c r="K241" s="1112"/>
      <c r="L241" s="1112"/>
      <c r="M241" s="1112"/>
      <c r="N241" s="1113"/>
      <c r="P241" s="1076"/>
      <c r="Q241" s="20"/>
      <c r="R241" s="14"/>
      <c r="S241" s="14"/>
      <c r="T241" s="14"/>
      <c r="U241" s="14"/>
      <c r="V241" s="46"/>
      <c r="W241" s="46"/>
      <c r="X241" s="46"/>
      <c r="Y241" s="46"/>
      <c r="Z241" s="46"/>
      <c r="AA241" s="46"/>
      <c r="AB241" s="46"/>
      <c r="AC241" s="47"/>
    </row>
    <row r="242" spans="1:29" ht="15.75">
      <c r="A242" s="1076"/>
      <c r="B242" s="1116"/>
      <c r="C242" s="1117"/>
      <c r="D242" s="1117"/>
      <c r="E242" s="1117"/>
      <c r="F242" s="1117"/>
      <c r="G242" s="1117"/>
      <c r="H242" s="1117"/>
      <c r="I242" s="1117"/>
      <c r="J242" s="1117"/>
      <c r="K242" s="1117"/>
      <c r="L242" s="1117"/>
      <c r="M242" s="1117"/>
      <c r="N242" s="1118"/>
      <c r="P242" s="1076"/>
      <c r="Q242" s="20"/>
      <c r="R242" s="14"/>
      <c r="S242" s="14"/>
      <c r="T242" s="14"/>
      <c r="U242" s="14"/>
      <c r="V242" s="46"/>
      <c r="W242" s="46"/>
      <c r="X242" s="46"/>
      <c r="Y242" s="46"/>
      <c r="Z242" s="46"/>
      <c r="AA242" s="46"/>
      <c r="AB242" s="46"/>
      <c r="AC242" s="47"/>
    </row>
    <row r="243" spans="1:29">
      <c r="A243" s="1076"/>
      <c r="B243" s="1038" t="s">
        <v>131</v>
      </c>
      <c r="C243" s="1039"/>
      <c r="D243" s="1039"/>
      <c r="E243" s="1039"/>
      <c r="F243" s="1039"/>
      <c r="G243" s="1039"/>
      <c r="H243" s="1039"/>
      <c r="I243" s="1039"/>
      <c r="J243" s="1039"/>
      <c r="K243" s="1039"/>
      <c r="L243" s="1039"/>
      <c r="M243" s="1039"/>
      <c r="N243" s="1040"/>
      <c r="P243" s="1076"/>
      <c r="Q243" s="1038" t="s">
        <v>131</v>
      </c>
      <c r="R243" s="1039"/>
      <c r="S243" s="1039"/>
      <c r="T243" s="1039"/>
      <c r="U243" s="1039"/>
      <c r="V243" s="1039"/>
      <c r="W243" s="1039"/>
      <c r="X243" s="1039"/>
      <c r="Y243" s="1039"/>
      <c r="Z243" s="1039"/>
      <c r="AA243" s="1039"/>
      <c r="AB243" s="1039"/>
      <c r="AC243" s="1040"/>
    </row>
    <row r="244" spans="1:29" ht="15.75" thickBot="1">
      <c r="A244" s="1076"/>
      <c r="B244" s="1041"/>
      <c r="C244" s="1042"/>
      <c r="D244" s="1042"/>
      <c r="E244" s="1042"/>
      <c r="F244" s="1042"/>
      <c r="G244" s="1042"/>
      <c r="H244" s="1042"/>
      <c r="I244" s="1042"/>
      <c r="J244" s="1042"/>
      <c r="K244" s="1042"/>
      <c r="L244" s="1042"/>
      <c r="M244" s="1042"/>
      <c r="N244" s="1043"/>
      <c r="P244" s="1076"/>
      <c r="Q244" s="1041"/>
      <c r="R244" s="1042"/>
      <c r="S244" s="1042"/>
      <c r="T244" s="1042"/>
      <c r="U244" s="1042"/>
      <c r="V244" s="1042"/>
      <c r="W244" s="1042"/>
      <c r="X244" s="1042"/>
      <c r="Y244" s="1042"/>
      <c r="Z244" s="1042"/>
      <c r="AA244" s="1042"/>
      <c r="AB244" s="1042"/>
      <c r="AC244" s="1043"/>
    </row>
    <row r="246" spans="1:29" ht="15.75" thickBot="1">
      <c r="A246" s="15" t="s">
        <v>8</v>
      </c>
      <c r="B246" s="1075" t="str">
        <f>B247</f>
        <v>La ganache montée (façon Chantilly)</v>
      </c>
      <c r="C246" s="1075"/>
      <c r="D246" s="1075"/>
      <c r="E246" s="1075"/>
      <c r="F246" s="1075"/>
      <c r="G246" s="1075"/>
      <c r="H246" s="1075"/>
      <c r="I246" s="1075"/>
      <c r="J246" s="1075"/>
      <c r="K246" s="1075"/>
      <c r="L246" s="1075"/>
      <c r="M246" s="1075"/>
      <c r="N246" s="1075"/>
      <c r="O246" s="3"/>
      <c r="P246" s="15" t="s">
        <v>8</v>
      </c>
      <c r="Q246" s="1075" t="str">
        <f>Q247</f>
        <v>La ganache montée (façon Chantilly)</v>
      </c>
      <c r="R246" s="1075"/>
      <c r="S246" s="1075"/>
      <c r="T246" s="1075"/>
      <c r="U246" s="1075"/>
      <c r="V246" s="1075"/>
      <c r="W246" s="1075"/>
      <c r="X246" s="1075"/>
      <c r="Y246" s="1075"/>
      <c r="Z246" s="1075"/>
      <c r="AA246" s="1075"/>
      <c r="AB246" s="1075"/>
      <c r="AC246" s="1075"/>
    </row>
    <row r="247" spans="1:29" ht="23.25" customHeight="1">
      <c r="A247" s="1076" t="str">
        <f>B247</f>
        <v>La ganache montée (façon Chantilly)</v>
      </c>
      <c r="B247" s="1077" t="s">
        <v>132</v>
      </c>
      <c r="C247" s="1078"/>
      <c r="D247" s="1078"/>
      <c r="E247" s="1078"/>
      <c r="F247" s="1078"/>
      <c r="G247" s="1078"/>
      <c r="H247" s="1078"/>
      <c r="I247" s="1078"/>
      <c r="J247" s="1078"/>
      <c r="K247" s="1078"/>
      <c r="L247" s="1078"/>
      <c r="M247" s="1078"/>
      <c r="N247" s="1079"/>
      <c r="O247" s="3"/>
      <c r="P247" s="1076" t="str">
        <f>Q247</f>
        <v>La ganache montée (façon Chantilly)</v>
      </c>
      <c r="Q247" s="1083" t="s">
        <v>132</v>
      </c>
      <c r="R247" s="1084"/>
      <c r="S247" s="1084"/>
      <c r="T247" s="1084"/>
      <c r="U247" s="1084"/>
      <c r="V247" s="1084"/>
      <c r="W247" s="1084"/>
      <c r="X247" s="1084"/>
      <c r="Y247" s="1084"/>
      <c r="Z247" s="1084"/>
      <c r="AA247" s="1084"/>
      <c r="AB247" s="1084"/>
      <c r="AC247" s="1085"/>
    </row>
    <row r="248" spans="1:29" ht="15.75" customHeight="1">
      <c r="A248" s="1076"/>
      <c r="B248" s="1080"/>
      <c r="C248" s="1081"/>
      <c r="D248" s="1081"/>
      <c r="E248" s="1081"/>
      <c r="F248" s="1081"/>
      <c r="G248" s="1081"/>
      <c r="H248" s="1081"/>
      <c r="I248" s="1081"/>
      <c r="J248" s="1081"/>
      <c r="K248" s="1081"/>
      <c r="L248" s="1081"/>
      <c r="M248" s="1081"/>
      <c r="N248" s="1082"/>
      <c r="O248" s="3"/>
      <c r="P248" s="1076"/>
      <c r="Q248" s="1005"/>
      <c r="R248" s="1006"/>
      <c r="S248" s="1006"/>
      <c r="T248" s="1006"/>
      <c r="U248" s="1006"/>
      <c r="V248" s="1006"/>
      <c r="W248" s="1006"/>
      <c r="X248" s="1006"/>
      <c r="Y248" s="1006"/>
      <c r="Z248" s="1006"/>
      <c r="AA248" s="1006"/>
      <c r="AB248" s="1006"/>
      <c r="AC248" s="1007"/>
    </row>
    <row r="249" spans="1:29" ht="15.75" customHeight="1">
      <c r="A249" s="1076"/>
      <c r="B249" s="1086" t="s">
        <v>10</v>
      </c>
      <c r="C249" s="1087"/>
      <c r="D249" s="1087"/>
      <c r="E249" s="1087"/>
      <c r="F249" s="1087"/>
      <c r="G249" s="1087"/>
      <c r="H249" s="1087"/>
      <c r="I249" s="1087"/>
      <c r="J249" s="1087"/>
      <c r="K249" s="1087"/>
      <c r="L249" s="1087"/>
      <c r="M249" s="1087"/>
      <c r="N249" s="1088"/>
      <c r="O249" s="3"/>
      <c r="P249" s="1076"/>
      <c r="Q249" s="1086" t="s">
        <v>10</v>
      </c>
      <c r="R249" s="1087"/>
      <c r="S249" s="1087"/>
      <c r="T249" s="1087"/>
      <c r="U249" s="1087"/>
      <c r="V249" s="1087"/>
      <c r="W249" s="1087"/>
      <c r="X249" s="1087"/>
      <c r="Y249" s="1087"/>
      <c r="Z249" s="1087"/>
      <c r="AA249" s="1087"/>
      <c r="AB249" s="1087"/>
      <c r="AC249" s="1088"/>
    </row>
    <row r="250" spans="1:29" ht="15.75" customHeight="1" thickBot="1">
      <c r="A250" s="1076"/>
      <c r="B250" s="1089"/>
      <c r="C250" s="1090"/>
      <c r="D250" s="1090"/>
      <c r="E250" s="1090"/>
      <c r="F250" s="1090"/>
      <c r="G250" s="1090"/>
      <c r="H250" s="1090"/>
      <c r="I250" s="1090"/>
      <c r="J250" s="1090"/>
      <c r="K250" s="1090"/>
      <c r="L250" s="1090"/>
      <c r="M250" s="1090"/>
      <c r="N250" s="1091"/>
      <c r="O250" s="3"/>
      <c r="P250" s="1076"/>
      <c r="Q250" s="1089"/>
      <c r="R250" s="1090"/>
      <c r="S250" s="1090"/>
      <c r="T250" s="1090"/>
      <c r="U250" s="1090"/>
      <c r="V250" s="1090"/>
      <c r="W250" s="1090"/>
      <c r="X250" s="1090"/>
      <c r="Y250" s="1090"/>
      <c r="Z250" s="1090"/>
      <c r="AA250" s="1090"/>
      <c r="AB250" s="1090"/>
      <c r="AC250" s="1091"/>
    </row>
    <row r="251" spans="1:29" ht="15" customHeight="1">
      <c r="A251" s="1076"/>
      <c r="B251" s="20"/>
      <c r="C251" s="14"/>
      <c r="D251" s="14"/>
      <c r="E251" s="14"/>
      <c r="F251" s="1119" t="s">
        <v>133</v>
      </c>
      <c r="G251" s="1119"/>
      <c r="H251" s="1119"/>
      <c r="I251" s="1180" t="s">
        <v>134</v>
      </c>
      <c r="J251" s="1180"/>
      <c r="K251" s="16"/>
      <c r="L251" s="14"/>
      <c r="M251" s="14"/>
      <c r="N251" s="17"/>
      <c r="O251" s="3"/>
      <c r="P251" s="1076"/>
      <c r="Q251" s="1095" t="s">
        <v>11</v>
      </c>
      <c r="R251" s="1096"/>
      <c r="S251" s="1096"/>
      <c r="T251" s="1096"/>
      <c r="U251" s="1096"/>
      <c r="V251" s="1096"/>
      <c r="W251" s="1096"/>
      <c r="X251" s="1096"/>
      <c r="Y251" s="1096"/>
      <c r="Z251" s="1096"/>
      <c r="AA251" s="1096"/>
      <c r="AB251" s="1096"/>
      <c r="AC251" s="1097"/>
    </row>
    <row r="252" spans="1:29" ht="30" customHeight="1" thickBot="1">
      <c r="A252" s="1076"/>
      <c r="B252" s="20"/>
      <c r="C252" s="14"/>
      <c r="D252" s="14"/>
      <c r="E252" s="14"/>
      <c r="F252" s="1120"/>
      <c r="G252" s="1120"/>
      <c r="H252" s="1120"/>
      <c r="I252" s="1181"/>
      <c r="J252" s="1181"/>
      <c r="K252" s="18"/>
      <c r="L252" s="14"/>
      <c r="M252" s="14"/>
      <c r="N252" s="17"/>
      <c r="O252" s="3"/>
      <c r="P252" s="1076"/>
      <c r="Q252" s="1098"/>
      <c r="R252" s="1099"/>
      <c r="S252" s="1099"/>
      <c r="T252" s="1099"/>
      <c r="U252" s="1099"/>
      <c r="V252" s="1099"/>
      <c r="W252" s="1099"/>
      <c r="X252" s="1099"/>
      <c r="Y252" s="1099"/>
      <c r="Z252" s="1099"/>
      <c r="AA252" s="1099"/>
      <c r="AB252" s="1099"/>
      <c r="AC252" s="1100"/>
    </row>
    <row r="253" spans="1:29" ht="15" customHeight="1">
      <c r="A253" s="1076"/>
      <c r="B253" s="20"/>
      <c r="C253" s="14"/>
      <c r="D253" s="14"/>
      <c r="E253" s="14"/>
      <c r="F253" s="1120"/>
      <c r="G253" s="1120"/>
      <c r="H253" s="1120"/>
      <c r="I253" s="1181"/>
      <c r="J253" s="1181"/>
      <c r="K253" s="18"/>
      <c r="L253" s="14"/>
      <c r="M253" s="14"/>
      <c r="N253" s="17"/>
      <c r="O253" s="3"/>
      <c r="P253" s="1076"/>
      <c r="Q253" s="1123" t="s">
        <v>135</v>
      </c>
      <c r="R253" s="1102"/>
      <c r="S253" s="1102"/>
      <c r="T253" s="1102"/>
      <c r="U253" s="1102"/>
      <c r="V253" s="1102"/>
      <c r="W253" s="1102"/>
      <c r="X253" s="1102"/>
      <c r="Y253" s="1102"/>
      <c r="Z253" s="1102"/>
      <c r="AA253" s="1102"/>
      <c r="AB253" s="25" t="s">
        <v>12</v>
      </c>
      <c r="AC253" s="17"/>
    </row>
    <row r="254" spans="1:29" ht="15" customHeight="1">
      <c r="A254" s="1076"/>
      <c r="B254" s="20"/>
      <c r="C254" s="14"/>
      <c r="D254" s="14"/>
      <c r="E254" s="14"/>
      <c r="G254" s="1028" t="s">
        <v>12</v>
      </c>
      <c r="H254" s="1028"/>
      <c r="I254" s="1124" t="s">
        <v>79</v>
      </c>
      <c r="J254" s="1124"/>
      <c r="K254" s="18"/>
      <c r="L254" s="14"/>
      <c r="M254" s="14"/>
      <c r="N254" s="17"/>
      <c r="O254" s="3"/>
      <c r="P254" s="1076"/>
      <c r="Q254" s="1123"/>
      <c r="R254" s="1102"/>
      <c r="S254" s="1102"/>
      <c r="T254" s="1102"/>
      <c r="U254" s="1102"/>
      <c r="V254" s="1102"/>
      <c r="W254" s="1102"/>
      <c r="X254" s="1102"/>
      <c r="Y254" s="1102"/>
      <c r="Z254" s="1102"/>
      <c r="AA254" s="1102"/>
      <c r="AB254" s="97" t="s">
        <v>79</v>
      </c>
      <c r="AC254" s="17"/>
    </row>
    <row r="255" spans="1:29" ht="18.75" customHeight="1">
      <c r="A255" s="1076"/>
      <c r="B255" s="20"/>
      <c r="C255" s="14"/>
      <c r="D255" s="14"/>
      <c r="E255" s="14"/>
      <c r="G255" s="1026">
        <v>1</v>
      </c>
      <c r="H255" s="1027"/>
      <c r="I255" s="1125">
        <v>10</v>
      </c>
      <c r="J255" s="1126"/>
      <c r="K255" s="480"/>
      <c r="L255" s="480"/>
      <c r="M255" s="480"/>
      <c r="N255" s="482"/>
      <c r="O255" s="3"/>
      <c r="P255" s="1076"/>
      <c r="Q255" s="1123"/>
      <c r="R255" s="1102"/>
      <c r="S255" s="1102"/>
      <c r="T255" s="1102"/>
      <c r="U255" s="1102"/>
      <c r="V255" s="1102"/>
      <c r="W255" s="1102"/>
      <c r="X255" s="1102"/>
      <c r="Y255" s="1102"/>
      <c r="Z255" s="1102"/>
      <c r="AA255" s="1102"/>
      <c r="AB255" s="14"/>
      <c r="AC255" s="17"/>
    </row>
    <row r="256" spans="1:29" ht="15" customHeight="1">
      <c r="A256" s="1076"/>
      <c r="B256" s="523" t="s">
        <v>18</v>
      </c>
      <c r="C256" s="466" t="s">
        <v>19</v>
      </c>
      <c r="D256" s="14"/>
      <c r="E256" s="14"/>
      <c r="F256" s="480"/>
      <c r="G256" s="1130"/>
      <c r="H256" s="1131"/>
      <c r="I256" s="1130"/>
      <c r="J256" s="1131"/>
      <c r="K256" s="1182" t="s">
        <v>20</v>
      </c>
      <c r="L256" s="1182"/>
      <c r="M256" s="1182"/>
      <c r="N256" s="1183"/>
      <c r="O256" s="3"/>
      <c r="P256" s="1076"/>
      <c r="Q256" s="1114" t="s">
        <v>6</v>
      </c>
      <c r="R256" s="1115"/>
      <c r="S256" s="1115"/>
      <c r="T256" s="1115"/>
      <c r="U256" s="1115"/>
      <c r="V256" s="1115"/>
      <c r="W256" s="1115"/>
      <c r="X256" s="1115"/>
      <c r="Y256" s="1115"/>
      <c r="Z256" s="1115"/>
      <c r="AA256" s="1115"/>
      <c r="AB256" s="23" t="s">
        <v>18</v>
      </c>
      <c r="AC256" s="17"/>
    </row>
    <row r="257" spans="1:29" ht="16.5" customHeight="1">
      <c r="A257" s="1076"/>
      <c r="B257" s="504">
        <v>0.09</v>
      </c>
      <c r="C257" s="1016" t="s">
        <v>118</v>
      </c>
      <c r="D257" s="1016"/>
      <c r="E257" s="1016"/>
      <c r="F257" s="1017"/>
      <c r="G257" s="1065">
        <f>IF(ISTEXT(B257),0,(B257/B266)*G255)</f>
        <v>0.23936170212765956</v>
      </c>
      <c r="H257" s="1066"/>
      <c r="I257" s="1065">
        <f>IF(ISTEXT(B257),0,(B257/F266)*I255)</f>
        <v>7.4999999999999997E-2</v>
      </c>
      <c r="J257" s="1066"/>
      <c r="K257" s="1138" t="s">
        <v>136</v>
      </c>
      <c r="L257" s="1138"/>
      <c r="M257" s="1138"/>
      <c r="N257" s="1139"/>
      <c r="O257" s="3"/>
      <c r="P257" s="1076"/>
      <c r="Q257" s="1114"/>
      <c r="R257" s="1115"/>
      <c r="S257" s="1115"/>
      <c r="T257" s="1115"/>
      <c r="U257" s="1115"/>
      <c r="V257" s="1115"/>
      <c r="W257" s="1115"/>
      <c r="X257" s="1115"/>
      <c r="Y257" s="1115"/>
      <c r="Z257" s="1115"/>
      <c r="AA257" s="1115"/>
      <c r="AB257" s="22"/>
      <c r="AC257" s="17"/>
    </row>
    <row r="258" spans="1:29" ht="16.5" customHeight="1">
      <c r="A258" s="1076"/>
      <c r="B258" s="504">
        <v>1.0999999999999999E-2</v>
      </c>
      <c r="C258" s="1014" t="s">
        <v>137</v>
      </c>
      <c r="D258" s="1014"/>
      <c r="E258" s="1014"/>
      <c r="F258" s="1015"/>
      <c r="G258" s="1073">
        <f>IF(ISTEXT(B258),0,(B258/B266)*G255)</f>
        <v>2.9255319148936167E-2</v>
      </c>
      <c r="H258" s="1074"/>
      <c r="I258" s="1073">
        <f>IF(ISTEXT(B258),0,(B258/F266)*I255)</f>
        <v>9.1666666666666667E-3</v>
      </c>
      <c r="J258" s="1074"/>
      <c r="K258" s="1184"/>
      <c r="L258" s="1184"/>
      <c r="M258" s="1184"/>
      <c r="N258" s="1185"/>
      <c r="O258" s="3"/>
      <c r="P258" s="1076"/>
      <c r="Q258" s="20"/>
      <c r="R258" s="98" t="s">
        <v>133</v>
      </c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7"/>
    </row>
    <row r="259" spans="1:29" ht="21" customHeight="1">
      <c r="A259" s="1076"/>
      <c r="B259" s="504">
        <v>1.0999999999999999E-2</v>
      </c>
      <c r="C259" s="1018" t="s">
        <v>120</v>
      </c>
      <c r="D259" s="1018"/>
      <c r="E259" s="1018"/>
      <c r="F259" s="1019"/>
      <c r="G259" s="1071">
        <f>IF(ISTEXT(B259),0,(B259/B266)*G255)</f>
        <v>2.9255319148936167E-2</v>
      </c>
      <c r="H259" s="1072"/>
      <c r="I259" s="1071">
        <f>IF(ISTEXT(B259),0,(B259/F266)*I255)</f>
        <v>9.1666666666666667E-3</v>
      </c>
      <c r="J259" s="1072"/>
      <c r="K259" s="1140"/>
      <c r="L259" s="1140"/>
      <c r="M259" s="1140"/>
      <c r="N259" s="1141"/>
      <c r="O259" s="3"/>
      <c r="P259" s="1076"/>
      <c r="Q259" s="27"/>
      <c r="R259" s="99" t="s">
        <v>134</v>
      </c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81"/>
    </row>
    <row r="260" spans="1:29" ht="15" customHeight="1">
      <c r="A260" s="1076"/>
      <c r="B260" s="504">
        <v>7.5999999999999998E-2</v>
      </c>
      <c r="C260" s="1029" t="s">
        <v>138</v>
      </c>
      <c r="D260" s="1029"/>
      <c r="E260" s="1029"/>
      <c r="F260" s="1030"/>
      <c r="G260" s="1065">
        <f>IF(ISTEXT(B260),0,(B260/B266)*G255)</f>
        <v>0.20212765957446807</v>
      </c>
      <c r="H260" s="1066"/>
      <c r="I260" s="1065">
        <f>IF(ISTEXT(B260),0,(B260/F266)*I255)</f>
        <v>6.3333333333333325E-2</v>
      </c>
      <c r="J260" s="1066"/>
      <c r="K260" s="1176" t="s">
        <v>139</v>
      </c>
      <c r="L260" s="1176"/>
      <c r="M260" s="1176"/>
      <c r="N260" s="1177"/>
      <c r="O260" s="3"/>
      <c r="P260" s="1076"/>
      <c r="Q260" s="20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7"/>
    </row>
    <row r="261" spans="1:29" ht="30" customHeight="1">
      <c r="A261" s="1076"/>
      <c r="B261" s="504"/>
      <c r="C261" s="1031"/>
      <c r="D261" s="1031"/>
      <c r="E261" s="1031"/>
      <c r="F261" s="1032"/>
      <c r="G261" s="1071"/>
      <c r="H261" s="1072"/>
      <c r="I261" s="1071"/>
      <c r="J261" s="1072"/>
      <c r="K261" s="1178"/>
      <c r="L261" s="1178"/>
      <c r="M261" s="1178"/>
      <c r="N261" s="1179"/>
      <c r="O261" s="3"/>
      <c r="P261" s="1076"/>
      <c r="Q261" s="20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7"/>
    </row>
    <row r="262" spans="1:29" ht="30" customHeight="1">
      <c r="A262" s="1076"/>
      <c r="B262" s="504">
        <f>SUM(B257:B261)</f>
        <v>0.188</v>
      </c>
      <c r="C262" s="1016" t="s">
        <v>140</v>
      </c>
      <c r="D262" s="1016"/>
      <c r="E262" s="1016"/>
      <c r="F262" s="1017"/>
      <c r="G262" s="1073">
        <f>IF(ISTEXT(B262),0,(B262/B266)*G255)</f>
        <v>0.5</v>
      </c>
      <c r="H262" s="1074"/>
      <c r="I262" s="1073">
        <f>IF(ISTEXT(B262),0,(B262/F266)*I255)</f>
        <v>0.15666666666666665</v>
      </c>
      <c r="J262" s="1074"/>
      <c r="K262" s="541" t="s">
        <v>141</v>
      </c>
      <c r="L262" s="493"/>
      <c r="M262" s="493"/>
      <c r="N262" s="494"/>
      <c r="O262" s="3"/>
      <c r="P262" s="1076"/>
      <c r="Q262" s="20"/>
      <c r="R262" s="100" t="s">
        <v>142</v>
      </c>
      <c r="S262" s="101">
        <f>F266</f>
        <v>12</v>
      </c>
      <c r="T262" s="1174" t="s">
        <v>143</v>
      </c>
      <c r="U262" s="1174"/>
      <c r="V262" s="1174"/>
      <c r="W262" s="1174"/>
      <c r="X262" s="1174"/>
      <c r="Y262" s="1174"/>
      <c r="Z262" s="1174"/>
      <c r="AA262" s="1174"/>
      <c r="AB262" s="1174"/>
      <c r="AC262" s="1175"/>
    </row>
    <row r="263" spans="1:29" ht="18.75" customHeight="1">
      <c r="A263" s="1076"/>
      <c r="B263" s="524"/>
      <c r="C263" s="483"/>
      <c r="D263" s="480"/>
      <c r="E263" s="483"/>
      <c r="F263" s="495"/>
      <c r="G263" s="1073"/>
      <c r="H263" s="1074"/>
      <c r="I263" s="1073"/>
      <c r="J263" s="1074"/>
      <c r="K263" s="493"/>
      <c r="L263" s="493"/>
      <c r="M263" s="493"/>
      <c r="N263" s="494"/>
      <c r="P263" s="1076"/>
      <c r="Q263" s="20"/>
      <c r="R263" s="14"/>
      <c r="S263" s="14"/>
      <c r="T263" s="1174"/>
      <c r="U263" s="1174"/>
      <c r="V263" s="1174"/>
      <c r="W263" s="1174"/>
      <c r="X263" s="1174"/>
      <c r="Y263" s="1174"/>
      <c r="Z263" s="1174"/>
      <c r="AA263" s="1174"/>
      <c r="AB263" s="1174"/>
      <c r="AC263" s="1175"/>
    </row>
    <row r="264" spans="1:29" ht="18.75" customHeight="1">
      <c r="A264" s="1076"/>
      <c r="B264" s="524"/>
      <c r="C264" s="483"/>
      <c r="D264" s="480"/>
      <c r="E264" s="485"/>
      <c r="F264" s="599" t="s">
        <v>31</v>
      </c>
      <c r="G264" s="1073">
        <f>SUM(G257:H262)</f>
        <v>0.99999999999999989</v>
      </c>
      <c r="H264" s="1074"/>
      <c r="I264" s="1073">
        <f>SUM(I257:J262)</f>
        <v>0.31333333333333335</v>
      </c>
      <c r="J264" s="1074"/>
      <c r="K264" s="487"/>
      <c r="L264" s="487"/>
      <c r="M264" s="487"/>
      <c r="N264" s="488"/>
      <c r="P264" s="1076"/>
      <c r="Q264" s="20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7"/>
    </row>
    <row r="265" spans="1:29" ht="21">
      <c r="A265" s="1076"/>
      <c r="B265" s="525"/>
      <c r="C265" s="483"/>
      <c r="D265" s="480"/>
      <c r="E265" s="485"/>
      <c r="F265" s="502" t="s">
        <v>18</v>
      </c>
      <c r="G265" s="540"/>
      <c r="H265" s="540"/>
      <c r="I265" s="540"/>
      <c r="J265" s="540"/>
      <c r="K265" s="600"/>
      <c r="L265" s="487"/>
      <c r="M265" s="487"/>
      <c r="N265" s="488"/>
      <c r="P265" s="1076"/>
      <c r="Q265" s="20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7"/>
    </row>
    <row r="266" spans="1:29" ht="21">
      <c r="A266" s="1076"/>
      <c r="B266" s="526">
        <f>SUM(B257:B263)</f>
        <v>0.376</v>
      </c>
      <c r="C266" s="602"/>
      <c r="D266" s="603" t="s">
        <v>31</v>
      </c>
      <c r="E266" s="604" t="s">
        <v>142</v>
      </c>
      <c r="F266" s="601">
        <v>12</v>
      </c>
      <c r="G266" s="534" t="s">
        <v>144</v>
      </c>
      <c r="H266" s="487"/>
      <c r="I266" s="487"/>
      <c r="J266" s="487"/>
      <c r="K266" s="600"/>
      <c r="L266" s="487"/>
      <c r="M266" s="487"/>
      <c r="N266" s="488"/>
      <c r="P266" s="1076"/>
      <c r="Q266" s="33" t="s">
        <v>2</v>
      </c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7"/>
    </row>
    <row r="267" spans="1:29" ht="21.75" thickBot="1">
      <c r="A267" s="1076"/>
      <c r="B267" s="505"/>
      <c r="C267" s="480"/>
      <c r="D267" s="480"/>
      <c r="E267" s="480"/>
      <c r="F267" s="480"/>
      <c r="G267" s="480"/>
      <c r="H267" s="480"/>
      <c r="I267" s="480"/>
      <c r="J267" s="480"/>
      <c r="K267" s="480"/>
      <c r="L267" s="480"/>
      <c r="M267" s="480"/>
      <c r="N267" s="482"/>
      <c r="P267" s="1076"/>
      <c r="Q267" s="12" t="str">
        <f ca="1">CELL("nomfichier",P263)</f>
        <v>D:\1 UPRT SITE WEB\uprt.fr\ff-mickael-rabeau\[ff-mr-chocolat.xlsx]Chocolat</v>
      </c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7"/>
    </row>
    <row r="268" spans="1:29">
      <c r="A268" s="1076"/>
      <c r="B268" s="514" t="s">
        <v>18</v>
      </c>
      <c r="C268" s="58" t="s">
        <v>32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1"/>
      <c r="P268" s="1076"/>
      <c r="Q268" s="38"/>
      <c r="R268" s="39"/>
      <c r="S268" s="39"/>
      <c r="T268" s="39"/>
      <c r="U268" s="40"/>
      <c r="V268" s="40"/>
      <c r="W268" s="40"/>
      <c r="X268" s="40"/>
      <c r="Y268" s="40"/>
      <c r="Z268" s="40"/>
      <c r="AA268" s="40"/>
      <c r="AB268" s="40"/>
      <c r="AC268" s="41"/>
    </row>
    <row r="269" spans="1:29">
      <c r="A269" s="1076"/>
      <c r="B269" s="520" t="s">
        <v>12</v>
      </c>
      <c r="C269" s="59" t="s">
        <v>35</v>
      </c>
      <c r="D269" s="44"/>
      <c r="E269" s="44"/>
      <c r="F269" s="44"/>
      <c r="G269" s="44"/>
      <c r="H269" s="44"/>
      <c r="I269" s="44"/>
      <c r="J269" s="44"/>
      <c r="K269" s="44"/>
      <c r="L269" s="44"/>
      <c r="M269" s="14"/>
      <c r="N269" s="45"/>
      <c r="P269" s="1076"/>
      <c r="Q269" s="20"/>
      <c r="R269" s="14" t="s">
        <v>5</v>
      </c>
      <c r="S269" s="43" t="s">
        <v>33</v>
      </c>
      <c r="T269" s="14"/>
      <c r="U269" s="14"/>
      <c r="V269" s="1036" t="s">
        <v>34</v>
      </c>
      <c r="W269" s="1036"/>
      <c r="X269" s="1036"/>
      <c r="Y269" s="1036"/>
      <c r="Z269" s="1036"/>
      <c r="AA269" s="1036"/>
      <c r="AB269" s="1036"/>
      <c r="AC269" s="1037"/>
    </row>
    <row r="270" spans="1:29">
      <c r="A270" s="1076"/>
      <c r="B270" s="527" t="s">
        <v>79</v>
      </c>
      <c r="C270" s="528" t="s">
        <v>145</v>
      </c>
      <c r="D270" s="44"/>
      <c r="E270" s="44"/>
      <c r="F270" s="44"/>
      <c r="G270" s="44"/>
      <c r="H270" s="44"/>
      <c r="I270" s="44"/>
      <c r="J270" s="44"/>
      <c r="K270" s="44"/>
      <c r="L270" s="44"/>
      <c r="M270" s="14"/>
      <c r="N270" s="45"/>
      <c r="P270" s="1076"/>
      <c r="Q270" s="93"/>
      <c r="R270" s="94"/>
      <c r="S270" s="94"/>
      <c r="T270" s="94"/>
      <c r="U270" s="94"/>
      <c r="V270" s="95"/>
      <c r="W270" s="95" t="s">
        <v>36</v>
      </c>
      <c r="X270" s="95"/>
      <c r="Y270" s="95"/>
      <c r="Z270" s="95"/>
      <c r="AA270" s="95"/>
      <c r="AB270" s="95"/>
      <c r="AC270" s="96"/>
    </row>
    <row r="271" spans="1:29" ht="15.75">
      <c r="A271" s="1076"/>
      <c r="B271" s="441" t="s">
        <v>573</v>
      </c>
      <c r="C271" s="442"/>
      <c r="D271" s="442"/>
      <c r="E271" s="442"/>
      <c r="F271" s="442"/>
      <c r="G271" s="442"/>
      <c r="H271" s="442"/>
      <c r="I271" s="442"/>
      <c r="J271" s="442"/>
      <c r="K271" s="442"/>
      <c r="L271" s="442"/>
      <c r="M271" s="442"/>
      <c r="N271" s="443"/>
      <c r="P271" s="1076"/>
      <c r="Q271" s="20"/>
      <c r="R271" s="14"/>
      <c r="S271" s="14"/>
      <c r="T271" s="14"/>
      <c r="U271" s="14"/>
      <c r="V271" s="46"/>
      <c r="W271" s="46"/>
      <c r="X271" s="46"/>
      <c r="Y271" s="46"/>
      <c r="Z271" s="46"/>
      <c r="AA271" s="46"/>
      <c r="AB271" s="46"/>
      <c r="AC271" s="47"/>
    </row>
    <row r="272" spans="1:29" ht="18.75">
      <c r="A272" s="1076"/>
      <c r="B272" s="444" t="s">
        <v>574</v>
      </c>
      <c r="C272" s="1111" t="s">
        <v>588</v>
      </c>
      <c r="D272" s="1112"/>
      <c r="E272" s="1112"/>
      <c r="F272" s="1112"/>
      <c r="G272" s="1112"/>
      <c r="H272" s="1112"/>
      <c r="I272" s="1112"/>
      <c r="J272" s="1112"/>
      <c r="K272" s="1112"/>
      <c r="L272" s="1112"/>
      <c r="M272" s="1112"/>
      <c r="N272" s="1113"/>
      <c r="P272" s="1076"/>
      <c r="Q272" s="20"/>
      <c r="R272" s="14"/>
      <c r="S272" s="14"/>
      <c r="T272" s="14"/>
      <c r="U272" s="14"/>
      <c r="V272" s="46"/>
      <c r="W272" s="46"/>
      <c r="X272" s="46"/>
      <c r="Y272" s="46"/>
      <c r="Z272" s="46"/>
      <c r="AA272" s="46"/>
      <c r="AB272" s="46"/>
      <c r="AC272" s="47"/>
    </row>
    <row r="273" spans="1:29" ht="15.75">
      <c r="A273" s="1076"/>
      <c r="B273" s="1116"/>
      <c r="C273" s="1117"/>
      <c r="D273" s="1117"/>
      <c r="E273" s="1117"/>
      <c r="F273" s="1117"/>
      <c r="G273" s="1117"/>
      <c r="H273" s="1117"/>
      <c r="I273" s="1117"/>
      <c r="J273" s="1117"/>
      <c r="K273" s="1117"/>
      <c r="L273" s="1117"/>
      <c r="M273" s="1117"/>
      <c r="N273" s="1118"/>
      <c r="P273" s="1076"/>
      <c r="Q273" s="20"/>
      <c r="R273" s="14"/>
      <c r="S273" s="14"/>
      <c r="T273" s="14"/>
      <c r="U273" s="14"/>
      <c r="V273" s="46"/>
      <c r="W273" s="46"/>
      <c r="X273" s="46"/>
      <c r="Y273" s="46"/>
      <c r="Z273" s="46"/>
      <c r="AA273" s="46"/>
      <c r="AB273" s="46"/>
      <c r="AC273" s="47"/>
    </row>
    <row r="274" spans="1:29" ht="18" customHeight="1">
      <c r="A274" s="1076"/>
      <c r="B274" s="1038" t="s">
        <v>131</v>
      </c>
      <c r="C274" s="1039"/>
      <c r="D274" s="1039"/>
      <c r="E274" s="1039"/>
      <c r="F274" s="1039"/>
      <c r="G274" s="1039"/>
      <c r="H274" s="1039"/>
      <c r="I274" s="1039"/>
      <c r="J274" s="1039"/>
      <c r="K274" s="1039"/>
      <c r="L274" s="1039"/>
      <c r="M274" s="1039"/>
      <c r="N274" s="1040"/>
      <c r="P274" s="1076"/>
      <c r="Q274" s="1038" t="s">
        <v>131</v>
      </c>
      <c r="R274" s="1039"/>
      <c r="S274" s="1039"/>
      <c r="T274" s="1039"/>
      <c r="U274" s="1039"/>
      <c r="V274" s="1039"/>
      <c r="W274" s="1039"/>
      <c r="X274" s="1039"/>
      <c r="Y274" s="1039"/>
      <c r="Z274" s="1039"/>
      <c r="AA274" s="1039"/>
      <c r="AB274" s="1039"/>
      <c r="AC274" s="1040"/>
    </row>
    <row r="275" spans="1:29" ht="15.75" thickBot="1">
      <c r="A275" s="1076"/>
      <c r="B275" s="1041"/>
      <c r="C275" s="1042"/>
      <c r="D275" s="1042"/>
      <c r="E275" s="1042"/>
      <c r="F275" s="1042"/>
      <c r="G275" s="1042"/>
      <c r="H275" s="1042"/>
      <c r="I275" s="1042"/>
      <c r="J275" s="1042"/>
      <c r="K275" s="1042"/>
      <c r="L275" s="1042"/>
      <c r="M275" s="1042"/>
      <c r="N275" s="1043"/>
      <c r="P275" s="1076"/>
      <c r="Q275" s="1041"/>
      <c r="R275" s="1042"/>
      <c r="S275" s="1042"/>
      <c r="T275" s="1042"/>
      <c r="U275" s="1042"/>
      <c r="V275" s="1042"/>
      <c r="W275" s="1042"/>
      <c r="X275" s="1042"/>
      <c r="Y275" s="1042"/>
      <c r="Z275" s="1042"/>
      <c r="AA275" s="1042"/>
      <c r="AB275" s="1042"/>
      <c r="AC275" s="1043"/>
    </row>
    <row r="277" spans="1:29" ht="15.75" thickBot="1">
      <c r="A277" s="15" t="s">
        <v>8</v>
      </c>
      <c r="B277" s="1075" t="str">
        <f>B278</f>
        <v>Sirop cacao</v>
      </c>
      <c r="C277" s="1075"/>
      <c r="D277" s="1075"/>
      <c r="E277" s="1075"/>
      <c r="F277" s="1075"/>
      <c r="G277" s="1075"/>
      <c r="H277" s="1075"/>
      <c r="I277" s="1075"/>
      <c r="J277" s="1075"/>
      <c r="K277" s="1075"/>
      <c r="L277" s="1075"/>
      <c r="M277" s="1075"/>
      <c r="N277" s="1075"/>
      <c r="O277" s="3"/>
      <c r="P277" s="15" t="s">
        <v>8</v>
      </c>
      <c r="Q277" s="1075" t="str">
        <f>Q278</f>
        <v>Sirop cacao</v>
      </c>
      <c r="R277" s="1075"/>
      <c r="S277" s="1075"/>
      <c r="T277" s="1075"/>
      <c r="U277" s="1075"/>
      <c r="V277" s="1075"/>
      <c r="W277" s="1075"/>
      <c r="X277" s="1075"/>
      <c r="Y277" s="1075"/>
      <c r="Z277" s="1075"/>
      <c r="AA277" s="1075"/>
      <c r="AB277" s="1075"/>
      <c r="AC277" s="1075"/>
    </row>
    <row r="278" spans="1:29" ht="23.25" customHeight="1">
      <c r="A278" s="1076" t="str">
        <f>B278</f>
        <v>Sirop cacao</v>
      </c>
      <c r="B278" s="1077" t="s">
        <v>146</v>
      </c>
      <c r="C278" s="1078"/>
      <c r="D278" s="1078"/>
      <c r="E278" s="1078"/>
      <c r="F278" s="1078"/>
      <c r="G278" s="1078"/>
      <c r="H278" s="1078"/>
      <c r="I278" s="1078"/>
      <c r="J278" s="1078"/>
      <c r="K278" s="1078"/>
      <c r="L278" s="1078"/>
      <c r="M278" s="1078"/>
      <c r="N278" s="1079"/>
      <c r="O278" s="3"/>
      <c r="P278" s="1076" t="str">
        <f>Q278</f>
        <v>Sirop cacao</v>
      </c>
      <c r="Q278" s="1083" t="s">
        <v>146</v>
      </c>
      <c r="R278" s="1084"/>
      <c r="S278" s="1084"/>
      <c r="T278" s="1084"/>
      <c r="U278" s="1084"/>
      <c r="V278" s="1084"/>
      <c r="W278" s="1084"/>
      <c r="X278" s="1084"/>
      <c r="Y278" s="1084"/>
      <c r="Z278" s="1084"/>
      <c r="AA278" s="1084"/>
      <c r="AB278" s="1084"/>
      <c r="AC278" s="1085"/>
    </row>
    <row r="279" spans="1:29" ht="15.75" customHeight="1">
      <c r="A279" s="1076"/>
      <c r="B279" s="1080"/>
      <c r="C279" s="1081"/>
      <c r="D279" s="1081"/>
      <c r="E279" s="1081"/>
      <c r="F279" s="1081"/>
      <c r="G279" s="1081"/>
      <c r="H279" s="1081"/>
      <c r="I279" s="1081"/>
      <c r="J279" s="1081"/>
      <c r="K279" s="1081"/>
      <c r="L279" s="1081"/>
      <c r="M279" s="1081"/>
      <c r="N279" s="1082"/>
      <c r="O279" s="3"/>
      <c r="P279" s="1076"/>
      <c r="Q279" s="1005"/>
      <c r="R279" s="1006"/>
      <c r="S279" s="1006"/>
      <c r="T279" s="1006"/>
      <c r="U279" s="1006"/>
      <c r="V279" s="1006"/>
      <c r="W279" s="1006"/>
      <c r="X279" s="1006"/>
      <c r="Y279" s="1006"/>
      <c r="Z279" s="1006"/>
      <c r="AA279" s="1006"/>
      <c r="AB279" s="1006"/>
      <c r="AC279" s="1007"/>
    </row>
    <row r="280" spans="1:29" s="53" customFormat="1" ht="15.75" customHeight="1">
      <c r="A280" s="1076"/>
      <c r="B280" s="1086" t="s">
        <v>10</v>
      </c>
      <c r="C280" s="1087"/>
      <c r="D280" s="1087"/>
      <c r="E280" s="1087"/>
      <c r="F280" s="1087"/>
      <c r="G280" s="1087"/>
      <c r="H280" s="1087"/>
      <c r="I280" s="1087"/>
      <c r="J280" s="1087"/>
      <c r="K280" s="1087"/>
      <c r="L280" s="1087"/>
      <c r="M280" s="1087"/>
      <c r="N280" s="1088"/>
      <c r="O280" s="72"/>
      <c r="P280" s="1076"/>
      <c r="Q280" s="1086" t="s">
        <v>10</v>
      </c>
      <c r="R280" s="1087"/>
      <c r="S280" s="1087"/>
      <c r="T280" s="1087"/>
      <c r="U280" s="1087"/>
      <c r="V280" s="1087"/>
      <c r="W280" s="1087"/>
      <c r="X280" s="1087"/>
      <c r="Y280" s="1087"/>
      <c r="Z280" s="1087"/>
      <c r="AA280" s="1087"/>
      <c r="AB280" s="1087"/>
      <c r="AC280" s="1088"/>
    </row>
    <row r="281" spans="1:29" s="53" customFormat="1" ht="15.75" customHeight="1" thickBot="1">
      <c r="A281" s="1076"/>
      <c r="B281" s="1089"/>
      <c r="C281" s="1090"/>
      <c r="D281" s="1090"/>
      <c r="E281" s="1090"/>
      <c r="F281" s="1090"/>
      <c r="G281" s="1090"/>
      <c r="H281" s="1090"/>
      <c r="I281" s="1090"/>
      <c r="J281" s="1090"/>
      <c r="K281" s="1090"/>
      <c r="L281" s="1090"/>
      <c r="M281" s="1090"/>
      <c r="N281" s="1091"/>
      <c r="O281" s="72"/>
      <c r="P281" s="1076"/>
      <c r="Q281" s="1089"/>
      <c r="R281" s="1090"/>
      <c r="S281" s="1090"/>
      <c r="T281" s="1090"/>
      <c r="U281" s="1090"/>
      <c r="V281" s="1090"/>
      <c r="W281" s="1090"/>
      <c r="X281" s="1090"/>
      <c r="Y281" s="1090"/>
      <c r="Z281" s="1090"/>
      <c r="AA281" s="1090"/>
      <c r="AB281" s="1090"/>
      <c r="AC281" s="1091"/>
    </row>
    <row r="282" spans="1:29" ht="15" customHeight="1">
      <c r="A282" s="1076"/>
      <c r="B282" s="20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7"/>
      <c r="O282" s="3"/>
      <c r="P282" s="1076"/>
      <c r="Q282" s="1095" t="s">
        <v>11</v>
      </c>
      <c r="R282" s="1096"/>
      <c r="S282" s="1096"/>
      <c r="T282" s="1096"/>
      <c r="U282" s="1096"/>
      <c r="V282" s="1096"/>
      <c r="W282" s="1096"/>
      <c r="X282" s="1096"/>
      <c r="Y282" s="1096"/>
      <c r="Z282" s="1096"/>
      <c r="AA282" s="1096"/>
      <c r="AB282" s="1096"/>
      <c r="AC282" s="1097"/>
    </row>
    <row r="283" spans="1:29" ht="15" customHeight="1" thickBot="1">
      <c r="A283" s="1076"/>
      <c r="B283" s="20"/>
      <c r="C283" s="14"/>
      <c r="D283" s="14"/>
      <c r="E283" s="14"/>
      <c r="F283" s="14"/>
      <c r="G283" s="1028" t="s">
        <v>12</v>
      </c>
      <c r="H283" s="1028"/>
      <c r="I283" s="14"/>
      <c r="J283" s="14"/>
      <c r="K283" s="14"/>
      <c r="L283" s="14"/>
      <c r="M283" s="14"/>
      <c r="N283" s="17"/>
      <c r="O283" s="3"/>
      <c r="P283" s="1076"/>
      <c r="Q283" s="1098"/>
      <c r="R283" s="1099"/>
      <c r="S283" s="1099"/>
      <c r="T283" s="1099"/>
      <c r="U283" s="1099"/>
      <c r="V283" s="1099"/>
      <c r="W283" s="1099"/>
      <c r="X283" s="1099"/>
      <c r="Y283" s="1099"/>
      <c r="Z283" s="1099"/>
      <c r="AA283" s="1099"/>
      <c r="AB283" s="1099"/>
      <c r="AC283" s="1100"/>
    </row>
    <row r="284" spans="1:29" ht="18.75" customHeight="1">
      <c r="A284" s="1076"/>
      <c r="B284" s="544"/>
      <c r="C284" s="480"/>
      <c r="D284" s="480"/>
      <c r="E284" s="481" t="s">
        <v>13</v>
      </c>
      <c r="F284" s="564" t="s">
        <v>39</v>
      </c>
      <c r="G284" s="1026">
        <v>1</v>
      </c>
      <c r="H284" s="1027"/>
      <c r="I284" s="14"/>
      <c r="J284" s="14"/>
      <c r="K284" s="14"/>
      <c r="L284" s="14"/>
      <c r="M284" s="14"/>
      <c r="N284" s="17"/>
      <c r="O284" s="3"/>
      <c r="P284" s="1076"/>
      <c r="Q284" s="20"/>
      <c r="R284" s="1102" t="s">
        <v>117</v>
      </c>
      <c r="S284" s="1102"/>
      <c r="T284" s="1102"/>
      <c r="U284" s="1102"/>
      <c r="V284" s="1102"/>
      <c r="W284" s="1102"/>
      <c r="X284" s="1102"/>
      <c r="Y284" s="1102"/>
      <c r="Z284" s="1102"/>
      <c r="AA284" s="1102"/>
      <c r="AB284" s="1102"/>
      <c r="AC284" s="17"/>
    </row>
    <row r="285" spans="1:29" ht="18.75">
      <c r="A285" s="1076"/>
      <c r="B285" s="20"/>
      <c r="C285" s="502" t="s">
        <v>18</v>
      </c>
      <c r="D285" s="24" t="s">
        <v>19</v>
      </c>
      <c r="E285" s="14"/>
      <c r="F285" s="14"/>
      <c r="G285" s="550"/>
      <c r="H285" s="551"/>
      <c r="I285" s="14"/>
      <c r="J285" s="14"/>
      <c r="K285" s="1132" t="s">
        <v>20</v>
      </c>
      <c r="L285" s="1132"/>
      <c r="M285" s="1132"/>
      <c r="N285" s="1133"/>
      <c r="O285" s="3"/>
      <c r="P285" s="1076"/>
      <c r="Q285" s="20"/>
      <c r="R285" s="1102"/>
      <c r="S285" s="1102"/>
      <c r="T285" s="1102"/>
      <c r="U285" s="1102"/>
      <c r="V285" s="1102"/>
      <c r="W285" s="1102"/>
      <c r="X285" s="1102"/>
      <c r="Y285" s="1102"/>
      <c r="Z285" s="1102"/>
      <c r="AA285" s="1102"/>
      <c r="AB285" s="1102"/>
      <c r="AC285" s="17"/>
    </row>
    <row r="286" spans="1:29" ht="16.5" customHeight="1">
      <c r="A286" s="1076"/>
      <c r="B286" s="20"/>
      <c r="C286" s="504">
        <v>0.5</v>
      </c>
      <c r="D286" s="1016" t="s">
        <v>147</v>
      </c>
      <c r="E286" s="1016"/>
      <c r="F286" s="1016"/>
      <c r="G286" s="1065">
        <f>(C286/C293)*G284</f>
        <v>0.27027027027027023</v>
      </c>
      <c r="H286" s="1066"/>
      <c r="I286" s="566"/>
      <c r="J286" s="566"/>
      <c r="K286" s="1138" t="s">
        <v>148</v>
      </c>
      <c r="L286" s="1138"/>
      <c r="M286" s="1138"/>
      <c r="N286" s="1139"/>
      <c r="O286" s="3"/>
      <c r="P286" s="1076"/>
      <c r="Q286" s="20"/>
      <c r="R286" s="1102"/>
      <c r="S286" s="1102"/>
      <c r="T286" s="1102"/>
      <c r="U286" s="1102"/>
      <c r="V286" s="1102"/>
      <c r="W286" s="1102"/>
      <c r="X286" s="1102"/>
      <c r="Y286" s="1102"/>
      <c r="Z286" s="1102"/>
      <c r="AA286" s="1102"/>
      <c r="AB286" s="1102"/>
      <c r="AC286" s="17"/>
    </row>
    <row r="287" spans="1:29" ht="21">
      <c r="A287" s="1076"/>
      <c r="B287" s="20"/>
      <c r="C287" s="504">
        <v>0.1</v>
      </c>
      <c r="D287" s="1018" t="s">
        <v>29</v>
      </c>
      <c r="E287" s="1018"/>
      <c r="F287" s="1018"/>
      <c r="G287" s="1071">
        <f>(C287/C293)*G284</f>
        <v>5.4054054054054057E-2</v>
      </c>
      <c r="H287" s="1072"/>
      <c r="I287" s="567"/>
      <c r="J287" s="567"/>
      <c r="K287" s="1140"/>
      <c r="L287" s="1140"/>
      <c r="M287" s="1140"/>
      <c r="N287" s="1141"/>
      <c r="O287" s="3"/>
      <c r="P287" s="1076"/>
      <c r="Q287" s="20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7"/>
    </row>
    <row r="288" spans="1:29" ht="15.75" customHeight="1">
      <c r="A288" s="1076"/>
      <c r="B288" s="20"/>
      <c r="C288" s="104">
        <v>1</v>
      </c>
      <c r="D288" s="1014" t="s">
        <v>149</v>
      </c>
      <c r="E288" s="1014"/>
      <c r="F288" s="1014"/>
      <c r="G288" s="1173">
        <f>(C288/C293)*G284</f>
        <v>0.54054054054054046</v>
      </c>
      <c r="H288" s="1173"/>
      <c r="I288" s="489" t="s">
        <v>150</v>
      </c>
      <c r="J288" s="489"/>
      <c r="K288" s="541" t="s">
        <v>151</v>
      </c>
      <c r="L288" s="541"/>
      <c r="M288" s="541"/>
      <c r="N288" s="542"/>
      <c r="P288" s="1076"/>
      <c r="Q288" s="20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7"/>
    </row>
    <row r="289" spans="1:29" ht="15.75" customHeight="1">
      <c r="A289" s="1076"/>
      <c r="B289" s="14"/>
      <c r="C289" s="467"/>
      <c r="D289" s="483"/>
      <c r="E289" s="492"/>
      <c r="F289" s="495"/>
      <c r="G289" s="1073">
        <f>C291*G288</f>
        <v>0.67567567567567555</v>
      </c>
      <c r="H289" s="1074"/>
      <c r="I289" s="489"/>
      <c r="J289" s="489"/>
      <c r="K289" s="541"/>
      <c r="L289" s="541"/>
      <c r="M289" s="541"/>
      <c r="N289" s="542"/>
      <c r="P289" s="1076"/>
      <c r="Q289" s="20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7"/>
    </row>
    <row r="290" spans="1:29" ht="15.75" customHeight="1">
      <c r="A290" s="1076"/>
      <c r="B290" s="14"/>
      <c r="C290" s="502" t="s">
        <v>18</v>
      </c>
      <c r="D290" s="483"/>
      <c r="E290" s="492"/>
      <c r="F290" s="495"/>
      <c r="G290" s="593"/>
      <c r="H290" s="593"/>
      <c r="I290" s="489"/>
      <c r="J290" s="489"/>
      <c r="K290" s="541"/>
      <c r="L290" s="541"/>
      <c r="M290" s="541"/>
      <c r="N290" s="542"/>
      <c r="P290" s="1076"/>
      <c r="Q290" s="20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7"/>
    </row>
    <row r="291" spans="1:29" ht="15.75" customHeight="1">
      <c r="A291" s="1076"/>
      <c r="B291" s="20"/>
      <c r="C291" s="504">
        <v>1.25</v>
      </c>
      <c r="D291" s="489" t="s">
        <v>152</v>
      </c>
      <c r="E291" s="489"/>
      <c r="F291" s="489"/>
      <c r="G291" s="496"/>
      <c r="H291" s="496"/>
      <c r="I291" s="489"/>
      <c r="J291" s="489"/>
      <c r="K291" s="580"/>
      <c r="L291" s="489"/>
      <c r="M291" s="489"/>
      <c r="N291" s="594"/>
      <c r="P291" s="1076"/>
      <c r="Q291" s="20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7"/>
    </row>
    <row r="292" spans="1:29" ht="16.5" customHeight="1">
      <c r="A292" s="1076"/>
      <c r="B292" s="20"/>
      <c r="C292" s="508"/>
      <c r="D292" s="489"/>
      <c r="E292" s="489"/>
      <c r="F292" s="489"/>
      <c r="G292" s="489"/>
      <c r="H292" s="489"/>
      <c r="I292" s="489"/>
      <c r="J292" s="489"/>
      <c r="K292" s="591"/>
      <c r="L292" s="489"/>
      <c r="M292" s="489"/>
      <c r="N292" s="594"/>
      <c r="P292" s="1076"/>
      <c r="Q292" s="20"/>
      <c r="R292" s="105" t="s">
        <v>18</v>
      </c>
      <c r="S292" s="26"/>
      <c r="T292" s="14"/>
      <c r="U292" s="14"/>
      <c r="V292" s="14"/>
      <c r="W292" s="14"/>
      <c r="X292" s="14"/>
      <c r="Y292" s="14"/>
      <c r="Z292" s="14"/>
      <c r="AA292" s="14"/>
      <c r="AB292" s="14"/>
      <c r="AC292" s="17"/>
    </row>
    <row r="293" spans="1:29" ht="16.5" customHeight="1">
      <c r="A293" s="1076"/>
      <c r="B293" s="20"/>
      <c r="C293" s="34">
        <f>SUM(C286:C287,C291)</f>
        <v>1.85</v>
      </c>
      <c r="D293" s="1046" t="s">
        <v>31</v>
      </c>
      <c r="E293" s="1046"/>
      <c r="F293" s="1046"/>
      <c r="G293" s="1073">
        <f>SUM(G286:G287,G289)</f>
        <v>0.99999999999999978</v>
      </c>
      <c r="H293" s="1074">
        <f>SUM(H286:H287,H289)</f>
        <v>0</v>
      </c>
      <c r="I293" s="489"/>
      <c r="J293" s="489"/>
      <c r="K293" s="591"/>
      <c r="L293" s="489"/>
      <c r="M293" s="489"/>
      <c r="N293" s="594"/>
      <c r="P293" s="1076"/>
      <c r="Q293" s="20"/>
      <c r="R293" s="106">
        <v>1.25</v>
      </c>
      <c r="S293" s="107" t="s">
        <v>152</v>
      </c>
      <c r="T293" s="14"/>
      <c r="U293" s="14"/>
      <c r="V293" s="14"/>
      <c r="W293" s="14"/>
      <c r="X293" s="14"/>
      <c r="Y293" s="14"/>
      <c r="Z293" s="14"/>
      <c r="AA293" s="14"/>
      <c r="AB293" s="14"/>
      <c r="AC293" s="17"/>
    </row>
    <row r="294" spans="1:29" ht="16.5" customHeight="1">
      <c r="A294" s="1076"/>
      <c r="B294" s="20"/>
      <c r="C294" s="34"/>
      <c r="D294" s="538"/>
      <c r="E294" s="538"/>
      <c r="F294" s="538"/>
      <c r="G294" s="539"/>
      <c r="H294" s="539"/>
      <c r="I294" s="489"/>
      <c r="J294" s="489"/>
      <c r="K294" s="591"/>
      <c r="L294" s="489"/>
      <c r="M294" s="489"/>
      <c r="N294" s="594"/>
      <c r="P294" s="1076"/>
      <c r="Q294" s="20"/>
      <c r="R294" s="69" t="s">
        <v>153</v>
      </c>
      <c r="S294" s="14"/>
      <c r="T294" s="14"/>
      <c r="U294" s="69"/>
      <c r="V294" s="14"/>
      <c r="W294" s="14"/>
      <c r="X294" s="14"/>
      <c r="Y294" s="14"/>
      <c r="Z294" s="14"/>
      <c r="AA294" s="14"/>
      <c r="AB294" s="14"/>
      <c r="AC294" s="17"/>
    </row>
    <row r="295" spans="1:29" ht="16.5" customHeight="1">
      <c r="A295" s="1076"/>
      <c r="B295" s="1049" t="s">
        <v>51</v>
      </c>
      <c r="C295" s="1050"/>
      <c r="D295" s="1050"/>
      <c r="E295" s="1050"/>
      <c r="F295" s="1050"/>
      <c r="G295" s="1050"/>
      <c r="H295" s="1050"/>
      <c r="I295" s="1050"/>
      <c r="J295" s="1050"/>
      <c r="K295" s="1050"/>
      <c r="L295" s="1050"/>
      <c r="M295" s="1050"/>
      <c r="N295" s="1051"/>
      <c r="P295" s="1076"/>
      <c r="Q295" s="20"/>
      <c r="R295" s="108" t="s">
        <v>154</v>
      </c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7"/>
    </row>
    <row r="296" spans="1:29" ht="16.5" customHeight="1">
      <c r="A296" s="1076"/>
      <c r="B296" s="512"/>
      <c r="C296" s="595" t="s">
        <v>155</v>
      </c>
      <c r="D296" s="533"/>
      <c r="E296" s="533"/>
      <c r="F296" s="63"/>
      <c r="G296" s="57"/>
      <c r="H296" s="57"/>
      <c r="I296" s="14"/>
      <c r="J296" s="14"/>
      <c r="K296" s="60"/>
      <c r="L296" s="14"/>
      <c r="M296" s="14"/>
      <c r="N296" s="62"/>
      <c r="P296" s="1076"/>
      <c r="Q296" s="20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7"/>
    </row>
    <row r="297" spans="1:29" ht="18.75">
      <c r="A297" s="1076"/>
      <c r="B297" s="596"/>
      <c r="C297" s="597" t="s">
        <v>156</v>
      </c>
      <c r="D297" s="598" t="s">
        <v>157</v>
      </c>
      <c r="E297" s="478"/>
      <c r="F297" s="35"/>
      <c r="G297" s="112"/>
      <c r="H297" s="28"/>
      <c r="I297" s="14"/>
      <c r="J297" s="14"/>
      <c r="K297" s="14"/>
      <c r="L297" s="14"/>
      <c r="M297" s="28"/>
      <c r="N297" s="62"/>
      <c r="P297" s="1076"/>
      <c r="Q297" s="33" t="s">
        <v>2</v>
      </c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7"/>
    </row>
    <row r="298" spans="1:29" ht="19.5" thickBot="1">
      <c r="A298" s="1076"/>
      <c r="B298" s="596"/>
      <c r="C298" s="595"/>
      <c r="D298" s="598" t="s">
        <v>158</v>
      </c>
      <c r="E298" s="478"/>
      <c r="F298" s="35"/>
      <c r="G298" s="112"/>
      <c r="H298" s="28"/>
      <c r="I298" s="14"/>
      <c r="J298" s="14"/>
      <c r="K298" s="14"/>
      <c r="L298" s="14"/>
      <c r="M298" s="28"/>
      <c r="N298" s="62"/>
      <c r="P298" s="1076"/>
      <c r="Q298" s="12" t="str">
        <f ca="1">CELL("nomfichier",P294)</f>
        <v>D:\1 UPRT SITE WEB\uprt.fr\ff-mickael-rabeau\[ff-mr-chocolat.xlsx]Chocolat</v>
      </c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7"/>
    </row>
    <row r="299" spans="1:29" ht="16.5" thickBot="1">
      <c r="A299" s="1076"/>
      <c r="B299" s="109"/>
      <c r="C299" s="110"/>
      <c r="D299" s="111"/>
      <c r="E299" s="35"/>
      <c r="F299" s="35"/>
      <c r="G299" s="112"/>
      <c r="H299" s="28"/>
      <c r="I299" s="14"/>
      <c r="J299" s="14"/>
      <c r="K299" s="14"/>
      <c r="L299" s="14"/>
      <c r="M299" s="28"/>
      <c r="N299" s="62"/>
      <c r="P299" s="1076"/>
      <c r="Q299" s="38"/>
      <c r="R299" s="39"/>
      <c r="S299" s="39"/>
      <c r="T299" s="39"/>
      <c r="U299" s="40"/>
      <c r="V299" s="40"/>
      <c r="W299" s="40"/>
      <c r="X299" s="40"/>
      <c r="Y299" s="40"/>
      <c r="Z299" s="40"/>
      <c r="AA299" s="40"/>
      <c r="AB299" s="40"/>
      <c r="AC299" s="41"/>
    </row>
    <row r="300" spans="1:29">
      <c r="A300" s="1076"/>
      <c r="B300" s="514" t="s">
        <v>18</v>
      </c>
      <c r="C300" s="58" t="s">
        <v>32</v>
      </c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1"/>
      <c r="P300" s="1076"/>
      <c r="Q300" s="20"/>
      <c r="R300" s="14" t="s">
        <v>5</v>
      </c>
      <c r="S300" s="43" t="s">
        <v>33</v>
      </c>
      <c r="T300" s="14"/>
      <c r="U300" s="14"/>
      <c r="V300" s="1036" t="s">
        <v>34</v>
      </c>
      <c r="W300" s="1036"/>
      <c r="X300" s="1036"/>
      <c r="Y300" s="1036"/>
      <c r="Z300" s="1036"/>
      <c r="AA300" s="1036"/>
      <c r="AB300" s="1036"/>
      <c r="AC300" s="1037"/>
    </row>
    <row r="301" spans="1:29">
      <c r="A301" s="1076"/>
      <c r="B301" s="516" t="s">
        <v>12</v>
      </c>
      <c r="C301" s="59" t="s">
        <v>35</v>
      </c>
      <c r="D301" s="44"/>
      <c r="E301" s="44"/>
      <c r="F301" s="44"/>
      <c r="G301" s="44"/>
      <c r="H301" s="44"/>
      <c r="I301" s="44"/>
      <c r="J301" s="44"/>
      <c r="K301" s="44"/>
      <c r="L301" s="44"/>
      <c r="M301" s="14"/>
      <c r="N301" s="45"/>
      <c r="P301" s="1076"/>
      <c r="Q301" s="14"/>
      <c r="R301" s="14"/>
      <c r="S301" s="14"/>
      <c r="T301" s="14"/>
      <c r="U301" s="14"/>
      <c r="V301" s="46"/>
      <c r="W301" s="46" t="s">
        <v>36</v>
      </c>
      <c r="X301" s="46"/>
      <c r="Y301" s="46"/>
      <c r="Z301" s="46"/>
      <c r="AA301" s="46"/>
      <c r="AB301" s="46"/>
      <c r="AC301" s="47"/>
    </row>
    <row r="302" spans="1:29" ht="15.75">
      <c r="A302" s="1076"/>
      <c r="B302" s="441" t="s">
        <v>573</v>
      </c>
      <c r="C302" s="442"/>
      <c r="D302" s="442"/>
      <c r="E302" s="442"/>
      <c r="F302" s="442"/>
      <c r="G302" s="442"/>
      <c r="H302" s="442"/>
      <c r="I302" s="442"/>
      <c r="J302" s="442"/>
      <c r="K302" s="442"/>
      <c r="L302" s="442"/>
      <c r="M302" s="442"/>
      <c r="N302" s="443"/>
      <c r="P302" s="1076"/>
      <c r="Q302" s="14"/>
      <c r="R302" s="14"/>
      <c r="S302" s="14"/>
      <c r="T302" s="14"/>
      <c r="U302" s="14"/>
      <c r="V302" s="46"/>
      <c r="W302" s="46"/>
      <c r="X302" s="46"/>
      <c r="Y302" s="46"/>
      <c r="Z302" s="46"/>
      <c r="AA302" s="46"/>
      <c r="AB302" s="46"/>
      <c r="AC302" s="47"/>
    </row>
    <row r="303" spans="1:29" ht="18.75">
      <c r="A303" s="1076"/>
      <c r="B303" s="444" t="s">
        <v>574</v>
      </c>
      <c r="C303" s="1111" t="s">
        <v>589</v>
      </c>
      <c r="D303" s="1112"/>
      <c r="E303" s="1112"/>
      <c r="F303" s="1112"/>
      <c r="G303" s="1112"/>
      <c r="H303" s="1112"/>
      <c r="I303" s="1112"/>
      <c r="J303" s="1112"/>
      <c r="K303" s="1112"/>
      <c r="L303" s="1112"/>
      <c r="M303" s="1112"/>
      <c r="N303" s="1113"/>
      <c r="P303" s="1076"/>
      <c r="Q303" s="14"/>
      <c r="R303" s="14"/>
      <c r="S303" s="14"/>
      <c r="T303" s="14"/>
      <c r="U303" s="14"/>
      <c r="V303" s="46"/>
      <c r="W303" s="46"/>
      <c r="X303" s="46"/>
      <c r="Y303" s="46"/>
      <c r="Z303" s="46"/>
      <c r="AA303" s="46"/>
      <c r="AB303" s="46"/>
      <c r="AC303" s="47"/>
    </row>
    <row r="304" spans="1:29" ht="18.75">
      <c r="A304" s="1076"/>
      <c r="B304" s="444" t="s">
        <v>575</v>
      </c>
      <c r="C304" s="1111" t="s">
        <v>590</v>
      </c>
      <c r="D304" s="1112"/>
      <c r="E304" s="1112"/>
      <c r="F304" s="1112"/>
      <c r="G304" s="1112"/>
      <c r="H304" s="1112"/>
      <c r="I304" s="1112"/>
      <c r="J304" s="1112"/>
      <c r="K304" s="1112"/>
      <c r="L304" s="1112"/>
      <c r="M304" s="1112"/>
      <c r="N304" s="1113"/>
      <c r="P304" s="1076"/>
      <c r="Q304" s="14"/>
      <c r="R304" s="14"/>
      <c r="S304" s="14"/>
      <c r="T304" s="14"/>
      <c r="U304" s="14"/>
      <c r="V304" s="46"/>
      <c r="W304" s="46"/>
      <c r="X304" s="46"/>
      <c r="Y304" s="46"/>
      <c r="Z304" s="46"/>
      <c r="AA304" s="46"/>
      <c r="AB304" s="46"/>
      <c r="AC304" s="47"/>
    </row>
    <row r="305" spans="1:29" ht="15.75">
      <c r="A305" s="1076"/>
      <c r="B305" s="1116"/>
      <c r="C305" s="1117"/>
      <c r="D305" s="1117"/>
      <c r="E305" s="1117"/>
      <c r="F305" s="1117"/>
      <c r="G305" s="1117"/>
      <c r="H305" s="1117"/>
      <c r="I305" s="1117"/>
      <c r="J305" s="1117"/>
      <c r="K305" s="1117"/>
      <c r="L305" s="1117"/>
      <c r="M305" s="1117"/>
      <c r="N305" s="1118"/>
      <c r="P305" s="1076"/>
      <c r="Q305" s="14"/>
      <c r="R305" s="14"/>
      <c r="S305" s="14"/>
      <c r="T305" s="14"/>
      <c r="U305" s="14"/>
      <c r="V305" s="46"/>
      <c r="W305" s="46"/>
      <c r="X305" s="46"/>
      <c r="Y305" s="46"/>
      <c r="Z305" s="46"/>
      <c r="AA305" s="46"/>
      <c r="AB305" s="46"/>
      <c r="AC305" s="47"/>
    </row>
    <row r="306" spans="1:29" ht="15" customHeight="1">
      <c r="A306" s="1076"/>
      <c r="B306" s="1038" t="s">
        <v>37</v>
      </c>
      <c r="C306" s="1039"/>
      <c r="D306" s="1039"/>
      <c r="E306" s="1039"/>
      <c r="F306" s="1039"/>
      <c r="G306" s="1039"/>
      <c r="H306" s="1039"/>
      <c r="I306" s="1039"/>
      <c r="J306" s="1039"/>
      <c r="K306" s="1039"/>
      <c r="L306" s="1039"/>
      <c r="M306" s="1039"/>
      <c r="N306" s="1040"/>
      <c r="P306" s="1076"/>
      <c r="Q306" s="1038" t="s">
        <v>37</v>
      </c>
      <c r="R306" s="1039"/>
      <c r="S306" s="1039"/>
      <c r="T306" s="1039"/>
      <c r="U306" s="1039"/>
      <c r="V306" s="1039"/>
      <c r="W306" s="1039"/>
      <c r="X306" s="1039"/>
      <c r="Y306" s="1039"/>
      <c r="Z306" s="1039"/>
      <c r="AA306" s="1039"/>
      <c r="AB306" s="1039"/>
      <c r="AC306" s="1040"/>
    </row>
    <row r="307" spans="1:29" ht="15.75" thickBot="1">
      <c r="A307" s="1076"/>
      <c r="B307" s="1041"/>
      <c r="C307" s="1042"/>
      <c r="D307" s="1042"/>
      <c r="E307" s="1042"/>
      <c r="F307" s="1042"/>
      <c r="G307" s="1042"/>
      <c r="H307" s="1042"/>
      <c r="I307" s="1042"/>
      <c r="J307" s="1042"/>
      <c r="K307" s="1042"/>
      <c r="L307" s="1042"/>
      <c r="M307" s="1042"/>
      <c r="N307" s="1043"/>
      <c r="P307" s="1076"/>
      <c r="Q307" s="1041"/>
      <c r="R307" s="1042"/>
      <c r="S307" s="1042"/>
      <c r="T307" s="1042"/>
      <c r="U307" s="1042"/>
      <c r="V307" s="1042"/>
      <c r="W307" s="1042"/>
      <c r="X307" s="1042"/>
      <c r="Y307" s="1042"/>
      <c r="Z307" s="1042"/>
      <c r="AA307" s="1042"/>
      <c r="AB307" s="1042"/>
      <c r="AC307" s="1043"/>
    </row>
    <row r="309" spans="1:29" ht="15.75" thickBot="1">
      <c r="A309" s="15" t="s">
        <v>8</v>
      </c>
      <c r="B309" s="1075" t="str">
        <f>B310</f>
        <v>Le cacao décors</v>
      </c>
      <c r="C309" s="1075"/>
      <c r="D309" s="1075"/>
      <c r="E309" s="1075"/>
      <c r="F309" s="1075"/>
      <c r="G309" s="1075"/>
      <c r="H309" s="1075"/>
      <c r="I309" s="1075"/>
      <c r="J309" s="1075"/>
      <c r="K309" s="1075"/>
      <c r="L309" s="1075"/>
      <c r="M309" s="1075"/>
      <c r="N309" s="1075"/>
      <c r="O309" s="3"/>
      <c r="P309" s="15" t="s">
        <v>8</v>
      </c>
      <c r="Q309" s="1075" t="str">
        <f>Q310</f>
        <v>Le cacao décors</v>
      </c>
      <c r="R309" s="1075"/>
      <c r="S309" s="1075"/>
      <c r="T309" s="1075"/>
      <c r="U309" s="1075"/>
      <c r="V309" s="1075"/>
      <c r="W309" s="1075"/>
      <c r="X309" s="1075"/>
      <c r="Y309" s="1075"/>
      <c r="Z309" s="1075"/>
      <c r="AA309" s="1075"/>
      <c r="AB309" s="1075"/>
      <c r="AC309" s="1075"/>
    </row>
    <row r="310" spans="1:29" ht="23.25" customHeight="1">
      <c r="A310" s="1076" t="str">
        <f>B310</f>
        <v>Le cacao décors</v>
      </c>
      <c r="B310" s="1077" t="s">
        <v>159</v>
      </c>
      <c r="C310" s="1078"/>
      <c r="D310" s="1078"/>
      <c r="E310" s="1078"/>
      <c r="F310" s="1078"/>
      <c r="G310" s="1078"/>
      <c r="H310" s="1078"/>
      <c r="I310" s="1078"/>
      <c r="J310" s="1078"/>
      <c r="K310" s="1078"/>
      <c r="L310" s="1078"/>
      <c r="M310" s="1078"/>
      <c r="N310" s="1079"/>
      <c r="O310" s="3"/>
      <c r="P310" s="1076" t="str">
        <f>Q310</f>
        <v>Le cacao décors</v>
      </c>
      <c r="Q310" s="1083" t="s">
        <v>159</v>
      </c>
      <c r="R310" s="1084"/>
      <c r="S310" s="1084"/>
      <c r="T310" s="1084"/>
      <c r="U310" s="1084"/>
      <c r="V310" s="1084"/>
      <c r="W310" s="1084"/>
      <c r="X310" s="1084"/>
      <c r="Y310" s="1084"/>
      <c r="Z310" s="1084"/>
      <c r="AA310" s="1084"/>
      <c r="AB310" s="1084"/>
      <c r="AC310" s="1085"/>
    </row>
    <row r="311" spans="1:29" ht="15.75" customHeight="1">
      <c r="A311" s="1076"/>
      <c r="B311" s="1080"/>
      <c r="C311" s="1081"/>
      <c r="D311" s="1081"/>
      <c r="E311" s="1081"/>
      <c r="F311" s="1081"/>
      <c r="G311" s="1081"/>
      <c r="H311" s="1081"/>
      <c r="I311" s="1081"/>
      <c r="J311" s="1081"/>
      <c r="K311" s="1081"/>
      <c r="L311" s="1081"/>
      <c r="M311" s="1081"/>
      <c r="N311" s="1082"/>
      <c r="O311" s="3"/>
      <c r="P311" s="1076"/>
      <c r="Q311" s="1005"/>
      <c r="R311" s="1006"/>
      <c r="S311" s="1006"/>
      <c r="T311" s="1006"/>
      <c r="U311" s="1006"/>
      <c r="V311" s="1006"/>
      <c r="W311" s="1006"/>
      <c r="X311" s="1006"/>
      <c r="Y311" s="1006"/>
      <c r="Z311" s="1006"/>
      <c r="AA311" s="1006"/>
      <c r="AB311" s="1006"/>
      <c r="AC311" s="1007"/>
    </row>
    <row r="312" spans="1:29" s="53" customFormat="1" ht="15.75" customHeight="1">
      <c r="A312" s="1076"/>
      <c r="B312" s="1086" t="s">
        <v>10</v>
      </c>
      <c r="C312" s="1087"/>
      <c r="D312" s="1087"/>
      <c r="E312" s="1087"/>
      <c r="F312" s="1087"/>
      <c r="G312" s="1087"/>
      <c r="H312" s="1087"/>
      <c r="I312" s="1087"/>
      <c r="J312" s="1087"/>
      <c r="K312" s="1087"/>
      <c r="L312" s="1087"/>
      <c r="M312" s="1087"/>
      <c r="N312" s="1088"/>
      <c r="O312" s="72"/>
      <c r="P312" s="1076"/>
      <c r="Q312" s="1086" t="s">
        <v>10</v>
      </c>
      <c r="R312" s="1087"/>
      <c r="S312" s="1087"/>
      <c r="T312" s="1087"/>
      <c r="U312" s="1087"/>
      <c r="V312" s="1087"/>
      <c r="W312" s="1087"/>
      <c r="X312" s="1087"/>
      <c r="Y312" s="1087"/>
      <c r="Z312" s="1087"/>
      <c r="AA312" s="1087"/>
      <c r="AB312" s="1087"/>
      <c r="AC312" s="1088"/>
    </row>
    <row r="313" spans="1:29" s="53" customFormat="1" ht="15.75" customHeight="1" thickBot="1">
      <c r="A313" s="1076"/>
      <c r="B313" s="1089"/>
      <c r="C313" s="1090"/>
      <c r="D313" s="1090"/>
      <c r="E313" s="1090"/>
      <c r="F313" s="1090"/>
      <c r="G313" s="1090"/>
      <c r="H313" s="1090"/>
      <c r="I313" s="1090"/>
      <c r="J313" s="1090"/>
      <c r="K313" s="1090"/>
      <c r="L313" s="1090"/>
      <c r="M313" s="1090"/>
      <c r="N313" s="1091"/>
      <c r="O313" s="72"/>
      <c r="P313" s="1076"/>
      <c r="Q313" s="1089"/>
      <c r="R313" s="1090"/>
      <c r="S313" s="1090"/>
      <c r="T313" s="1090"/>
      <c r="U313" s="1090"/>
      <c r="V313" s="1090"/>
      <c r="W313" s="1090"/>
      <c r="X313" s="1090"/>
      <c r="Y313" s="1090"/>
      <c r="Z313" s="1090"/>
      <c r="AA313" s="1090"/>
      <c r="AB313" s="1090"/>
      <c r="AC313" s="1091"/>
    </row>
    <row r="314" spans="1:29" ht="15" customHeight="1">
      <c r="A314" s="1076"/>
      <c r="B314" s="20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7"/>
      <c r="O314" s="3"/>
      <c r="P314" s="1076"/>
      <c r="Q314" s="1095" t="s">
        <v>11</v>
      </c>
      <c r="R314" s="1096"/>
      <c r="S314" s="1096"/>
      <c r="T314" s="1096"/>
      <c r="U314" s="1096"/>
      <c r="V314" s="1096"/>
      <c r="W314" s="1096"/>
      <c r="X314" s="1096"/>
      <c r="Y314" s="1096"/>
      <c r="Z314" s="1096"/>
      <c r="AA314" s="1096"/>
      <c r="AB314" s="1096"/>
      <c r="AC314" s="1097"/>
    </row>
    <row r="315" spans="1:29" ht="15" customHeight="1" thickBot="1">
      <c r="A315" s="1076"/>
      <c r="B315" s="20"/>
      <c r="C315" s="14"/>
      <c r="D315" s="14"/>
      <c r="E315" s="14"/>
      <c r="F315" s="14"/>
      <c r="G315" s="1028" t="s">
        <v>12</v>
      </c>
      <c r="H315" s="1028"/>
      <c r="I315" s="14"/>
      <c r="J315" s="14"/>
      <c r="K315" s="14"/>
      <c r="L315" s="14"/>
      <c r="M315" s="14"/>
      <c r="N315" s="17"/>
      <c r="O315" s="3"/>
      <c r="P315" s="1076"/>
      <c r="Q315" s="1098"/>
      <c r="R315" s="1099"/>
      <c r="S315" s="1099"/>
      <c r="T315" s="1099"/>
      <c r="U315" s="1099"/>
      <c r="V315" s="1099"/>
      <c r="W315" s="1099"/>
      <c r="X315" s="1099"/>
      <c r="Y315" s="1099"/>
      <c r="Z315" s="1099"/>
      <c r="AA315" s="1099"/>
      <c r="AB315" s="1099"/>
      <c r="AC315" s="1100"/>
    </row>
    <row r="316" spans="1:29" ht="18.75" customHeight="1">
      <c r="A316" s="1076"/>
      <c r="B316" s="544"/>
      <c r="C316" s="480"/>
      <c r="D316" s="480"/>
      <c r="E316" s="481" t="s">
        <v>13</v>
      </c>
      <c r="F316" s="564" t="s">
        <v>39</v>
      </c>
      <c r="G316" s="1026">
        <v>0.5</v>
      </c>
      <c r="H316" s="1027"/>
      <c r="I316" s="14"/>
      <c r="J316" s="14"/>
      <c r="K316" s="14"/>
      <c r="L316" s="14"/>
      <c r="M316" s="14"/>
      <c r="N316" s="17"/>
      <c r="O316" s="3"/>
      <c r="P316" s="1076"/>
      <c r="Q316" s="20"/>
      <c r="R316" s="1102" t="s">
        <v>57</v>
      </c>
      <c r="S316" s="1102"/>
      <c r="T316" s="1102"/>
      <c r="U316" s="1102"/>
      <c r="V316" s="1102"/>
      <c r="W316" s="1102"/>
      <c r="X316" s="1102"/>
      <c r="Y316" s="1102"/>
      <c r="Z316" s="1102"/>
      <c r="AA316" s="1102"/>
      <c r="AB316" s="1102"/>
      <c r="AC316" s="17"/>
    </row>
    <row r="317" spans="1:29" ht="18.75">
      <c r="A317" s="1076"/>
      <c r="B317" s="20"/>
      <c r="C317" s="502" t="s">
        <v>18</v>
      </c>
      <c r="D317" s="24" t="s">
        <v>19</v>
      </c>
      <c r="E317" s="14"/>
      <c r="F317" s="14"/>
      <c r="G317" s="550"/>
      <c r="H317" s="551"/>
      <c r="I317" s="1132" t="s">
        <v>20</v>
      </c>
      <c r="J317" s="1132"/>
      <c r="K317" s="1132"/>
      <c r="L317" s="1132"/>
      <c r="M317" s="1132"/>
      <c r="N317" s="1133"/>
      <c r="O317" s="3"/>
      <c r="P317" s="1076"/>
      <c r="Q317" s="20"/>
      <c r="R317" s="1102"/>
      <c r="S317" s="1102"/>
      <c r="T317" s="1102"/>
      <c r="U317" s="1102"/>
      <c r="V317" s="1102"/>
      <c r="W317" s="1102"/>
      <c r="X317" s="1102"/>
      <c r="Y317" s="1102"/>
      <c r="Z317" s="1102"/>
      <c r="AA317" s="1102"/>
      <c r="AB317" s="1102"/>
      <c r="AC317" s="17"/>
    </row>
    <row r="318" spans="1:29" ht="16.5" customHeight="1">
      <c r="A318" s="1076"/>
      <c r="B318" s="20"/>
      <c r="C318" s="504">
        <v>1</v>
      </c>
      <c r="D318" s="1016" t="s">
        <v>147</v>
      </c>
      <c r="E318" s="1016"/>
      <c r="F318" s="1017"/>
      <c r="G318" s="1065">
        <f>(C318/C324)*G316</f>
        <v>0.12987012987012986</v>
      </c>
      <c r="H318" s="1066"/>
      <c r="I318" s="1167" t="s">
        <v>160</v>
      </c>
      <c r="J318" s="1167"/>
      <c r="K318" s="1167"/>
      <c r="L318" s="1167"/>
      <c r="M318" s="1167"/>
      <c r="N318" s="1168"/>
      <c r="O318" s="3"/>
      <c r="P318" s="1076"/>
      <c r="Q318" s="20"/>
      <c r="R318" s="1102"/>
      <c r="S318" s="1102"/>
      <c r="T318" s="1102"/>
      <c r="U318" s="1102"/>
      <c r="V318" s="1102"/>
      <c r="W318" s="1102"/>
      <c r="X318" s="1102"/>
      <c r="Y318" s="1102"/>
      <c r="Z318" s="1102"/>
      <c r="AA318" s="1102"/>
      <c r="AB318" s="1102"/>
      <c r="AC318" s="17"/>
    </row>
    <row r="319" spans="1:29" ht="21">
      <c r="A319" s="1076"/>
      <c r="B319" s="20"/>
      <c r="C319" s="504">
        <v>1</v>
      </c>
      <c r="D319" s="1014" t="s">
        <v>23</v>
      </c>
      <c r="E319" s="1014"/>
      <c r="F319" s="1015"/>
      <c r="G319" s="1073">
        <f>(C319/C324)*G316</f>
        <v>0.12987012987012986</v>
      </c>
      <c r="H319" s="1074"/>
      <c r="I319" s="1169"/>
      <c r="J319" s="1169"/>
      <c r="K319" s="1169"/>
      <c r="L319" s="1169"/>
      <c r="M319" s="1169"/>
      <c r="N319" s="1170"/>
      <c r="O319" s="3"/>
      <c r="P319" s="1076"/>
      <c r="Q319" s="20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7"/>
    </row>
    <row r="320" spans="1:29" ht="21">
      <c r="A320" s="1076"/>
      <c r="B320" s="20"/>
      <c r="C320" s="504">
        <v>0.6</v>
      </c>
      <c r="D320" s="1018" t="s">
        <v>120</v>
      </c>
      <c r="E320" s="1018"/>
      <c r="F320" s="1019"/>
      <c r="G320" s="1071">
        <f>(C320/C324)*G316</f>
        <v>7.792207792207792E-2</v>
      </c>
      <c r="H320" s="1072"/>
      <c r="I320" s="1171"/>
      <c r="J320" s="1171"/>
      <c r="K320" s="1171"/>
      <c r="L320" s="1171"/>
      <c r="M320" s="1171"/>
      <c r="N320" s="1172"/>
      <c r="O320" s="3"/>
      <c r="P320" s="1076"/>
      <c r="Q320" s="20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7"/>
    </row>
    <row r="321" spans="1:29" ht="24.75" customHeight="1">
      <c r="A321" s="1076"/>
      <c r="B321" s="20"/>
      <c r="C321" s="504">
        <v>0.5</v>
      </c>
      <c r="D321" s="1016" t="s">
        <v>161</v>
      </c>
      <c r="E321" s="1016"/>
      <c r="F321" s="1017"/>
      <c r="G321" s="1065">
        <f>(C321/C324)*G316</f>
        <v>6.4935064935064929E-2</v>
      </c>
      <c r="H321" s="1066"/>
      <c r="I321" s="1157" t="s">
        <v>162</v>
      </c>
      <c r="J321" s="1157"/>
      <c r="K321" s="1157"/>
      <c r="L321" s="1157"/>
      <c r="M321" s="1157"/>
      <c r="N321" s="1158"/>
      <c r="O321" s="3"/>
      <c r="P321" s="1076"/>
      <c r="Q321" s="20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7"/>
    </row>
    <row r="322" spans="1:29" ht="15.75" customHeight="1">
      <c r="A322" s="1076"/>
      <c r="B322" s="20"/>
      <c r="C322" s="504">
        <v>0.75</v>
      </c>
      <c r="D322" s="1018" t="s">
        <v>163</v>
      </c>
      <c r="E322" s="1018"/>
      <c r="F322" s="1019"/>
      <c r="G322" s="1071">
        <f>(C322/C324)*G316</f>
        <v>9.7402597402597407E-2</v>
      </c>
      <c r="H322" s="1072"/>
      <c r="I322" s="1159"/>
      <c r="J322" s="1159"/>
      <c r="K322" s="1159"/>
      <c r="L322" s="1159"/>
      <c r="M322" s="1159"/>
      <c r="N322" s="1160"/>
      <c r="P322" s="1076"/>
      <c r="Q322" s="20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7"/>
    </row>
    <row r="323" spans="1:29" ht="15.75" customHeight="1">
      <c r="A323" s="1076"/>
      <c r="B323" s="14"/>
      <c r="C323" s="467"/>
      <c r="D323" s="483"/>
      <c r="E323" s="492"/>
      <c r="F323" s="495"/>
      <c r="G323" s="1073"/>
      <c r="H323" s="1074"/>
      <c r="I323" s="1161" t="s">
        <v>164</v>
      </c>
      <c r="J323" s="1162"/>
      <c r="K323" s="1162"/>
      <c r="L323" s="1162"/>
      <c r="M323" s="1162"/>
      <c r="N323" s="1163"/>
      <c r="P323" s="1076"/>
      <c r="Q323" s="20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7"/>
    </row>
    <row r="324" spans="1:29" ht="16.5" customHeight="1">
      <c r="A324" s="1076"/>
      <c r="B324" s="20"/>
      <c r="C324" s="34">
        <f>SUM(C318:C322)</f>
        <v>3.85</v>
      </c>
      <c r="D324" s="1046" t="s">
        <v>31</v>
      </c>
      <c r="E324" s="1046"/>
      <c r="F324" s="1046"/>
      <c r="G324" s="1073">
        <f t="shared" ref="G324:H324" si="6">SUM(G318:G322)</f>
        <v>0.5</v>
      </c>
      <c r="H324" s="1074">
        <f t="shared" si="6"/>
        <v>0</v>
      </c>
      <c r="I324" s="1164"/>
      <c r="J324" s="1165"/>
      <c r="K324" s="1165"/>
      <c r="L324" s="1165"/>
      <c r="M324" s="1165"/>
      <c r="N324" s="1166"/>
      <c r="P324" s="1076"/>
      <c r="Q324" s="20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7"/>
    </row>
    <row r="325" spans="1:29" ht="16.5" customHeight="1">
      <c r="A325" s="1076"/>
      <c r="B325" s="20"/>
      <c r="C325" s="34"/>
      <c r="D325" s="63"/>
      <c r="E325" s="63"/>
      <c r="F325" s="63"/>
      <c r="G325" s="588"/>
      <c r="H325" s="589"/>
      <c r="I325" s="1164"/>
      <c r="J325" s="1165"/>
      <c r="K325" s="1165"/>
      <c r="L325" s="1165"/>
      <c r="M325" s="1165"/>
      <c r="N325" s="1166"/>
      <c r="P325" s="1076"/>
      <c r="Q325" s="20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7"/>
    </row>
    <row r="326" spans="1:29" ht="16.5" customHeight="1">
      <c r="A326" s="1076"/>
      <c r="B326" s="1049" t="s">
        <v>51</v>
      </c>
      <c r="C326" s="1050"/>
      <c r="D326" s="1050"/>
      <c r="E326" s="1050"/>
      <c r="F326" s="1050"/>
      <c r="G326" s="1050"/>
      <c r="H326" s="1050"/>
      <c r="I326" s="1050"/>
      <c r="J326" s="1050"/>
      <c r="K326" s="1050"/>
      <c r="L326" s="1050"/>
      <c r="M326" s="1050"/>
      <c r="N326" s="1051"/>
      <c r="P326" s="1076"/>
      <c r="Q326" s="20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7"/>
    </row>
    <row r="327" spans="1:29" ht="16.5" customHeight="1">
      <c r="A327" s="1076"/>
      <c r="B327" s="20"/>
      <c r="C327" s="34"/>
      <c r="D327" s="63"/>
      <c r="E327" s="63"/>
      <c r="F327" s="63"/>
      <c r="G327" s="57"/>
      <c r="H327" s="57"/>
      <c r="I327" s="113"/>
      <c r="J327" s="113"/>
      <c r="K327" s="113"/>
      <c r="L327" s="113"/>
      <c r="M327" s="113"/>
      <c r="N327" s="114"/>
      <c r="P327" s="1076"/>
      <c r="Q327" s="20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7"/>
    </row>
    <row r="328" spans="1:29" ht="16.5" customHeight="1">
      <c r="A328" s="1076"/>
      <c r="B328" s="20"/>
      <c r="C328" s="27" t="s">
        <v>165</v>
      </c>
      <c r="D328" s="63"/>
      <c r="E328" s="63"/>
      <c r="F328" s="63"/>
      <c r="G328" s="57"/>
      <c r="H328" s="57"/>
      <c r="I328" s="113"/>
      <c r="J328" s="113"/>
      <c r="K328" s="113"/>
      <c r="L328" s="113"/>
      <c r="M328" s="113"/>
      <c r="N328" s="114"/>
      <c r="P328" s="1076"/>
      <c r="Q328" s="33" t="s">
        <v>2</v>
      </c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7"/>
    </row>
    <row r="329" spans="1:29" ht="16.5" customHeight="1" thickBot="1">
      <c r="A329" s="1076"/>
      <c r="B329" s="20"/>
      <c r="C329" s="28" t="s">
        <v>166</v>
      </c>
      <c r="D329" s="63"/>
      <c r="E329" s="63"/>
      <c r="F329" s="63"/>
      <c r="G329" s="57"/>
      <c r="H329" s="57"/>
      <c r="I329" s="113"/>
      <c r="J329" s="113"/>
      <c r="K329" s="113"/>
      <c r="L329" s="113"/>
      <c r="M329" s="113"/>
      <c r="N329" s="114"/>
      <c r="P329" s="1076"/>
      <c r="Q329" s="12" t="str">
        <f ca="1">CELL("nomfichier",P325)</f>
        <v>D:\1 UPRT SITE WEB\uprt.fr\ff-mickael-rabeau\[ff-mr-chocolat.xlsx]Chocolat</v>
      </c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7"/>
    </row>
    <row r="330" spans="1:29" ht="16.5" thickBot="1">
      <c r="A330" s="1076"/>
      <c r="B330" s="109"/>
      <c r="C330" s="110"/>
      <c r="D330" s="111"/>
      <c r="E330" s="35"/>
      <c r="F330" s="35"/>
      <c r="G330" s="112"/>
      <c r="H330" s="28"/>
      <c r="I330" s="14"/>
      <c r="J330" s="14"/>
      <c r="K330" s="14"/>
      <c r="L330" s="14"/>
      <c r="M330" s="28"/>
      <c r="N330" s="62"/>
      <c r="P330" s="1076"/>
      <c r="Q330" s="38"/>
      <c r="R330" s="39"/>
      <c r="S330" s="39"/>
      <c r="T330" s="39"/>
      <c r="U330" s="40"/>
      <c r="V330" s="40"/>
      <c r="W330" s="40"/>
      <c r="X330" s="40"/>
      <c r="Y330" s="40"/>
      <c r="Z330" s="40"/>
      <c r="AA330" s="40"/>
      <c r="AB330" s="40"/>
      <c r="AC330" s="41"/>
    </row>
    <row r="331" spans="1:29">
      <c r="A331" s="1076"/>
      <c r="B331" s="514" t="s">
        <v>18</v>
      </c>
      <c r="C331" s="58" t="s">
        <v>32</v>
      </c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1"/>
      <c r="P331" s="1076"/>
      <c r="Q331" s="20"/>
      <c r="R331" s="14" t="s">
        <v>5</v>
      </c>
      <c r="S331" s="43" t="s">
        <v>33</v>
      </c>
      <c r="T331" s="14"/>
      <c r="U331" s="14"/>
      <c r="V331" s="1036" t="s">
        <v>34</v>
      </c>
      <c r="W331" s="1036"/>
      <c r="X331" s="1036"/>
      <c r="Y331" s="1036"/>
      <c r="Z331" s="1036"/>
      <c r="AA331" s="1036"/>
      <c r="AB331" s="1036"/>
      <c r="AC331" s="1037"/>
    </row>
    <row r="332" spans="1:29">
      <c r="A332" s="1076"/>
      <c r="B332" s="516" t="s">
        <v>12</v>
      </c>
      <c r="C332" s="59" t="s">
        <v>35</v>
      </c>
      <c r="D332" s="44"/>
      <c r="E332" s="44"/>
      <c r="F332" s="44"/>
      <c r="G332" s="44"/>
      <c r="H332" s="44"/>
      <c r="I332" s="44"/>
      <c r="J332" s="44"/>
      <c r="K332" s="44"/>
      <c r="L332" s="44"/>
      <c r="M332" s="14"/>
      <c r="N332" s="45"/>
      <c r="P332" s="1076"/>
      <c r="Q332" s="14"/>
      <c r="R332" s="14"/>
      <c r="S332" s="14"/>
      <c r="T332" s="14"/>
      <c r="U332" s="14"/>
      <c r="V332" s="46"/>
      <c r="W332" s="46" t="s">
        <v>36</v>
      </c>
      <c r="X332" s="46"/>
      <c r="Y332" s="46"/>
      <c r="Z332" s="46"/>
      <c r="AA332" s="46"/>
      <c r="AB332" s="46"/>
      <c r="AC332" s="47"/>
    </row>
    <row r="333" spans="1:29" ht="15.75">
      <c r="A333" s="1076"/>
      <c r="B333" s="441" t="s">
        <v>573</v>
      </c>
      <c r="C333" s="442"/>
      <c r="D333" s="442"/>
      <c r="E333" s="442"/>
      <c r="F333" s="442"/>
      <c r="G333" s="442"/>
      <c r="H333" s="442"/>
      <c r="I333" s="442"/>
      <c r="J333" s="442"/>
      <c r="K333" s="442"/>
      <c r="L333" s="442"/>
      <c r="M333" s="442"/>
      <c r="N333" s="443"/>
      <c r="P333" s="1076"/>
      <c r="Q333" s="14"/>
      <c r="R333" s="14"/>
      <c r="S333" s="14"/>
      <c r="T333" s="14"/>
      <c r="U333" s="14"/>
      <c r="V333" s="46"/>
      <c r="W333" s="46"/>
      <c r="X333" s="46"/>
      <c r="Y333" s="46"/>
      <c r="Z333" s="46"/>
      <c r="AA333" s="46"/>
      <c r="AB333" s="46"/>
      <c r="AC333" s="47"/>
    </row>
    <row r="334" spans="1:29" ht="18.75">
      <c r="A334" s="1076"/>
      <c r="B334" s="444" t="s">
        <v>574</v>
      </c>
      <c r="C334" s="1111" t="s">
        <v>591</v>
      </c>
      <c r="D334" s="1112"/>
      <c r="E334" s="1112"/>
      <c r="F334" s="1112"/>
      <c r="G334" s="1112"/>
      <c r="H334" s="1112"/>
      <c r="I334" s="1112"/>
      <c r="J334" s="1112"/>
      <c r="K334" s="1112"/>
      <c r="L334" s="1112"/>
      <c r="M334" s="1112"/>
      <c r="N334" s="1113"/>
      <c r="P334" s="1076"/>
      <c r="Q334" s="14"/>
      <c r="R334" s="14"/>
      <c r="S334" s="14"/>
      <c r="T334" s="14"/>
      <c r="U334" s="14"/>
      <c r="V334" s="46"/>
      <c r="W334" s="46"/>
      <c r="X334" s="46"/>
      <c r="Y334" s="46"/>
      <c r="Z334" s="46"/>
      <c r="AA334" s="46"/>
      <c r="AB334" s="46"/>
      <c r="AC334" s="47"/>
    </row>
    <row r="335" spans="1:29" ht="18.75">
      <c r="A335" s="1076"/>
      <c r="B335" s="444" t="s">
        <v>575</v>
      </c>
      <c r="C335" s="1111" t="s">
        <v>592</v>
      </c>
      <c r="D335" s="1112"/>
      <c r="E335" s="1112"/>
      <c r="F335" s="1112"/>
      <c r="G335" s="1112"/>
      <c r="H335" s="1112"/>
      <c r="I335" s="1112"/>
      <c r="J335" s="1112"/>
      <c r="K335" s="1112"/>
      <c r="L335" s="1112"/>
      <c r="M335" s="1112"/>
      <c r="N335" s="1113"/>
      <c r="P335" s="1076"/>
      <c r="Q335" s="14"/>
      <c r="R335" s="14"/>
      <c r="S335" s="14"/>
      <c r="T335" s="14"/>
      <c r="U335" s="14"/>
      <c r="V335" s="46"/>
      <c r="W335" s="46"/>
      <c r="X335" s="46"/>
      <c r="Y335" s="46"/>
      <c r="Z335" s="46"/>
      <c r="AA335" s="46"/>
      <c r="AB335" s="46"/>
      <c r="AC335" s="47"/>
    </row>
    <row r="336" spans="1:29" ht="15.75">
      <c r="A336" s="1076"/>
      <c r="B336" s="1116"/>
      <c r="C336" s="1117"/>
      <c r="D336" s="1117"/>
      <c r="E336" s="1117"/>
      <c r="F336" s="1117"/>
      <c r="G336" s="1117"/>
      <c r="H336" s="1117"/>
      <c r="I336" s="1117"/>
      <c r="J336" s="1117"/>
      <c r="K336" s="1117"/>
      <c r="L336" s="1117"/>
      <c r="M336" s="1117"/>
      <c r="N336" s="1118"/>
      <c r="P336" s="1076"/>
      <c r="Q336" s="14"/>
      <c r="R336" s="14"/>
      <c r="S336" s="14"/>
      <c r="T336" s="14"/>
      <c r="U336" s="14"/>
      <c r="V336" s="46"/>
      <c r="W336" s="46"/>
      <c r="X336" s="46"/>
      <c r="Y336" s="46"/>
      <c r="Z336" s="46"/>
      <c r="AA336" s="46"/>
      <c r="AB336" s="46"/>
      <c r="AC336" s="47"/>
    </row>
    <row r="337" spans="1:29" ht="15" customHeight="1">
      <c r="A337" s="1076"/>
      <c r="B337" s="1038" t="s">
        <v>37</v>
      </c>
      <c r="C337" s="1039"/>
      <c r="D337" s="1039"/>
      <c r="E337" s="1039"/>
      <c r="F337" s="1039"/>
      <c r="G337" s="1039"/>
      <c r="H337" s="1039"/>
      <c r="I337" s="1039"/>
      <c r="J337" s="1039"/>
      <c r="K337" s="1039"/>
      <c r="L337" s="1039"/>
      <c r="M337" s="1039"/>
      <c r="N337" s="1040"/>
      <c r="P337" s="1076"/>
      <c r="Q337" s="1038" t="s">
        <v>37</v>
      </c>
      <c r="R337" s="1039"/>
      <c r="S337" s="1039"/>
      <c r="T337" s="1039"/>
      <c r="U337" s="1039"/>
      <c r="V337" s="1039"/>
      <c r="W337" s="1039"/>
      <c r="X337" s="1039"/>
      <c r="Y337" s="1039"/>
      <c r="Z337" s="1039"/>
      <c r="AA337" s="1039"/>
      <c r="AB337" s="1039"/>
      <c r="AC337" s="1040"/>
    </row>
    <row r="338" spans="1:29" ht="15.75" thickBot="1">
      <c r="A338" s="1076"/>
      <c r="B338" s="1041"/>
      <c r="C338" s="1042"/>
      <c r="D338" s="1042"/>
      <c r="E338" s="1042"/>
      <c r="F338" s="1042"/>
      <c r="G338" s="1042"/>
      <c r="H338" s="1042"/>
      <c r="I338" s="1042"/>
      <c r="J338" s="1042"/>
      <c r="K338" s="1042"/>
      <c r="L338" s="1042"/>
      <c r="M338" s="1042"/>
      <c r="N338" s="1043"/>
      <c r="P338" s="1076"/>
      <c r="Q338" s="1041"/>
      <c r="R338" s="1042"/>
      <c r="S338" s="1042"/>
      <c r="T338" s="1042"/>
      <c r="U338" s="1042"/>
      <c r="V338" s="1042"/>
      <c r="W338" s="1042"/>
      <c r="X338" s="1042"/>
      <c r="Y338" s="1042"/>
      <c r="Z338" s="1042"/>
      <c r="AA338" s="1042"/>
      <c r="AB338" s="1042"/>
      <c r="AC338" s="1043"/>
    </row>
    <row r="340" spans="1:29" ht="15.75" thickBot="1">
      <c r="A340" s="15" t="s">
        <v>8</v>
      </c>
      <c r="B340" s="1075" t="str">
        <f>B341</f>
        <v>Couverture de pulvérisation foncée</v>
      </c>
      <c r="C340" s="1075"/>
      <c r="D340" s="1075"/>
      <c r="E340" s="1075"/>
      <c r="F340" s="1075"/>
      <c r="G340" s="1075"/>
      <c r="H340" s="1075"/>
      <c r="I340" s="1075"/>
      <c r="J340" s="1075"/>
      <c r="K340" s="1075"/>
      <c r="L340" s="1075"/>
      <c r="M340" s="1075"/>
      <c r="N340" s="1075"/>
      <c r="O340" s="3"/>
      <c r="P340" s="15" t="s">
        <v>8</v>
      </c>
      <c r="Q340" s="1075" t="str">
        <f>Q341</f>
        <v>Couverture de pulvérisation foncée</v>
      </c>
      <c r="R340" s="1075"/>
      <c r="S340" s="1075"/>
      <c r="T340" s="1075"/>
      <c r="U340" s="1075"/>
      <c r="V340" s="1075"/>
      <c r="W340" s="1075"/>
      <c r="X340" s="1075"/>
      <c r="Y340" s="1075"/>
      <c r="Z340" s="1075"/>
      <c r="AA340" s="1075"/>
      <c r="AB340" s="1075"/>
      <c r="AC340" s="1075"/>
    </row>
    <row r="341" spans="1:29" ht="23.25" customHeight="1">
      <c r="A341" s="1076" t="str">
        <f>B341</f>
        <v>Couverture de pulvérisation foncée</v>
      </c>
      <c r="B341" s="1077" t="s">
        <v>167</v>
      </c>
      <c r="C341" s="1078"/>
      <c r="D341" s="1078"/>
      <c r="E341" s="1078"/>
      <c r="F341" s="1078"/>
      <c r="G341" s="1078"/>
      <c r="H341" s="1078"/>
      <c r="I341" s="1078"/>
      <c r="J341" s="1078"/>
      <c r="K341" s="1078"/>
      <c r="L341" s="1078"/>
      <c r="M341" s="1078"/>
      <c r="N341" s="1079"/>
      <c r="O341" s="3"/>
      <c r="P341" s="1076" t="str">
        <f>Q341</f>
        <v>Couverture de pulvérisation foncée</v>
      </c>
      <c r="Q341" s="1083" t="s">
        <v>167</v>
      </c>
      <c r="R341" s="1084"/>
      <c r="S341" s="1084"/>
      <c r="T341" s="1084"/>
      <c r="U341" s="1084"/>
      <c r="V341" s="1084"/>
      <c r="W341" s="1084"/>
      <c r="X341" s="1084"/>
      <c r="Y341" s="1084"/>
      <c r="Z341" s="1084"/>
      <c r="AA341" s="1084"/>
      <c r="AB341" s="1084"/>
      <c r="AC341" s="1085"/>
    </row>
    <row r="342" spans="1:29" ht="15.75" customHeight="1">
      <c r="A342" s="1076"/>
      <c r="B342" s="1080"/>
      <c r="C342" s="1081"/>
      <c r="D342" s="1081"/>
      <c r="E342" s="1081"/>
      <c r="F342" s="1081"/>
      <c r="G342" s="1081"/>
      <c r="H342" s="1081"/>
      <c r="I342" s="1081"/>
      <c r="J342" s="1081"/>
      <c r="K342" s="1081"/>
      <c r="L342" s="1081"/>
      <c r="M342" s="1081"/>
      <c r="N342" s="1082"/>
      <c r="O342" s="3"/>
      <c r="P342" s="1076"/>
      <c r="Q342" s="1005"/>
      <c r="R342" s="1006"/>
      <c r="S342" s="1006"/>
      <c r="T342" s="1006"/>
      <c r="U342" s="1006"/>
      <c r="V342" s="1006"/>
      <c r="W342" s="1006"/>
      <c r="X342" s="1006"/>
      <c r="Y342" s="1006"/>
      <c r="Z342" s="1006"/>
      <c r="AA342" s="1006"/>
      <c r="AB342" s="1006"/>
      <c r="AC342" s="1007"/>
    </row>
    <row r="343" spans="1:29" ht="15.75" customHeight="1">
      <c r="A343" s="1076"/>
      <c r="B343" s="1086" t="s">
        <v>10</v>
      </c>
      <c r="C343" s="1087"/>
      <c r="D343" s="1087"/>
      <c r="E343" s="1087"/>
      <c r="F343" s="1087"/>
      <c r="G343" s="1087"/>
      <c r="H343" s="1087"/>
      <c r="I343" s="1087"/>
      <c r="J343" s="1087"/>
      <c r="K343" s="1087"/>
      <c r="L343" s="1087"/>
      <c r="M343" s="1087"/>
      <c r="N343" s="1088"/>
      <c r="O343" s="3"/>
      <c r="P343" s="1076"/>
      <c r="Q343" s="1086" t="s">
        <v>10</v>
      </c>
      <c r="R343" s="1087"/>
      <c r="S343" s="1087"/>
      <c r="T343" s="1087"/>
      <c r="U343" s="1087"/>
      <c r="V343" s="1087"/>
      <c r="W343" s="1087"/>
      <c r="X343" s="1087"/>
      <c r="Y343" s="1087"/>
      <c r="Z343" s="1087"/>
      <c r="AA343" s="1087"/>
      <c r="AB343" s="1087"/>
      <c r="AC343" s="1088"/>
    </row>
    <row r="344" spans="1:29" ht="15.75" customHeight="1" thickBot="1">
      <c r="A344" s="1076"/>
      <c r="B344" s="1089"/>
      <c r="C344" s="1090"/>
      <c r="D344" s="1090"/>
      <c r="E344" s="1090"/>
      <c r="F344" s="1090"/>
      <c r="G344" s="1090"/>
      <c r="H344" s="1090"/>
      <c r="I344" s="1090"/>
      <c r="J344" s="1090"/>
      <c r="K344" s="1090"/>
      <c r="L344" s="1090"/>
      <c r="M344" s="1090"/>
      <c r="N344" s="1091"/>
      <c r="O344" s="3"/>
      <c r="P344" s="1076"/>
      <c r="Q344" s="1089"/>
      <c r="R344" s="1090"/>
      <c r="S344" s="1090"/>
      <c r="T344" s="1090"/>
      <c r="U344" s="1090"/>
      <c r="V344" s="1090"/>
      <c r="W344" s="1090"/>
      <c r="X344" s="1090"/>
      <c r="Y344" s="1090"/>
      <c r="Z344" s="1090"/>
      <c r="AA344" s="1090"/>
      <c r="AB344" s="1090"/>
      <c r="AC344" s="1091"/>
    </row>
    <row r="345" spans="1:29" ht="15" customHeight="1">
      <c r="A345" s="1076"/>
      <c r="B345" s="20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7"/>
      <c r="O345" s="3"/>
      <c r="P345" s="1076"/>
      <c r="Q345" s="1095" t="s">
        <v>11</v>
      </c>
      <c r="R345" s="1096"/>
      <c r="S345" s="1096"/>
      <c r="T345" s="1096"/>
      <c r="U345" s="1096"/>
      <c r="V345" s="1096"/>
      <c r="W345" s="1096"/>
      <c r="X345" s="1096"/>
      <c r="Y345" s="1096"/>
      <c r="Z345" s="1096"/>
      <c r="AA345" s="1096"/>
      <c r="AB345" s="1096"/>
      <c r="AC345" s="1097"/>
    </row>
    <row r="346" spans="1:29" ht="15" customHeight="1" thickBot="1">
      <c r="A346" s="1076"/>
      <c r="B346" s="20"/>
      <c r="C346" s="480"/>
      <c r="D346" s="480"/>
      <c r="E346" s="480"/>
      <c r="F346" s="480"/>
      <c r="G346" s="1028" t="s">
        <v>12</v>
      </c>
      <c r="H346" s="1028"/>
      <c r="I346" s="14"/>
      <c r="J346" s="14"/>
      <c r="K346" s="14"/>
      <c r="L346" s="14"/>
      <c r="M346" s="14"/>
      <c r="N346" s="17"/>
      <c r="O346" s="3"/>
      <c r="P346" s="1076"/>
      <c r="Q346" s="1098"/>
      <c r="R346" s="1099"/>
      <c r="S346" s="1099"/>
      <c r="T346" s="1099"/>
      <c r="U346" s="1099"/>
      <c r="V346" s="1099"/>
      <c r="W346" s="1099"/>
      <c r="X346" s="1099"/>
      <c r="Y346" s="1099"/>
      <c r="Z346" s="1099"/>
      <c r="AA346" s="1099"/>
      <c r="AB346" s="1099"/>
      <c r="AC346" s="1100"/>
    </row>
    <row r="347" spans="1:29" ht="18.75" customHeight="1">
      <c r="A347" s="1076"/>
      <c r="B347" s="20"/>
      <c r="C347" s="480"/>
      <c r="D347" s="480"/>
      <c r="E347" s="481" t="s">
        <v>13</v>
      </c>
      <c r="F347" s="564" t="s">
        <v>39</v>
      </c>
      <c r="G347" s="1103">
        <v>1</v>
      </c>
      <c r="H347" s="1104"/>
      <c r="I347" s="51"/>
      <c r="J347" s="14"/>
      <c r="K347" s="14"/>
      <c r="L347" s="14"/>
      <c r="M347" s="14"/>
      <c r="N347" s="17"/>
      <c r="O347" s="3"/>
      <c r="P347" s="1076"/>
      <c r="Q347" s="20"/>
      <c r="R347" s="1102" t="s">
        <v>57</v>
      </c>
      <c r="S347" s="1102"/>
      <c r="T347" s="1102"/>
      <c r="U347" s="1102"/>
      <c r="V347" s="1102"/>
      <c r="W347" s="1102"/>
      <c r="X347" s="1102"/>
      <c r="Y347" s="1102"/>
      <c r="Z347" s="1102"/>
      <c r="AA347" s="1102"/>
      <c r="AB347" s="1102"/>
      <c r="AC347" s="17"/>
    </row>
    <row r="348" spans="1:29" ht="18.75">
      <c r="A348" s="1076"/>
      <c r="B348" s="115"/>
      <c r="C348" s="502" t="s">
        <v>18</v>
      </c>
      <c r="D348" s="24" t="s">
        <v>19</v>
      </c>
      <c r="E348" s="14"/>
      <c r="F348" s="14"/>
      <c r="G348" s="550"/>
      <c r="H348" s="551"/>
      <c r="I348" s="543" t="s">
        <v>20</v>
      </c>
      <c r="K348" s="116"/>
      <c r="L348" s="116"/>
      <c r="M348" s="116"/>
      <c r="N348" s="117"/>
      <c r="O348" s="3"/>
      <c r="P348" s="1076"/>
      <c r="Q348" s="20"/>
      <c r="R348" s="1102"/>
      <c r="S348" s="1102"/>
      <c r="T348" s="1102"/>
      <c r="U348" s="1102"/>
      <c r="V348" s="1102"/>
      <c r="W348" s="1102"/>
      <c r="X348" s="1102"/>
      <c r="Y348" s="1102"/>
      <c r="Z348" s="1102"/>
      <c r="AA348" s="1102"/>
      <c r="AB348" s="1102"/>
      <c r="AC348" s="17"/>
    </row>
    <row r="349" spans="1:29" ht="16.5" customHeight="1">
      <c r="A349" s="1076"/>
      <c r="B349" s="20"/>
      <c r="C349" s="504">
        <v>0.5</v>
      </c>
      <c r="D349" s="1020" t="s">
        <v>168</v>
      </c>
      <c r="E349" s="1020"/>
      <c r="F349" s="1021"/>
      <c r="G349" s="1065">
        <f>(C349/C354)*G347</f>
        <v>0.64102564102564108</v>
      </c>
      <c r="H349" s="1066"/>
      <c r="I349" s="1105" t="s">
        <v>169</v>
      </c>
      <c r="J349" s="1105"/>
      <c r="K349" s="1105"/>
      <c r="L349" s="1105"/>
      <c r="M349" s="1105"/>
      <c r="N349" s="1106"/>
      <c r="O349" s="3"/>
      <c r="P349" s="1076"/>
      <c r="Q349" s="20"/>
      <c r="R349" s="1102"/>
      <c r="S349" s="1102"/>
      <c r="T349" s="1102"/>
      <c r="U349" s="1102"/>
      <c r="V349" s="1102"/>
      <c r="W349" s="1102"/>
      <c r="X349" s="1102"/>
      <c r="Y349" s="1102"/>
      <c r="Z349" s="1102"/>
      <c r="AA349" s="1102"/>
      <c r="AB349" s="1102"/>
      <c r="AC349" s="17"/>
    </row>
    <row r="350" spans="1:29" ht="21">
      <c r="A350" s="1076"/>
      <c r="B350" s="20"/>
      <c r="C350" s="504">
        <v>0.2</v>
      </c>
      <c r="D350" s="1024" t="s">
        <v>170</v>
      </c>
      <c r="E350" s="1024"/>
      <c r="F350" s="1025"/>
      <c r="G350" s="1073">
        <f>(C350/C354)*G347</f>
        <v>0.25641025641025644</v>
      </c>
      <c r="H350" s="1074"/>
      <c r="I350" s="1107"/>
      <c r="J350" s="1107"/>
      <c r="K350" s="1107"/>
      <c r="L350" s="1107"/>
      <c r="M350" s="1107"/>
      <c r="N350" s="1108"/>
      <c r="O350" s="3"/>
      <c r="P350" s="1076"/>
      <c r="Q350" s="20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7"/>
    </row>
    <row r="351" spans="1:29" ht="15.75" customHeight="1">
      <c r="A351" s="1076"/>
      <c r="B351" s="20"/>
      <c r="C351" s="504">
        <v>0.08</v>
      </c>
      <c r="D351" s="1024" t="s">
        <v>171</v>
      </c>
      <c r="E351" s="1024"/>
      <c r="F351" s="1025"/>
      <c r="G351" s="1073">
        <f>(C351/C354)*G347</f>
        <v>0.10256410256410257</v>
      </c>
      <c r="H351" s="1074"/>
      <c r="I351" s="1107"/>
      <c r="J351" s="1107"/>
      <c r="K351" s="1107"/>
      <c r="L351" s="1107"/>
      <c r="M351" s="1107"/>
      <c r="N351" s="1108"/>
      <c r="O351" s="3"/>
      <c r="P351" s="1076"/>
      <c r="Q351" s="20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7"/>
    </row>
    <row r="352" spans="1:29" ht="15.75" customHeight="1">
      <c r="A352" s="1076"/>
      <c r="B352" s="20"/>
      <c r="C352" s="504" t="s">
        <v>172</v>
      </c>
      <c r="D352" s="1022" t="s">
        <v>173</v>
      </c>
      <c r="E352" s="1022"/>
      <c r="F352" s="1023"/>
      <c r="G352" s="1155" t="str">
        <f>IF(ISTEXT(C352),"",(C352/C354)*G347)</f>
        <v/>
      </c>
      <c r="H352" s="1156"/>
      <c r="I352" s="1109"/>
      <c r="J352" s="1109"/>
      <c r="K352" s="1109"/>
      <c r="L352" s="1109"/>
      <c r="M352" s="1109"/>
      <c r="N352" s="1110"/>
      <c r="O352" s="3"/>
      <c r="P352" s="1076"/>
      <c r="Q352" s="20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7"/>
    </row>
    <row r="353" spans="1:29" ht="15.75" customHeight="1">
      <c r="A353" s="1076"/>
      <c r="B353" s="20"/>
      <c r="C353" s="467"/>
      <c r="D353" s="483"/>
      <c r="E353" s="535"/>
      <c r="F353" s="535"/>
      <c r="G353" s="1143"/>
      <c r="H353" s="1144"/>
      <c r="I353" s="480"/>
      <c r="J353" s="536"/>
      <c r="K353" s="536"/>
      <c r="L353" s="536"/>
      <c r="M353" s="536"/>
      <c r="N353" s="537"/>
      <c r="O353" s="3"/>
      <c r="P353" s="1076"/>
      <c r="Q353" s="20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7"/>
    </row>
    <row r="354" spans="1:29" ht="21">
      <c r="A354" s="1076"/>
      <c r="B354" s="20"/>
      <c r="C354" s="34">
        <f>SUM(C349:C352)</f>
        <v>0.77999999999999992</v>
      </c>
      <c r="D354" s="1046" t="s">
        <v>31</v>
      </c>
      <c r="E354" s="1046"/>
      <c r="F354" s="1046"/>
      <c r="G354" s="1073">
        <f>SUM(G349:G352)</f>
        <v>1.0000000000000002</v>
      </c>
      <c r="H354" s="1074">
        <f>SUM(H349:H352)</f>
        <v>0</v>
      </c>
      <c r="I354" s="480"/>
      <c r="J354" s="536"/>
      <c r="K354" s="536"/>
      <c r="L354" s="536"/>
      <c r="M354" s="536"/>
      <c r="N354" s="537"/>
      <c r="O354" s="3"/>
      <c r="P354" s="1076"/>
      <c r="Q354" s="20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7"/>
    </row>
    <row r="355" spans="1:29" ht="21">
      <c r="A355" s="1076"/>
      <c r="B355" s="20"/>
      <c r="C355" s="34"/>
      <c r="D355" s="538"/>
      <c r="E355" s="538"/>
      <c r="F355" s="538"/>
      <c r="G355" s="539"/>
      <c r="H355" s="539"/>
      <c r="I355" s="480"/>
      <c r="J355" s="536"/>
      <c r="K355" s="536"/>
      <c r="L355" s="536"/>
      <c r="M355" s="536"/>
      <c r="N355" s="537"/>
      <c r="O355" s="3"/>
      <c r="P355" s="1076"/>
      <c r="Q355" s="20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7"/>
    </row>
    <row r="356" spans="1:29">
      <c r="A356" s="1076"/>
      <c r="B356" s="1049" t="s">
        <v>51</v>
      </c>
      <c r="C356" s="1050"/>
      <c r="D356" s="1050"/>
      <c r="E356" s="1050"/>
      <c r="F356" s="1050"/>
      <c r="G356" s="1050"/>
      <c r="H356" s="1050"/>
      <c r="I356" s="1050"/>
      <c r="J356" s="1050"/>
      <c r="K356" s="1050"/>
      <c r="L356" s="1050"/>
      <c r="M356" s="1050"/>
      <c r="N356" s="1051"/>
      <c r="O356" s="3"/>
      <c r="P356" s="1076"/>
      <c r="Q356" s="20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7"/>
    </row>
    <row r="357" spans="1:29" ht="15.75">
      <c r="A357" s="1076"/>
      <c r="B357" s="20"/>
      <c r="C357" s="34"/>
      <c r="D357" s="63"/>
      <c r="E357" s="63"/>
      <c r="F357" s="63"/>
      <c r="G357" s="57"/>
      <c r="H357" s="57"/>
      <c r="I357" s="14"/>
      <c r="J357" s="54"/>
      <c r="K357" s="54"/>
      <c r="L357" s="54"/>
      <c r="M357" s="54"/>
      <c r="N357" s="55"/>
      <c r="O357" s="3"/>
      <c r="P357" s="1076"/>
      <c r="Q357" s="20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7"/>
    </row>
    <row r="358" spans="1:29" ht="21">
      <c r="A358" s="1076"/>
      <c r="B358" s="544"/>
      <c r="C358" s="483" t="s">
        <v>174</v>
      </c>
      <c r="D358" s="483"/>
      <c r="E358" s="63"/>
      <c r="F358" s="63"/>
      <c r="G358" s="57"/>
      <c r="H358" s="57"/>
      <c r="I358" s="14"/>
      <c r="J358" s="54"/>
      <c r="K358" s="54"/>
      <c r="L358" s="54"/>
      <c r="M358" s="54"/>
      <c r="N358" s="55"/>
      <c r="O358" s="3"/>
      <c r="P358" s="1076"/>
      <c r="Q358" s="20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7"/>
    </row>
    <row r="359" spans="1:29" ht="21">
      <c r="A359" s="1076"/>
      <c r="B359" s="544"/>
      <c r="C359" s="483" t="s">
        <v>175</v>
      </c>
      <c r="D359" s="483"/>
      <c r="E359" s="63"/>
      <c r="F359" s="63"/>
      <c r="G359" s="57"/>
      <c r="H359" s="57"/>
      <c r="I359" s="14"/>
      <c r="J359" s="54"/>
      <c r="K359" s="54"/>
      <c r="L359" s="54"/>
      <c r="M359" s="54"/>
      <c r="N359" s="55"/>
      <c r="O359" s="3"/>
      <c r="P359" s="1076"/>
      <c r="Q359" s="20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7"/>
    </row>
    <row r="360" spans="1:29" ht="21">
      <c r="A360" s="1076"/>
      <c r="B360" s="544"/>
      <c r="C360" s="483" t="s">
        <v>176</v>
      </c>
      <c r="D360" s="483"/>
      <c r="E360" s="63"/>
      <c r="F360" s="63"/>
      <c r="G360" s="57"/>
      <c r="H360" s="57"/>
      <c r="I360" s="14"/>
      <c r="J360" s="54"/>
      <c r="K360" s="54"/>
      <c r="L360" s="54"/>
      <c r="M360" s="54"/>
      <c r="N360" s="55"/>
      <c r="O360" s="3"/>
      <c r="P360" s="1076"/>
      <c r="Q360" s="20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7"/>
    </row>
    <row r="361" spans="1:29" ht="21">
      <c r="A361" s="1076"/>
      <c r="B361" s="544"/>
      <c r="C361" s="483" t="s">
        <v>177</v>
      </c>
      <c r="D361" s="483"/>
      <c r="E361" s="63"/>
      <c r="F361" s="63"/>
      <c r="G361" s="57"/>
      <c r="H361" s="57"/>
      <c r="I361" s="14"/>
      <c r="J361" s="54"/>
      <c r="K361" s="54"/>
      <c r="L361" s="54"/>
      <c r="M361" s="54"/>
      <c r="N361" s="55"/>
      <c r="O361" s="3"/>
      <c r="P361" s="1076"/>
      <c r="Q361" s="33" t="s">
        <v>2</v>
      </c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7"/>
    </row>
    <row r="362" spans="1:29" ht="21.75" thickBot="1">
      <c r="A362" s="1076"/>
      <c r="B362" s="544"/>
      <c r="C362" s="483" t="s">
        <v>178</v>
      </c>
      <c r="D362" s="538"/>
      <c r="E362" s="63"/>
      <c r="F362" s="63"/>
      <c r="G362" s="57"/>
      <c r="H362" s="57"/>
      <c r="I362" s="14"/>
      <c r="J362" s="54"/>
      <c r="K362" s="54"/>
      <c r="L362" s="54"/>
      <c r="M362" s="54"/>
      <c r="N362" s="55"/>
      <c r="O362" s="3"/>
      <c r="P362" s="1076"/>
      <c r="Q362" s="12" t="str">
        <f ca="1">CELL("nomfichier",P358)</f>
        <v>D:\1 UPRT SITE WEB\uprt.fr\ff-mickael-rabeau\[ff-mr-chocolat.xlsx]Chocolat</v>
      </c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7"/>
    </row>
    <row r="363" spans="1:29" ht="16.5" thickBot="1">
      <c r="A363" s="1076"/>
      <c r="B363" s="20"/>
      <c r="C363" s="66"/>
      <c r="D363" s="63"/>
      <c r="E363" s="63"/>
      <c r="F363" s="63"/>
      <c r="G363" s="63"/>
      <c r="H363" s="63"/>
      <c r="I363" s="14"/>
      <c r="J363" s="54"/>
      <c r="K363" s="54"/>
      <c r="L363" s="54"/>
      <c r="M363" s="54"/>
      <c r="N363" s="55"/>
      <c r="O363" s="3"/>
      <c r="P363" s="1076"/>
      <c r="Q363" s="38"/>
      <c r="R363" s="39"/>
      <c r="S363" s="39"/>
      <c r="T363" s="39"/>
      <c r="U363" s="40"/>
      <c r="V363" s="40"/>
      <c r="W363" s="40"/>
      <c r="X363" s="40"/>
      <c r="Y363" s="40"/>
      <c r="Z363" s="40"/>
      <c r="AA363" s="40"/>
      <c r="AB363" s="40"/>
      <c r="AC363" s="41"/>
    </row>
    <row r="364" spans="1:29">
      <c r="A364" s="1076"/>
      <c r="B364" s="514" t="s">
        <v>18</v>
      </c>
      <c r="C364" s="58" t="s">
        <v>32</v>
      </c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1"/>
      <c r="P364" s="1076"/>
      <c r="Q364" s="20"/>
      <c r="R364" s="14" t="s">
        <v>5</v>
      </c>
      <c r="S364" s="43" t="s">
        <v>33</v>
      </c>
      <c r="T364" s="14"/>
      <c r="U364" s="14"/>
      <c r="V364" s="1036" t="s">
        <v>34</v>
      </c>
      <c r="W364" s="1036"/>
      <c r="X364" s="1036"/>
      <c r="Y364" s="1036"/>
      <c r="Z364" s="1036"/>
      <c r="AA364" s="1036"/>
      <c r="AB364" s="1036"/>
      <c r="AC364" s="1037"/>
    </row>
    <row r="365" spans="1:29">
      <c r="A365" s="1076"/>
      <c r="B365" s="520" t="s">
        <v>12</v>
      </c>
      <c r="C365" s="59" t="s">
        <v>35</v>
      </c>
      <c r="D365" s="44"/>
      <c r="E365" s="44"/>
      <c r="F365" s="44"/>
      <c r="G365" s="44"/>
      <c r="H365" s="44"/>
      <c r="I365" s="44"/>
      <c r="J365" s="44"/>
      <c r="K365" s="44"/>
      <c r="L365" s="44"/>
      <c r="M365" s="14"/>
      <c r="N365" s="45"/>
      <c r="P365" s="1076"/>
      <c r="Q365" s="14"/>
      <c r="R365" s="14"/>
      <c r="S365" s="14"/>
      <c r="T365" s="14"/>
      <c r="U365" s="14"/>
      <c r="V365" s="46"/>
      <c r="W365" s="46" t="s">
        <v>36</v>
      </c>
      <c r="X365" s="46"/>
      <c r="Y365" s="46"/>
      <c r="Z365" s="46"/>
      <c r="AA365" s="46"/>
      <c r="AB365" s="46"/>
      <c r="AC365" s="47"/>
    </row>
    <row r="366" spans="1:29" ht="15.75">
      <c r="A366" s="1076"/>
      <c r="B366" s="441" t="s">
        <v>573</v>
      </c>
      <c r="C366" s="442"/>
      <c r="D366" s="442"/>
      <c r="E366" s="442"/>
      <c r="F366" s="442"/>
      <c r="G366" s="442"/>
      <c r="H366" s="442"/>
      <c r="I366" s="442"/>
      <c r="J366" s="442"/>
      <c r="K366" s="442"/>
      <c r="L366" s="442"/>
      <c r="M366" s="442"/>
      <c r="N366" s="443"/>
      <c r="P366" s="1076"/>
      <c r="Q366" s="14"/>
      <c r="R366" s="14"/>
      <c r="S366" s="14"/>
      <c r="T366" s="14"/>
      <c r="U366" s="14"/>
      <c r="V366" s="46"/>
      <c r="W366" s="46"/>
      <c r="X366" s="46"/>
      <c r="Y366" s="46"/>
      <c r="Z366" s="46"/>
      <c r="AA366" s="46"/>
      <c r="AB366" s="46"/>
      <c r="AC366" s="47"/>
    </row>
    <row r="367" spans="1:29" ht="18.75">
      <c r="A367" s="1076"/>
      <c r="B367" s="444" t="s">
        <v>594</v>
      </c>
      <c r="C367" s="1111" t="s">
        <v>593</v>
      </c>
      <c r="D367" s="1112"/>
      <c r="E367" s="1112"/>
      <c r="F367" s="1112"/>
      <c r="G367" s="1112"/>
      <c r="H367" s="1112"/>
      <c r="I367" s="1112"/>
      <c r="J367" s="1112"/>
      <c r="K367" s="1112"/>
      <c r="L367" s="1112"/>
      <c r="M367" s="1112"/>
      <c r="N367" s="1113"/>
      <c r="P367" s="1076"/>
      <c r="Q367" s="14"/>
      <c r="R367" s="14"/>
      <c r="S367" s="14"/>
      <c r="T367" s="14"/>
      <c r="U367" s="14"/>
      <c r="V367" s="46"/>
      <c r="W367" s="46"/>
      <c r="X367" s="46"/>
      <c r="Y367" s="46"/>
      <c r="Z367" s="46"/>
      <c r="AA367" s="46"/>
      <c r="AB367" s="46"/>
      <c r="AC367" s="47"/>
    </row>
    <row r="368" spans="1:29" ht="15.75">
      <c r="A368" s="1076"/>
      <c r="B368" s="1116"/>
      <c r="C368" s="1117"/>
      <c r="D368" s="1117"/>
      <c r="E368" s="1117"/>
      <c r="F368" s="1117"/>
      <c r="G368" s="1117"/>
      <c r="H368" s="1117"/>
      <c r="I368" s="1117"/>
      <c r="J368" s="1117"/>
      <c r="K368" s="1117"/>
      <c r="L368" s="1117"/>
      <c r="M368" s="1117"/>
      <c r="N368" s="1118"/>
      <c r="P368" s="1076"/>
      <c r="Q368" s="14"/>
      <c r="R368" s="14"/>
      <c r="S368" s="14"/>
      <c r="T368" s="14"/>
      <c r="U368" s="14"/>
      <c r="V368" s="46"/>
      <c r="W368" s="46"/>
      <c r="X368" s="46"/>
      <c r="Y368" s="46"/>
      <c r="Z368" s="46"/>
      <c r="AA368" s="46"/>
      <c r="AB368" s="46"/>
      <c r="AC368" s="47"/>
    </row>
    <row r="369" spans="1:29" ht="15" customHeight="1">
      <c r="A369" s="1076"/>
      <c r="B369" s="1038" t="s">
        <v>37</v>
      </c>
      <c r="C369" s="1039"/>
      <c r="D369" s="1039"/>
      <c r="E369" s="1039"/>
      <c r="F369" s="1039"/>
      <c r="G369" s="1039"/>
      <c r="H369" s="1039"/>
      <c r="I369" s="1039"/>
      <c r="J369" s="1039"/>
      <c r="K369" s="1039"/>
      <c r="L369" s="1039"/>
      <c r="M369" s="1039"/>
      <c r="N369" s="1040"/>
      <c r="P369" s="1076"/>
      <c r="Q369" s="1038" t="s">
        <v>37</v>
      </c>
      <c r="R369" s="1039"/>
      <c r="S369" s="1039"/>
      <c r="T369" s="1039"/>
      <c r="U369" s="1039"/>
      <c r="V369" s="1039"/>
      <c r="W369" s="1039"/>
      <c r="X369" s="1039"/>
      <c r="Y369" s="1039"/>
      <c r="Z369" s="1039"/>
      <c r="AA369" s="1039"/>
      <c r="AB369" s="1039"/>
      <c r="AC369" s="1040"/>
    </row>
    <row r="370" spans="1:29" ht="15.75" thickBot="1">
      <c r="A370" s="1076"/>
      <c r="B370" s="1041"/>
      <c r="C370" s="1042"/>
      <c r="D370" s="1042"/>
      <c r="E370" s="1042"/>
      <c r="F370" s="1042"/>
      <c r="G370" s="1042"/>
      <c r="H370" s="1042"/>
      <c r="I370" s="1042"/>
      <c r="J370" s="1042"/>
      <c r="K370" s="1042"/>
      <c r="L370" s="1042"/>
      <c r="M370" s="1042"/>
      <c r="N370" s="1043"/>
      <c r="P370" s="1076"/>
      <c r="Q370" s="1041"/>
      <c r="R370" s="1042"/>
      <c r="S370" s="1042"/>
      <c r="T370" s="1042"/>
      <c r="U370" s="1042"/>
      <c r="V370" s="1042"/>
      <c r="W370" s="1042"/>
      <c r="X370" s="1042"/>
      <c r="Y370" s="1042"/>
      <c r="Z370" s="1042"/>
      <c r="AA370" s="1042"/>
      <c r="AB370" s="1042"/>
      <c r="AC370" s="1043"/>
    </row>
    <row r="372" spans="1:29" ht="15.75" thickBot="1">
      <c r="A372" s="15" t="s">
        <v>8</v>
      </c>
      <c r="B372" s="1075" t="str">
        <f>B373</f>
        <v>Couverture de pulvérisation lactée</v>
      </c>
      <c r="C372" s="1075"/>
      <c r="D372" s="1075"/>
      <c r="E372" s="1075"/>
      <c r="F372" s="1075"/>
      <c r="G372" s="1075"/>
      <c r="H372" s="1075"/>
      <c r="I372" s="1075"/>
      <c r="J372" s="1075"/>
      <c r="K372" s="1075"/>
      <c r="L372" s="1075"/>
      <c r="M372" s="1075"/>
      <c r="N372" s="1075"/>
      <c r="O372" s="3"/>
      <c r="P372" s="15" t="s">
        <v>8</v>
      </c>
      <c r="Q372" s="1075" t="str">
        <f>Q373</f>
        <v>Couverture de pulvérisation lactée</v>
      </c>
      <c r="R372" s="1075"/>
      <c r="S372" s="1075"/>
      <c r="T372" s="1075"/>
      <c r="U372" s="1075"/>
      <c r="V372" s="1075"/>
      <c r="W372" s="1075"/>
      <c r="X372" s="1075"/>
      <c r="Y372" s="1075"/>
      <c r="Z372" s="1075"/>
      <c r="AA372" s="1075"/>
      <c r="AB372" s="1075"/>
      <c r="AC372" s="1075"/>
    </row>
    <row r="373" spans="1:29" ht="23.25" customHeight="1">
      <c r="A373" s="1076" t="str">
        <f>B373</f>
        <v>Couverture de pulvérisation lactée</v>
      </c>
      <c r="B373" s="1077" t="s">
        <v>179</v>
      </c>
      <c r="C373" s="1078"/>
      <c r="D373" s="1078"/>
      <c r="E373" s="1078"/>
      <c r="F373" s="1078"/>
      <c r="G373" s="1078"/>
      <c r="H373" s="1078"/>
      <c r="I373" s="1078"/>
      <c r="J373" s="1078"/>
      <c r="K373" s="1078"/>
      <c r="L373" s="1078"/>
      <c r="M373" s="1078"/>
      <c r="N373" s="1079"/>
      <c r="O373" s="3"/>
      <c r="P373" s="1076" t="str">
        <f>Q373</f>
        <v>Couverture de pulvérisation lactée</v>
      </c>
      <c r="Q373" s="1083" t="s">
        <v>179</v>
      </c>
      <c r="R373" s="1084"/>
      <c r="S373" s="1084"/>
      <c r="T373" s="1084"/>
      <c r="U373" s="1084"/>
      <c r="V373" s="1084"/>
      <c r="W373" s="1084"/>
      <c r="X373" s="1084"/>
      <c r="Y373" s="1084"/>
      <c r="Z373" s="1084"/>
      <c r="AA373" s="1084"/>
      <c r="AB373" s="1084"/>
      <c r="AC373" s="1085"/>
    </row>
    <row r="374" spans="1:29" ht="15.75" customHeight="1">
      <c r="A374" s="1076"/>
      <c r="B374" s="1080"/>
      <c r="C374" s="1081"/>
      <c r="D374" s="1081"/>
      <c r="E374" s="1081"/>
      <c r="F374" s="1081"/>
      <c r="G374" s="1081"/>
      <c r="H374" s="1081"/>
      <c r="I374" s="1081"/>
      <c r="J374" s="1081"/>
      <c r="K374" s="1081"/>
      <c r="L374" s="1081"/>
      <c r="M374" s="1081"/>
      <c r="N374" s="1082"/>
      <c r="O374" s="3"/>
      <c r="P374" s="1076"/>
      <c r="Q374" s="1005"/>
      <c r="R374" s="1006"/>
      <c r="S374" s="1006"/>
      <c r="T374" s="1006"/>
      <c r="U374" s="1006"/>
      <c r="V374" s="1006"/>
      <c r="W374" s="1006"/>
      <c r="X374" s="1006"/>
      <c r="Y374" s="1006"/>
      <c r="Z374" s="1006"/>
      <c r="AA374" s="1006"/>
      <c r="AB374" s="1006"/>
      <c r="AC374" s="1007"/>
    </row>
    <row r="375" spans="1:29" ht="15.75" customHeight="1">
      <c r="A375" s="1076"/>
      <c r="B375" s="1086" t="s">
        <v>10</v>
      </c>
      <c r="C375" s="1087"/>
      <c r="D375" s="1087"/>
      <c r="E375" s="1087"/>
      <c r="F375" s="1087"/>
      <c r="G375" s="1087"/>
      <c r="H375" s="1087"/>
      <c r="I375" s="1087"/>
      <c r="J375" s="1087"/>
      <c r="K375" s="1087"/>
      <c r="L375" s="1087"/>
      <c r="M375" s="1087"/>
      <c r="N375" s="1088"/>
      <c r="O375" s="3"/>
      <c r="P375" s="1076"/>
      <c r="Q375" s="1086" t="s">
        <v>10</v>
      </c>
      <c r="R375" s="1087"/>
      <c r="S375" s="1087"/>
      <c r="T375" s="1087"/>
      <c r="U375" s="1087"/>
      <c r="V375" s="1087"/>
      <c r="W375" s="1087"/>
      <c r="X375" s="1087"/>
      <c r="Y375" s="1087"/>
      <c r="Z375" s="1087"/>
      <c r="AA375" s="1087"/>
      <c r="AB375" s="1087"/>
      <c r="AC375" s="1088"/>
    </row>
    <row r="376" spans="1:29" ht="15.75" customHeight="1" thickBot="1">
      <c r="A376" s="1076"/>
      <c r="B376" s="1089"/>
      <c r="C376" s="1090"/>
      <c r="D376" s="1090"/>
      <c r="E376" s="1090"/>
      <c r="F376" s="1090"/>
      <c r="G376" s="1090"/>
      <c r="H376" s="1090"/>
      <c r="I376" s="1090"/>
      <c r="J376" s="1090"/>
      <c r="K376" s="1090"/>
      <c r="L376" s="1090"/>
      <c r="M376" s="1090"/>
      <c r="N376" s="1091"/>
      <c r="O376" s="3"/>
      <c r="P376" s="1076"/>
      <c r="Q376" s="1089"/>
      <c r="R376" s="1090"/>
      <c r="S376" s="1090"/>
      <c r="T376" s="1090"/>
      <c r="U376" s="1090"/>
      <c r="V376" s="1090"/>
      <c r="W376" s="1090"/>
      <c r="X376" s="1090"/>
      <c r="Y376" s="1090"/>
      <c r="Z376" s="1090"/>
      <c r="AA376" s="1090"/>
      <c r="AB376" s="1090"/>
      <c r="AC376" s="1091"/>
    </row>
    <row r="377" spans="1:29" ht="15" customHeight="1">
      <c r="A377" s="1076"/>
      <c r="B377" s="20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7"/>
      <c r="O377" s="3"/>
      <c r="P377" s="1076"/>
      <c r="Q377" s="1095" t="s">
        <v>11</v>
      </c>
      <c r="R377" s="1096"/>
      <c r="S377" s="1096"/>
      <c r="T377" s="1096"/>
      <c r="U377" s="1096"/>
      <c r="V377" s="1096"/>
      <c r="W377" s="1096"/>
      <c r="X377" s="1096"/>
      <c r="Y377" s="1096"/>
      <c r="Z377" s="1096"/>
      <c r="AA377" s="1096"/>
      <c r="AB377" s="1096"/>
      <c r="AC377" s="1097"/>
    </row>
    <row r="378" spans="1:29" ht="15" customHeight="1" thickBot="1">
      <c r="A378" s="1076"/>
      <c r="B378" s="544"/>
      <c r="C378" s="480"/>
      <c r="D378" s="480"/>
      <c r="E378" s="480"/>
      <c r="F378" s="480"/>
      <c r="G378" s="1028" t="s">
        <v>12</v>
      </c>
      <c r="H378" s="1028"/>
      <c r="I378" s="14"/>
      <c r="J378" s="14"/>
      <c r="K378" s="14"/>
      <c r="L378" s="14"/>
      <c r="M378" s="14"/>
      <c r="N378" s="17"/>
      <c r="O378" s="3"/>
      <c r="P378" s="1076"/>
      <c r="Q378" s="1098"/>
      <c r="R378" s="1099"/>
      <c r="S378" s="1099"/>
      <c r="T378" s="1099"/>
      <c r="U378" s="1099"/>
      <c r="V378" s="1099"/>
      <c r="W378" s="1099"/>
      <c r="X378" s="1099"/>
      <c r="Y378" s="1099"/>
      <c r="Z378" s="1099"/>
      <c r="AA378" s="1099"/>
      <c r="AB378" s="1099"/>
      <c r="AC378" s="1100"/>
    </row>
    <row r="379" spans="1:29" ht="18.75" customHeight="1">
      <c r="A379" s="1076"/>
      <c r="B379" s="544"/>
      <c r="C379" s="480"/>
      <c r="D379" s="480"/>
      <c r="E379" s="481" t="s">
        <v>13</v>
      </c>
      <c r="F379" s="564" t="s">
        <v>39</v>
      </c>
      <c r="G379" s="1103">
        <v>1</v>
      </c>
      <c r="H379" s="1104"/>
      <c r="I379" s="51"/>
      <c r="J379" s="14"/>
      <c r="K379" s="14"/>
      <c r="L379" s="14"/>
      <c r="M379" s="14"/>
      <c r="N379" s="17"/>
      <c r="O379" s="3"/>
      <c r="P379" s="1076"/>
      <c r="Q379" s="20"/>
      <c r="R379" s="1102" t="s">
        <v>57</v>
      </c>
      <c r="S379" s="1102"/>
      <c r="T379" s="1102"/>
      <c r="U379" s="1102"/>
      <c r="V379" s="1102"/>
      <c r="W379" s="1102"/>
      <c r="X379" s="1102"/>
      <c r="Y379" s="1102"/>
      <c r="Z379" s="1102"/>
      <c r="AA379" s="1102"/>
      <c r="AB379" s="1102"/>
      <c r="AC379" s="17"/>
    </row>
    <row r="380" spans="1:29" ht="18.75">
      <c r="A380" s="1076"/>
      <c r="B380" s="115"/>
      <c r="C380" s="502" t="s">
        <v>18</v>
      </c>
      <c r="D380" s="24" t="s">
        <v>19</v>
      </c>
      <c r="E380" s="14"/>
      <c r="F380" s="14"/>
      <c r="G380" s="550"/>
      <c r="H380" s="551"/>
      <c r="I380" s="543" t="s">
        <v>20</v>
      </c>
      <c r="K380" s="116"/>
      <c r="L380" s="116"/>
      <c r="M380" s="116"/>
      <c r="N380" s="117"/>
      <c r="O380" s="3"/>
      <c r="P380" s="1076"/>
      <c r="Q380" s="20"/>
      <c r="R380" s="1102"/>
      <c r="S380" s="1102"/>
      <c r="T380" s="1102"/>
      <c r="U380" s="1102"/>
      <c r="V380" s="1102"/>
      <c r="W380" s="1102"/>
      <c r="X380" s="1102"/>
      <c r="Y380" s="1102"/>
      <c r="Z380" s="1102"/>
      <c r="AA380" s="1102"/>
      <c r="AB380" s="1102"/>
      <c r="AC380" s="17"/>
    </row>
    <row r="381" spans="1:29" ht="16.5" customHeight="1">
      <c r="A381" s="1076"/>
      <c r="B381" s="20"/>
      <c r="C381" s="504">
        <v>0.5</v>
      </c>
      <c r="D381" s="545" t="s">
        <v>180</v>
      </c>
      <c r="E381" s="557"/>
      <c r="F381" s="545"/>
      <c r="G381" s="1145">
        <f>(C381/C386)*G379</f>
        <v>0.66666666666666663</v>
      </c>
      <c r="H381" s="1146"/>
      <c r="I381" s="1147" t="s">
        <v>181</v>
      </c>
      <c r="J381" s="1147"/>
      <c r="K381" s="1147"/>
      <c r="L381" s="1147"/>
      <c r="M381" s="1147"/>
      <c r="N381" s="1148"/>
      <c r="O381" s="3"/>
      <c r="P381" s="1076"/>
      <c r="Q381" s="20"/>
      <c r="R381" s="1102"/>
      <c r="S381" s="1102"/>
      <c r="T381" s="1102"/>
      <c r="U381" s="1102"/>
      <c r="V381" s="1102"/>
      <c r="W381" s="1102"/>
      <c r="X381" s="1102"/>
      <c r="Y381" s="1102"/>
      <c r="Z381" s="1102"/>
      <c r="AA381" s="1102"/>
      <c r="AB381" s="1102"/>
      <c r="AC381" s="17"/>
    </row>
    <row r="382" spans="1:29" ht="21">
      <c r="A382" s="1076"/>
      <c r="B382" s="20"/>
      <c r="C382" s="504">
        <v>0.2</v>
      </c>
      <c r="D382" s="483" t="s">
        <v>170</v>
      </c>
      <c r="E382" s="485"/>
      <c r="F382" s="495"/>
      <c r="G382" s="1143">
        <f>(C382/C386)*G379</f>
        <v>0.26666666666666666</v>
      </c>
      <c r="H382" s="1144"/>
      <c r="I382" s="1149"/>
      <c r="J382" s="1149"/>
      <c r="K382" s="1149"/>
      <c r="L382" s="1149"/>
      <c r="M382" s="1149"/>
      <c r="N382" s="1150"/>
      <c r="O382" s="3"/>
      <c r="P382" s="1076"/>
      <c r="Q382" s="20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7"/>
    </row>
    <row r="383" spans="1:29" ht="15.75" customHeight="1">
      <c r="A383" s="1076"/>
      <c r="B383" s="20"/>
      <c r="C383" s="504">
        <v>0.05</v>
      </c>
      <c r="D383" s="483" t="s">
        <v>171</v>
      </c>
      <c r="E383" s="485"/>
      <c r="F383" s="495"/>
      <c r="G383" s="1143">
        <f>(C383/C386)*G379</f>
        <v>6.6666666666666666E-2</v>
      </c>
      <c r="H383" s="1144"/>
      <c r="I383" s="1149"/>
      <c r="J383" s="1149"/>
      <c r="K383" s="1149"/>
      <c r="L383" s="1149"/>
      <c r="M383" s="1149"/>
      <c r="N383" s="1150"/>
      <c r="O383" s="3"/>
      <c r="P383" s="1076"/>
      <c r="Q383" s="20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7"/>
    </row>
    <row r="384" spans="1:29" ht="15.75" customHeight="1">
      <c r="A384" s="1076"/>
      <c r="B384" s="20"/>
      <c r="C384" s="504"/>
      <c r="D384" s="547"/>
      <c r="E384" s="558"/>
      <c r="F384" s="549"/>
      <c r="G384" s="1153">
        <f>IF(ISTEXT(C384),"",(C384/C386)*G379)</f>
        <v>0</v>
      </c>
      <c r="H384" s="1154"/>
      <c r="I384" s="1151"/>
      <c r="J384" s="1151"/>
      <c r="K384" s="1151"/>
      <c r="L384" s="1151"/>
      <c r="M384" s="1151"/>
      <c r="N384" s="1152"/>
      <c r="O384" s="3"/>
      <c r="P384" s="1076"/>
      <c r="Q384" s="20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7"/>
    </row>
    <row r="385" spans="1:29" ht="15.75" customHeight="1">
      <c r="A385" s="1076"/>
      <c r="B385" s="20"/>
      <c r="C385" s="467"/>
      <c r="D385" s="483"/>
      <c r="E385" s="535"/>
      <c r="F385" s="535"/>
      <c r="G385" s="1143"/>
      <c r="H385" s="1144"/>
      <c r="I385" s="480"/>
      <c r="J385" s="536"/>
      <c r="K385" s="536"/>
      <c r="L385" s="536"/>
      <c r="M385" s="536"/>
      <c r="N385" s="537"/>
      <c r="O385" s="3"/>
      <c r="P385" s="1076"/>
      <c r="Q385" s="33" t="s">
        <v>2</v>
      </c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7"/>
    </row>
    <row r="386" spans="1:29" ht="21.75" thickBot="1">
      <c r="A386" s="1076"/>
      <c r="B386" s="20"/>
      <c r="C386" s="34">
        <f>SUM(C381:C384)</f>
        <v>0.75</v>
      </c>
      <c r="D386" s="1046" t="s">
        <v>31</v>
      </c>
      <c r="E386" s="1046"/>
      <c r="F386" s="1046"/>
      <c r="G386" s="1073">
        <f>SUM(G381:G384)</f>
        <v>1</v>
      </c>
      <c r="H386" s="1074">
        <f>SUM(H381:H384)</f>
        <v>0</v>
      </c>
      <c r="I386" s="480"/>
      <c r="J386" s="536"/>
      <c r="K386" s="536"/>
      <c r="L386" s="536"/>
      <c r="M386" s="536"/>
      <c r="N386" s="537"/>
      <c r="O386" s="3"/>
      <c r="P386" s="1076"/>
      <c r="Q386" s="12" t="str">
        <f ca="1">CELL("nomfichier",P382)</f>
        <v>D:\1 UPRT SITE WEB\uprt.fr\ff-mickael-rabeau\[ff-mr-chocolat.xlsx]Chocolat</v>
      </c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7"/>
    </row>
    <row r="387" spans="1:29" ht="16.5" thickBot="1">
      <c r="A387" s="1076"/>
      <c r="B387" s="20"/>
      <c r="C387" s="518"/>
      <c r="D387" s="63"/>
      <c r="E387" s="63"/>
      <c r="F387" s="63"/>
      <c r="G387" s="63"/>
      <c r="H387" s="63"/>
      <c r="I387" s="14"/>
      <c r="J387" s="54"/>
      <c r="K387" s="54"/>
      <c r="L387" s="54"/>
      <c r="M387" s="54"/>
      <c r="N387" s="55"/>
      <c r="O387" s="3"/>
      <c r="P387" s="1076"/>
      <c r="Q387" s="38"/>
      <c r="R387" s="39"/>
      <c r="S387" s="39"/>
      <c r="T387" s="39"/>
      <c r="U387" s="40"/>
      <c r="V387" s="40"/>
      <c r="W387" s="40"/>
      <c r="X387" s="40"/>
      <c r="Y387" s="40"/>
      <c r="Z387" s="40"/>
      <c r="AA387" s="40"/>
      <c r="AB387" s="40"/>
      <c r="AC387" s="41"/>
    </row>
    <row r="388" spans="1:29">
      <c r="A388" s="1076"/>
      <c r="B388" s="514" t="s">
        <v>18</v>
      </c>
      <c r="C388" s="58" t="s">
        <v>32</v>
      </c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1"/>
      <c r="P388" s="1076"/>
      <c r="Q388" s="20"/>
      <c r="R388" s="14" t="s">
        <v>5</v>
      </c>
      <c r="S388" s="43" t="s">
        <v>33</v>
      </c>
      <c r="T388" s="14"/>
      <c r="U388" s="14"/>
      <c r="V388" s="1036" t="s">
        <v>34</v>
      </c>
      <c r="W388" s="1036"/>
      <c r="X388" s="1036"/>
      <c r="Y388" s="1036"/>
      <c r="Z388" s="1036"/>
      <c r="AA388" s="1036"/>
      <c r="AB388" s="1036"/>
      <c r="AC388" s="1037"/>
    </row>
    <row r="389" spans="1:29">
      <c r="A389" s="1076"/>
      <c r="B389" s="520" t="s">
        <v>12</v>
      </c>
      <c r="C389" s="59" t="s">
        <v>35</v>
      </c>
      <c r="D389" s="44"/>
      <c r="E389" s="44"/>
      <c r="F389" s="44"/>
      <c r="G389" s="44"/>
      <c r="H389" s="44"/>
      <c r="I389" s="44"/>
      <c r="J389" s="44"/>
      <c r="K389" s="44"/>
      <c r="L389" s="44"/>
      <c r="M389" s="14"/>
      <c r="N389" s="45"/>
      <c r="P389" s="1076"/>
      <c r="Q389" s="14"/>
      <c r="R389" s="14"/>
      <c r="S389" s="14"/>
      <c r="T389" s="14"/>
      <c r="U389" s="14"/>
      <c r="V389" s="46"/>
      <c r="W389" s="46" t="s">
        <v>36</v>
      </c>
      <c r="X389" s="46"/>
      <c r="Y389" s="46"/>
      <c r="Z389" s="46"/>
      <c r="AA389" s="46"/>
      <c r="AB389" s="46"/>
      <c r="AC389" s="47"/>
    </row>
    <row r="390" spans="1:29" ht="15.75">
      <c r="A390" s="1076"/>
      <c r="B390" s="441" t="s">
        <v>573</v>
      </c>
      <c r="C390" s="442"/>
      <c r="D390" s="442"/>
      <c r="E390" s="442"/>
      <c r="F390" s="442"/>
      <c r="G390" s="442"/>
      <c r="H390" s="442"/>
      <c r="I390" s="442"/>
      <c r="J390" s="442"/>
      <c r="K390" s="442"/>
      <c r="L390" s="442"/>
      <c r="M390" s="442"/>
      <c r="N390" s="443"/>
      <c r="P390" s="1076"/>
      <c r="Q390" s="14"/>
      <c r="R390" s="14"/>
      <c r="S390" s="14"/>
      <c r="T390" s="14"/>
      <c r="U390" s="14"/>
      <c r="V390" s="46"/>
      <c r="W390" s="46"/>
      <c r="X390" s="46"/>
      <c r="Y390" s="46"/>
      <c r="Z390" s="46"/>
      <c r="AA390" s="46"/>
      <c r="AB390" s="46"/>
      <c r="AC390" s="47"/>
    </row>
    <row r="391" spans="1:29" ht="18.75">
      <c r="A391" s="1076"/>
      <c r="B391" s="444" t="s">
        <v>594</v>
      </c>
      <c r="C391" s="1111" t="s">
        <v>595</v>
      </c>
      <c r="D391" s="1112"/>
      <c r="E391" s="1112"/>
      <c r="F391" s="1112"/>
      <c r="G391" s="1112"/>
      <c r="H391" s="1112"/>
      <c r="I391" s="1112"/>
      <c r="J391" s="1112"/>
      <c r="K391" s="1112"/>
      <c r="L391" s="1112"/>
      <c r="M391" s="1112"/>
      <c r="N391" s="1113"/>
      <c r="P391" s="1076"/>
      <c r="Q391" s="14"/>
      <c r="R391" s="14"/>
      <c r="S391" s="14"/>
      <c r="T391" s="14"/>
      <c r="U391" s="14"/>
      <c r="V391" s="46"/>
      <c r="W391" s="46"/>
      <c r="X391" s="46"/>
      <c r="Y391" s="46"/>
      <c r="Z391" s="46"/>
      <c r="AA391" s="46"/>
      <c r="AB391" s="46"/>
      <c r="AC391" s="47"/>
    </row>
    <row r="392" spans="1:29" ht="15.75">
      <c r="A392" s="1076"/>
      <c r="B392" s="1116"/>
      <c r="C392" s="1117"/>
      <c r="D392" s="1117"/>
      <c r="E392" s="1117"/>
      <c r="F392" s="1117"/>
      <c r="G392" s="1117"/>
      <c r="H392" s="1117"/>
      <c r="I392" s="1117"/>
      <c r="J392" s="1117"/>
      <c r="K392" s="1117"/>
      <c r="L392" s="1117"/>
      <c r="M392" s="1117"/>
      <c r="N392" s="1118"/>
      <c r="P392" s="1076"/>
      <c r="Q392" s="14"/>
      <c r="R392" s="14"/>
      <c r="S392" s="14"/>
      <c r="T392" s="14"/>
      <c r="U392" s="14"/>
      <c r="V392" s="46"/>
      <c r="W392" s="46"/>
      <c r="X392" s="46"/>
      <c r="Y392" s="46"/>
      <c r="Z392" s="46"/>
      <c r="AA392" s="46"/>
      <c r="AB392" s="46"/>
      <c r="AC392" s="47"/>
    </row>
    <row r="393" spans="1:29" ht="15" customHeight="1">
      <c r="A393" s="1076"/>
      <c r="B393" s="1038" t="s">
        <v>37</v>
      </c>
      <c r="C393" s="1039"/>
      <c r="D393" s="1039"/>
      <c r="E393" s="1039"/>
      <c r="F393" s="1039"/>
      <c r="G393" s="1039"/>
      <c r="H393" s="1039"/>
      <c r="I393" s="1039"/>
      <c r="J393" s="1039"/>
      <c r="K393" s="1039"/>
      <c r="L393" s="1039"/>
      <c r="M393" s="1039"/>
      <c r="N393" s="1040"/>
      <c r="P393" s="1076"/>
      <c r="Q393" s="1038" t="s">
        <v>37</v>
      </c>
      <c r="R393" s="1039"/>
      <c r="S393" s="1039"/>
      <c r="T393" s="1039"/>
      <c r="U393" s="1039"/>
      <c r="V393" s="1039"/>
      <c r="W393" s="1039"/>
      <c r="X393" s="1039"/>
      <c r="Y393" s="1039"/>
      <c r="Z393" s="1039"/>
      <c r="AA393" s="1039"/>
      <c r="AB393" s="1039"/>
      <c r="AC393" s="1040"/>
    </row>
    <row r="394" spans="1:29" ht="15.75" thickBot="1">
      <c r="A394" s="1076"/>
      <c r="B394" s="1041"/>
      <c r="C394" s="1042"/>
      <c r="D394" s="1042"/>
      <c r="E394" s="1042"/>
      <c r="F394" s="1042"/>
      <c r="G394" s="1042"/>
      <c r="H394" s="1042"/>
      <c r="I394" s="1042"/>
      <c r="J394" s="1042"/>
      <c r="K394" s="1042"/>
      <c r="L394" s="1042"/>
      <c r="M394" s="1042"/>
      <c r="N394" s="1043"/>
      <c r="P394" s="1076"/>
      <c r="Q394" s="1041"/>
      <c r="R394" s="1042"/>
      <c r="S394" s="1042"/>
      <c r="T394" s="1042"/>
      <c r="U394" s="1042"/>
      <c r="V394" s="1042"/>
      <c r="W394" s="1042"/>
      <c r="X394" s="1042"/>
      <c r="Y394" s="1042"/>
      <c r="Z394" s="1042"/>
      <c r="AA394" s="1042"/>
      <c r="AB394" s="1042"/>
      <c r="AC394" s="1043"/>
    </row>
    <row r="396" spans="1:29" ht="15.75" thickBot="1">
      <c r="A396" s="15" t="s">
        <v>8</v>
      </c>
      <c r="B396" s="1075" t="str">
        <f>B397</f>
        <v>Chocolat de pulvérisation ivoire</v>
      </c>
      <c r="C396" s="1075"/>
      <c r="D396" s="1075"/>
      <c r="E396" s="1075"/>
      <c r="F396" s="1075"/>
      <c r="G396" s="1075"/>
      <c r="H396" s="1075"/>
      <c r="I396" s="1075"/>
      <c r="J396" s="1075"/>
      <c r="K396" s="1075"/>
      <c r="L396" s="1075"/>
      <c r="M396" s="1075"/>
      <c r="N396" s="1075"/>
      <c r="O396" s="3"/>
      <c r="P396" s="15" t="s">
        <v>8</v>
      </c>
      <c r="Q396" s="1075" t="str">
        <f>Q397</f>
        <v>Chocolat de pulvérisation ivoire</v>
      </c>
      <c r="R396" s="1075"/>
      <c r="S396" s="1075"/>
      <c r="T396" s="1075"/>
      <c r="U396" s="1075"/>
      <c r="V396" s="1075"/>
      <c r="W396" s="1075"/>
      <c r="X396" s="1075"/>
      <c r="Y396" s="1075"/>
      <c r="Z396" s="1075"/>
      <c r="AA396" s="1075"/>
      <c r="AB396" s="1075"/>
      <c r="AC396" s="1075"/>
    </row>
    <row r="397" spans="1:29" ht="23.25" customHeight="1">
      <c r="A397" s="1076" t="str">
        <f>B397</f>
        <v>Chocolat de pulvérisation ivoire</v>
      </c>
      <c r="B397" s="1077" t="s">
        <v>182</v>
      </c>
      <c r="C397" s="1078"/>
      <c r="D397" s="1078"/>
      <c r="E397" s="1078"/>
      <c r="F397" s="1078"/>
      <c r="G397" s="1078"/>
      <c r="H397" s="1078"/>
      <c r="I397" s="1078"/>
      <c r="J397" s="1078"/>
      <c r="K397" s="1078"/>
      <c r="L397" s="1078"/>
      <c r="M397" s="1078"/>
      <c r="N397" s="1079"/>
      <c r="O397" s="3"/>
      <c r="P397" s="1076" t="str">
        <f>Q397</f>
        <v>Chocolat de pulvérisation ivoire</v>
      </c>
      <c r="Q397" s="1083" t="s">
        <v>182</v>
      </c>
      <c r="R397" s="1084"/>
      <c r="S397" s="1084"/>
      <c r="T397" s="1084"/>
      <c r="U397" s="1084"/>
      <c r="V397" s="1084"/>
      <c r="W397" s="1084"/>
      <c r="X397" s="1084"/>
      <c r="Y397" s="1084"/>
      <c r="Z397" s="1084"/>
      <c r="AA397" s="1084"/>
      <c r="AB397" s="1084"/>
      <c r="AC397" s="1085"/>
    </row>
    <row r="398" spans="1:29" ht="15.75" customHeight="1">
      <c r="A398" s="1076"/>
      <c r="B398" s="1080"/>
      <c r="C398" s="1081"/>
      <c r="D398" s="1081"/>
      <c r="E398" s="1081"/>
      <c r="F398" s="1081"/>
      <c r="G398" s="1081"/>
      <c r="H398" s="1081"/>
      <c r="I398" s="1081"/>
      <c r="J398" s="1081"/>
      <c r="K398" s="1081"/>
      <c r="L398" s="1081"/>
      <c r="M398" s="1081"/>
      <c r="N398" s="1082"/>
      <c r="O398" s="3"/>
      <c r="P398" s="1076"/>
      <c r="Q398" s="1005"/>
      <c r="R398" s="1006"/>
      <c r="S398" s="1006"/>
      <c r="T398" s="1006"/>
      <c r="U398" s="1006"/>
      <c r="V398" s="1006"/>
      <c r="W398" s="1006"/>
      <c r="X398" s="1006"/>
      <c r="Y398" s="1006"/>
      <c r="Z398" s="1006"/>
      <c r="AA398" s="1006"/>
      <c r="AB398" s="1006"/>
      <c r="AC398" s="1007"/>
    </row>
    <row r="399" spans="1:29" ht="15.75" customHeight="1">
      <c r="A399" s="1076"/>
      <c r="B399" s="1086" t="s">
        <v>10</v>
      </c>
      <c r="C399" s="1087"/>
      <c r="D399" s="1087"/>
      <c r="E399" s="1087"/>
      <c r="F399" s="1087"/>
      <c r="G399" s="1087"/>
      <c r="H399" s="1087"/>
      <c r="I399" s="1087"/>
      <c r="J399" s="1087"/>
      <c r="K399" s="1087"/>
      <c r="L399" s="1087"/>
      <c r="M399" s="1087"/>
      <c r="N399" s="1088"/>
      <c r="O399" s="3"/>
      <c r="P399" s="1076"/>
      <c r="Q399" s="1086" t="s">
        <v>10</v>
      </c>
      <c r="R399" s="1087"/>
      <c r="S399" s="1087"/>
      <c r="T399" s="1087"/>
      <c r="U399" s="1087"/>
      <c r="V399" s="1087"/>
      <c r="W399" s="1087"/>
      <c r="X399" s="1087"/>
      <c r="Y399" s="1087"/>
      <c r="Z399" s="1087"/>
      <c r="AA399" s="1087"/>
      <c r="AB399" s="1087"/>
      <c r="AC399" s="1088"/>
    </row>
    <row r="400" spans="1:29" ht="15.75" customHeight="1" thickBot="1">
      <c r="A400" s="1076"/>
      <c r="B400" s="1089"/>
      <c r="C400" s="1090"/>
      <c r="D400" s="1090"/>
      <c r="E400" s="1090"/>
      <c r="F400" s="1090"/>
      <c r="G400" s="1090"/>
      <c r="H400" s="1090"/>
      <c r="I400" s="1090"/>
      <c r="J400" s="1090"/>
      <c r="K400" s="1090"/>
      <c r="L400" s="1090"/>
      <c r="M400" s="1090"/>
      <c r="N400" s="1091"/>
      <c r="O400" s="3"/>
      <c r="P400" s="1076"/>
      <c r="Q400" s="1089"/>
      <c r="R400" s="1090"/>
      <c r="S400" s="1090"/>
      <c r="T400" s="1090"/>
      <c r="U400" s="1090"/>
      <c r="V400" s="1090"/>
      <c r="W400" s="1090"/>
      <c r="X400" s="1090"/>
      <c r="Y400" s="1090"/>
      <c r="Z400" s="1090"/>
      <c r="AA400" s="1090"/>
      <c r="AB400" s="1090"/>
      <c r="AC400" s="1091"/>
    </row>
    <row r="401" spans="1:29" ht="15" customHeight="1">
      <c r="A401" s="1076"/>
      <c r="B401" s="20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7"/>
      <c r="O401" s="3"/>
      <c r="P401" s="1076"/>
      <c r="Q401" s="1095" t="s">
        <v>11</v>
      </c>
      <c r="R401" s="1096"/>
      <c r="S401" s="1096"/>
      <c r="T401" s="1096"/>
      <c r="U401" s="1096"/>
      <c r="V401" s="1096"/>
      <c r="W401" s="1096"/>
      <c r="X401" s="1096"/>
      <c r="Y401" s="1096"/>
      <c r="Z401" s="1096"/>
      <c r="AA401" s="1096"/>
      <c r="AB401" s="1096"/>
      <c r="AC401" s="1097"/>
    </row>
    <row r="402" spans="1:29" ht="15" customHeight="1" thickBot="1">
      <c r="A402" s="1076"/>
      <c r="B402" s="20"/>
      <c r="C402" s="14"/>
      <c r="D402" s="14"/>
      <c r="E402" s="14"/>
      <c r="F402" s="14"/>
      <c r="G402" s="1142" t="s">
        <v>12</v>
      </c>
      <c r="H402" s="1142"/>
      <c r="I402" s="14"/>
      <c r="J402" s="14"/>
      <c r="K402" s="14"/>
      <c r="L402" s="14"/>
      <c r="M402" s="14"/>
      <c r="N402" s="17"/>
      <c r="O402" s="3"/>
      <c r="P402" s="1076"/>
      <c r="Q402" s="1098"/>
      <c r="R402" s="1099"/>
      <c r="S402" s="1099"/>
      <c r="T402" s="1099"/>
      <c r="U402" s="1099"/>
      <c r="V402" s="1099"/>
      <c r="W402" s="1099"/>
      <c r="X402" s="1099"/>
      <c r="Y402" s="1099"/>
      <c r="Z402" s="1099"/>
      <c r="AA402" s="1099"/>
      <c r="AB402" s="1099"/>
      <c r="AC402" s="1100"/>
    </row>
    <row r="403" spans="1:29" ht="18.75" customHeight="1">
      <c r="A403" s="1076"/>
      <c r="B403" s="20"/>
      <c r="C403" s="448"/>
      <c r="D403" s="480"/>
      <c r="E403" s="481" t="s">
        <v>13</v>
      </c>
      <c r="F403" s="564" t="s">
        <v>39</v>
      </c>
      <c r="G403" s="1103">
        <v>1</v>
      </c>
      <c r="H403" s="1104"/>
      <c r="I403" s="51"/>
      <c r="J403" s="14"/>
      <c r="K403" s="14"/>
      <c r="L403" s="14"/>
      <c r="M403" s="14"/>
      <c r="N403" s="17"/>
      <c r="O403" s="3"/>
      <c r="P403" s="1076"/>
      <c r="Q403" s="20"/>
      <c r="R403" s="1102" t="s">
        <v>57</v>
      </c>
      <c r="S403" s="1102"/>
      <c r="T403" s="1102"/>
      <c r="U403" s="1102"/>
      <c r="V403" s="1102"/>
      <c r="W403" s="1102"/>
      <c r="X403" s="1102"/>
      <c r="Y403" s="1102"/>
      <c r="Z403" s="1102"/>
      <c r="AA403" s="1102"/>
      <c r="AB403" s="1102"/>
      <c r="AC403" s="17"/>
    </row>
    <row r="404" spans="1:29" ht="15" customHeight="1">
      <c r="A404" s="1076"/>
      <c r="B404" s="115"/>
      <c r="C404" s="502" t="s">
        <v>18</v>
      </c>
      <c r="D404" s="466" t="s">
        <v>19</v>
      </c>
      <c r="E404" s="14"/>
      <c r="F404" s="14"/>
      <c r="G404" s="550"/>
      <c r="H404" s="551"/>
      <c r="I404" s="543" t="s">
        <v>20</v>
      </c>
      <c r="K404" s="116"/>
      <c r="L404" s="116"/>
      <c r="M404" s="116"/>
      <c r="N404" s="117"/>
      <c r="O404" s="3"/>
      <c r="P404" s="1076"/>
      <c r="Q404" s="20"/>
      <c r="R404" s="1102"/>
      <c r="S404" s="1102"/>
      <c r="T404" s="1102"/>
      <c r="U404" s="1102"/>
      <c r="V404" s="1102"/>
      <c r="W404" s="1102"/>
      <c r="X404" s="1102"/>
      <c r="Y404" s="1102"/>
      <c r="Z404" s="1102"/>
      <c r="AA404" s="1102"/>
      <c r="AB404" s="1102"/>
      <c r="AC404" s="17"/>
    </row>
    <row r="405" spans="1:29" ht="16.5" customHeight="1">
      <c r="A405" s="1076"/>
      <c r="B405" s="20"/>
      <c r="C405" s="504">
        <v>0.2</v>
      </c>
      <c r="D405" s="1016" t="s">
        <v>170</v>
      </c>
      <c r="E405" s="1016"/>
      <c r="F405" s="1016"/>
      <c r="G405" s="1065">
        <f>(C405/C409)*G403</f>
        <v>0.28571428571428575</v>
      </c>
      <c r="H405" s="1066"/>
      <c r="I405" s="1058" t="s">
        <v>183</v>
      </c>
      <c r="J405" s="1058"/>
      <c r="K405" s="1058"/>
      <c r="L405" s="1058"/>
      <c r="M405" s="1058"/>
      <c r="N405" s="1059"/>
      <c r="O405" s="3"/>
      <c r="P405" s="1076"/>
      <c r="Q405" s="20"/>
      <c r="R405" s="1102"/>
      <c r="S405" s="1102"/>
      <c r="T405" s="1102"/>
      <c r="U405" s="1102"/>
      <c r="V405" s="1102"/>
      <c r="W405" s="1102"/>
      <c r="X405" s="1102"/>
      <c r="Y405" s="1102"/>
      <c r="Z405" s="1102"/>
      <c r="AA405" s="1102"/>
      <c r="AB405" s="1102"/>
      <c r="AC405" s="17"/>
    </row>
    <row r="406" spans="1:29" ht="21">
      <c r="A406" s="1076"/>
      <c r="B406" s="20"/>
      <c r="C406" s="504">
        <v>0.5</v>
      </c>
      <c r="D406" s="1018" t="s">
        <v>184</v>
      </c>
      <c r="E406" s="1018"/>
      <c r="F406" s="1018"/>
      <c r="G406" s="1071">
        <f>(C406/C409)*G403</f>
        <v>0.7142857142857143</v>
      </c>
      <c r="H406" s="1072"/>
      <c r="I406" s="1060"/>
      <c r="J406" s="1060"/>
      <c r="K406" s="1060"/>
      <c r="L406" s="1060"/>
      <c r="M406" s="1060"/>
      <c r="N406" s="1061"/>
      <c r="O406" s="3"/>
      <c r="P406" s="1076"/>
      <c r="Q406" s="20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7"/>
    </row>
    <row r="407" spans="1:29" ht="15.75" customHeight="1">
      <c r="A407" s="1076"/>
      <c r="B407" s="20"/>
      <c r="C407" s="504"/>
      <c r="D407" s="483"/>
      <c r="E407" s="492"/>
      <c r="F407" s="495"/>
      <c r="G407" s="1134">
        <f>IF(ISTEXT(C407),"",(C407/C409)*G403)</f>
        <v>0</v>
      </c>
      <c r="H407" s="1135"/>
      <c r="I407" s="493"/>
      <c r="J407" s="493"/>
      <c r="K407" s="493"/>
      <c r="L407" s="493"/>
      <c r="M407" s="493"/>
      <c r="N407" s="494"/>
      <c r="O407" s="3"/>
      <c r="P407" s="1076"/>
      <c r="Q407" s="20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7"/>
    </row>
    <row r="408" spans="1:29" ht="15.75" customHeight="1">
      <c r="A408" s="1076"/>
      <c r="B408" s="20"/>
      <c r="C408" s="467"/>
      <c r="D408" s="483"/>
      <c r="E408" s="535"/>
      <c r="F408" s="535"/>
      <c r="G408" s="1073"/>
      <c r="H408" s="1074"/>
      <c r="I408" s="489"/>
      <c r="J408" s="541"/>
      <c r="K408" s="541"/>
      <c r="L408" s="541"/>
      <c r="M408" s="541"/>
      <c r="N408" s="542"/>
      <c r="O408" s="3"/>
      <c r="P408" s="1076"/>
      <c r="Q408" s="33" t="s">
        <v>2</v>
      </c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7"/>
    </row>
    <row r="409" spans="1:29" ht="21.75" thickBot="1">
      <c r="A409" s="1076"/>
      <c r="B409" s="20"/>
      <c r="C409" s="34">
        <f>SUM(C405:C407)</f>
        <v>0.7</v>
      </c>
      <c r="D409" s="1046" t="s">
        <v>31</v>
      </c>
      <c r="E409" s="1046"/>
      <c r="F409" s="1046"/>
      <c r="G409" s="1073">
        <f>SUM(G405:G407)</f>
        <v>1</v>
      </c>
      <c r="H409" s="1074">
        <f>SUM(H405:H407)</f>
        <v>0</v>
      </c>
      <c r="I409" s="493" t="s">
        <v>185</v>
      </c>
      <c r="J409" s="541"/>
      <c r="K409" s="541"/>
      <c r="L409" s="541"/>
      <c r="M409" s="541"/>
      <c r="N409" s="542"/>
      <c r="O409" s="3"/>
      <c r="P409" s="1076"/>
      <c r="Q409" s="12" t="str">
        <f ca="1">CELL("nomfichier",P405)</f>
        <v>D:\1 UPRT SITE WEB\uprt.fr\ff-mickael-rabeau\[ff-mr-chocolat.xlsx]Chocolat</v>
      </c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7"/>
    </row>
    <row r="410" spans="1:29" ht="21.75" thickBot="1">
      <c r="A410" s="1076"/>
      <c r="B410" s="20"/>
      <c r="C410" s="518"/>
      <c r="D410" s="538"/>
      <c r="E410" s="538"/>
      <c r="F410" s="538"/>
      <c r="G410" s="538"/>
      <c r="H410" s="538"/>
      <c r="I410" s="489"/>
      <c r="J410" s="541"/>
      <c r="K410" s="541"/>
      <c r="L410" s="541"/>
      <c r="M410" s="541"/>
      <c r="N410" s="542"/>
      <c r="O410" s="3"/>
      <c r="P410" s="1076"/>
      <c r="Q410" s="38"/>
      <c r="R410" s="39"/>
      <c r="S410" s="39"/>
      <c r="T410" s="39"/>
      <c r="U410" s="40"/>
      <c r="V410" s="40"/>
      <c r="W410" s="40"/>
      <c r="X410" s="40"/>
      <c r="Y410" s="40"/>
      <c r="Z410" s="40"/>
      <c r="AA410" s="40"/>
      <c r="AB410" s="40"/>
      <c r="AC410" s="41"/>
    </row>
    <row r="411" spans="1:29">
      <c r="A411" s="1076"/>
      <c r="B411" s="514" t="s">
        <v>18</v>
      </c>
      <c r="C411" s="58" t="s">
        <v>32</v>
      </c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1"/>
      <c r="P411" s="1076"/>
      <c r="Q411" s="20"/>
      <c r="R411" s="14" t="s">
        <v>5</v>
      </c>
      <c r="S411" s="43" t="s">
        <v>33</v>
      </c>
      <c r="T411" s="14"/>
      <c r="U411" s="14"/>
      <c r="V411" s="1036" t="s">
        <v>34</v>
      </c>
      <c r="W411" s="1036"/>
      <c r="X411" s="1036"/>
      <c r="Y411" s="1036"/>
      <c r="Z411" s="1036"/>
      <c r="AA411" s="1036"/>
      <c r="AB411" s="1036"/>
      <c r="AC411" s="1037"/>
    </row>
    <row r="412" spans="1:29">
      <c r="A412" s="1076"/>
      <c r="B412" s="520" t="s">
        <v>12</v>
      </c>
      <c r="C412" s="59" t="s">
        <v>35</v>
      </c>
      <c r="D412" s="44"/>
      <c r="E412" s="44"/>
      <c r="F412" s="44"/>
      <c r="G412" s="44"/>
      <c r="H412" s="44"/>
      <c r="I412" s="44"/>
      <c r="J412" s="44"/>
      <c r="K412" s="44"/>
      <c r="L412" s="44"/>
      <c r="M412" s="14"/>
      <c r="N412" s="45"/>
      <c r="P412" s="1076"/>
      <c r="Q412" s="14"/>
      <c r="R412" s="14"/>
      <c r="S412" s="14"/>
      <c r="T412" s="14"/>
      <c r="U412" s="14"/>
      <c r="V412" s="46"/>
      <c r="W412" s="46" t="s">
        <v>36</v>
      </c>
      <c r="X412" s="46"/>
      <c r="Y412" s="46"/>
      <c r="Z412" s="46"/>
      <c r="AA412" s="46"/>
      <c r="AB412" s="46"/>
      <c r="AC412" s="47"/>
    </row>
    <row r="413" spans="1:29" ht="15.75">
      <c r="A413" s="1076"/>
      <c r="B413" s="441" t="s">
        <v>573</v>
      </c>
      <c r="C413" s="442"/>
      <c r="D413" s="442"/>
      <c r="E413" s="442"/>
      <c r="F413" s="442"/>
      <c r="G413" s="442"/>
      <c r="H413" s="442"/>
      <c r="I413" s="442"/>
      <c r="J413" s="442"/>
      <c r="K413" s="442"/>
      <c r="L413" s="442"/>
      <c r="M413" s="442"/>
      <c r="N413" s="443"/>
      <c r="P413" s="1076"/>
      <c r="Q413" s="14"/>
      <c r="R413" s="14"/>
      <c r="S413" s="14"/>
      <c r="T413" s="14"/>
      <c r="U413" s="14"/>
      <c r="V413" s="46"/>
      <c r="W413" s="46"/>
      <c r="X413" s="46"/>
      <c r="Y413" s="46"/>
      <c r="Z413" s="46"/>
      <c r="AA413" s="46"/>
      <c r="AB413" s="46"/>
      <c r="AC413" s="47"/>
    </row>
    <row r="414" spans="1:29" ht="18.75">
      <c r="A414" s="1076"/>
      <c r="B414" s="444" t="s">
        <v>594</v>
      </c>
      <c r="C414" s="1111" t="s">
        <v>596</v>
      </c>
      <c r="D414" s="1112"/>
      <c r="E414" s="1112"/>
      <c r="F414" s="1112"/>
      <c r="G414" s="1112"/>
      <c r="H414" s="1112"/>
      <c r="I414" s="1112"/>
      <c r="J414" s="1112"/>
      <c r="K414" s="1112"/>
      <c r="L414" s="1112"/>
      <c r="M414" s="1112"/>
      <c r="N414" s="1113"/>
      <c r="P414" s="1076"/>
      <c r="Q414" s="14"/>
      <c r="R414" s="14"/>
      <c r="S414" s="14"/>
      <c r="T414" s="14"/>
      <c r="U414" s="14"/>
      <c r="V414" s="46"/>
      <c r="W414" s="46"/>
      <c r="X414" s="46"/>
      <c r="Y414" s="46"/>
      <c r="Z414" s="46"/>
      <c r="AA414" s="46"/>
      <c r="AB414" s="46"/>
      <c r="AC414" s="47"/>
    </row>
    <row r="415" spans="1:29" ht="15.75">
      <c r="A415" s="1076"/>
      <c r="B415" s="1116"/>
      <c r="C415" s="1117"/>
      <c r="D415" s="1117"/>
      <c r="E415" s="1117"/>
      <c r="F415" s="1117"/>
      <c r="G415" s="1117"/>
      <c r="H415" s="1117"/>
      <c r="I415" s="1117"/>
      <c r="J415" s="1117"/>
      <c r="K415" s="1117"/>
      <c r="L415" s="1117"/>
      <c r="M415" s="1117"/>
      <c r="N415" s="1118"/>
      <c r="P415" s="1076"/>
      <c r="Q415" s="14"/>
      <c r="R415" s="14"/>
      <c r="S415" s="14"/>
      <c r="T415" s="14"/>
      <c r="U415" s="14"/>
      <c r="V415" s="46"/>
      <c r="W415" s="46"/>
      <c r="X415" s="46"/>
      <c r="Y415" s="46"/>
      <c r="Z415" s="46"/>
      <c r="AA415" s="46"/>
      <c r="AB415" s="46"/>
      <c r="AC415" s="47"/>
    </row>
    <row r="416" spans="1:29" ht="15" customHeight="1">
      <c r="A416" s="1076"/>
      <c r="B416" s="1038" t="s">
        <v>37</v>
      </c>
      <c r="C416" s="1039"/>
      <c r="D416" s="1039"/>
      <c r="E416" s="1039"/>
      <c r="F416" s="1039"/>
      <c r="G416" s="1039"/>
      <c r="H416" s="1039"/>
      <c r="I416" s="1039"/>
      <c r="J416" s="1039"/>
      <c r="K416" s="1039"/>
      <c r="L416" s="1039"/>
      <c r="M416" s="1039"/>
      <c r="N416" s="1040"/>
      <c r="P416" s="1076"/>
      <c r="Q416" s="1038" t="s">
        <v>37</v>
      </c>
      <c r="R416" s="1039"/>
      <c r="S416" s="1039"/>
      <c r="T416" s="1039"/>
      <c r="U416" s="1039"/>
      <c r="V416" s="1039"/>
      <c r="W416" s="1039"/>
      <c r="X416" s="1039"/>
      <c r="Y416" s="1039"/>
      <c r="Z416" s="1039"/>
      <c r="AA416" s="1039"/>
      <c r="AB416" s="1039"/>
      <c r="AC416" s="1040"/>
    </row>
    <row r="417" spans="1:29" ht="15.75" thickBot="1">
      <c r="A417" s="1076"/>
      <c r="B417" s="1041"/>
      <c r="C417" s="1042"/>
      <c r="D417" s="1042"/>
      <c r="E417" s="1042"/>
      <c r="F417" s="1042"/>
      <c r="G417" s="1042"/>
      <c r="H417" s="1042"/>
      <c r="I417" s="1042"/>
      <c r="J417" s="1042"/>
      <c r="K417" s="1042"/>
      <c r="L417" s="1042"/>
      <c r="M417" s="1042"/>
      <c r="N417" s="1043"/>
      <c r="P417" s="1076"/>
      <c r="Q417" s="1041"/>
      <c r="R417" s="1042"/>
      <c r="S417" s="1042"/>
      <c r="T417" s="1042"/>
      <c r="U417" s="1042"/>
      <c r="V417" s="1042"/>
      <c r="W417" s="1042"/>
      <c r="X417" s="1042"/>
      <c r="Y417" s="1042"/>
      <c r="Z417" s="1042"/>
      <c r="AA417" s="1042"/>
      <c r="AB417" s="1042"/>
      <c r="AC417" s="1043"/>
    </row>
    <row r="419" spans="1:29" ht="15.75" thickBot="1">
      <c r="A419" s="15" t="s">
        <v>8</v>
      </c>
      <c r="B419" s="1075" t="str">
        <f>B420</f>
        <v>Glaçage chocolat N° 1</v>
      </c>
      <c r="C419" s="1075"/>
      <c r="D419" s="1075"/>
      <c r="E419" s="1075"/>
      <c r="F419" s="1075"/>
      <c r="G419" s="1075"/>
      <c r="H419" s="1075"/>
      <c r="I419" s="1075"/>
      <c r="J419" s="1075"/>
      <c r="K419" s="1075"/>
      <c r="L419" s="1075"/>
      <c r="M419" s="1075"/>
      <c r="N419" s="1075"/>
      <c r="O419" s="3"/>
      <c r="P419" s="15" t="s">
        <v>8</v>
      </c>
      <c r="Q419" s="1075" t="str">
        <f>Q420</f>
        <v>Glaçage chocolat N° 1</v>
      </c>
      <c r="R419" s="1075"/>
      <c r="S419" s="1075"/>
      <c r="T419" s="1075"/>
      <c r="U419" s="1075"/>
      <c r="V419" s="1075"/>
      <c r="W419" s="1075"/>
      <c r="X419" s="1075"/>
      <c r="Y419" s="1075"/>
      <c r="Z419" s="1075"/>
      <c r="AA419" s="1075"/>
      <c r="AB419" s="1075"/>
      <c r="AC419" s="1075"/>
    </row>
    <row r="420" spans="1:29" ht="23.25" customHeight="1">
      <c r="A420" s="1076" t="str">
        <f>B420</f>
        <v>Glaçage chocolat N° 1</v>
      </c>
      <c r="B420" s="1077" t="s">
        <v>186</v>
      </c>
      <c r="C420" s="1078"/>
      <c r="D420" s="1078"/>
      <c r="E420" s="1078"/>
      <c r="F420" s="1078"/>
      <c r="G420" s="1078"/>
      <c r="H420" s="1078"/>
      <c r="I420" s="1078"/>
      <c r="J420" s="1078"/>
      <c r="K420" s="1078"/>
      <c r="L420" s="1078"/>
      <c r="M420" s="1078"/>
      <c r="N420" s="1079"/>
      <c r="O420" s="3"/>
      <c r="P420" s="1076" t="str">
        <f>Q420</f>
        <v>Glaçage chocolat N° 1</v>
      </c>
      <c r="Q420" s="1083" t="s">
        <v>186</v>
      </c>
      <c r="R420" s="1084"/>
      <c r="S420" s="1084"/>
      <c r="T420" s="1084"/>
      <c r="U420" s="1084"/>
      <c r="V420" s="1084"/>
      <c r="W420" s="1084"/>
      <c r="X420" s="1084"/>
      <c r="Y420" s="1084"/>
      <c r="Z420" s="1084"/>
      <c r="AA420" s="1084"/>
      <c r="AB420" s="1084"/>
      <c r="AC420" s="1085"/>
    </row>
    <row r="421" spans="1:29" ht="15.75" customHeight="1">
      <c r="A421" s="1076"/>
      <c r="B421" s="1080"/>
      <c r="C421" s="1081"/>
      <c r="D421" s="1081"/>
      <c r="E421" s="1081"/>
      <c r="F421" s="1081"/>
      <c r="G421" s="1081"/>
      <c r="H421" s="1081"/>
      <c r="I421" s="1081"/>
      <c r="J421" s="1081"/>
      <c r="K421" s="1081"/>
      <c r="L421" s="1081"/>
      <c r="M421" s="1081"/>
      <c r="N421" s="1082"/>
      <c r="O421" s="3"/>
      <c r="P421" s="1076"/>
      <c r="Q421" s="1005"/>
      <c r="R421" s="1006"/>
      <c r="S421" s="1006"/>
      <c r="T421" s="1006"/>
      <c r="U421" s="1006"/>
      <c r="V421" s="1006"/>
      <c r="W421" s="1006"/>
      <c r="X421" s="1006"/>
      <c r="Y421" s="1006"/>
      <c r="Z421" s="1006"/>
      <c r="AA421" s="1006"/>
      <c r="AB421" s="1006"/>
      <c r="AC421" s="1007"/>
    </row>
    <row r="422" spans="1:29" ht="15.75" customHeight="1">
      <c r="A422" s="1076"/>
      <c r="B422" s="1086" t="s">
        <v>10</v>
      </c>
      <c r="C422" s="1087"/>
      <c r="D422" s="1087"/>
      <c r="E422" s="1087"/>
      <c r="F422" s="1087"/>
      <c r="G422" s="1087"/>
      <c r="H422" s="1087"/>
      <c r="I422" s="1087"/>
      <c r="J422" s="1087"/>
      <c r="K422" s="1087"/>
      <c r="L422" s="1087"/>
      <c r="M422" s="1087"/>
      <c r="N422" s="1088"/>
      <c r="O422" s="3"/>
      <c r="P422" s="1076"/>
      <c r="Q422" s="1086" t="s">
        <v>10</v>
      </c>
      <c r="R422" s="1087"/>
      <c r="S422" s="1087"/>
      <c r="T422" s="1087"/>
      <c r="U422" s="1087"/>
      <c r="V422" s="1087"/>
      <c r="W422" s="1087"/>
      <c r="X422" s="1087"/>
      <c r="Y422" s="1087"/>
      <c r="Z422" s="1087"/>
      <c r="AA422" s="1087"/>
      <c r="AB422" s="1087"/>
      <c r="AC422" s="1088"/>
    </row>
    <row r="423" spans="1:29" ht="15.75" customHeight="1" thickBot="1">
      <c r="A423" s="1076"/>
      <c r="B423" s="1089"/>
      <c r="C423" s="1090"/>
      <c r="D423" s="1090"/>
      <c r="E423" s="1090"/>
      <c r="F423" s="1090"/>
      <c r="G423" s="1090"/>
      <c r="H423" s="1090"/>
      <c r="I423" s="1090"/>
      <c r="J423" s="1090"/>
      <c r="K423" s="1090"/>
      <c r="L423" s="1090"/>
      <c r="M423" s="1090"/>
      <c r="N423" s="1091"/>
      <c r="O423" s="3"/>
      <c r="P423" s="1076"/>
      <c r="Q423" s="1089"/>
      <c r="R423" s="1090"/>
      <c r="S423" s="1090"/>
      <c r="T423" s="1090"/>
      <c r="U423" s="1090"/>
      <c r="V423" s="1090"/>
      <c r="W423" s="1090"/>
      <c r="X423" s="1090"/>
      <c r="Y423" s="1090"/>
      <c r="Z423" s="1090"/>
      <c r="AA423" s="1090"/>
      <c r="AB423" s="1090"/>
      <c r="AC423" s="1091"/>
    </row>
    <row r="424" spans="1:29" ht="15" customHeight="1">
      <c r="A424" s="1076"/>
      <c r="B424" s="20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7"/>
      <c r="O424" s="3"/>
      <c r="P424" s="1076"/>
      <c r="Q424" s="1095" t="s">
        <v>11</v>
      </c>
      <c r="R424" s="1096"/>
      <c r="S424" s="1096"/>
      <c r="T424" s="1096"/>
      <c r="U424" s="1096"/>
      <c r="V424" s="1096"/>
      <c r="W424" s="1096"/>
      <c r="X424" s="1096"/>
      <c r="Y424" s="1096"/>
      <c r="Z424" s="1096"/>
      <c r="AA424" s="1096"/>
      <c r="AB424" s="1096"/>
      <c r="AC424" s="1097"/>
    </row>
    <row r="425" spans="1:29" ht="15" customHeight="1" thickBot="1">
      <c r="A425" s="1076"/>
      <c r="B425" s="20"/>
      <c r="C425" s="14"/>
      <c r="D425" s="14"/>
      <c r="E425" s="14"/>
      <c r="F425" s="14"/>
      <c r="G425" s="1028" t="s">
        <v>12</v>
      </c>
      <c r="H425" s="1028"/>
      <c r="I425" s="14"/>
      <c r="J425" s="14"/>
      <c r="K425" s="14"/>
      <c r="L425" s="14"/>
      <c r="M425" s="14"/>
      <c r="N425" s="17"/>
      <c r="O425" s="3"/>
      <c r="P425" s="1076"/>
      <c r="Q425" s="1098"/>
      <c r="R425" s="1099"/>
      <c r="S425" s="1099"/>
      <c r="T425" s="1099"/>
      <c r="U425" s="1099"/>
      <c r="V425" s="1099"/>
      <c r="W425" s="1099"/>
      <c r="X425" s="1099"/>
      <c r="Y425" s="1099"/>
      <c r="Z425" s="1099"/>
      <c r="AA425" s="1099"/>
      <c r="AB425" s="1099"/>
      <c r="AC425" s="1100"/>
    </row>
    <row r="426" spans="1:29" ht="18.75" customHeight="1">
      <c r="A426" s="1076"/>
      <c r="B426" s="20"/>
      <c r="C426" s="14"/>
      <c r="D426" s="14"/>
      <c r="E426" s="481" t="s">
        <v>13</v>
      </c>
      <c r="F426" s="564" t="s">
        <v>39</v>
      </c>
      <c r="G426" s="1103">
        <v>1</v>
      </c>
      <c r="H426" s="1104"/>
      <c r="I426" s="578"/>
      <c r="J426" s="489"/>
      <c r="K426" s="489"/>
      <c r="L426" s="489"/>
      <c r="M426" s="489"/>
      <c r="N426" s="490"/>
      <c r="O426" s="3"/>
      <c r="P426" s="1076"/>
      <c r="Q426" s="20"/>
      <c r="R426" s="1102" t="s">
        <v>57</v>
      </c>
      <c r="S426" s="1102"/>
      <c r="T426" s="1102"/>
      <c r="U426" s="1102"/>
      <c r="V426" s="1102"/>
      <c r="W426" s="1102"/>
      <c r="X426" s="1102"/>
      <c r="Y426" s="1102"/>
      <c r="Z426" s="1102"/>
      <c r="AA426" s="1102"/>
      <c r="AB426" s="1102"/>
      <c r="AC426" s="17"/>
    </row>
    <row r="427" spans="1:29" ht="21">
      <c r="A427" s="1076"/>
      <c r="B427" s="115"/>
      <c r="C427" s="502" t="s">
        <v>18</v>
      </c>
      <c r="D427" s="24" t="s">
        <v>19</v>
      </c>
      <c r="E427" s="14"/>
      <c r="F427" s="14"/>
      <c r="G427" s="581"/>
      <c r="H427" s="582"/>
      <c r="I427" s="489"/>
      <c r="J427" s="543" t="s">
        <v>20</v>
      </c>
      <c r="K427" s="583"/>
      <c r="L427" s="583"/>
      <c r="M427" s="583"/>
      <c r="N427" s="584"/>
      <c r="O427" s="3"/>
      <c r="P427" s="1076"/>
      <c r="Q427" s="20"/>
      <c r="R427" s="1102"/>
      <c r="S427" s="1102"/>
      <c r="T427" s="1102"/>
      <c r="U427" s="1102"/>
      <c r="V427" s="1102"/>
      <c r="W427" s="1102"/>
      <c r="X427" s="1102"/>
      <c r="Y427" s="1102"/>
      <c r="Z427" s="1102"/>
      <c r="AA427" s="1102"/>
      <c r="AB427" s="1102"/>
      <c r="AC427" s="17"/>
    </row>
    <row r="428" spans="1:29" ht="16.5" customHeight="1">
      <c r="A428" s="1076"/>
      <c r="B428" s="20"/>
      <c r="C428" s="504">
        <v>0.4</v>
      </c>
      <c r="D428" s="1035" t="s">
        <v>187</v>
      </c>
      <c r="E428" s="1035"/>
      <c r="F428" s="1035"/>
      <c r="G428" s="1136">
        <f>(C428/C435)*G426</f>
        <v>0.18181818181818182</v>
      </c>
      <c r="H428" s="1137"/>
      <c r="I428" s="585"/>
      <c r="J428" s="586" t="s">
        <v>188</v>
      </c>
      <c r="K428" s="586"/>
      <c r="L428" s="586"/>
      <c r="M428" s="586"/>
      <c r="N428" s="587"/>
      <c r="O428" s="3"/>
      <c r="P428" s="1076"/>
      <c r="Q428" s="20"/>
      <c r="R428" s="1102"/>
      <c r="S428" s="1102"/>
      <c r="T428" s="1102"/>
      <c r="U428" s="1102"/>
      <c r="V428" s="1102"/>
      <c r="W428" s="1102"/>
      <c r="X428" s="1102"/>
      <c r="Y428" s="1102"/>
      <c r="Z428" s="1102"/>
      <c r="AA428" s="1102"/>
      <c r="AB428" s="1102"/>
      <c r="AC428" s="17"/>
    </row>
    <row r="429" spans="1:29" ht="21">
      <c r="A429" s="1076"/>
      <c r="B429" s="20"/>
      <c r="C429" s="504">
        <v>0.5</v>
      </c>
      <c r="D429" s="1016" t="s">
        <v>118</v>
      </c>
      <c r="E429" s="1016"/>
      <c r="F429" s="1016"/>
      <c r="G429" s="1065">
        <f>(C429/C435)*G426</f>
        <v>0.22727272727272727</v>
      </c>
      <c r="H429" s="1066"/>
      <c r="I429" s="566"/>
      <c r="J429" s="1138" t="s">
        <v>189</v>
      </c>
      <c r="K429" s="1138"/>
      <c r="L429" s="1138"/>
      <c r="M429" s="1138"/>
      <c r="N429" s="1139"/>
      <c r="O429" s="3"/>
      <c r="P429" s="1076"/>
      <c r="Q429" s="20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7"/>
    </row>
    <row r="430" spans="1:29" ht="15.75" customHeight="1">
      <c r="A430" s="1076"/>
      <c r="B430" s="20"/>
      <c r="C430" s="504">
        <v>0.1</v>
      </c>
      <c r="D430" s="1018" t="s">
        <v>120</v>
      </c>
      <c r="E430" s="1018"/>
      <c r="F430" s="1018"/>
      <c r="G430" s="1071">
        <f>(C430/C435)*G426</f>
        <v>4.5454545454545456E-2</v>
      </c>
      <c r="H430" s="1072"/>
      <c r="I430" s="567"/>
      <c r="J430" s="1140"/>
      <c r="K430" s="1140"/>
      <c r="L430" s="1140"/>
      <c r="M430" s="1140"/>
      <c r="N430" s="1141"/>
      <c r="O430" s="3"/>
      <c r="P430" s="1076"/>
      <c r="Q430" s="20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7"/>
    </row>
    <row r="431" spans="1:29" ht="15.75" customHeight="1">
      <c r="A431" s="1076"/>
      <c r="B431" s="20"/>
      <c r="C431" s="504">
        <v>0.2</v>
      </c>
      <c r="D431" s="1014" t="s">
        <v>190</v>
      </c>
      <c r="E431" s="1014"/>
      <c r="F431" s="1014"/>
      <c r="G431" s="1073">
        <f>(C431/C435)*G426</f>
        <v>9.0909090909090912E-2</v>
      </c>
      <c r="H431" s="1074"/>
      <c r="I431" s="489"/>
      <c r="J431" s="541" t="s">
        <v>191</v>
      </c>
      <c r="K431" s="541"/>
      <c r="L431" s="541"/>
      <c r="M431" s="541"/>
      <c r="N431" s="542"/>
      <c r="O431" s="3"/>
      <c r="P431" s="1076"/>
      <c r="Q431" s="20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7"/>
    </row>
    <row r="432" spans="1:29" ht="15.75" customHeight="1">
      <c r="A432" s="1076"/>
      <c r="B432" s="20"/>
      <c r="C432" s="504">
        <v>1</v>
      </c>
      <c r="D432" s="1014" t="s">
        <v>192</v>
      </c>
      <c r="E432" s="1014"/>
      <c r="F432" s="1014"/>
      <c r="G432" s="1073">
        <f>(C432/C435)*G426</f>
        <v>0.45454545454545453</v>
      </c>
      <c r="H432" s="1074"/>
      <c r="I432" s="489"/>
      <c r="J432" s="541" t="s">
        <v>193</v>
      </c>
      <c r="K432" s="541"/>
      <c r="L432" s="541"/>
      <c r="M432" s="541"/>
      <c r="N432" s="542"/>
      <c r="O432" s="3"/>
      <c r="P432" s="1076"/>
      <c r="Q432" s="20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7"/>
    </row>
    <row r="433" spans="1:29" ht="15.75" customHeight="1">
      <c r="A433" s="1076"/>
      <c r="B433" s="20"/>
      <c r="C433" s="504" t="s">
        <v>172</v>
      </c>
      <c r="D433" s="1014" t="s">
        <v>194</v>
      </c>
      <c r="E433" s="1014"/>
      <c r="F433" s="1014"/>
      <c r="G433" s="1134" t="str">
        <f>IF(ISTEXT(C433),"",(C433/C435)*G426)</f>
        <v/>
      </c>
      <c r="H433" s="1135"/>
      <c r="I433" s="489"/>
      <c r="J433" s="541"/>
      <c r="K433" s="541"/>
      <c r="L433" s="541"/>
      <c r="M433" s="541"/>
      <c r="N433" s="542"/>
      <c r="O433" s="3"/>
      <c r="P433" s="1076"/>
      <c r="Q433" s="20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7"/>
    </row>
    <row r="434" spans="1:29" ht="15.75" customHeight="1">
      <c r="A434" s="1076"/>
      <c r="B434" s="20"/>
      <c r="C434" s="467"/>
      <c r="D434" s="483"/>
      <c r="E434" s="535"/>
      <c r="F434" s="535"/>
      <c r="G434" s="1073"/>
      <c r="H434" s="1074"/>
      <c r="I434" s="489"/>
      <c r="J434" s="541"/>
      <c r="K434" s="541"/>
      <c r="L434" s="541"/>
      <c r="M434" s="541"/>
      <c r="N434" s="542"/>
      <c r="O434" s="3"/>
      <c r="P434" s="1076"/>
      <c r="Q434" s="33" t="s">
        <v>2</v>
      </c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7"/>
    </row>
    <row r="435" spans="1:29" ht="21.75" thickBot="1">
      <c r="A435" s="1076"/>
      <c r="B435" s="20"/>
      <c r="C435" s="34">
        <f>SUM(C428:C433)</f>
        <v>2.2000000000000002</v>
      </c>
      <c r="D435" s="1046" t="s">
        <v>31</v>
      </c>
      <c r="E435" s="1046"/>
      <c r="F435" s="1046"/>
      <c r="G435" s="1073">
        <f>SUM(G428:G433)</f>
        <v>1</v>
      </c>
      <c r="H435" s="1074">
        <f>SUM(H428:H433)</f>
        <v>0</v>
      </c>
      <c r="I435" s="489"/>
      <c r="J435" s="541"/>
      <c r="K435" s="541"/>
      <c r="L435" s="541"/>
      <c r="M435" s="541"/>
      <c r="N435" s="542"/>
      <c r="O435" s="3"/>
      <c r="P435" s="1076"/>
      <c r="Q435" s="12" t="str">
        <f ca="1">CELL("nomfichier",P431)</f>
        <v>D:\1 UPRT SITE WEB\uprt.fr\ff-mickael-rabeau\[ff-mr-chocolat.xlsx]Chocolat</v>
      </c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7"/>
    </row>
    <row r="436" spans="1:29" ht="21.75" thickBot="1">
      <c r="A436" s="1076"/>
      <c r="B436" s="20"/>
      <c r="C436" s="66"/>
      <c r="D436" s="538"/>
      <c r="E436" s="538"/>
      <c r="F436" s="538"/>
      <c r="G436" s="63"/>
      <c r="H436" s="63"/>
      <c r="I436" s="14"/>
      <c r="J436" s="54"/>
      <c r="K436" s="54"/>
      <c r="L436" s="54"/>
      <c r="M436" s="54"/>
      <c r="N436" s="55"/>
      <c r="O436" s="3"/>
      <c r="P436" s="1076"/>
      <c r="Q436" s="38"/>
      <c r="R436" s="39"/>
      <c r="S436" s="39"/>
      <c r="T436" s="39"/>
      <c r="U436" s="40"/>
      <c r="V436" s="40"/>
      <c r="W436" s="40"/>
      <c r="X436" s="40"/>
      <c r="Y436" s="40"/>
      <c r="Z436" s="40"/>
      <c r="AA436" s="40"/>
      <c r="AB436" s="40"/>
      <c r="AC436" s="41"/>
    </row>
    <row r="437" spans="1:29">
      <c r="A437" s="1076"/>
      <c r="B437" s="514" t="s">
        <v>18</v>
      </c>
      <c r="C437" s="58" t="s">
        <v>32</v>
      </c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1"/>
      <c r="P437" s="1076"/>
      <c r="Q437" s="20"/>
      <c r="R437" s="14" t="s">
        <v>5</v>
      </c>
      <c r="S437" s="43" t="s">
        <v>33</v>
      </c>
      <c r="T437" s="14"/>
      <c r="U437" s="14"/>
      <c r="V437" s="1036" t="s">
        <v>34</v>
      </c>
      <c r="W437" s="1036"/>
      <c r="X437" s="1036"/>
      <c r="Y437" s="1036"/>
      <c r="Z437" s="1036"/>
      <c r="AA437" s="1036"/>
      <c r="AB437" s="1036"/>
      <c r="AC437" s="1037"/>
    </row>
    <row r="438" spans="1:29">
      <c r="A438" s="1076"/>
      <c r="B438" s="520" t="s">
        <v>12</v>
      </c>
      <c r="C438" s="59" t="s">
        <v>35</v>
      </c>
      <c r="D438" s="44"/>
      <c r="E438" s="44"/>
      <c r="F438" s="44"/>
      <c r="G438" s="44"/>
      <c r="H438" s="44"/>
      <c r="I438" s="44"/>
      <c r="J438" s="44"/>
      <c r="K438" s="44"/>
      <c r="L438" s="44"/>
      <c r="M438" s="14"/>
      <c r="N438" s="45"/>
      <c r="P438" s="1076"/>
      <c r="Q438" s="14"/>
      <c r="R438" s="14"/>
      <c r="S438" s="14"/>
      <c r="T438" s="14"/>
      <c r="U438" s="14"/>
      <c r="V438" s="46"/>
      <c r="W438" s="46" t="s">
        <v>36</v>
      </c>
      <c r="X438" s="46"/>
      <c r="Y438" s="46"/>
      <c r="Z438" s="46"/>
      <c r="AA438" s="46"/>
      <c r="AB438" s="46"/>
      <c r="AC438" s="47"/>
    </row>
    <row r="439" spans="1:29" ht="15.75">
      <c r="A439" s="1076"/>
      <c r="B439" s="441" t="s">
        <v>573</v>
      </c>
      <c r="C439" s="442"/>
      <c r="D439" s="442"/>
      <c r="E439" s="442"/>
      <c r="F439" s="442"/>
      <c r="G439" s="442"/>
      <c r="H439" s="442"/>
      <c r="I439" s="442"/>
      <c r="J439" s="442"/>
      <c r="K439" s="442"/>
      <c r="L439" s="442"/>
      <c r="M439" s="442"/>
      <c r="N439" s="443"/>
      <c r="P439" s="1076"/>
      <c r="Q439" s="14"/>
      <c r="R439" s="14"/>
      <c r="S439" s="14"/>
      <c r="T439" s="14"/>
      <c r="U439" s="14"/>
      <c r="V439" s="46"/>
      <c r="W439" s="46"/>
      <c r="X439" s="46"/>
      <c r="Y439" s="46"/>
      <c r="Z439" s="46"/>
      <c r="AA439" s="46"/>
      <c r="AB439" s="46"/>
      <c r="AC439" s="47"/>
    </row>
    <row r="440" spans="1:29" ht="18.75">
      <c r="A440" s="1076"/>
      <c r="B440" s="444" t="s">
        <v>574</v>
      </c>
      <c r="C440" s="1111" t="s">
        <v>597</v>
      </c>
      <c r="D440" s="1112"/>
      <c r="E440" s="1112"/>
      <c r="F440" s="1112"/>
      <c r="G440" s="1112"/>
      <c r="H440" s="1112"/>
      <c r="I440" s="1112"/>
      <c r="J440" s="1112"/>
      <c r="K440" s="1112"/>
      <c r="L440" s="1112"/>
      <c r="M440" s="1112"/>
      <c r="N440" s="1113"/>
      <c r="P440" s="1076"/>
      <c r="Q440" s="14"/>
      <c r="R440" s="14"/>
      <c r="S440" s="14"/>
      <c r="T440" s="14"/>
      <c r="U440" s="14"/>
      <c r="V440" s="46"/>
      <c r="W440" s="46"/>
      <c r="X440" s="46"/>
      <c r="Y440" s="46"/>
      <c r="Z440" s="46"/>
      <c r="AA440" s="46"/>
      <c r="AB440" s="46"/>
      <c r="AC440" s="47"/>
    </row>
    <row r="441" spans="1:29" ht="18.75">
      <c r="A441" s="1076"/>
      <c r="B441" s="444" t="s">
        <v>575</v>
      </c>
      <c r="C441" s="1111" t="s">
        <v>598</v>
      </c>
      <c r="D441" s="1112"/>
      <c r="E441" s="1112"/>
      <c r="F441" s="1112"/>
      <c r="G441" s="1112"/>
      <c r="H441" s="1112"/>
      <c r="I441" s="1112"/>
      <c r="J441" s="1112"/>
      <c r="K441" s="1112"/>
      <c r="L441" s="1112"/>
      <c r="M441" s="1112"/>
      <c r="N441" s="1113"/>
      <c r="P441" s="1076"/>
      <c r="Q441" s="14"/>
      <c r="R441" s="14"/>
      <c r="S441" s="14"/>
      <c r="T441" s="14"/>
      <c r="U441" s="14"/>
      <c r="V441" s="46"/>
      <c r="W441" s="46"/>
      <c r="X441" s="46"/>
      <c r="Y441" s="46"/>
      <c r="Z441" s="46"/>
      <c r="AA441" s="46"/>
      <c r="AB441" s="46"/>
      <c r="AC441" s="47"/>
    </row>
    <row r="442" spans="1:29" ht="15.75">
      <c r="A442" s="1076"/>
      <c r="B442" s="1116"/>
      <c r="C442" s="1117"/>
      <c r="D442" s="1117"/>
      <c r="E442" s="1117"/>
      <c r="F442" s="1117"/>
      <c r="G442" s="1117"/>
      <c r="H442" s="1117"/>
      <c r="I442" s="1117"/>
      <c r="J442" s="1117"/>
      <c r="K442" s="1117"/>
      <c r="L442" s="1117"/>
      <c r="M442" s="1117"/>
      <c r="N442" s="1118"/>
      <c r="P442" s="1076"/>
      <c r="Q442" s="14"/>
      <c r="R442" s="14"/>
      <c r="S442" s="14"/>
      <c r="T442" s="14"/>
      <c r="U442" s="14"/>
      <c r="V442" s="46"/>
      <c r="W442" s="46"/>
      <c r="X442" s="46"/>
      <c r="Y442" s="46"/>
      <c r="Z442" s="46"/>
      <c r="AA442" s="46"/>
      <c r="AB442" s="46"/>
      <c r="AC442" s="47"/>
    </row>
    <row r="443" spans="1:29" ht="15" customHeight="1">
      <c r="A443" s="1076"/>
      <c r="B443" s="1038" t="s">
        <v>37</v>
      </c>
      <c r="C443" s="1039"/>
      <c r="D443" s="1039"/>
      <c r="E443" s="1039"/>
      <c r="F443" s="1039"/>
      <c r="G443" s="1039"/>
      <c r="H443" s="1039"/>
      <c r="I443" s="1039"/>
      <c r="J443" s="1039"/>
      <c r="K443" s="1039"/>
      <c r="L443" s="1039"/>
      <c r="M443" s="1039"/>
      <c r="N443" s="1040"/>
      <c r="P443" s="1076"/>
      <c r="Q443" s="1038" t="s">
        <v>37</v>
      </c>
      <c r="R443" s="1039"/>
      <c r="S443" s="1039"/>
      <c r="T443" s="1039"/>
      <c r="U443" s="1039"/>
      <c r="V443" s="1039"/>
      <c r="W443" s="1039"/>
      <c r="X443" s="1039"/>
      <c r="Y443" s="1039"/>
      <c r="Z443" s="1039"/>
      <c r="AA443" s="1039"/>
      <c r="AB443" s="1039"/>
      <c r="AC443" s="1040"/>
    </row>
    <row r="444" spans="1:29" ht="15.75" thickBot="1">
      <c r="A444" s="1076"/>
      <c r="B444" s="1041"/>
      <c r="C444" s="1042"/>
      <c r="D444" s="1042"/>
      <c r="E444" s="1042"/>
      <c r="F444" s="1042"/>
      <c r="G444" s="1042"/>
      <c r="H444" s="1042"/>
      <c r="I444" s="1042"/>
      <c r="J444" s="1042"/>
      <c r="K444" s="1042"/>
      <c r="L444" s="1042"/>
      <c r="M444" s="1042"/>
      <c r="N444" s="1043"/>
      <c r="P444" s="1076"/>
      <c r="Q444" s="1041"/>
      <c r="R444" s="1042"/>
      <c r="S444" s="1042"/>
      <c r="T444" s="1042"/>
      <c r="U444" s="1042"/>
      <c r="V444" s="1042"/>
      <c r="W444" s="1042"/>
      <c r="X444" s="1042"/>
      <c r="Y444" s="1042"/>
      <c r="Z444" s="1042"/>
      <c r="AA444" s="1042"/>
      <c r="AB444" s="1042"/>
      <c r="AC444" s="1043"/>
    </row>
    <row r="445" spans="1:29">
      <c r="A445" s="119"/>
      <c r="B445" s="119"/>
      <c r="C445" s="119"/>
      <c r="D445" s="119"/>
      <c r="E445" s="119"/>
      <c r="F445" s="119"/>
      <c r="G445" s="119"/>
      <c r="H445" s="119"/>
      <c r="I445" s="119"/>
      <c r="J445" s="119"/>
      <c r="K445" s="119"/>
      <c r="L445" s="119"/>
      <c r="M445" s="119"/>
      <c r="N445" s="119"/>
      <c r="P445" s="119"/>
      <c r="Q445" s="119"/>
      <c r="R445" s="119"/>
      <c r="S445" s="119"/>
      <c r="T445" s="119"/>
      <c r="U445" s="119"/>
      <c r="V445" s="119"/>
      <c r="W445" s="119"/>
      <c r="X445" s="119"/>
      <c r="Y445" s="119"/>
      <c r="Z445" s="119"/>
      <c r="AA445" s="119"/>
      <c r="AB445" s="119"/>
      <c r="AC445" s="119"/>
    </row>
    <row r="446" spans="1:29" ht="15.75" thickBot="1">
      <c r="A446" s="15" t="s">
        <v>8</v>
      </c>
      <c r="B446" s="1075" t="str">
        <f>B447</f>
        <v>Glaçage chocolat N° 2</v>
      </c>
      <c r="C446" s="1075"/>
      <c r="D446" s="1075"/>
      <c r="E446" s="1075"/>
      <c r="F446" s="1075"/>
      <c r="G446" s="1075"/>
      <c r="H446" s="1075"/>
      <c r="I446" s="1075"/>
      <c r="J446" s="1075"/>
      <c r="K446" s="1075"/>
      <c r="L446" s="1075"/>
      <c r="M446" s="1075"/>
      <c r="N446" s="1075"/>
      <c r="O446" s="3"/>
      <c r="P446" s="15" t="s">
        <v>8</v>
      </c>
      <c r="Q446" s="1075" t="str">
        <f>Q447</f>
        <v>Glaçage chocolat N° 2</v>
      </c>
      <c r="R446" s="1075"/>
      <c r="S446" s="1075"/>
      <c r="T446" s="1075"/>
      <c r="U446" s="1075"/>
      <c r="V446" s="1075"/>
      <c r="W446" s="1075"/>
      <c r="X446" s="1075"/>
      <c r="Y446" s="1075"/>
      <c r="Z446" s="1075"/>
      <c r="AA446" s="1075"/>
      <c r="AB446" s="1075"/>
      <c r="AC446" s="1075"/>
    </row>
    <row r="447" spans="1:29" ht="23.25" customHeight="1">
      <c r="A447" s="1076" t="str">
        <f>B447</f>
        <v>Glaçage chocolat N° 2</v>
      </c>
      <c r="B447" s="1077" t="s">
        <v>195</v>
      </c>
      <c r="C447" s="1078"/>
      <c r="D447" s="1078"/>
      <c r="E447" s="1078"/>
      <c r="F447" s="1078"/>
      <c r="G447" s="1078"/>
      <c r="H447" s="1078"/>
      <c r="I447" s="1078"/>
      <c r="J447" s="1078"/>
      <c r="K447" s="1078"/>
      <c r="L447" s="1078"/>
      <c r="M447" s="1078"/>
      <c r="N447" s="1079"/>
      <c r="O447" s="3"/>
      <c r="P447" s="1076" t="str">
        <f>Q447</f>
        <v>Glaçage chocolat N° 2</v>
      </c>
      <c r="Q447" s="1083" t="s">
        <v>195</v>
      </c>
      <c r="R447" s="1084"/>
      <c r="S447" s="1084"/>
      <c r="T447" s="1084"/>
      <c r="U447" s="1084"/>
      <c r="V447" s="1084"/>
      <c r="W447" s="1084"/>
      <c r="X447" s="1084"/>
      <c r="Y447" s="1084"/>
      <c r="Z447" s="1084"/>
      <c r="AA447" s="1084"/>
      <c r="AB447" s="1084"/>
      <c r="AC447" s="1085"/>
    </row>
    <row r="448" spans="1:29" ht="15.75" customHeight="1">
      <c r="A448" s="1076"/>
      <c r="B448" s="1080"/>
      <c r="C448" s="1081"/>
      <c r="D448" s="1081"/>
      <c r="E448" s="1081"/>
      <c r="F448" s="1081"/>
      <c r="G448" s="1081"/>
      <c r="H448" s="1081"/>
      <c r="I448" s="1081"/>
      <c r="J448" s="1081"/>
      <c r="K448" s="1081"/>
      <c r="L448" s="1081"/>
      <c r="M448" s="1081"/>
      <c r="N448" s="1082"/>
      <c r="O448" s="3"/>
      <c r="P448" s="1076"/>
      <c r="Q448" s="1005"/>
      <c r="R448" s="1006"/>
      <c r="S448" s="1006"/>
      <c r="T448" s="1006"/>
      <c r="U448" s="1006"/>
      <c r="V448" s="1006"/>
      <c r="W448" s="1006"/>
      <c r="X448" s="1006"/>
      <c r="Y448" s="1006"/>
      <c r="Z448" s="1006"/>
      <c r="AA448" s="1006"/>
      <c r="AB448" s="1006"/>
      <c r="AC448" s="1007"/>
    </row>
    <row r="449" spans="1:29" ht="15.75" customHeight="1">
      <c r="A449" s="1076"/>
      <c r="B449" s="1086" t="s">
        <v>10</v>
      </c>
      <c r="C449" s="1087"/>
      <c r="D449" s="1087"/>
      <c r="E449" s="1087"/>
      <c r="F449" s="1087"/>
      <c r="G449" s="1087"/>
      <c r="H449" s="1087"/>
      <c r="I449" s="1087"/>
      <c r="J449" s="1087"/>
      <c r="K449" s="1087"/>
      <c r="L449" s="1087"/>
      <c r="M449" s="1087"/>
      <c r="N449" s="1088"/>
      <c r="O449" s="3"/>
      <c r="P449" s="1076"/>
      <c r="Q449" s="1086" t="s">
        <v>10</v>
      </c>
      <c r="R449" s="1087"/>
      <c r="S449" s="1087"/>
      <c r="T449" s="1087"/>
      <c r="U449" s="1087"/>
      <c r="V449" s="1087"/>
      <c r="W449" s="1087"/>
      <c r="X449" s="1087"/>
      <c r="Y449" s="1087"/>
      <c r="Z449" s="1087"/>
      <c r="AA449" s="1087"/>
      <c r="AB449" s="1087"/>
      <c r="AC449" s="1088"/>
    </row>
    <row r="450" spans="1:29" ht="15.75" customHeight="1" thickBot="1">
      <c r="A450" s="1076"/>
      <c r="B450" s="1089"/>
      <c r="C450" s="1090"/>
      <c r="D450" s="1090"/>
      <c r="E450" s="1090"/>
      <c r="F450" s="1090"/>
      <c r="G450" s="1090"/>
      <c r="H450" s="1090"/>
      <c r="I450" s="1090"/>
      <c r="J450" s="1090"/>
      <c r="K450" s="1090"/>
      <c r="L450" s="1090"/>
      <c r="M450" s="1090"/>
      <c r="N450" s="1091"/>
      <c r="O450" s="3"/>
      <c r="P450" s="1076"/>
      <c r="Q450" s="1089"/>
      <c r="R450" s="1090"/>
      <c r="S450" s="1090"/>
      <c r="T450" s="1090"/>
      <c r="U450" s="1090"/>
      <c r="V450" s="1090"/>
      <c r="W450" s="1090"/>
      <c r="X450" s="1090"/>
      <c r="Y450" s="1090"/>
      <c r="Z450" s="1090"/>
      <c r="AA450" s="1090"/>
      <c r="AB450" s="1090"/>
      <c r="AC450" s="1091"/>
    </row>
    <row r="451" spans="1:29" ht="15" customHeight="1">
      <c r="A451" s="1076"/>
      <c r="B451" s="20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7"/>
      <c r="O451" s="3"/>
      <c r="P451" s="1076"/>
      <c r="Q451" s="1095" t="s">
        <v>11</v>
      </c>
      <c r="R451" s="1096"/>
      <c r="S451" s="1096"/>
      <c r="T451" s="1096"/>
      <c r="U451" s="1096"/>
      <c r="V451" s="1096"/>
      <c r="W451" s="1096"/>
      <c r="X451" s="1096"/>
      <c r="Y451" s="1096"/>
      <c r="Z451" s="1096"/>
      <c r="AA451" s="1096"/>
      <c r="AB451" s="1096"/>
      <c r="AC451" s="1097"/>
    </row>
    <row r="452" spans="1:29" ht="15" customHeight="1" thickBot="1">
      <c r="A452" s="1076"/>
      <c r="B452" s="20"/>
      <c r="C452" s="14"/>
      <c r="D452" s="14"/>
      <c r="E452" s="14"/>
      <c r="F452" s="14"/>
      <c r="G452" s="1028" t="s">
        <v>12</v>
      </c>
      <c r="H452" s="1028"/>
      <c r="I452" s="14"/>
      <c r="J452" s="14"/>
      <c r="K452" s="14"/>
      <c r="L452" s="14"/>
      <c r="M452" s="14"/>
      <c r="N452" s="17"/>
      <c r="O452" s="3"/>
      <c r="P452" s="1076"/>
      <c r="Q452" s="1098"/>
      <c r="R452" s="1099"/>
      <c r="S452" s="1099"/>
      <c r="T452" s="1099"/>
      <c r="U452" s="1099"/>
      <c r="V452" s="1099"/>
      <c r="W452" s="1099"/>
      <c r="X452" s="1099"/>
      <c r="Y452" s="1099"/>
      <c r="Z452" s="1099"/>
      <c r="AA452" s="1099"/>
      <c r="AB452" s="1099"/>
      <c r="AC452" s="1100"/>
    </row>
    <row r="453" spans="1:29" ht="18.75" customHeight="1">
      <c r="A453" s="1076"/>
      <c r="B453" s="20"/>
      <c r="C453" s="14"/>
      <c r="D453" s="480"/>
      <c r="E453" s="481" t="s">
        <v>13</v>
      </c>
      <c r="F453" s="564" t="s">
        <v>39</v>
      </c>
      <c r="G453" s="1103">
        <v>1</v>
      </c>
      <c r="H453" s="1104"/>
      <c r="I453" s="51"/>
      <c r="J453" s="14"/>
      <c r="K453" s="14"/>
      <c r="L453" s="14"/>
      <c r="M453" s="14"/>
      <c r="N453" s="17"/>
      <c r="O453" s="3"/>
      <c r="P453" s="1076"/>
      <c r="Q453" s="20"/>
      <c r="R453" s="1102" t="s">
        <v>57</v>
      </c>
      <c r="S453" s="1102"/>
      <c r="T453" s="1102"/>
      <c r="U453" s="1102"/>
      <c r="V453" s="1102"/>
      <c r="W453" s="1102"/>
      <c r="X453" s="1102"/>
      <c r="Y453" s="1102"/>
      <c r="Z453" s="1102"/>
      <c r="AA453" s="1102"/>
      <c r="AB453" s="1102"/>
      <c r="AC453" s="17"/>
    </row>
    <row r="454" spans="1:29" ht="18.75">
      <c r="A454" s="1076"/>
      <c r="B454" s="115"/>
      <c r="C454" s="502" t="s">
        <v>18</v>
      </c>
      <c r="D454" s="24" t="s">
        <v>19</v>
      </c>
      <c r="E454" s="14"/>
      <c r="F454" s="14"/>
      <c r="G454" s="550"/>
      <c r="H454" s="551"/>
      <c r="I454" s="14"/>
      <c r="J454" s="543" t="s">
        <v>20</v>
      </c>
      <c r="K454" s="116"/>
      <c r="L454" s="116"/>
      <c r="M454" s="116"/>
      <c r="N454" s="117"/>
      <c r="O454" s="3"/>
      <c r="P454" s="1076"/>
      <c r="Q454" s="20"/>
      <c r="R454" s="1102"/>
      <c r="S454" s="1102"/>
      <c r="T454" s="1102"/>
      <c r="U454" s="1102"/>
      <c r="V454" s="1102"/>
      <c r="W454" s="1102"/>
      <c r="X454" s="1102"/>
      <c r="Y454" s="1102"/>
      <c r="Z454" s="1102"/>
      <c r="AA454" s="1102"/>
      <c r="AB454" s="1102"/>
      <c r="AC454" s="17"/>
    </row>
    <row r="455" spans="1:29" ht="16.5" customHeight="1">
      <c r="A455" s="1076"/>
      <c r="B455" s="20"/>
      <c r="C455" s="504">
        <v>0.38</v>
      </c>
      <c r="D455" s="1016" t="s">
        <v>147</v>
      </c>
      <c r="E455" s="1016"/>
      <c r="F455" s="1016"/>
      <c r="G455" s="1065">
        <f>(C455/C464)*G453</f>
        <v>0.14089729328883946</v>
      </c>
      <c r="H455" s="1066"/>
      <c r="I455" s="566"/>
      <c r="J455" s="1105" t="s">
        <v>196</v>
      </c>
      <c r="K455" s="1105"/>
      <c r="L455" s="1105"/>
      <c r="M455" s="1105"/>
      <c r="N455" s="1106"/>
      <c r="O455" s="3"/>
      <c r="P455" s="1076"/>
      <c r="Q455" s="20"/>
      <c r="R455" s="1102"/>
      <c r="S455" s="1102"/>
      <c r="T455" s="1102"/>
      <c r="U455" s="1102"/>
      <c r="V455" s="1102"/>
      <c r="W455" s="1102"/>
      <c r="X455" s="1102"/>
      <c r="Y455" s="1102"/>
      <c r="Z455" s="1102"/>
      <c r="AA455" s="1102"/>
      <c r="AB455" s="1102"/>
      <c r="AC455" s="17"/>
    </row>
    <row r="456" spans="1:29" ht="21">
      <c r="A456" s="1076"/>
      <c r="B456" s="20"/>
      <c r="C456" s="504">
        <v>0.94</v>
      </c>
      <c r="D456" s="1018" t="s">
        <v>23</v>
      </c>
      <c r="E456" s="1018"/>
      <c r="F456" s="1018"/>
      <c r="G456" s="1071">
        <f>(C456/C464)*G453</f>
        <v>0.34853540971449765</v>
      </c>
      <c r="H456" s="1072"/>
      <c r="I456" s="567"/>
      <c r="J456" s="1109"/>
      <c r="K456" s="1109"/>
      <c r="L456" s="1109"/>
      <c r="M456" s="1109"/>
      <c r="N456" s="1110"/>
      <c r="O456" s="3"/>
      <c r="P456" s="1076"/>
      <c r="Q456" s="20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7"/>
    </row>
    <row r="457" spans="1:29" ht="15.75" customHeight="1">
      <c r="A457" s="1076"/>
      <c r="B457" s="20"/>
      <c r="C457" s="504">
        <v>0.6</v>
      </c>
      <c r="D457" s="1016" t="s">
        <v>197</v>
      </c>
      <c r="E457" s="1016"/>
      <c r="F457" s="1016"/>
      <c r="G457" s="1065">
        <f>(C457/C464)*G453</f>
        <v>0.22246941045606231</v>
      </c>
      <c r="H457" s="1066"/>
      <c r="I457" s="566"/>
      <c r="J457" s="1105" t="s">
        <v>198</v>
      </c>
      <c r="K457" s="1105"/>
      <c r="L457" s="1105"/>
      <c r="M457" s="1105"/>
      <c r="N457" s="1106"/>
      <c r="O457" s="3"/>
      <c r="P457" s="1076"/>
      <c r="Q457" s="20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7"/>
    </row>
    <row r="458" spans="1:29" ht="15.75" customHeight="1">
      <c r="A458" s="1076"/>
      <c r="B458" s="20"/>
      <c r="C458" s="504">
        <v>0.32</v>
      </c>
      <c r="D458" s="1018" t="s">
        <v>120</v>
      </c>
      <c r="E458" s="1018"/>
      <c r="F458" s="1018"/>
      <c r="G458" s="1071">
        <f>(C458/C464)*G453</f>
        <v>0.11865035224323324</v>
      </c>
      <c r="H458" s="1072"/>
      <c r="I458" s="567"/>
      <c r="J458" s="1109"/>
      <c r="K458" s="1109"/>
      <c r="L458" s="1109"/>
      <c r="M458" s="1109"/>
      <c r="N458" s="1110"/>
      <c r="O458" s="3"/>
      <c r="P458" s="1076"/>
      <c r="Q458" s="20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7"/>
    </row>
    <row r="459" spans="1:29" ht="15.75" customHeight="1">
      <c r="A459" s="1076"/>
      <c r="B459" s="20"/>
      <c r="C459" s="504">
        <v>1.4E-2</v>
      </c>
      <c r="D459" s="1016" t="s">
        <v>194</v>
      </c>
      <c r="E459" s="1016"/>
      <c r="F459" s="1016"/>
      <c r="G459" s="1065">
        <f>(C459/C464)*G453</f>
        <v>5.1909529106414542E-3</v>
      </c>
      <c r="H459" s="1066"/>
      <c r="I459" s="566"/>
      <c r="J459" s="1105" t="s">
        <v>199</v>
      </c>
      <c r="K459" s="1105"/>
      <c r="L459" s="1105"/>
      <c r="M459" s="1105"/>
      <c r="N459" s="1106"/>
      <c r="O459" s="3"/>
      <c r="P459" s="1076"/>
      <c r="Q459" s="20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7"/>
    </row>
    <row r="460" spans="1:29" ht="15.75" customHeight="1">
      <c r="A460" s="1076"/>
      <c r="B460" s="20"/>
      <c r="C460" s="504">
        <v>0.3</v>
      </c>
      <c r="D460" s="1018" t="s">
        <v>29</v>
      </c>
      <c r="E460" s="1018"/>
      <c r="F460" s="1018"/>
      <c r="G460" s="1071">
        <f>(C460/C464)*G453</f>
        <v>0.11123470522803115</v>
      </c>
      <c r="H460" s="1072"/>
      <c r="I460" s="567"/>
      <c r="J460" s="1109"/>
      <c r="K460" s="1109"/>
      <c r="L460" s="1109"/>
      <c r="M460" s="1109"/>
      <c r="N460" s="1110"/>
      <c r="O460" s="3"/>
      <c r="P460" s="1076"/>
      <c r="Q460" s="20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7"/>
    </row>
    <row r="461" spans="1:29" ht="15.75" customHeight="1">
      <c r="A461" s="1076"/>
      <c r="B461" s="20"/>
      <c r="C461" s="504">
        <v>0.1</v>
      </c>
      <c r="D461" s="1016" t="s">
        <v>200</v>
      </c>
      <c r="E461" s="1016"/>
      <c r="F461" s="1016"/>
      <c r="G461" s="1065">
        <f>(C461/C464)*G453</f>
        <v>3.7078235076010387E-2</v>
      </c>
      <c r="H461" s="1066"/>
      <c r="I461" s="566"/>
      <c r="J461" s="1105" t="s">
        <v>201</v>
      </c>
      <c r="K461" s="1105"/>
      <c r="L461" s="1105"/>
      <c r="M461" s="1105"/>
      <c r="N461" s="1106"/>
      <c r="O461" s="3"/>
      <c r="P461" s="1076"/>
      <c r="Q461" s="20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7"/>
    </row>
    <row r="462" spans="1:29" ht="15.75" customHeight="1">
      <c r="A462" s="1076"/>
      <c r="B462" s="20"/>
      <c r="C462" s="504">
        <v>4.2999999999999997E-2</v>
      </c>
      <c r="D462" s="1018" t="s">
        <v>202</v>
      </c>
      <c r="E462" s="1018"/>
      <c r="F462" s="1018"/>
      <c r="G462" s="1071">
        <f>IF(ISTEXT(C462),"",(C462/C464)*G453)</f>
        <v>1.5943641082684465E-2</v>
      </c>
      <c r="H462" s="1072"/>
      <c r="I462" s="567"/>
      <c r="J462" s="1109"/>
      <c r="K462" s="1109"/>
      <c r="L462" s="1109"/>
      <c r="M462" s="1109"/>
      <c r="N462" s="1110"/>
      <c r="O462" s="3"/>
      <c r="P462" s="1076"/>
      <c r="Q462" s="20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7"/>
    </row>
    <row r="463" spans="1:29" ht="15.75" customHeight="1">
      <c r="A463" s="1076"/>
      <c r="B463" s="20"/>
      <c r="C463" s="467"/>
      <c r="D463" s="483"/>
      <c r="E463" s="535"/>
      <c r="F463" s="535"/>
      <c r="G463" s="1073"/>
      <c r="H463" s="1074"/>
      <c r="I463" s="489"/>
      <c r="J463" s="541"/>
      <c r="K463" s="541"/>
      <c r="L463" s="541"/>
      <c r="M463" s="541"/>
      <c r="N463" s="542"/>
      <c r="O463" s="3"/>
      <c r="P463" s="1076"/>
      <c r="Q463" s="33" t="s">
        <v>2</v>
      </c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7"/>
    </row>
    <row r="464" spans="1:29" ht="21.75" thickBot="1">
      <c r="A464" s="1076"/>
      <c r="B464" s="20"/>
      <c r="C464" s="34">
        <f>SUM(C455:C462)</f>
        <v>2.6969999999999996</v>
      </c>
      <c r="D464" s="1046" t="s">
        <v>31</v>
      </c>
      <c r="E464" s="1046"/>
      <c r="F464" s="1046"/>
      <c r="G464" s="1073">
        <f>SUM(G455:G462)</f>
        <v>1</v>
      </c>
      <c r="H464" s="1074">
        <f>SUM(H455:H462)</f>
        <v>0</v>
      </c>
      <c r="I464" s="483" t="s">
        <v>203</v>
      </c>
      <c r="J464" s="541"/>
      <c r="K464" s="541"/>
      <c r="L464" s="541"/>
      <c r="M464" s="541"/>
      <c r="N464" s="542"/>
      <c r="O464" s="3"/>
      <c r="P464" s="1076"/>
      <c r="Q464" s="12" t="str">
        <f ca="1">CELL("nomfichier",P460)</f>
        <v>D:\1 UPRT SITE WEB\uprt.fr\ff-mickael-rabeau\[ff-mr-chocolat.xlsx]Chocolat</v>
      </c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7"/>
    </row>
    <row r="465" spans="1:29" ht="21.75" thickBot="1">
      <c r="A465" s="1076"/>
      <c r="B465" s="20"/>
      <c r="C465" s="66"/>
      <c r="D465" s="538"/>
      <c r="E465" s="538"/>
      <c r="F465" s="538"/>
      <c r="G465" s="538"/>
      <c r="H465" s="538"/>
      <c r="I465" s="489"/>
      <c r="J465" s="541"/>
      <c r="K465" s="541"/>
      <c r="L465" s="541"/>
      <c r="M465" s="541"/>
      <c r="N465" s="542"/>
      <c r="O465" s="3"/>
      <c r="P465" s="1076"/>
      <c r="Q465" s="38"/>
      <c r="R465" s="39"/>
      <c r="S465" s="39"/>
      <c r="T465" s="39"/>
      <c r="U465" s="40"/>
      <c r="V465" s="40"/>
      <c r="W465" s="40"/>
      <c r="X465" s="40"/>
      <c r="Y465" s="40"/>
      <c r="Z465" s="40"/>
      <c r="AA465" s="40"/>
      <c r="AB465" s="40"/>
      <c r="AC465" s="41"/>
    </row>
    <row r="466" spans="1:29">
      <c r="A466" s="1076"/>
      <c r="B466" s="514" t="s">
        <v>18</v>
      </c>
      <c r="C466" s="58" t="s">
        <v>32</v>
      </c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1"/>
      <c r="P466" s="1076"/>
      <c r="Q466" s="20"/>
      <c r="R466" s="14" t="s">
        <v>5</v>
      </c>
      <c r="S466" s="43" t="s">
        <v>33</v>
      </c>
      <c r="T466" s="14"/>
      <c r="U466" s="14"/>
      <c r="V466" s="1036" t="s">
        <v>34</v>
      </c>
      <c r="W466" s="1036"/>
      <c r="X466" s="1036"/>
      <c r="Y466" s="1036"/>
      <c r="Z466" s="1036"/>
      <c r="AA466" s="1036"/>
      <c r="AB466" s="1036"/>
      <c r="AC466" s="1037"/>
    </row>
    <row r="467" spans="1:29">
      <c r="A467" s="1076"/>
      <c r="B467" s="520" t="s">
        <v>12</v>
      </c>
      <c r="C467" s="59" t="s">
        <v>35</v>
      </c>
      <c r="D467" s="44"/>
      <c r="E467" s="44"/>
      <c r="F467" s="44"/>
      <c r="G467" s="44"/>
      <c r="H467" s="44"/>
      <c r="I467" s="44"/>
      <c r="J467" s="44"/>
      <c r="K467" s="44"/>
      <c r="L467" s="44"/>
      <c r="M467" s="14"/>
      <c r="N467" s="45"/>
      <c r="P467" s="1076"/>
      <c r="Q467" s="14"/>
      <c r="R467" s="14"/>
      <c r="S467" s="14"/>
      <c r="T467" s="14"/>
      <c r="U467" s="14"/>
      <c r="V467" s="46"/>
      <c r="W467" s="46" t="s">
        <v>36</v>
      </c>
      <c r="X467" s="46"/>
      <c r="Y467" s="46"/>
      <c r="Z467" s="46"/>
      <c r="AA467" s="46"/>
      <c r="AB467" s="46"/>
      <c r="AC467" s="47"/>
    </row>
    <row r="468" spans="1:29" ht="15.75">
      <c r="A468" s="1076"/>
      <c r="B468" s="441" t="s">
        <v>573</v>
      </c>
      <c r="C468" s="442"/>
      <c r="D468" s="442"/>
      <c r="E468" s="442"/>
      <c r="F468" s="442"/>
      <c r="G468" s="442"/>
      <c r="H468" s="442"/>
      <c r="I468" s="442"/>
      <c r="J468" s="442"/>
      <c r="K468" s="442"/>
      <c r="L468" s="442"/>
      <c r="M468" s="442"/>
      <c r="N468" s="443"/>
      <c r="P468" s="1076"/>
      <c r="Q468" s="14"/>
      <c r="R468" s="14"/>
      <c r="S468" s="14"/>
      <c r="T468" s="14"/>
      <c r="U468" s="14"/>
      <c r="V468" s="46"/>
      <c r="W468" s="46"/>
      <c r="X468" s="46"/>
      <c r="Y468" s="46"/>
      <c r="Z468" s="46"/>
      <c r="AA468" s="46"/>
      <c r="AB468" s="46"/>
      <c r="AC468" s="47"/>
    </row>
    <row r="469" spans="1:29" ht="18.75">
      <c r="A469" s="1076"/>
      <c r="B469" s="444" t="s">
        <v>574</v>
      </c>
      <c r="C469" s="1111" t="s">
        <v>597</v>
      </c>
      <c r="D469" s="1112"/>
      <c r="E469" s="1112"/>
      <c r="F469" s="1112"/>
      <c r="G469" s="1112"/>
      <c r="H469" s="1112"/>
      <c r="I469" s="1112"/>
      <c r="J469" s="1112"/>
      <c r="K469" s="1112"/>
      <c r="L469" s="1112"/>
      <c r="M469" s="1112"/>
      <c r="N469" s="1113"/>
      <c r="P469" s="1076"/>
      <c r="Q469" s="14"/>
      <c r="R469" s="14"/>
      <c r="S469" s="14"/>
      <c r="T469" s="14"/>
      <c r="U469" s="14"/>
      <c r="V469" s="46"/>
      <c r="W469" s="46"/>
      <c r="X469" s="46"/>
      <c r="Y469" s="46"/>
      <c r="Z469" s="46"/>
      <c r="AA469" s="46"/>
      <c r="AB469" s="46"/>
      <c r="AC469" s="47"/>
    </row>
    <row r="470" spans="1:29" ht="18.75">
      <c r="A470" s="1076"/>
      <c r="B470" s="444" t="s">
        <v>575</v>
      </c>
      <c r="C470" s="1111" t="s">
        <v>598</v>
      </c>
      <c r="D470" s="1112"/>
      <c r="E470" s="1112"/>
      <c r="F470" s="1112"/>
      <c r="G470" s="1112"/>
      <c r="H470" s="1112"/>
      <c r="I470" s="1112"/>
      <c r="J470" s="1112"/>
      <c r="K470" s="1112"/>
      <c r="L470" s="1112"/>
      <c r="M470" s="1112"/>
      <c r="N470" s="1113"/>
      <c r="P470" s="1076"/>
      <c r="Q470" s="14"/>
      <c r="R470" s="14"/>
      <c r="S470" s="14"/>
      <c r="T470" s="14"/>
      <c r="U470" s="14"/>
      <c r="V470" s="46"/>
      <c r="W470" s="46"/>
      <c r="X470" s="46"/>
      <c r="Y470" s="46"/>
      <c r="Z470" s="46"/>
      <c r="AA470" s="46"/>
      <c r="AB470" s="46"/>
      <c r="AC470" s="47"/>
    </row>
    <row r="471" spans="1:29" ht="15.75">
      <c r="A471" s="1076"/>
      <c r="B471" s="1116"/>
      <c r="C471" s="1117"/>
      <c r="D471" s="1117"/>
      <c r="E471" s="1117"/>
      <c r="F471" s="1117"/>
      <c r="G471" s="1117"/>
      <c r="H471" s="1117"/>
      <c r="I471" s="1117"/>
      <c r="J471" s="1117"/>
      <c r="K471" s="1117"/>
      <c r="L471" s="1117"/>
      <c r="M471" s="1117"/>
      <c r="N471" s="1118"/>
      <c r="P471" s="1076"/>
      <c r="Q471" s="14"/>
      <c r="R471" s="14"/>
      <c r="S471" s="14"/>
      <c r="T471" s="14"/>
      <c r="U471" s="14"/>
      <c r="V471" s="46"/>
      <c r="W471" s="46"/>
      <c r="X471" s="46"/>
      <c r="Y471" s="46"/>
      <c r="Z471" s="46"/>
      <c r="AA471" s="46"/>
      <c r="AB471" s="46"/>
      <c r="AC471" s="47"/>
    </row>
    <row r="472" spans="1:29" ht="15" customHeight="1">
      <c r="A472" s="1076"/>
      <c r="B472" s="1038" t="s">
        <v>37</v>
      </c>
      <c r="C472" s="1039"/>
      <c r="D472" s="1039"/>
      <c r="E472" s="1039"/>
      <c r="F472" s="1039"/>
      <c r="G472" s="1039"/>
      <c r="H472" s="1039"/>
      <c r="I472" s="1039"/>
      <c r="J472" s="1039"/>
      <c r="K472" s="1039"/>
      <c r="L472" s="1039"/>
      <c r="M472" s="1039"/>
      <c r="N472" s="1040"/>
      <c r="P472" s="1076"/>
      <c r="Q472" s="1038" t="s">
        <v>37</v>
      </c>
      <c r="R472" s="1039"/>
      <c r="S472" s="1039"/>
      <c r="T472" s="1039"/>
      <c r="U472" s="1039"/>
      <c r="V472" s="1039"/>
      <c r="W472" s="1039"/>
      <c r="X472" s="1039"/>
      <c r="Y472" s="1039"/>
      <c r="Z472" s="1039"/>
      <c r="AA472" s="1039"/>
      <c r="AB472" s="1039"/>
      <c r="AC472" s="1040"/>
    </row>
    <row r="473" spans="1:29" ht="15.75" thickBot="1">
      <c r="A473" s="1076"/>
      <c r="B473" s="1041"/>
      <c r="C473" s="1042"/>
      <c r="D473" s="1042"/>
      <c r="E473" s="1042"/>
      <c r="F473" s="1042"/>
      <c r="G473" s="1042"/>
      <c r="H473" s="1042"/>
      <c r="I473" s="1042"/>
      <c r="J473" s="1042"/>
      <c r="K473" s="1042"/>
      <c r="L473" s="1042"/>
      <c r="M473" s="1042"/>
      <c r="N473" s="1043"/>
      <c r="P473" s="1076"/>
      <c r="Q473" s="1041"/>
      <c r="R473" s="1042"/>
      <c r="S473" s="1042"/>
      <c r="T473" s="1042"/>
      <c r="U473" s="1042"/>
      <c r="V473" s="1042"/>
      <c r="W473" s="1042"/>
      <c r="X473" s="1042"/>
      <c r="Y473" s="1042"/>
      <c r="Z473" s="1042"/>
      <c r="AA473" s="1042"/>
      <c r="AB473" s="1042"/>
      <c r="AC473" s="1043"/>
    </row>
    <row r="474" spans="1:29">
      <c r="A474" s="119"/>
      <c r="B474" s="119"/>
      <c r="C474" s="119"/>
      <c r="D474" s="119"/>
      <c r="E474" s="119"/>
      <c r="F474" s="119"/>
      <c r="G474" s="119"/>
      <c r="H474" s="119"/>
      <c r="I474" s="119"/>
      <c r="J474" s="119"/>
      <c r="K474" s="119"/>
      <c r="L474" s="119"/>
      <c r="M474" s="119"/>
      <c r="N474" s="119"/>
      <c r="P474" s="120"/>
      <c r="Q474" s="119"/>
      <c r="R474" s="119"/>
      <c r="S474" s="119"/>
      <c r="T474" s="119"/>
      <c r="U474" s="119"/>
      <c r="V474" s="119"/>
      <c r="W474" s="119"/>
      <c r="X474" s="119"/>
      <c r="Y474" s="119"/>
      <c r="Z474" s="119"/>
      <c r="AA474" s="119"/>
      <c r="AB474" s="119"/>
      <c r="AC474" s="119"/>
    </row>
    <row r="475" spans="1:29" ht="15.75" thickBot="1">
      <c r="A475" s="15" t="s">
        <v>8</v>
      </c>
      <c r="B475" s="1075" t="str">
        <f>B476</f>
        <v>Glaçage chocolat N°3</v>
      </c>
      <c r="C475" s="1075"/>
      <c r="D475" s="1075"/>
      <c r="E475" s="1075"/>
      <c r="F475" s="1075"/>
      <c r="G475" s="1075"/>
      <c r="H475" s="1075"/>
      <c r="I475" s="1075"/>
      <c r="J475" s="1075"/>
      <c r="K475" s="1075"/>
      <c r="L475" s="1075"/>
      <c r="M475" s="1075"/>
      <c r="N475" s="1075"/>
      <c r="O475" s="3"/>
      <c r="P475" s="15" t="s">
        <v>8</v>
      </c>
      <c r="Q475" s="1075" t="str">
        <f>Q476</f>
        <v>Glaçage chocolat</v>
      </c>
      <c r="R475" s="1075"/>
      <c r="S475" s="1075"/>
      <c r="T475" s="1075"/>
      <c r="U475" s="1075"/>
      <c r="V475" s="1075"/>
      <c r="W475" s="1075"/>
      <c r="X475" s="1075"/>
      <c r="Y475" s="1075"/>
      <c r="Z475" s="1075"/>
      <c r="AA475" s="1075"/>
      <c r="AB475" s="1075"/>
      <c r="AC475" s="1075"/>
    </row>
    <row r="476" spans="1:29" ht="23.25" customHeight="1">
      <c r="A476" s="1076" t="str">
        <f>B476</f>
        <v>Glaçage chocolat N°3</v>
      </c>
      <c r="B476" s="1077" t="s">
        <v>204</v>
      </c>
      <c r="C476" s="1078"/>
      <c r="D476" s="1078"/>
      <c r="E476" s="1078"/>
      <c r="F476" s="1078"/>
      <c r="G476" s="1078"/>
      <c r="H476" s="1078"/>
      <c r="I476" s="1078"/>
      <c r="J476" s="1078"/>
      <c r="K476" s="1078"/>
      <c r="L476" s="1078"/>
      <c r="M476" s="1078"/>
      <c r="N476" s="1079"/>
      <c r="O476" s="3"/>
      <c r="P476" s="1076" t="str">
        <f>Q476</f>
        <v>Glaçage chocolat</v>
      </c>
      <c r="Q476" s="1083" t="s">
        <v>205</v>
      </c>
      <c r="R476" s="1084"/>
      <c r="S476" s="1084"/>
      <c r="T476" s="1084"/>
      <c r="U476" s="1084"/>
      <c r="V476" s="1084"/>
      <c r="W476" s="1084"/>
      <c r="X476" s="1084"/>
      <c r="Y476" s="1084"/>
      <c r="Z476" s="1084"/>
      <c r="AA476" s="1084"/>
      <c r="AB476" s="1084"/>
      <c r="AC476" s="1085"/>
    </row>
    <row r="477" spans="1:29" ht="15.75" customHeight="1">
      <c r="A477" s="1076"/>
      <c r="B477" s="1080"/>
      <c r="C477" s="1081"/>
      <c r="D477" s="1081"/>
      <c r="E477" s="1081"/>
      <c r="F477" s="1081"/>
      <c r="G477" s="1081"/>
      <c r="H477" s="1081"/>
      <c r="I477" s="1081"/>
      <c r="J477" s="1081"/>
      <c r="K477" s="1081"/>
      <c r="L477" s="1081"/>
      <c r="M477" s="1081"/>
      <c r="N477" s="1082"/>
      <c r="O477" s="3"/>
      <c r="P477" s="1076"/>
      <c r="Q477" s="1005"/>
      <c r="R477" s="1006"/>
      <c r="S477" s="1006"/>
      <c r="T477" s="1006"/>
      <c r="U477" s="1006"/>
      <c r="V477" s="1006"/>
      <c r="W477" s="1006"/>
      <c r="X477" s="1006"/>
      <c r="Y477" s="1006"/>
      <c r="Z477" s="1006"/>
      <c r="AA477" s="1006"/>
      <c r="AB477" s="1006"/>
      <c r="AC477" s="1007"/>
    </row>
    <row r="478" spans="1:29" ht="15.75" customHeight="1">
      <c r="A478" s="1076"/>
      <c r="B478" s="1086" t="s">
        <v>10</v>
      </c>
      <c r="C478" s="1087"/>
      <c r="D478" s="1087"/>
      <c r="E478" s="1087"/>
      <c r="F478" s="1087"/>
      <c r="G478" s="1087"/>
      <c r="H478" s="1087"/>
      <c r="I478" s="1087"/>
      <c r="J478" s="1087"/>
      <c r="K478" s="1087"/>
      <c r="L478" s="1087"/>
      <c r="M478" s="1087"/>
      <c r="N478" s="1088"/>
      <c r="O478" s="3"/>
      <c r="P478" s="1076"/>
      <c r="Q478" s="1086" t="s">
        <v>10</v>
      </c>
      <c r="R478" s="1087"/>
      <c r="S478" s="1087"/>
      <c r="T478" s="1087"/>
      <c r="U478" s="1087"/>
      <c r="V478" s="1087"/>
      <c r="W478" s="1087"/>
      <c r="X478" s="1087"/>
      <c r="Y478" s="1087"/>
      <c r="Z478" s="1087"/>
      <c r="AA478" s="1087"/>
      <c r="AB478" s="1087"/>
      <c r="AC478" s="1088"/>
    </row>
    <row r="479" spans="1:29" ht="15.75" customHeight="1" thickBot="1">
      <c r="A479" s="1076"/>
      <c r="B479" s="1089"/>
      <c r="C479" s="1090"/>
      <c r="D479" s="1090"/>
      <c r="E479" s="1090"/>
      <c r="F479" s="1090"/>
      <c r="G479" s="1090"/>
      <c r="H479" s="1090"/>
      <c r="I479" s="1090"/>
      <c r="J479" s="1090"/>
      <c r="K479" s="1090"/>
      <c r="L479" s="1090"/>
      <c r="M479" s="1090"/>
      <c r="N479" s="1091"/>
      <c r="O479" s="3"/>
      <c r="P479" s="1076"/>
      <c r="Q479" s="1089"/>
      <c r="R479" s="1090"/>
      <c r="S479" s="1090"/>
      <c r="T479" s="1090"/>
      <c r="U479" s="1090"/>
      <c r="V479" s="1090"/>
      <c r="W479" s="1090"/>
      <c r="X479" s="1090"/>
      <c r="Y479" s="1090"/>
      <c r="Z479" s="1090"/>
      <c r="AA479" s="1090"/>
      <c r="AB479" s="1090"/>
      <c r="AC479" s="1091"/>
    </row>
    <row r="480" spans="1:29" ht="15" customHeight="1">
      <c r="A480" s="1076"/>
      <c r="B480" s="20"/>
      <c r="C480" s="14"/>
      <c r="D480" s="14"/>
      <c r="E480" s="14"/>
      <c r="F480" s="1119" t="s">
        <v>206</v>
      </c>
      <c r="G480" s="1119"/>
      <c r="H480" s="1119"/>
      <c r="I480" s="1121" t="s">
        <v>207</v>
      </c>
      <c r="J480" s="1121"/>
      <c r="K480" s="16"/>
      <c r="L480" s="14"/>
      <c r="M480" s="14"/>
      <c r="N480" s="17"/>
      <c r="O480" s="3"/>
      <c r="P480" s="1076"/>
      <c r="Q480" s="1095" t="s">
        <v>11</v>
      </c>
      <c r="R480" s="1096"/>
      <c r="S480" s="1096"/>
      <c r="T480" s="1096"/>
      <c r="U480" s="1096"/>
      <c r="V480" s="1096"/>
      <c r="W480" s="1096"/>
      <c r="X480" s="1096"/>
      <c r="Y480" s="1096"/>
      <c r="Z480" s="1096"/>
      <c r="AA480" s="1096"/>
      <c r="AB480" s="1096"/>
      <c r="AC480" s="1097"/>
    </row>
    <row r="481" spans="1:29" ht="15" customHeight="1" thickBot="1">
      <c r="A481" s="1076"/>
      <c r="B481" s="20"/>
      <c r="C481" s="14"/>
      <c r="D481" s="14"/>
      <c r="E481" s="14"/>
      <c r="F481" s="1120"/>
      <c r="G481" s="1120"/>
      <c r="H481" s="1120"/>
      <c r="I481" s="1122"/>
      <c r="J481" s="1122"/>
      <c r="K481" s="18"/>
      <c r="L481" s="14"/>
      <c r="M481" s="14"/>
      <c r="N481" s="17"/>
      <c r="O481" s="3"/>
      <c r="P481" s="1076"/>
      <c r="Q481" s="1098"/>
      <c r="R481" s="1099"/>
      <c r="S481" s="1099"/>
      <c r="T481" s="1099"/>
      <c r="U481" s="1099"/>
      <c r="V481" s="1099"/>
      <c r="W481" s="1099"/>
      <c r="X481" s="1099"/>
      <c r="Y481" s="1099"/>
      <c r="Z481" s="1099"/>
      <c r="AA481" s="1099"/>
      <c r="AB481" s="1099"/>
      <c r="AC481" s="1100"/>
    </row>
    <row r="482" spans="1:29" ht="15" customHeight="1">
      <c r="A482" s="1076"/>
      <c r="B482" s="20"/>
      <c r="C482" s="14"/>
      <c r="D482" s="14"/>
      <c r="E482" s="14"/>
      <c r="F482" s="1120"/>
      <c r="G482" s="1120"/>
      <c r="H482" s="1120"/>
      <c r="I482" s="1122"/>
      <c r="J482" s="1122"/>
      <c r="K482" s="18"/>
      <c r="L482" s="14"/>
      <c r="M482" s="14"/>
      <c r="N482" s="17"/>
      <c r="O482" s="3"/>
      <c r="P482" s="1076"/>
      <c r="Q482" s="1123" t="s">
        <v>135</v>
      </c>
      <c r="R482" s="1102"/>
      <c r="S482" s="1102"/>
      <c r="T482" s="1102"/>
      <c r="U482" s="1102"/>
      <c r="V482" s="1102"/>
      <c r="W482" s="1102"/>
      <c r="X482" s="1102"/>
      <c r="Y482" s="1102"/>
      <c r="Z482" s="1102"/>
      <c r="AA482" s="1102"/>
      <c r="AB482" s="25" t="s">
        <v>12</v>
      </c>
      <c r="AC482" s="17"/>
    </row>
    <row r="483" spans="1:29" ht="15" customHeight="1">
      <c r="A483" s="1076"/>
      <c r="B483" s="20"/>
      <c r="C483" s="14"/>
      <c r="D483" s="14"/>
      <c r="E483" s="14"/>
      <c r="G483" s="1028" t="s">
        <v>12</v>
      </c>
      <c r="H483" s="1028"/>
      <c r="I483" s="1124" t="s">
        <v>79</v>
      </c>
      <c r="J483" s="1124"/>
      <c r="K483" s="18"/>
      <c r="L483" s="14"/>
      <c r="M483" s="14"/>
      <c r="N483" s="17"/>
      <c r="O483" s="3"/>
      <c r="P483" s="1076"/>
      <c r="Q483" s="1123"/>
      <c r="R483" s="1102"/>
      <c r="S483" s="1102"/>
      <c r="T483" s="1102"/>
      <c r="U483" s="1102"/>
      <c r="V483" s="1102"/>
      <c r="W483" s="1102"/>
      <c r="X483" s="1102"/>
      <c r="Y483" s="1102"/>
      <c r="Z483" s="1102"/>
      <c r="AA483" s="1102"/>
      <c r="AB483" s="97" t="s">
        <v>79</v>
      </c>
      <c r="AC483" s="17"/>
    </row>
    <row r="484" spans="1:29" ht="18.75" customHeight="1">
      <c r="A484" s="1076"/>
      <c r="B484" s="20"/>
      <c r="C484" s="14"/>
      <c r="D484" s="14"/>
      <c r="E484" s="14"/>
      <c r="G484" s="1026">
        <v>1</v>
      </c>
      <c r="H484" s="1027"/>
      <c r="I484" s="1125">
        <v>10</v>
      </c>
      <c r="J484" s="1126"/>
      <c r="K484" s="489"/>
      <c r="L484" s="489"/>
      <c r="M484" s="489"/>
      <c r="N484" s="490"/>
      <c r="O484" s="3"/>
      <c r="P484" s="1076"/>
      <c r="Q484" s="1123"/>
      <c r="R484" s="1102"/>
      <c r="S484" s="1102"/>
      <c r="T484" s="1102"/>
      <c r="U484" s="1102"/>
      <c r="V484" s="1102"/>
      <c r="W484" s="1102"/>
      <c r="X484" s="1102"/>
      <c r="Y484" s="1102"/>
      <c r="Z484" s="1102"/>
      <c r="AA484" s="1102"/>
      <c r="AB484" s="14"/>
      <c r="AC484" s="17"/>
    </row>
    <row r="485" spans="1:29" ht="15" customHeight="1">
      <c r="A485" s="1076"/>
      <c r="B485" s="523" t="s">
        <v>18</v>
      </c>
      <c r="C485" s="24" t="s">
        <v>19</v>
      </c>
      <c r="D485" s="14"/>
      <c r="E485" s="14"/>
      <c r="F485" s="489"/>
      <c r="G485" s="1130"/>
      <c r="H485" s="1131"/>
      <c r="I485" s="1130"/>
      <c r="J485" s="1131"/>
      <c r="K485" s="1132" t="s">
        <v>20</v>
      </c>
      <c r="L485" s="1132"/>
      <c r="M485" s="1132"/>
      <c r="N485" s="1133"/>
      <c r="O485" s="3"/>
      <c r="P485" s="1076"/>
      <c r="Q485" s="1114" t="s">
        <v>6</v>
      </c>
      <c r="R485" s="1115"/>
      <c r="S485" s="1115"/>
      <c r="T485" s="1115"/>
      <c r="U485" s="1115"/>
      <c r="V485" s="1115"/>
      <c r="W485" s="1115"/>
      <c r="X485" s="1115"/>
      <c r="Y485" s="1115"/>
      <c r="Z485" s="1115"/>
      <c r="AA485" s="1115"/>
      <c r="AB485" s="23" t="s">
        <v>18</v>
      </c>
      <c r="AC485" s="17"/>
    </row>
    <row r="486" spans="1:29" ht="16.5" customHeight="1">
      <c r="A486" s="1076"/>
      <c r="B486" s="504">
        <v>1.2</v>
      </c>
      <c r="C486" s="1016" t="s">
        <v>192</v>
      </c>
      <c r="D486" s="1016"/>
      <c r="E486" s="1016"/>
      <c r="F486" s="545"/>
      <c r="G486" s="1065">
        <f>IF(ISTEXT(B486),0,(B486/B491)*G484)</f>
        <v>0.57142857142857151</v>
      </c>
      <c r="H486" s="1066"/>
      <c r="I486" s="1065">
        <f>IF(ISTEXT(B486),0,(B486/F491)*I484)</f>
        <v>0.99999999999999989</v>
      </c>
      <c r="J486" s="1066"/>
      <c r="K486" s="1105" t="s">
        <v>208</v>
      </c>
      <c r="L486" s="1105"/>
      <c r="M486" s="1105"/>
      <c r="N486" s="1106"/>
      <c r="O486" s="3"/>
      <c r="P486" s="1076"/>
      <c r="Q486" s="1114"/>
      <c r="R486" s="1115"/>
      <c r="S486" s="1115"/>
      <c r="T486" s="1115"/>
      <c r="U486" s="1115"/>
      <c r="V486" s="1115"/>
      <c r="W486" s="1115"/>
      <c r="X486" s="1115"/>
      <c r="Y486" s="1115"/>
      <c r="Z486" s="1115"/>
      <c r="AA486" s="1115"/>
      <c r="AB486" s="22"/>
      <c r="AC486" s="17"/>
    </row>
    <row r="487" spans="1:29" ht="16.5" customHeight="1">
      <c r="A487" s="1076"/>
      <c r="B487" s="504">
        <v>0.6</v>
      </c>
      <c r="C487" s="547" t="s">
        <v>209</v>
      </c>
      <c r="D487" s="572"/>
      <c r="E487" s="547"/>
      <c r="F487" s="547"/>
      <c r="G487" s="1071">
        <f>IF(ISTEXT(B487),0,(B487/B491)*G484)</f>
        <v>0.28571428571428575</v>
      </c>
      <c r="H487" s="1072"/>
      <c r="I487" s="1071">
        <f>IF(ISTEXT(B487),0,(B487/F491)*I484)</f>
        <v>0.49999999999999994</v>
      </c>
      <c r="J487" s="1072"/>
      <c r="K487" s="1109"/>
      <c r="L487" s="1109"/>
      <c r="M487" s="1109"/>
      <c r="N487" s="1110"/>
      <c r="O487" s="3"/>
      <c r="P487" s="1076"/>
      <c r="Q487" s="20"/>
      <c r="R487" s="98" t="s">
        <v>206</v>
      </c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7"/>
    </row>
    <row r="488" spans="1:29" ht="21" customHeight="1">
      <c r="A488" s="1076"/>
      <c r="B488" s="504">
        <v>0.3</v>
      </c>
      <c r="C488" s="1014" t="s">
        <v>210</v>
      </c>
      <c r="D488" s="1014"/>
      <c r="E488" s="1014"/>
      <c r="F488" s="495"/>
      <c r="G488" s="1073">
        <f>IF(ISTEXT(B488),0,(B488/B491)*G484)</f>
        <v>0.14285714285714288</v>
      </c>
      <c r="H488" s="1074"/>
      <c r="I488" s="1073">
        <f>IF(ISTEXT(B488),0,(B488/F491)*I484)</f>
        <v>0.24999999999999997</v>
      </c>
      <c r="J488" s="1074"/>
      <c r="K488" s="493" t="s">
        <v>211</v>
      </c>
      <c r="L488" s="493"/>
      <c r="M488" s="493"/>
      <c r="N488" s="494"/>
      <c r="O488" s="3"/>
      <c r="P488" s="1076"/>
      <c r="Q488" s="27"/>
      <c r="R488" s="99" t="s">
        <v>207</v>
      </c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</row>
    <row r="489" spans="1:29" ht="15" customHeight="1">
      <c r="A489" s="1076"/>
      <c r="B489" s="529"/>
      <c r="C489" s="26"/>
      <c r="D489" s="14"/>
      <c r="E489" s="28"/>
      <c r="F489" s="495"/>
      <c r="G489" s="1127"/>
      <c r="H489" s="1127"/>
      <c r="I489" s="1127"/>
      <c r="J489" s="1127"/>
      <c r="K489" s="493"/>
      <c r="L489" s="493"/>
      <c r="M489" s="493"/>
      <c r="N489" s="494"/>
      <c r="O489" s="3"/>
      <c r="P489" s="1076"/>
      <c r="Q489" s="20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7"/>
    </row>
    <row r="490" spans="1:29" ht="15.75">
      <c r="A490" s="1076"/>
      <c r="B490" s="525"/>
      <c r="C490" s="26"/>
      <c r="D490" s="14"/>
      <c r="E490" s="28"/>
      <c r="F490" s="502" t="s">
        <v>18</v>
      </c>
      <c r="G490" s="445"/>
      <c r="H490" s="502" t="s">
        <v>18</v>
      </c>
      <c r="I490" s="67"/>
      <c r="J490" s="67"/>
      <c r="K490" s="103"/>
      <c r="L490" s="31"/>
      <c r="M490" s="31"/>
      <c r="N490" s="32"/>
      <c r="P490" s="1076"/>
      <c r="Q490" s="20"/>
      <c r="R490" s="121" t="s">
        <v>212</v>
      </c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7"/>
    </row>
    <row r="491" spans="1:29" ht="15.75" customHeight="1">
      <c r="A491" s="1076"/>
      <c r="B491" s="526">
        <f>SUM(B486:B489)</f>
        <v>2.0999999999999996</v>
      </c>
      <c r="C491" s="26"/>
      <c r="D491" s="102" t="s">
        <v>31</v>
      </c>
      <c r="E491" s="100" t="s">
        <v>142</v>
      </c>
      <c r="F491" s="574">
        <v>12</v>
      </c>
      <c r="G491" s="1128" t="s">
        <v>213</v>
      </c>
      <c r="H491" s="574" t="s">
        <v>214</v>
      </c>
      <c r="I491" s="575" t="s">
        <v>215</v>
      </c>
      <c r="J491" s="103"/>
      <c r="K491" s="103"/>
      <c r="L491" s="31"/>
      <c r="M491" s="31"/>
      <c r="N491" s="32"/>
      <c r="P491" s="1076"/>
      <c r="Q491" s="20"/>
      <c r="R491" s="121" t="s">
        <v>216</v>
      </c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7"/>
    </row>
    <row r="492" spans="1:29" ht="18.75">
      <c r="A492" s="1076"/>
      <c r="B492" s="525"/>
      <c r="C492" s="26"/>
      <c r="D492" s="473"/>
      <c r="E492" s="573" t="s">
        <v>217</v>
      </c>
      <c r="F492" s="534">
        <f>B491/F491</f>
        <v>0.17499999999999996</v>
      </c>
      <c r="G492" s="1128"/>
      <c r="H492" s="577" t="s">
        <v>218</v>
      </c>
      <c r="I492" s="576"/>
      <c r="J492" s="67"/>
      <c r="K492" s="103"/>
      <c r="L492" s="31"/>
      <c r="M492" s="31"/>
      <c r="N492" s="32"/>
      <c r="P492" s="1076"/>
      <c r="Q492" s="33" t="s">
        <v>2</v>
      </c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7"/>
    </row>
    <row r="493" spans="1:29" ht="19.5" thickBot="1">
      <c r="A493" s="1076"/>
      <c r="B493" s="505"/>
      <c r="C493" s="14"/>
      <c r="D493" s="14"/>
      <c r="E493" s="14"/>
      <c r="F493" s="473"/>
      <c r="G493" s="1129"/>
      <c r="H493" s="473"/>
      <c r="I493" s="473"/>
      <c r="J493" s="14"/>
      <c r="K493" s="14"/>
      <c r="L493" s="14"/>
      <c r="M493" s="14"/>
      <c r="N493" s="17"/>
      <c r="P493" s="1076"/>
      <c r="Q493" s="12" t="str">
        <f ca="1">CELL("nomfichier",P489)</f>
        <v>D:\1 UPRT SITE WEB\uprt.fr\ff-mickael-rabeau\[ff-mr-chocolat.xlsx]Chocolat</v>
      </c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7"/>
    </row>
    <row r="494" spans="1:29">
      <c r="A494" s="1076"/>
      <c r="B494" s="514" t="s">
        <v>18</v>
      </c>
      <c r="C494" s="58" t="s">
        <v>32</v>
      </c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1"/>
      <c r="P494" s="1076"/>
      <c r="Q494" s="38"/>
      <c r="R494" s="39"/>
      <c r="S494" s="39"/>
      <c r="T494" s="39"/>
      <c r="U494" s="40"/>
      <c r="V494" s="40"/>
      <c r="W494" s="40"/>
      <c r="X494" s="40"/>
      <c r="Y494" s="40"/>
      <c r="Z494" s="40"/>
      <c r="AA494" s="40"/>
      <c r="AB494" s="40"/>
      <c r="AC494" s="41"/>
    </row>
    <row r="495" spans="1:29">
      <c r="A495" s="1076"/>
      <c r="B495" s="520" t="s">
        <v>12</v>
      </c>
      <c r="C495" s="59" t="s">
        <v>35</v>
      </c>
      <c r="D495" s="44"/>
      <c r="E495" s="44"/>
      <c r="F495" s="44"/>
      <c r="G495" s="44"/>
      <c r="H495" s="44"/>
      <c r="I495" s="44"/>
      <c r="J495" s="44"/>
      <c r="K495" s="44"/>
      <c r="L495" s="44"/>
      <c r="M495" s="14"/>
      <c r="N495" s="45"/>
      <c r="P495" s="1076"/>
      <c r="Q495" s="20"/>
      <c r="R495" s="14" t="s">
        <v>5</v>
      </c>
      <c r="S495" s="43" t="s">
        <v>33</v>
      </c>
      <c r="T495" s="14"/>
      <c r="U495" s="14"/>
      <c r="V495" s="1036" t="s">
        <v>34</v>
      </c>
      <c r="W495" s="1036"/>
      <c r="X495" s="1036"/>
      <c r="Y495" s="1036"/>
      <c r="Z495" s="1036"/>
      <c r="AA495" s="1036"/>
      <c r="AB495" s="1036"/>
      <c r="AC495" s="1037"/>
    </row>
    <row r="496" spans="1:29">
      <c r="A496" s="1076"/>
      <c r="B496" s="527" t="s">
        <v>79</v>
      </c>
      <c r="C496" s="528" t="s">
        <v>145</v>
      </c>
      <c r="D496" s="44"/>
      <c r="E496" s="44"/>
      <c r="F496" s="44"/>
      <c r="G496" s="44"/>
      <c r="H496" s="44"/>
      <c r="I496" s="44"/>
      <c r="J496" s="44"/>
      <c r="K496" s="44"/>
      <c r="L496" s="44"/>
      <c r="M496" s="14"/>
      <c r="N496" s="45"/>
      <c r="P496" s="1076"/>
      <c r="Q496" s="93"/>
      <c r="R496" s="94"/>
      <c r="S496" s="94"/>
      <c r="T496" s="94"/>
      <c r="U496" s="94"/>
      <c r="V496" s="95"/>
      <c r="W496" s="95" t="s">
        <v>36</v>
      </c>
      <c r="X496" s="95"/>
      <c r="Y496" s="95"/>
      <c r="Z496" s="95"/>
      <c r="AA496" s="95"/>
      <c r="AB496" s="95"/>
      <c r="AC496" s="96"/>
    </row>
    <row r="497" spans="1:29" ht="15.75">
      <c r="A497" s="1076"/>
      <c r="B497" s="441" t="s">
        <v>573</v>
      </c>
      <c r="C497" s="442"/>
      <c r="D497" s="442"/>
      <c r="E497" s="442"/>
      <c r="F497" s="442"/>
      <c r="G497" s="442"/>
      <c r="H497" s="442"/>
      <c r="I497" s="442"/>
      <c r="J497" s="442"/>
      <c r="K497" s="442"/>
      <c r="L497" s="442"/>
      <c r="M497" s="442"/>
      <c r="N497" s="443"/>
      <c r="P497" s="1076"/>
      <c r="Q497" s="20"/>
      <c r="R497" s="14"/>
      <c r="S497" s="14"/>
      <c r="T497" s="14"/>
      <c r="U497" s="14"/>
      <c r="V497" s="46"/>
      <c r="W497" s="46"/>
      <c r="X497" s="46"/>
      <c r="Y497" s="46"/>
      <c r="Z497" s="46"/>
      <c r="AA497" s="46"/>
      <c r="AB497" s="46"/>
      <c r="AC497" s="47"/>
    </row>
    <row r="498" spans="1:29" ht="18.75">
      <c r="A498" s="1076"/>
      <c r="B498" s="444" t="s">
        <v>574</v>
      </c>
      <c r="C498" s="1111" t="s">
        <v>597</v>
      </c>
      <c r="D498" s="1112"/>
      <c r="E498" s="1112"/>
      <c r="F498" s="1112"/>
      <c r="G498" s="1112"/>
      <c r="H498" s="1112"/>
      <c r="I498" s="1112"/>
      <c r="J498" s="1112"/>
      <c r="K498" s="1112"/>
      <c r="L498" s="1112"/>
      <c r="M498" s="1112"/>
      <c r="N498" s="1113"/>
      <c r="P498" s="1076"/>
      <c r="Q498" s="20"/>
      <c r="R498" s="14"/>
      <c r="S498" s="14"/>
      <c r="T498" s="14"/>
      <c r="U498" s="14"/>
      <c r="V498" s="46"/>
      <c r="W498" s="46"/>
      <c r="X498" s="46"/>
      <c r="Y498" s="46"/>
      <c r="Z498" s="46"/>
      <c r="AA498" s="46"/>
      <c r="AB498" s="46"/>
      <c r="AC498" s="47"/>
    </row>
    <row r="499" spans="1:29" ht="18.75">
      <c r="A499" s="1076"/>
      <c r="B499" s="444" t="s">
        <v>575</v>
      </c>
      <c r="C499" s="1111" t="s">
        <v>598</v>
      </c>
      <c r="D499" s="1112"/>
      <c r="E499" s="1112"/>
      <c r="F499" s="1112"/>
      <c r="G499" s="1112"/>
      <c r="H499" s="1112"/>
      <c r="I499" s="1112"/>
      <c r="J499" s="1112"/>
      <c r="K499" s="1112"/>
      <c r="L499" s="1112"/>
      <c r="M499" s="1112"/>
      <c r="N499" s="1113"/>
      <c r="P499" s="1076"/>
      <c r="Q499" s="20"/>
      <c r="R499" s="14"/>
      <c r="S499" s="14"/>
      <c r="T499" s="14"/>
      <c r="U499" s="14"/>
      <c r="V499" s="46"/>
      <c r="W499" s="46"/>
      <c r="X499" s="46"/>
      <c r="Y499" s="46"/>
      <c r="Z499" s="46"/>
      <c r="AA499" s="46"/>
      <c r="AB499" s="46"/>
      <c r="AC499" s="47"/>
    </row>
    <row r="500" spans="1:29" ht="15.75">
      <c r="A500" s="1076"/>
      <c r="B500" s="1116"/>
      <c r="C500" s="1117"/>
      <c r="D500" s="1117"/>
      <c r="E500" s="1117"/>
      <c r="F500" s="1117"/>
      <c r="G500" s="1117"/>
      <c r="H500" s="1117"/>
      <c r="I500" s="1117"/>
      <c r="J500" s="1117"/>
      <c r="K500" s="1117"/>
      <c r="L500" s="1117"/>
      <c r="M500" s="1117"/>
      <c r="N500" s="1118"/>
      <c r="P500" s="1076"/>
      <c r="Q500" s="20"/>
      <c r="R500" s="14"/>
      <c r="S500" s="14"/>
      <c r="T500" s="14"/>
      <c r="U500" s="14"/>
      <c r="V500" s="46"/>
      <c r="W500" s="46"/>
      <c r="X500" s="46"/>
      <c r="Y500" s="46"/>
      <c r="Z500" s="46"/>
      <c r="AA500" s="46"/>
      <c r="AB500" s="46"/>
      <c r="AC500" s="47"/>
    </row>
    <row r="501" spans="1:29" ht="18" customHeight="1">
      <c r="A501" s="1076"/>
      <c r="B501" s="1038" t="s">
        <v>131</v>
      </c>
      <c r="C501" s="1039"/>
      <c r="D501" s="1039"/>
      <c r="E501" s="1039"/>
      <c r="F501" s="1039"/>
      <c r="G501" s="1039"/>
      <c r="H501" s="1039"/>
      <c r="I501" s="1039"/>
      <c r="J501" s="1039"/>
      <c r="K501" s="1039"/>
      <c r="L501" s="1039"/>
      <c r="M501" s="1039"/>
      <c r="N501" s="1040"/>
      <c r="P501" s="1076"/>
      <c r="Q501" s="1038" t="s">
        <v>131</v>
      </c>
      <c r="R501" s="1039"/>
      <c r="S501" s="1039"/>
      <c r="T501" s="1039"/>
      <c r="U501" s="1039"/>
      <c r="V501" s="1039"/>
      <c r="W501" s="1039"/>
      <c r="X501" s="1039"/>
      <c r="Y501" s="1039"/>
      <c r="Z501" s="1039"/>
      <c r="AA501" s="1039"/>
      <c r="AB501" s="1039"/>
      <c r="AC501" s="1040"/>
    </row>
    <row r="502" spans="1:29" ht="15.75" thickBot="1">
      <c r="A502" s="1076"/>
      <c r="B502" s="1041"/>
      <c r="C502" s="1042"/>
      <c r="D502" s="1042"/>
      <c r="E502" s="1042"/>
      <c r="F502" s="1042"/>
      <c r="G502" s="1042"/>
      <c r="H502" s="1042"/>
      <c r="I502" s="1042"/>
      <c r="J502" s="1042"/>
      <c r="K502" s="1042"/>
      <c r="L502" s="1042"/>
      <c r="M502" s="1042"/>
      <c r="N502" s="1043"/>
      <c r="P502" s="1076"/>
      <c r="Q502" s="1041"/>
      <c r="R502" s="1042"/>
      <c r="S502" s="1042"/>
      <c r="T502" s="1042"/>
      <c r="U502" s="1042"/>
      <c r="V502" s="1042"/>
      <c r="W502" s="1042"/>
      <c r="X502" s="1042"/>
      <c r="Y502" s="1042"/>
      <c r="Z502" s="1042"/>
      <c r="AA502" s="1042"/>
      <c r="AB502" s="1042"/>
      <c r="AC502" s="1043"/>
    </row>
    <row r="503" spans="1:29">
      <c r="A503" s="119"/>
      <c r="B503" s="119"/>
      <c r="C503" s="119"/>
      <c r="D503" s="119"/>
      <c r="E503" s="119"/>
      <c r="F503" s="119"/>
      <c r="G503" s="119"/>
      <c r="H503" s="119"/>
      <c r="I503" s="119"/>
      <c r="J503" s="119"/>
      <c r="K503" s="119"/>
      <c r="L503" s="119"/>
      <c r="M503" s="119"/>
      <c r="N503" s="119"/>
      <c r="P503" s="120"/>
      <c r="Q503" s="119"/>
      <c r="R503" s="119"/>
      <c r="S503" s="119"/>
      <c r="T503" s="119"/>
      <c r="U503" s="119"/>
      <c r="V503" s="119"/>
      <c r="W503" s="119"/>
      <c r="X503" s="119"/>
      <c r="Y503" s="119"/>
      <c r="Z503" s="119"/>
      <c r="AA503" s="119"/>
      <c r="AB503" s="119"/>
      <c r="AC503" s="119"/>
    </row>
    <row r="504" spans="1:29" ht="15.75" thickBot="1">
      <c r="A504" s="15" t="s">
        <v>8</v>
      </c>
      <c r="B504" s="1075" t="str">
        <f>B505</f>
        <v>Glaçage chocolat (Gelée chocolat)</v>
      </c>
      <c r="C504" s="1075"/>
      <c r="D504" s="1075"/>
      <c r="E504" s="1075"/>
      <c r="F504" s="1075"/>
      <c r="G504" s="1075"/>
      <c r="H504" s="1075"/>
      <c r="I504" s="1075"/>
      <c r="J504" s="1075"/>
      <c r="K504" s="1075"/>
      <c r="L504" s="1075"/>
      <c r="M504" s="1075"/>
      <c r="N504" s="1075"/>
      <c r="O504" s="3"/>
      <c r="P504" s="15" t="s">
        <v>8</v>
      </c>
      <c r="Q504" s="1075" t="str">
        <f>Q505</f>
        <v>Glaçage chocolat (Gelée chocolat)</v>
      </c>
      <c r="R504" s="1075"/>
      <c r="S504" s="1075"/>
      <c r="T504" s="1075"/>
      <c r="U504" s="1075"/>
      <c r="V504" s="1075"/>
      <c r="W504" s="1075"/>
      <c r="X504" s="1075"/>
      <c r="Y504" s="1075"/>
      <c r="Z504" s="1075"/>
      <c r="AA504" s="1075"/>
      <c r="AB504" s="1075"/>
      <c r="AC504" s="1075"/>
    </row>
    <row r="505" spans="1:29" ht="23.25" customHeight="1">
      <c r="A505" s="1076" t="str">
        <f>B505</f>
        <v>Glaçage chocolat (Gelée chocolat)</v>
      </c>
      <c r="B505" s="1077" t="s">
        <v>219</v>
      </c>
      <c r="C505" s="1078"/>
      <c r="D505" s="1078"/>
      <c r="E505" s="1078"/>
      <c r="F505" s="1078"/>
      <c r="G505" s="1078"/>
      <c r="H505" s="1078"/>
      <c r="I505" s="1078"/>
      <c r="J505" s="1078"/>
      <c r="K505" s="1078"/>
      <c r="L505" s="1078"/>
      <c r="M505" s="1078"/>
      <c r="N505" s="1079"/>
      <c r="O505" s="3"/>
      <c r="P505" s="1076" t="str">
        <f>Q505</f>
        <v>Glaçage chocolat (Gelée chocolat)</v>
      </c>
      <c r="Q505" s="1083" t="s">
        <v>219</v>
      </c>
      <c r="R505" s="1084"/>
      <c r="S505" s="1084"/>
      <c r="T505" s="1084"/>
      <c r="U505" s="1084"/>
      <c r="V505" s="1084"/>
      <c r="W505" s="1084"/>
      <c r="X505" s="1084"/>
      <c r="Y505" s="1084"/>
      <c r="Z505" s="1084"/>
      <c r="AA505" s="1084"/>
      <c r="AB505" s="1084"/>
      <c r="AC505" s="1085"/>
    </row>
    <row r="506" spans="1:29" ht="15.75" customHeight="1">
      <c r="A506" s="1076"/>
      <c r="B506" s="1080"/>
      <c r="C506" s="1081"/>
      <c r="D506" s="1081"/>
      <c r="E506" s="1081"/>
      <c r="F506" s="1081"/>
      <c r="G506" s="1081"/>
      <c r="H506" s="1081"/>
      <c r="I506" s="1081"/>
      <c r="J506" s="1081"/>
      <c r="K506" s="1081"/>
      <c r="L506" s="1081"/>
      <c r="M506" s="1081"/>
      <c r="N506" s="1082"/>
      <c r="O506" s="3"/>
      <c r="P506" s="1076"/>
      <c r="Q506" s="1005"/>
      <c r="R506" s="1006"/>
      <c r="S506" s="1006"/>
      <c r="T506" s="1006"/>
      <c r="U506" s="1006"/>
      <c r="V506" s="1006"/>
      <c r="W506" s="1006"/>
      <c r="X506" s="1006"/>
      <c r="Y506" s="1006"/>
      <c r="Z506" s="1006"/>
      <c r="AA506" s="1006"/>
      <c r="AB506" s="1006"/>
      <c r="AC506" s="1007"/>
    </row>
    <row r="507" spans="1:29" ht="15.75" customHeight="1">
      <c r="A507" s="1076"/>
      <c r="B507" s="1086" t="s">
        <v>10</v>
      </c>
      <c r="C507" s="1087"/>
      <c r="D507" s="1087"/>
      <c r="E507" s="1087"/>
      <c r="F507" s="1087"/>
      <c r="G507" s="1087"/>
      <c r="H507" s="1087"/>
      <c r="I507" s="1087"/>
      <c r="J507" s="1087"/>
      <c r="K507" s="1087"/>
      <c r="L507" s="1087"/>
      <c r="M507" s="1087"/>
      <c r="N507" s="1088"/>
      <c r="O507" s="3"/>
      <c r="P507" s="1076"/>
      <c r="Q507" s="1086" t="s">
        <v>10</v>
      </c>
      <c r="R507" s="1087"/>
      <c r="S507" s="1087"/>
      <c r="T507" s="1087"/>
      <c r="U507" s="1087"/>
      <c r="V507" s="1087"/>
      <c r="W507" s="1087"/>
      <c r="X507" s="1087"/>
      <c r="Y507" s="1087"/>
      <c r="Z507" s="1087"/>
      <c r="AA507" s="1087"/>
      <c r="AB507" s="1087"/>
      <c r="AC507" s="1088"/>
    </row>
    <row r="508" spans="1:29" ht="15.75" customHeight="1" thickBot="1">
      <c r="A508" s="1076"/>
      <c r="B508" s="1089"/>
      <c r="C508" s="1090"/>
      <c r="D508" s="1090"/>
      <c r="E508" s="1090"/>
      <c r="F508" s="1090"/>
      <c r="G508" s="1090"/>
      <c r="H508" s="1090"/>
      <c r="I508" s="1090"/>
      <c r="J508" s="1090"/>
      <c r="K508" s="1090"/>
      <c r="L508" s="1090"/>
      <c r="M508" s="1090"/>
      <c r="N508" s="1091"/>
      <c r="O508" s="3"/>
      <c r="P508" s="1076"/>
      <c r="Q508" s="1089"/>
      <c r="R508" s="1090"/>
      <c r="S508" s="1090"/>
      <c r="T508" s="1090"/>
      <c r="U508" s="1090"/>
      <c r="V508" s="1090"/>
      <c r="W508" s="1090"/>
      <c r="X508" s="1090"/>
      <c r="Y508" s="1090"/>
      <c r="Z508" s="1090"/>
      <c r="AA508" s="1090"/>
      <c r="AB508" s="1090"/>
      <c r="AC508" s="1091"/>
    </row>
    <row r="509" spans="1:29" ht="15" customHeight="1">
      <c r="A509" s="1076"/>
      <c r="B509" s="20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7"/>
      <c r="O509" s="3"/>
      <c r="P509" s="1076"/>
      <c r="Q509" s="1095" t="s">
        <v>11</v>
      </c>
      <c r="R509" s="1096"/>
      <c r="S509" s="1096"/>
      <c r="T509" s="1096"/>
      <c r="U509" s="1096"/>
      <c r="V509" s="1096"/>
      <c r="W509" s="1096"/>
      <c r="X509" s="1096"/>
      <c r="Y509" s="1096"/>
      <c r="Z509" s="1096"/>
      <c r="AA509" s="1096"/>
      <c r="AB509" s="1096"/>
      <c r="AC509" s="1097"/>
    </row>
    <row r="510" spans="1:29" ht="15" customHeight="1" thickBot="1">
      <c r="A510" s="1076"/>
      <c r="B510" s="20"/>
      <c r="C510" s="14"/>
      <c r="D510" s="14"/>
      <c r="E510" s="14"/>
      <c r="F510" s="14"/>
      <c r="G510" s="1028" t="s">
        <v>12</v>
      </c>
      <c r="H510" s="1028"/>
      <c r="I510" s="14"/>
      <c r="J510" s="14"/>
      <c r="K510" s="14"/>
      <c r="L510" s="14"/>
      <c r="M510" s="14"/>
      <c r="N510" s="17"/>
      <c r="O510" s="3"/>
      <c r="P510" s="1076"/>
      <c r="Q510" s="1098"/>
      <c r="R510" s="1099"/>
      <c r="S510" s="1099"/>
      <c r="T510" s="1099"/>
      <c r="U510" s="1099"/>
      <c r="V510" s="1099"/>
      <c r="W510" s="1099"/>
      <c r="X510" s="1099"/>
      <c r="Y510" s="1099"/>
      <c r="Z510" s="1099"/>
      <c r="AA510" s="1099"/>
      <c r="AB510" s="1099"/>
      <c r="AC510" s="1100"/>
    </row>
    <row r="511" spans="1:29" ht="18.75" customHeight="1">
      <c r="A511" s="1076"/>
      <c r="B511" s="20"/>
      <c r="C511" s="14"/>
      <c r="D511" s="14"/>
      <c r="E511" s="481" t="s">
        <v>13</v>
      </c>
      <c r="F511" s="564" t="s">
        <v>39</v>
      </c>
      <c r="G511" s="1103">
        <v>1</v>
      </c>
      <c r="H511" s="1104"/>
      <c r="I511" s="51"/>
      <c r="J511" s="14"/>
      <c r="K511" s="14"/>
      <c r="L511" s="14"/>
      <c r="M511" s="14"/>
      <c r="N511" s="17"/>
      <c r="O511" s="3"/>
      <c r="P511" s="1076"/>
      <c r="Q511" s="20"/>
      <c r="R511" s="1102" t="s">
        <v>57</v>
      </c>
      <c r="S511" s="1102"/>
      <c r="T511" s="1102"/>
      <c r="U511" s="1102"/>
      <c r="V511" s="1102"/>
      <c r="W511" s="1102"/>
      <c r="X511" s="1102"/>
      <c r="Y511" s="1102"/>
      <c r="Z511" s="1102"/>
      <c r="AA511" s="1102"/>
      <c r="AB511" s="1102"/>
      <c r="AC511" s="17"/>
    </row>
    <row r="512" spans="1:29" ht="15" customHeight="1">
      <c r="A512" s="1076"/>
      <c r="B512" s="115"/>
      <c r="C512" s="502" t="s">
        <v>18</v>
      </c>
      <c r="D512" s="24" t="s">
        <v>19</v>
      </c>
      <c r="E512" s="14"/>
      <c r="F512" s="14"/>
      <c r="G512" s="550"/>
      <c r="H512" s="551"/>
      <c r="I512" s="14"/>
      <c r="J512" s="543" t="s">
        <v>20</v>
      </c>
      <c r="K512" s="116"/>
      <c r="L512" s="116"/>
      <c r="M512" s="116"/>
      <c r="N512" s="117"/>
      <c r="O512" s="3"/>
      <c r="P512" s="1076"/>
      <c r="Q512" s="20"/>
      <c r="R512" s="1102"/>
      <c r="S512" s="1102"/>
      <c r="T512" s="1102"/>
      <c r="U512" s="1102"/>
      <c r="V512" s="1102"/>
      <c r="W512" s="1102"/>
      <c r="X512" s="1102"/>
      <c r="Y512" s="1102"/>
      <c r="Z512" s="1102"/>
      <c r="AA512" s="1102"/>
      <c r="AB512" s="1102"/>
      <c r="AC512" s="17"/>
    </row>
    <row r="513" spans="1:29" ht="16.5" customHeight="1">
      <c r="A513" s="1076"/>
      <c r="B513" s="20"/>
      <c r="C513" s="504">
        <v>0.28999999999999998</v>
      </c>
      <c r="D513" s="1016" t="s">
        <v>147</v>
      </c>
      <c r="E513" s="1016"/>
      <c r="F513" s="1017"/>
      <c r="G513" s="1065">
        <f>(C513/C520)*G511</f>
        <v>0.28375733855185908</v>
      </c>
      <c r="H513" s="1066"/>
      <c r="I513" s="566"/>
      <c r="J513" s="1105" t="s">
        <v>148</v>
      </c>
      <c r="K513" s="1105"/>
      <c r="L513" s="1105"/>
      <c r="M513" s="1105"/>
      <c r="N513" s="1106"/>
      <c r="O513" s="3"/>
      <c r="P513" s="1076"/>
      <c r="Q513" s="20"/>
      <c r="R513" s="1102"/>
      <c r="S513" s="1102"/>
      <c r="T513" s="1102"/>
      <c r="U513" s="1102"/>
      <c r="V513" s="1102"/>
      <c r="W513" s="1102"/>
      <c r="X513" s="1102"/>
      <c r="Y513" s="1102"/>
      <c r="Z513" s="1102"/>
      <c r="AA513" s="1102"/>
      <c r="AB513" s="1102"/>
      <c r="AC513" s="17"/>
    </row>
    <row r="514" spans="1:29" ht="21">
      <c r="A514" s="1076"/>
      <c r="B514" s="20"/>
      <c r="C514" s="504">
        <v>0.24</v>
      </c>
      <c r="D514" s="1014" t="s">
        <v>118</v>
      </c>
      <c r="E514" s="1014"/>
      <c r="F514" s="1015"/>
      <c r="G514" s="1073">
        <f>(C514/C520)*G511</f>
        <v>0.23483365949119372</v>
      </c>
      <c r="H514" s="1074"/>
      <c r="I514" s="489"/>
      <c r="J514" s="1107"/>
      <c r="K514" s="1107"/>
      <c r="L514" s="1107"/>
      <c r="M514" s="1107"/>
      <c r="N514" s="1108"/>
      <c r="O514" s="3"/>
      <c r="P514" s="1076"/>
      <c r="Q514" s="20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7"/>
    </row>
    <row r="515" spans="1:29" ht="15.75" customHeight="1">
      <c r="A515" s="1076"/>
      <c r="B515" s="20"/>
      <c r="C515" s="504">
        <v>0.36</v>
      </c>
      <c r="D515" s="1018" t="s">
        <v>23</v>
      </c>
      <c r="E515" s="1018"/>
      <c r="F515" s="1019"/>
      <c r="G515" s="1071">
        <f>(C515/C520)*G511</f>
        <v>0.35225048923679059</v>
      </c>
      <c r="H515" s="1072"/>
      <c r="I515" s="567"/>
      <c r="J515" s="1109"/>
      <c r="K515" s="1109"/>
      <c r="L515" s="1109"/>
      <c r="M515" s="1109"/>
      <c r="N515" s="1110"/>
      <c r="O515" s="3"/>
      <c r="P515" s="1076"/>
      <c r="Q515" s="20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7"/>
    </row>
    <row r="516" spans="1:29" ht="15.75" customHeight="1">
      <c r="A516" s="1076"/>
      <c r="B516" s="20"/>
      <c r="C516" s="504">
        <v>0.12</v>
      </c>
      <c r="D516" s="1016" t="s">
        <v>29</v>
      </c>
      <c r="E516" s="1016"/>
      <c r="F516" s="1017"/>
      <c r="G516" s="1065">
        <f>(C516/C520)*G511</f>
        <v>0.11741682974559686</v>
      </c>
      <c r="H516" s="1066"/>
      <c r="I516" s="566"/>
      <c r="J516" s="568" t="s">
        <v>220</v>
      </c>
      <c r="K516" s="568"/>
      <c r="L516" s="568"/>
      <c r="M516" s="568"/>
      <c r="N516" s="569"/>
      <c r="O516" s="3"/>
      <c r="P516" s="1076"/>
      <c r="Q516" s="20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7"/>
    </row>
    <row r="517" spans="1:29" ht="15.75" customHeight="1">
      <c r="A517" s="1076"/>
      <c r="B517" s="20"/>
      <c r="C517" s="504">
        <v>1.2E-2</v>
      </c>
      <c r="D517" s="1014" t="s">
        <v>221</v>
      </c>
      <c r="E517" s="1014"/>
      <c r="F517" s="1015"/>
      <c r="G517" s="1073">
        <f>(C517/C520)*G511</f>
        <v>1.1741682974559686E-2</v>
      </c>
      <c r="H517" s="1074"/>
      <c r="I517" s="489"/>
      <c r="J517" s="493" t="s">
        <v>222</v>
      </c>
      <c r="K517" s="493"/>
      <c r="L517" s="493"/>
      <c r="M517" s="493"/>
      <c r="N517" s="494"/>
      <c r="O517" s="3"/>
      <c r="P517" s="1076"/>
      <c r="Q517" s="20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7"/>
    </row>
    <row r="518" spans="1:29" ht="15.75" customHeight="1">
      <c r="A518" s="1076"/>
      <c r="B518" s="20"/>
      <c r="C518" s="504" t="s">
        <v>172</v>
      </c>
      <c r="D518" s="1018" t="s">
        <v>194</v>
      </c>
      <c r="E518" s="1018"/>
      <c r="F518" s="1019"/>
      <c r="G518" s="1071" t="str">
        <f>IF(ISTEXT(C518),"",(C518/C520)*G511)</f>
        <v/>
      </c>
      <c r="H518" s="1072"/>
      <c r="I518" s="567"/>
      <c r="J518" s="570" t="s">
        <v>223</v>
      </c>
      <c r="K518" s="570"/>
      <c r="L518" s="570"/>
      <c r="M518" s="570"/>
      <c r="N518" s="571"/>
      <c r="O518" s="3"/>
      <c r="P518" s="1076"/>
      <c r="Q518" s="20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7"/>
    </row>
    <row r="519" spans="1:29" ht="15.75" customHeight="1">
      <c r="A519" s="1076"/>
      <c r="B519" s="20"/>
      <c r="C519" s="467"/>
      <c r="D519" s="483"/>
      <c r="E519" s="535"/>
      <c r="F519" s="535"/>
      <c r="G519" s="1073"/>
      <c r="H519" s="1074"/>
      <c r="I519" s="489"/>
      <c r="J519" s="541"/>
      <c r="K519" s="541"/>
      <c r="L519" s="541"/>
      <c r="M519" s="541"/>
      <c r="N519" s="542"/>
      <c r="O519" s="3"/>
      <c r="P519" s="1076"/>
      <c r="Q519" s="33" t="s">
        <v>2</v>
      </c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7"/>
    </row>
    <row r="520" spans="1:29" ht="21.75" thickBot="1">
      <c r="A520" s="1076"/>
      <c r="B520" s="20"/>
      <c r="C520" s="34">
        <f>SUM(C513:C518)</f>
        <v>1.022</v>
      </c>
      <c r="D520" s="1046" t="s">
        <v>31</v>
      </c>
      <c r="E520" s="1046"/>
      <c r="F520" s="1046"/>
      <c r="G520" s="1073">
        <f>SUM(G513:G518)</f>
        <v>0.99999999999999989</v>
      </c>
      <c r="H520" s="1074">
        <f>SUM(H513:H518)</f>
        <v>0</v>
      </c>
      <c r="I520" s="483"/>
      <c r="J520" s="541"/>
      <c r="K520" s="541"/>
      <c r="L520" s="541"/>
      <c r="M520" s="541"/>
      <c r="N520" s="542"/>
      <c r="O520" s="3"/>
      <c r="P520" s="1076"/>
      <c r="Q520" s="12" t="str">
        <f ca="1">CELL("nomfichier",P516)</f>
        <v>D:\1 UPRT SITE WEB\uprt.fr\ff-mickael-rabeau\[ff-mr-chocolat.xlsx]Chocolat</v>
      </c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7"/>
    </row>
    <row r="521" spans="1:29" ht="21.75" thickBot="1">
      <c r="A521" s="1076"/>
      <c r="B521" s="20"/>
      <c r="C521" s="518"/>
      <c r="D521" s="538"/>
      <c r="E521" s="538"/>
      <c r="F521" s="538"/>
      <c r="G521" s="538"/>
      <c r="H521" s="538"/>
      <c r="I521" s="489"/>
      <c r="J521" s="541"/>
      <c r="K521" s="541"/>
      <c r="L521" s="541"/>
      <c r="M521" s="541"/>
      <c r="N521" s="542"/>
      <c r="O521" s="3"/>
      <c r="P521" s="1076"/>
      <c r="Q521" s="38"/>
      <c r="R521" s="39"/>
      <c r="S521" s="39"/>
      <c r="T521" s="39"/>
      <c r="U521" s="40"/>
      <c r="V521" s="40"/>
      <c r="W521" s="40"/>
      <c r="X521" s="40"/>
      <c r="Y521" s="40"/>
      <c r="Z521" s="40"/>
      <c r="AA521" s="40"/>
      <c r="AB521" s="40"/>
      <c r="AC521" s="41"/>
    </row>
    <row r="522" spans="1:29">
      <c r="A522" s="1076"/>
      <c r="B522" s="514" t="s">
        <v>18</v>
      </c>
      <c r="C522" s="58" t="s">
        <v>32</v>
      </c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1"/>
      <c r="P522" s="1076"/>
      <c r="Q522" s="20"/>
      <c r="R522" s="14" t="s">
        <v>5</v>
      </c>
      <c r="S522" s="43" t="s">
        <v>33</v>
      </c>
      <c r="T522" s="14"/>
      <c r="U522" s="14"/>
      <c r="V522" s="1036" t="s">
        <v>34</v>
      </c>
      <c r="W522" s="1036"/>
      <c r="X522" s="1036"/>
      <c r="Y522" s="1036"/>
      <c r="Z522" s="1036"/>
      <c r="AA522" s="1036"/>
      <c r="AB522" s="1036"/>
      <c r="AC522" s="1037"/>
    </row>
    <row r="523" spans="1:29">
      <c r="A523" s="1076"/>
      <c r="B523" s="520" t="s">
        <v>12</v>
      </c>
      <c r="C523" s="59" t="s">
        <v>35</v>
      </c>
      <c r="D523" s="44"/>
      <c r="E523" s="44"/>
      <c r="F523" s="44"/>
      <c r="G523" s="44"/>
      <c r="H523" s="44"/>
      <c r="I523" s="44"/>
      <c r="J523" s="44"/>
      <c r="K523" s="44"/>
      <c r="L523" s="44"/>
      <c r="M523" s="14"/>
      <c r="N523" s="45"/>
      <c r="P523" s="1076"/>
      <c r="Q523" s="14"/>
      <c r="R523" s="14"/>
      <c r="S523" s="14"/>
      <c r="T523" s="14"/>
      <c r="U523" s="14"/>
      <c r="V523" s="46"/>
      <c r="W523" s="46" t="s">
        <v>36</v>
      </c>
      <c r="X523" s="46"/>
      <c r="Y523" s="46"/>
      <c r="Z523" s="46"/>
      <c r="AA523" s="46"/>
      <c r="AB523" s="46"/>
      <c r="AC523" s="47"/>
    </row>
    <row r="524" spans="1:29" ht="15.75">
      <c r="A524" s="1076"/>
      <c r="B524" s="441" t="s">
        <v>573</v>
      </c>
      <c r="C524" s="442"/>
      <c r="D524" s="442"/>
      <c r="E524" s="442"/>
      <c r="F524" s="442"/>
      <c r="G524" s="442"/>
      <c r="H524" s="442"/>
      <c r="I524" s="442"/>
      <c r="J524" s="442"/>
      <c r="K524" s="442"/>
      <c r="L524" s="442"/>
      <c r="M524" s="442"/>
      <c r="N524" s="443"/>
      <c r="P524" s="1076"/>
      <c r="Q524" s="14"/>
      <c r="R524" s="14"/>
      <c r="S524" s="14"/>
      <c r="T524" s="14"/>
      <c r="U524" s="14"/>
      <c r="V524" s="46"/>
      <c r="W524" s="46"/>
      <c r="X524" s="46"/>
      <c r="Y524" s="46"/>
      <c r="Z524" s="46"/>
      <c r="AA524" s="46"/>
      <c r="AB524" s="46"/>
      <c r="AC524" s="47"/>
    </row>
    <row r="525" spans="1:29" ht="18.75">
      <c r="A525" s="1076"/>
      <c r="B525" s="444" t="s">
        <v>574</v>
      </c>
      <c r="C525" s="1111" t="s">
        <v>599</v>
      </c>
      <c r="D525" s="1112"/>
      <c r="E525" s="1112"/>
      <c r="F525" s="1112"/>
      <c r="G525" s="1112"/>
      <c r="H525" s="1112"/>
      <c r="I525" s="1112"/>
      <c r="J525" s="1112"/>
      <c r="K525" s="1112"/>
      <c r="L525" s="1112"/>
      <c r="M525" s="1112"/>
      <c r="N525" s="1113"/>
      <c r="P525" s="1076"/>
      <c r="Q525" s="14"/>
      <c r="R525" s="14"/>
      <c r="S525" s="14"/>
      <c r="T525" s="14"/>
      <c r="U525" s="14"/>
      <c r="V525" s="46"/>
      <c r="W525" s="46"/>
      <c r="X525" s="46"/>
      <c r="Y525" s="46"/>
      <c r="Z525" s="46"/>
      <c r="AA525" s="46"/>
      <c r="AB525" s="46"/>
      <c r="AC525" s="47"/>
    </row>
    <row r="526" spans="1:29" ht="15.75">
      <c r="A526" s="1076"/>
      <c r="B526" s="1116"/>
      <c r="C526" s="1117"/>
      <c r="D526" s="1117"/>
      <c r="E526" s="1117"/>
      <c r="F526" s="1117"/>
      <c r="G526" s="1117"/>
      <c r="H526" s="1117"/>
      <c r="I526" s="1117"/>
      <c r="J526" s="1117"/>
      <c r="K526" s="1117"/>
      <c r="L526" s="1117"/>
      <c r="M526" s="1117"/>
      <c r="N526" s="1118"/>
      <c r="P526" s="1076"/>
      <c r="Q526" s="14"/>
      <c r="R526" s="14"/>
      <c r="S526" s="14"/>
      <c r="T526" s="14"/>
      <c r="U526" s="14"/>
      <c r="V526" s="46"/>
      <c r="W526" s="46"/>
      <c r="X526" s="46"/>
      <c r="Y526" s="46"/>
      <c r="Z526" s="46"/>
      <c r="AA526" s="46"/>
      <c r="AB526" s="46"/>
      <c r="AC526" s="47"/>
    </row>
    <row r="527" spans="1:29" ht="15" customHeight="1">
      <c r="A527" s="1076"/>
      <c r="B527" s="1038" t="s">
        <v>37</v>
      </c>
      <c r="C527" s="1039"/>
      <c r="D527" s="1039"/>
      <c r="E527" s="1039"/>
      <c r="F527" s="1039"/>
      <c r="G527" s="1039"/>
      <c r="H527" s="1039"/>
      <c r="I527" s="1039"/>
      <c r="J527" s="1039"/>
      <c r="K527" s="1039"/>
      <c r="L527" s="1039"/>
      <c r="M527" s="1039"/>
      <c r="N527" s="1040"/>
      <c r="P527" s="1076"/>
      <c r="Q527" s="1038" t="s">
        <v>37</v>
      </c>
      <c r="R527" s="1039"/>
      <c r="S527" s="1039"/>
      <c r="T527" s="1039"/>
      <c r="U527" s="1039"/>
      <c r="V527" s="1039"/>
      <c r="W527" s="1039"/>
      <c r="X527" s="1039"/>
      <c r="Y527" s="1039"/>
      <c r="Z527" s="1039"/>
      <c r="AA527" s="1039"/>
      <c r="AB527" s="1039"/>
      <c r="AC527" s="1040"/>
    </row>
    <row r="528" spans="1:29" ht="15.75" thickBot="1">
      <c r="A528" s="1076"/>
      <c r="B528" s="1041"/>
      <c r="C528" s="1042"/>
      <c r="D528" s="1042"/>
      <c r="E528" s="1042"/>
      <c r="F528" s="1042"/>
      <c r="G528" s="1042"/>
      <c r="H528" s="1042"/>
      <c r="I528" s="1042"/>
      <c r="J528" s="1042"/>
      <c r="K528" s="1042"/>
      <c r="L528" s="1042"/>
      <c r="M528" s="1042"/>
      <c r="N528" s="1043"/>
      <c r="P528" s="1076"/>
      <c r="Q528" s="1041"/>
      <c r="R528" s="1042"/>
      <c r="S528" s="1042"/>
      <c r="T528" s="1042"/>
      <c r="U528" s="1042"/>
      <c r="V528" s="1042"/>
      <c r="W528" s="1042"/>
      <c r="X528" s="1042"/>
      <c r="Y528" s="1042"/>
      <c r="Z528" s="1042"/>
      <c r="AA528" s="1042"/>
      <c r="AB528" s="1042"/>
      <c r="AC528" s="1043"/>
    </row>
    <row r="530" spans="1:29" ht="15.75" thickBot="1">
      <c r="A530" s="15" t="s">
        <v>8</v>
      </c>
      <c r="B530" s="1075" t="str">
        <f>B531</f>
        <v>Chocolat plastique foncé</v>
      </c>
      <c r="C530" s="1075"/>
      <c r="D530" s="1075"/>
      <c r="E530" s="1075"/>
      <c r="F530" s="1075"/>
      <c r="G530" s="1075"/>
      <c r="H530" s="1075"/>
      <c r="I530" s="1075"/>
      <c r="J530" s="1075"/>
      <c r="K530" s="1075"/>
      <c r="L530" s="1075"/>
      <c r="M530" s="1075"/>
      <c r="N530" s="1075"/>
      <c r="O530" s="3"/>
      <c r="P530" s="15" t="s">
        <v>8</v>
      </c>
      <c r="Q530" s="1075" t="str">
        <f>Q531</f>
        <v>Chocolat plastique foncé</v>
      </c>
      <c r="R530" s="1075"/>
      <c r="S530" s="1075"/>
      <c r="T530" s="1075"/>
      <c r="U530" s="1075"/>
      <c r="V530" s="1075"/>
      <c r="W530" s="1075"/>
      <c r="X530" s="1075"/>
      <c r="Y530" s="1075"/>
      <c r="Z530" s="1075"/>
      <c r="AA530" s="1075"/>
      <c r="AB530" s="1075"/>
      <c r="AC530" s="1075"/>
    </row>
    <row r="531" spans="1:29" ht="23.25" customHeight="1">
      <c r="A531" s="1076" t="str">
        <f>B531</f>
        <v>Chocolat plastique foncé</v>
      </c>
      <c r="B531" s="1077" t="s">
        <v>224</v>
      </c>
      <c r="C531" s="1078"/>
      <c r="D531" s="1078"/>
      <c r="E531" s="1078"/>
      <c r="F531" s="1078"/>
      <c r="G531" s="1078"/>
      <c r="H531" s="1078"/>
      <c r="I531" s="1078"/>
      <c r="J531" s="1078"/>
      <c r="K531" s="1078"/>
      <c r="L531" s="1078"/>
      <c r="M531" s="1078"/>
      <c r="N531" s="1079"/>
      <c r="O531" s="3"/>
      <c r="P531" s="1076" t="str">
        <f>Q531</f>
        <v>Chocolat plastique foncé</v>
      </c>
      <c r="Q531" s="1083" t="s">
        <v>224</v>
      </c>
      <c r="R531" s="1084"/>
      <c r="S531" s="1084"/>
      <c r="T531" s="1084"/>
      <c r="U531" s="1084"/>
      <c r="V531" s="1084"/>
      <c r="W531" s="1084"/>
      <c r="X531" s="1084"/>
      <c r="Y531" s="1084"/>
      <c r="Z531" s="1084"/>
      <c r="AA531" s="1084"/>
      <c r="AB531" s="1084"/>
      <c r="AC531" s="1085"/>
    </row>
    <row r="532" spans="1:29" ht="15.75" customHeight="1">
      <c r="A532" s="1076"/>
      <c r="B532" s="1080"/>
      <c r="C532" s="1081"/>
      <c r="D532" s="1081"/>
      <c r="E532" s="1081"/>
      <c r="F532" s="1081"/>
      <c r="G532" s="1081"/>
      <c r="H532" s="1081"/>
      <c r="I532" s="1081"/>
      <c r="J532" s="1081"/>
      <c r="K532" s="1081"/>
      <c r="L532" s="1081"/>
      <c r="M532" s="1081"/>
      <c r="N532" s="1082"/>
      <c r="O532" s="3"/>
      <c r="P532" s="1076"/>
      <c r="Q532" s="1005"/>
      <c r="R532" s="1006"/>
      <c r="S532" s="1006"/>
      <c r="T532" s="1006"/>
      <c r="U532" s="1006"/>
      <c r="V532" s="1006"/>
      <c r="W532" s="1006"/>
      <c r="X532" s="1006"/>
      <c r="Y532" s="1006"/>
      <c r="Z532" s="1006"/>
      <c r="AA532" s="1006"/>
      <c r="AB532" s="1006"/>
      <c r="AC532" s="1007"/>
    </row>
    <row r="533" spans="1:29" ht="15.75" customHeight="1">
      <c r="A533" s="1076"/>
      <c r="B533" s="1086" t="s">
        <v>10</v>
      </c>
      <c r="C533" s="1087"/>
      <c r="D533" s="1087"/>
      <c r="E533" s="1087"/>
      <c r="F533" s="1087"/>
      <c r="G533" s="1087"/>
      <c r="H533" s="1087"/>
      <c r="I533" s="1087"/>
      <c r="J533" s="1087"/>
      <c r="K533" s="1087"/>
      <c r="L533" s="1087"/>
      <c r="M533" s="1087"/>
      <c r="N533" s="1088"/>
      <c r="O533" s="3"/>
      <c r="P533" s="1076"/>
      <c r="Q533" s="1086" t="s">
        <v>10</v>
      </c>
      <c r="R533" s="1087"/>
      <c r="S533" s="1087"/>
      <c r="T533" s="1087"/>
      <c r="U533" s="1087"/>
      <c r="V533" s="1087"/>
      <c r="W533" s="1087"/>
      <c r="X533" s="1087"/>
      <c r="Y533" s="1087"/>
      <c r="Z533" s="1087"/>
      <c r="AA533" s="1087"/>
      <c r="AB533" s="1087"/>
      <c r="AC533" s="1088"/>
    </row>
    <row r="534" spans="1:29" ht="15.75" customHeight="1" thickBot="1">
      <c r="A534" s="1076"/>
      <c r="B534" s="1089"/>
      <c r="C534" s="1090"/>
      <c r="D534" s="1090"/>
      <c r="E534" s="1090"/>
      <c r="F534" s="1090"/>
      <c r="G534" s="1090"/>
      <c r="H534" s="1090"/>
      <c r="I534" s="1090"/>
      <c r="J534" s="1090"/>
      <c r="K534" s="1090"/>
      <c r="L534" s="1090"/>
      <c r="M534" s="1090"/>
      <c r="N534" s="1091"/>
      <c r="O534" s="3"/>
      <c r="P534" s="1076"/>
      <c r="Q534" s="1089"/>
      <c r="R534" s="1090"/>
      <c r="S534" s="1090"/>
      <c r="T534" s="1090"/>
      <c r="U534" s="1090"/>
      <c r="V534" s="1090"/>
      <c r="W534" s="1090"/>
      <c r="X534" s="1090"/>
      <c r="Y534" s="1090"/>
      <c r="Z534" s="1090"/>
      <c r="AA534" s="1090"/>
      <c r="AB534" s="1090"/>
      <c r="AC534" s="1091"/>
    </row>
    <row r="535" spans="1:29" ht="15" customHeight="1">
      <c r="A535" s="1076"/>
      <c r="B535" s="20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7"/>
      <c r="O535" s="3"/>
      <c r="P535" s="1076"/>
      <c r="Q535" s="1095" t="s">
        <v>11</v>
      </c>
      <c r="R535" s="1096"/>
      <c r="S535" s="1096"/>
      <c r="T535" s="1096"/>
      <c r="U535" s="1096"/>
      <c r="V535" s="1096"/>
      <c r="W535" s="1096"/>
      <c r="X535" s="1096"/>
      <c r="Y535" s="1096"/>
      <c r="Z535" s="1096"/>
      <c r="AA535" s="1096"/>
      <c r="AB535" s="1096"/>
      <c r="AC535" s="1097"/>
    </row>
    <row r="536" spans="1:29" ht="15" customHeight="1" thickBot="1">
      <c r="A536" s="1076"/>
      <c r="B536" s="20"/>
      <c r="C536" s="14"/>
      <c r="D536" s="14"/>
      <c r="E536" s="14"/>
      <c r="F536" s="14"/>
      <c r="G536" s="1028" t="s">
        <v>12</v>
      </c>
      <c r="H536" s="1028"/>
      <c r="I536" s="14"/>
      <c r="J536" s="14"/>
      <c r="K536" s="14"/>
      <c r="L536" s="14"/>
      <c r="M536" s="14"/>
      <c r="N536" s="17"/>
      <c r="O536" s="3"/>
      <c r="P536" s="1076"/>
      <c r="Q536" s="1098"/>
      <c r="R536" s="1099"/>
      <c r="S536" s="1099"/>
      <c r="T536" s="1099"/>
      <c r="U536" s="1099"/>
      <c r="V536" s="1099"/>
      <c r="W536" s="1099"/>
      <c r="X536" s="1099"/>
      <c r="Y536" s="1099"/>
      <c r="Z536" s="1099"/>
      <c r="AA536" s="1099"/>
      <c r="AB536" s="1099"/>
      <c r="AC536" s="1100"/>
    </row>
    <row r="537" spans="1:29" ht="18.75" customHeight="1">
      <c r="A537" s="1076"/>
      <c r="B537" s="20"/>
      <c r="C537" s="14"/>
      <c r="D537" s="480"/>
      <c r="E537" s="481" t="s">
        <v>13</v>
      </c>
      <c r="F537" s="564" t="s">
        <v>39</v>
      </c>
      <c r="G537" s="1101">
        <v>1</v>
      </c>
      <c r="H537" s="1101"/>
      <c r="I537" s="51"/>
      <c r="J537" s="14"/>
      <c r="K537" s="14"/>
      <c r="L537" s="14"/>
      <c r="M537" s="14"/>
      <c r="N537" s="17"/>
      <c r="O537" s="3"/>
      <c r="P537" s="1076"/>
      <c r="Q537" s="20"/>
      <c r="R537" s="1102" t="s">
        <v>225</v>
      </c>
      <c r="S537" s="1102"/>
      <c r="T537" s="1102"/>
      <c r="U537" s="1102"/>
      <c r="V537" s="1102"/>
      <c r="W537" s="1102"/>
      <c r="X537" s="1102"/>
      <c r="Y537" s="1102"/>
      <c r="Z537" s="1102"/>
      <c r="AA537" s="1102"/>
      <c r="AB537" s="1102"/>
      <c r="AC537" s="17"/>
    </row>
    <row r="538" spans="1:29" ht="18.75">
      <c r="A538" s="1076"/>
      <c r="B538" s="115"/>
      <c r="C538" s="502" t="s">
        <v>18</v>
      </c>
      <c r="D538" s="466" t="s">
        <v>19</v>
      </c>
      <c r="E538" s="14"/>
      <c r="F538" s="14"/>
      <c r="G538" s="552"/>
      <c r="H538" s="553"/>
      <c r="I538" s="543" t="s">
        <v>20</v>
      </c>
      <c r="K538" s="116"/>
      <c r="L538" s="116"/>
      <c r="M538" s="116"/>
      <c r="N538" s="117"/>
      <c r="O538" s="3"/>
      <c r="P538" s="1076"/>
      <c r="Q538" s="20"/>
      <c r="R538" s="1102"/>
      <c r="S538" s="1102"/>
      <c r="T538" s="1102"/>
      <c r="U538" s="1102"/>
      <c r="V538" s="1102"/>
      <c r="W538" s="1102"/>
      <c r="X538" s="1102"/>
      <c r="Y538" s="1102"/>
      <c r="Z538" s="1102"/>
      <c r="AA538" s="1102"/>
      <c r="AB538" s="1102"/>
      <c r="AC538" s="17"/>
    </row>
    <row r="539" spans="1:29" ht="16.5" customHeight="1">
      <c r="A539" s="1076"/>
      <c r="B539" s="20"/>
      <c r="C539" s="504">
        <v>0.5</v>
      </c>
      <c r="D539" s="545" t="s">
        <v>190</v>
      </c>
      <c r="E539" s="546"/>
      <c r="F539" s="545"/>
      <c r="G539" s="1065">
        <f>IF(ISBLANK(C539),"",(C539/C543)*G537)</f>
        <v>0.5</v>
      </c>
      <c r="H539" s="1066"/>
      <c r="I539" s="1067" t="s">
        <v>226</v>
      </c>
      <c r="J539" s="1067"/>
      <c r="K539" s="1067"/>
      <c r="L539" s="1067"/>
      <c r="M539" s="1067"/>
      <c r="N539" s="1068"/>
      <c r="O539" s="3"/>
      <c r="P539" s="1076"/>
      <c r="Q539" s="20"/>
      <c r="R539" s="1102"/>
      <c r="S539" s="1102"/>
      <c r="T539" s="1102"/>
      <c r="U539" s="1102"/>
      <c r="V539" s="1102"/>
      <c r="W539" s="1102"/>
      <c r="X539" s="1102"/>
      <c r="Y539" s="1102"/>
      <c r="Z539" s="1102"/>
      <c r="AA539" s="1102"/>
      <c r="AB539" s="1102"/>
      <c r="AC539" s="17"/>
    </row>
    <row r="540" spans="1:29" ht="21">
      <c r="A540" s="1076"/>
      <c r="B540" s="20"/>
      <c r="C540" s="504">
        <v>0.5</v>
      </c>
      <c r="D540" s="547" t="s">
        <v>227</v>
      </c>
      <c r="E540" s="548"/>
      <c r="F540" s="549"/>
      <c r="G540" s="1071">
        <f>IF(ISBLANK(C540),"",(C540/C543)*G537)</f>
        <v>0.5</v>
      </c>
      <c r="H540" s="1072"/>
      <c r="I540" s="1069"/>
      <c r="J540" s="1069"/>
      <c r="K540" s="1069"/>
      <c r="L540" s="1069"/>
      <c r="M540" s="1069"/>
      <c r="N540" s="1070"/>
      <c r="O540" s="3"/>
      <c r="P540" s="1076"/>
      <c r="Q540" s="20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7"/>
    </row>
    <row r="541" spans="1:29" ht="15.75" customHeight="1">
      <c r="A541" s="1076"/>
      <c r="B541" s="20"/>
      <c r="C541" s="504"/>
      <c r="D541" s="483"/>
      <c r="E541" s="492"/>
      <c r="F541" s="495"/>
      <c r="G541" s="1073" t="str">
        <f>IF(ISBLANK(C541),"",(C541/C543)*G537)</f>
        <v/>
      </c>
      <c r="H541" s="1074"/>
      <c r="I541" s="559" t="s">
        <v>228</v>
      </c>
      <c r="J541" s="559"/>
      <c r="K541" s="559"/>
      <c r="L541" s="559"/>
      <c r="M541" s="559"/>
      <c r="N541" s="560"/>
      <c r="O541" s="3"/>
      <c r="P541" s="1076"/>
      <c r="Q541" s="20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7"/>
    </row>
    <row r="542" spans="1:29" ht="15.75" customHeight="1">
      <c r="A542" s="1076"/>
      <c r="B542" s="20"/>
      <c r="C542" s="467"/>
      <c r="D542" s="483"/>
      <c r="E542" s="535"/>
      <c r="F542" s="535"/>
      <c r="G542" s="1073"/>
      <c r="H542" s="1074"/>
      <c r="I542" s="561"/>
      <c r="J542" s="562"/>
      <c r="K542" s="562"/>
      <c r="L542" s="562"/>
      <c r="M542" s="562"/>
      <c r="N542" s="563"/>
      <c r="O542" s="3"/>
      <c r="P542" s="1076"/>
      <c r="Q542" s="20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7"/>
    </row>
    <row r="543" spans="1:29" ht="21">
      <c r="A543" s="1076"/>
      <c r="B543" s="20"/>
      <c r="C543" s="34">
        <f>SUM(C539:C541)</f>
        <v>1</v>
      </c>
      <c r="D543" s="1046" t="s">
        <v>31</v>
      </c>
      <c r="E543" s="1046"/>
      <c r="F543" s="1046"/>
      <c r="G543" s="1073">
        <f>SUM(G539:G541)</f>
        <v>1</v>
      </c>
      <c r="H543" s="1074">
        <f>SUM(H539:H541)</f>
        <v>0</v>
      </c>
      <c r="I543" s="493"/>
      <c r="J543" s="541"/>
      <c r="K543" s="541"/>
      <c r="L543" s="541"/>
      <c r="M543" s="541"/>
      <c r="N543" s="542"/>
      <c r="O543" s="3"/>
      <c r="P543" s="1076"/>
      <c r="Q543" s="20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7"/>
    </row>
    <row r="544" spans="1:29" ht="21">
      <c r="A544" s="1076"/>
      <c r="B544" s="20"/>
      <c r="C544" s="34"/>
      <c r="D544" s="538"/>
      <c r="E544" s="538"/>
      <c r="F544" s="538"/>
      <c r="G544" s="539"/>
      <c r="H544" s="539"/>
      <c r="I544" s="493"/>
      <c r="J544" s="541"/>
      <c r="K544" s="541"/>
      <c r="L544" s="541"/>
      <c r="M544" s="541"/>
      <c r="N544" s="542"/>
      <c r="O544" s="3"/>
      <c r="P544" s="1076"/>
      <c r="Q544" s="20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7"/>
    </row>
    <row r="545" spans="1:29" ht="15" customHeight="1">
      <c r="A545" s="1076"/>
      <c r="B545" s="1092" t="s">
        <v>229</v>
      </c>
      <c r="C545" s="1093"/>
      <c r="D545" s="1093"/>
      <c r="E545" s="1093"/>
      <c r="F545" s="1093"/>
      <c r="G545" s="1093"/>
      <c r="H545" s="1093"/>
      <c r="I545" s="1093"/>
      <c r="J545" s="1093"/>
      <c r="K545" s="1093"/>
      <c r="L545" s="1093"/>
      <c r="M545" s="1093"/>
      <c r="N545" s="1094"/>
      <c r="O545" s="3"/>
      <c r="P545" s="1076"/>
      <c r="Q545" s="20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7"/>
    </row>
    <row r="546" spans="1:29" ht="15" customHeight="1">
      <c r="A546" s="1076"/>
      <c r="B546" s="1080"/>
      <c r="C546" s="1081"/>
      <c r="D546" s="1081"/>
      <c r="E546" s="1081"/>
      <c r="F546" s="1081"/>
      <c r="G546" s="1081"/>
      <c r="H546" s="1081"/>
      <c r="I546" s="1081"/>
      <c r="J546" s="1081"/>
      <c r="K546" s="1081"/>
      <c r="L546" s="1081"/>
      <c r="M546" s="1081"/>
      <c r="N546" s="1082"/>
      <c r="O546" s="3"/>
      <c r="P546" s="1076"/>
      <c r="Q546" s="20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7"/>
    </row>
    <row r="547" spans="1:29" ht="15.75">
      <c r="A547" s="1076"/>
      <c r="B547" s="20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7"/>
      <c r="O547" s="3"/>
      <c r="P547" s="1076"/>
      <c r="Q547" s="20"/>
      <c r="R547" s="26" t="s">
        <v>230</v>
      </c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7"/>
    </row>
    <row r="548" spans="1:29">
      <c r="A548" s="1076"/>
      <c r="B548" s="20"/>
      <c r="C548" s="14"/>
      <c r="D548" s="14"/>
      <c r="E548" s="14"/>
      <c r="F548" s="14"/>
      <c r="G548" s="1028" t="s">
        <v>12</v>
      </c>
      <c r="H548" s="1028"/>
      <c r="I548" s="14"/>
      <c r="J548" s="14"/>
      <c r="K548" s="14"/>
      <c r="L548" s="14"/>
      <c r="M548" s="14"/>
      <c r="N548" s="17"/>
      <c r="O548" s="3"/>
      <c r="P548" s="1076"/>
      <c r="Q548" s="20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7"/>
    </row>
    <row r="549" spans="1:29" ht="21">
      <c r="A549" s="1076"/>
      <c r="B549" s="512"/>
      <c r="C549" s="480"/>
      <c r="D549" s="480"/>
      <c r="E549" s="481" t="s">
        <v>13</v>
      </c>
      <c r="F549" s="564" t="s">
        <v>39</v>
      </c>
      <c r="G549" s="1064">
        <v>1</v>
      </c>
      <c r="H549" s="1064"/>
      <c r="I549" s="51"/>
      <c r="J549" s="14"/>
      <c r="K549" s="14"/>
      <c r="L549" s="14"/>
      <c r="M549" s="14"/>
      <c r="N549" s="17"/>
      <c r="O549" s="3"/>
      <c r="P549" s="1076"/>
      <c r="Q549" s="20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7"/>
    </row>
    <row r="550" spans="1:29" ht="18.75">
      <c r="A550" s="1076"/>
      <c r="B550" s="115"/>
      <c r="C550" s="502" t="s">
        <v>18</v>
      </c>
      <c r="D550" s="466" t="s">
        <v>19</v>
      </c>
      <c r="E550" s="14"/>
      <c r="F550" s="14"/>
      <c r="G550" s="552"/>
      <c r="H550" s="553"/>
      <c r="I550" s="543" t="s">
        <v>20</v>
      </c>
      <c r="K550" s="116"/>
      <c r="L550" s="116"/>
      <c r="M550" s="116"/>
      <c r="N550" s="117"/>
      <c r="O550" s="3"/>
      <c r="P550" s="1076"/>
      <c r="Q550" s="20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7"/>
    </row>
    <row r="551" spans="1:29" ht="15.75" customHeight="1">
      <c r="A551" s="1076"/>
      <c r="B551" s="20"/>
      <c r="C551" s="504">
        <v>0.65</v>
      </c>
      <c r="D551" s="1016" t="s">
        <v>231</v>
      </c>
      <c r="E551" s="1016"/>
      <c r="F551" s="1017"/>
      <c r="G551" s="1065">
        <f>IF(ISBLANK(C551),"",(C551/C555)*G549)</f>
        <v>0.56521739130434789</v>
      </c>
      <c r="H551" s="1066"/>
      <c r="I551" s="1067" t="s">
        <v>226</v>
      </c>
      <c r="J551" s="1067"/>
      <c r="K551" s="1067"/>
      <c r="L551" s="1067"/>
      <c r="M551" s="1067"/>
      <c r="N551" s="1068"/>
      <c r="O551" s="3"/>
      <c r="P551" s="1076"/>
      <c r="Q551" s="20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7"/>
    </row>
    <row r="552" spans="1:29" ht="21">
      <c r="A552" s="1076"/>
      <c r="B552" s="20"/>
      <c r="C552" s="504">
        <v>0.5</v>
      </c>
      <c r="D552" s="1018" t="s">
        <v>227</v>
      </c>
      <c r="E552" s="1018"/>
      <c r="F552" s="1019"/>
      <c r="G552" s="1071">
        <f>IF(ISBLANK(C552),"",(C552/C555)*G549)</f>
        <v>0.43478260869565222</v>
      </c>
      <c r="H552" s="1072"/>
      <c r="I552" s="1069"/>
      <c r="J552" s="1069"/>
      <c r="K552" s="1069"/>
      <c r="L552" s="1069"/>
      <c r="M552" s="1069"/>
      <c r="N552" s="1070"/>
      <c r="O552" s="3"/>
      <c r="P552" s="1076"/>
      <c r="Q552" s="20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7"/>
    </row>
    <row r="553" spans="1:29" ht="21">
      <c r="A553" s="1076"/>
      <c r="B553" s="20"/>
      <c r="C553" s="504"/>
      <c r="D553" s="483"/>
      <c r="E553" s="492"/>
      <c r="F553" s="495"/>
      <c r="G553" s="1073" t="str">
        <f>IF(ISBLANK(C553),"",(C553/C555)*G549)</f>
        <v/>
      </c>
      <c r="H553" s="1074"/>
      <c r="I553" s="559" t="s">
        <v>228</v>
      </c>
      <c r="J553" s="559"/>
      <c r="K553" s="559"/>
      <c r="L553" s="559"/>
      <c r="M553" s="559"/>
      <c r="N553" s="560"/>
      <c r="O553" s="3"/>
      <c r="P553" s="1076"/>
      <c r="Q553" s="20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7"/>
    </row>
    <row r="554" spans="1:29" ht="21">
      <c r="A554" s="1076"/>
      <c r="B554" s="20"/>
      <c r="C554" s="467"/>
      <c r="D554" s="483"/>
      <c r="E554" s="535"/>
      <c r="F554" s="535"/>
      <c r="G554" s="1073"/>
      <c r="H554" s="1074"/>
      <c r="I554" s="489"/>
      <c r="J554" s="541"/>
      <c r="K554" s="541"/>
      <c r="L554" s="541"/>
      <c r="M554" s="541"/>
      <c r="N554" s="542"/>
      <c r="O554" s="3"/>
      <c r="P554" s="1076"/>
      <c r="Q554" s="20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7"/>
    </row>
    <row r="555" spans="1:29" ht="21">
      <c r="A555" s="1076"/>
      <c r="B555" s="20"/>
      <c r="C555" s="34">
        <f>SUM(C551:C553)</f>
        <v>1.1499999999999999</v>
      </c>
      <c r="D555" s="1046" t="s">
        <v>31</v>
      </c>
      <c r="E555" s="1046"/>
      <c r="F555" s="1046"/>
      <c r="G555" s="1073">
        <f>SUM(G551:G553)</f>
        <v>1</v>
      </c>
      <c r="H555" s="1074">
        <f>SUM(H551:H553)</f>
        <v>0</v>
      </c>
      <c r="I555" s="493"/>
      <c r="J555" s="541"/>
      <c r="K555" s="541"/>
      <c r="L555" s="541"/>
      <c r="M555" s="541"/>
      <c r="N555" s="542"/>
      <c r="O555" s="3"/>
      <c r="P555" s="1076"/>
      <c r="Q555" s="20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7"/>
    </row>
    <row r="556" spans="1:29" ht="21">
      <c r="A556" s="1076"/>
      <c r="B556" s="20"/>
      <c r="C556" s="34"/>
      <c r="D556" s="538"/>
      <c r="E556" s="538"/>
      <c r="F556" s="538"/>
      <c r="G556" s="556"/>
      <c r="H556" s="556"/>
      <c r="I556" s="493"/>
      <c r="J556" s="541"/>
      <c r="K556" s="541"/>
      <c r="L556" s="541"/>
      <c r="M556" s="541"/>
      <c r="N556" s="542"/>
      <c r="O556" s="3"/>
      <c r="P556" s="1076"/>
      <c r="Q556" s="20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7"/>
    </row>
    <row r="557" spans="1:29" ht="15" customHeight="1">
      <c r="A557" s="1076"/>
      <c r="B557" s="1092" t="s">
        <v>232</v>
      </c>
      <c r="C557" s="1093"/>
      <c r="D557" s="1093"/>
      <c r="E557" s="1093"/>
      <c r="F557" s="1093"/>
      <c r="G557" s="1093"/>
      <c r="H557" s="1093"/>
      <c r="I557" s="1093"/>
      <c r="J557" s="1093"/>
      <c r="K557" s="1093"/>
      <c r="L557" s="1093"/>
      <c r="M557" s="1093"/>
      <c r="N557" s="1094"/>
      <c r="O557" s="3"/>
      <c r="P557" s="1076"/>
      <c r="Q557" s="20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7"/>
    </row>
    <row r="558" spans="1:29" ht="15" customHeight="1">
      <c r="A558" s="1076"/>
      <c r="B558" s="1080"/>
      <c r="C558" s="1081"/>
      <c r="D558" s="1081"/>
      <c r="E558" s="1081"/>
      <c r="F558" s="1081"/>
      <c r="G558" s="1081"/>
      <c r="H558" s="1081"/>
      <c r="I558" s="1081"/>
      <c r="J558" s="1081"/>
      <c r="K558" s="1081"/>
      <c r="L558" s="1081"/>
      <c r="M558" s="1081"/>
      <c r="N558" s="1082"/>
      <c r="O558" s="3"/>
      <c r="P558" s="1076"/>
      <c r="Q558" s="20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7"/>
    </row>
    <row r="559" spans="1:29">
      <c r="A559" s="1076"/>
      <c r="B559" s="20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7"/>
      <c r="O559" s="3"/>
      <c r="P559" s="1076"/>
      <c r="Q559" s="20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7"/>
    </row>
    <row r="560" spans="1:29" ht="21">
      <c r="A560" s="1076"/>
      <c r="B560" s="544"/>
      <c r="C560" s="480"/>
      <c r="D560" s="480"/>
      <c r="E560" s="480"/>
      <c r="F560" s="14"/>
      <c r="G560" s="1028" t="s">
        <v>12</v>
      </c>
      <c r="H560" s="1028"/>
      <c r="I560" s="14"/>
      <c r="J560" s="14"/>
      <c r="K560" s="14"/>
      <c r="L560" s="14"/>
      <c r="M560" s="14"/>
      <c r="N560" s="17"/>
      <c r="O560" s="3"/>
      <c r="P560" s="1076"/>
      <c r="Q560" s="20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7"/>
    </row>
    <row r="561" spans="1:29" ht="21">
      <c r="A561" s="1076"/>
      <c r="B561" s="544"/>
      <c r="C561" s="480"/>
      <c r="D561" s="480"/>
      <c r="E561" s="481" t="s">
        <v>13</v>
      </c>
      <c r="F561" s="49" t="s">
        <v>39</v>
      </c>
      <c r="G561" s="1054">
        <v>1</v>
      </c>
      <c r="H561" s="1055"/>
      <c r="I561" s="51"/>
      <c r="J561" s="14"/>
      <c r="K561" s="14"/>
      <c r="L561" s="14"/>
      <c r="M561" s="14"/>
      <c r="N561" s="17"/>
      <c r="O561" s="3"/>
      <c r="P561" s="1076"/>
      <c r="Q561" s="20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7"/>
    </row>
    <row r="562" spans="1:29" ht="18.75">
      <c r="A562" s="1076"/>
      <c r="B562" s="115"/>
      <c r="C562" s="502" t="s">
        <v>18</v>
      </c>
      <c r="D562" s="466" t="s">
        <v>19</v>
      </c>
      <c r="E562" s="14"/>
      <c r="F562" s="14"/>
      <c r="G562" s="554"/>
      <c r="H562" s="555"/>
      <c r="I562" s="543" t="s">
        <v>20</v>
      </c>
      <c r="K562" s="116"/>
      <c r="L562" s="116"/>
      <c r="M562" s="116"/>
      <c r="N562" s="117"/>
      <c r="O562" s="3"/>
      <c r="P562" s="1076"/>
      <c r="Q562" s="20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7"/>
    </row>
    <row r="563" spans="1:29" ht="15.75" customHeight="1">
      <c r="A563" s="1076"/>
      <c r="B563" s="20"/>
      <c r="C563" s="504">
        <v>0.65</v>
      </c>
      <c r="D563" s="1016" t="s">
        <v>233</v>
      </c>
      <c r="E563" s="1016"/>
      <c r="F563" s="1033"/>
      <c r="G563" s="1056">
        <f>IF(ISBLANK(C563),"",(C563/C567)*G561)</f>
        <v>0.56521739130434789</v>
      </c>
      <c r="H563" s="1057"/>
      <c r="I563" s="1058" t="s">
        <v>226</v>
      </c>
      <c r="J563" s="1058"/>
      <c r="K563" s="1058"/>
      <c r="L563" s="1058"/>
      <c r="M563" s="1058"/>
      <c r="N563" s="1059"/>
      <c r="O563" s="3"/>
      <c r="P563" s="1076"/>
      <c r="Q563" s="20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7"/>
    </row>
    <row r="564" spans="1:29" ht="21">
      <c r="A564" s="1076"/>
      <c r="B564" s="20"/>
      <c r="C564" s="504">
        <v>0.5</v>
      </c>
      <c r="D564" s="1018" t="s">
        <v>227</v>
      </c>
      <c r="E564" s="1018"/>
      <c r="F564" s="1034"/>
      <c r="G564" s="1062">
        <f>IF(ISBLANK(C564),"",(C564/C567)*G561)</f>
        <v>0.43478260869565222</v>
      </c>
      <c r="H564" s="1063"/>
      <c r="I564" s="1060"/>
      <c r="J564" s="1060"/>
      <c r="K564" s="1060"/>
      <c r="L564" s="1060"/>
      <c r="M564" s="1060"/>
      <c r="N564" s="1061"/>
      <c r="O564" s="3"/>
      <c r="P564" s="1076"/>
      <c r="Q564" s="20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7"/>
    </row>
    <row r="565" spans="1:29" ht="21">
      <c r="A565" s="1076"/>
      <c r="B565" s="20"/>
      <c r="C565" s="504"/>
      <c r="D565" s="483"/>
      <c r="E565" s="485"/>
      <c r="F565" s="495"/>
      <c r="G565" s="1044" t="str">
        <f>IF(ISBLANK(C565),"",(C565/C567)*G561)</f>
        <v/>
      </c>
      <c r="H565" s="1045"/>
      <c r="I565" s="559" t="s">
        <v>228</v>
      </c>
      <c r="J565" s="493"/>
      <c r="K565" s="493"/>
      <c r="L565" s="493"/>
      <c r="M565" s="493"/>
      <c r="N565" s="494"/>
      <c r="O565" s="3"/>
      <c r="P565" s="1076"/>
      <c r="Q565" s="20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7"/>
    </row>
    <row r="566" spans="1:29" ht="21">
      <c r="A566" s="1076"/>
      <c r="B566" s="20"/>
      <c r="C566" s="467"/>
      <c r="D566" s="483"/>
      <c r="E566" s="535"/>
      <c r="F566" s="535"/>
      <c r="G566" s="1044"/>
      <c r="H566" s="1045"/>
      <c r="I566" s="480"/>
      <c r="J566" s="536"/>
      <c r="K566" s="536"/>
      <c r="L566" s="536"/>
      <c r="M566" s="536"/>
      <c r="N566" s="537"/>
      <c r="O566" s="3"/>
      <c r="P566" s="1076"/>
      <c r="Q566" s="20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7"/>
    </row>
    <row r="567" spans="1:29" ht="21">
      <c r="A567" s="1076"/>
      <c r="B567" s="20"/>
      <c r="C567" s="34">
        <f>SUM(C563:C565)</f>
        <v>1.1499999999999999</v>
      </c>
      <c r="D567" s="1046" t="s">
        <v>31</v>
      </c>
      <c r="E567" s="1046"/>
      <c r="F567" s="1046"/>
      <c r="G567" s="1047">
        <f>SUM(G563:G565)</f>
        <v>1</v>
      </c>
      <c r="H567" s="1048">
        <f>SUM(H563:H565)</f>
        <v>0</v>
      </c>
      <c r="I567" s="487"/>
      <c r="J567" s="536"/>
      <c r="K567" s="536"/>
      <c r="L567" s="536"/>
      <c r="M567" s="536"/>
      <c r="N567" s="537"/>
      <c r="O567" s="3"/>
      <c r="P567" s="1076"/>
      <c r="Q567" s="20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7"/>
    </row>
    <row r="568" spans="1:29" ht="21">
      <c r="A568" s="1076"/>
      <c r="B568" s="20"/>
      <c r="C568" s="34"/>
      <c r="D568" s="538"/>
      <c r="E568" s="538"/>
      <c r="F568" s="538"/>
      <c r="G568" s="539"/>
      <c r="H568" s="539"/>
      <c r="I568" s="487"/>
      <c r="J568" s="536"/>
      <c r="K568" s="536"/>
      <c r="L568" s="536"/>
      <c r="M568" s="536"/>
      <c r="N568" s="537"/>
      <c r="O568" s="3"/>
      <c r="P568" s="1076"/>
      <c r="Q568" s="20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7"/>
    </row>
    <row r="569" spans="1:29">
      <c r="A569" s="1076"/>
      <c r="B569" s="1049" t="s">
        <v>51</v>
      </c>
      <c r="C569" s="1050"/>
      <c r="D569" s="1050"/>
      <c r="E569" s="1050"/>
      <c r="F569" s="1050"/>
      <c r="G569" s="1050"/>
      <c r="H569" s="1050"/>
      <c r="I569" s="1050"/>
      <c r="J569" s="1050"/>
      <c r="K569" s="1050"/>
      <c r="L569" s="1050"/>
      <c r="M569" s="1050"/>
      <c r="N569" s="1051"/>
      <c r="O569" s="3"/>
      <c r="P569" s="1076"/>
      <c r="Q569" s="20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7"/>
    </row>
    <row r="570" spans="1:29" ht="15.75">
      <c r="A570" s="1076"/>
      <c r="B570" s="20"/>
      <c r="C570" s="34"/>
      <c r="D570" s="63"/>
      <c r="E570" s="63"/>
      <c r="F570" s="63"/>
      <c r="G570" s="57"/>
      <c r="H570" s="57"/>
      <c r="I570" s="118"/>
      <c r="J570" s="54"/>
      <c r="K570" s="54"/>
      <c r="L570" s="54"/>
      <c r="M570" s="54"/>
      <c r="N570" s="55"/>
      <c r="O570" s="3"/>
      <c r="P570" s="1076"/>
      <c r="Q570" s="20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7"/>
    </row>
    <row r="571" spans="1:29" ht="18.75">
      <c r="A571" s="1076"/>
      <c r="B571" s="20"/>
      <c r="C571" s="91" t="s">
        <v>234</v>
      </c>
      <c r="D571" s="533"/>
      <c r="E571" s="533"/>
      <c r="F571" s="533"/>
      <c r="G571" s="534"/>
      <c r="H571" s="534"/>
      <c r="I571" s="477"/>
      <c r="J571" s="531"/>
      <c r="K571" s="531"/>
      <c r="L571" s="531"/>
      <c r="M571" s="531"/>
      <c r="N571" s="532"/>
      <c r="O571" s="3"/>
      <c r="P571" s="1076"/>
      <c r="Q571" s="20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7"/>
    </row>
    <row r="572" spans="1:29" ht="15.75" customHeight="1">
      <c r="A572" s="1076"/>
      <c r="B572" s="20"/>
      <c r="C572" s="1052" t="s">
        <v>235</v>
      </c>
      <c r="D572" s="1052"/>
      <c r="E572" s="1052"/>
      <c r="F572" s="1052"/>
      <c r="G572" s="1052"/>
      <c r="H572" s="1052"/>
      <c r="I572" s="1052"/>
      <c r="J572" s="1052"/>
      <c r="K572" s="1052"/>
      <c r="L572" s="1052"/>
      <c r="M572" s="1052"/>
      <c r="N572" s="1053"/>
      <c r="O572" s="3"/>
      <c r="P572" s="1076"/>
      <c r="Q572" s="33" t="s">
        <v>2</v>
      </c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7"/>
    </row>
    <row r="573" spans="1:29" ht="15.75" customHeight="1" thickBot="1">
      <c r="A573" s="1076"/>
      <c r="B573" s="20"/>
      <c r="C573" s="1052"/>
      <c r="D573" s="1052"/>
      <c r="E573" s="1052"/>
      <c r="F573" s="1052"/>
      <c r="G573" s="1052"/>
      <c r="H573" s="1052"/>
      <c r="I573" s="1052"/>
      <c r="J573" s="1052"/>
      <c r="K573" s="1052"/>
      <c r="L573" s="1052"/>
      <c r="M573" s="1052"/>
      <c r="N573" s="1053"/>
      <c r="O573" s="3"/>
      <c r="P573" s="1076"/>
      <c r="Q573" s="12" t="str">
        <f ca="1">CELL("nomfichier",P569)</f>
        <v>D:\1 UPRT SITE WEB\uprt.fr\ff-mickael-rabeau\[ff-mr-chocolat.xlsx]Chocolat</v>
      </c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7"/>
    </row>
    <row r="574" spans="1:29" ht="16.5" thickBot="1">
      <c r="A574" s="1076"/>
      <c r="B574" s="20"/>
      <c r="C574" s="66"/>
      <c r="D574" s="63"/>
      <c r="E574" s="63"/>
      <c r="F574" s="63"/>
      <c r="G574" s="63"/>
      <c r="H574" s="63"/>
      <c r="I574" s="14"/>
      <c r="J574" s="54"/>
      <c r="K574" s="54"/>
      <c r="L574" s="54"/>
      <c r="M574" s="54"/>
      <c r="N574" s="55"/>
      <c r="O574" s="3"/>
      <c r="P574" s="1076"/>
      <c r="Q574" s="38"/>
      <c r="R574" s="39"/>
      <c r="S574" s="39"/>
      <c r="T574" s="39"/>
      <c r="U574" s="40"/>
      <c r="V574" s="40"/>
      <c r="W574" s="40"/>
      <c r="X574" s="40"/>
      <c r="Y574" s="40"/>
      <c r="Z574" s="40"/>
      <c r="AA574" s="40"/>
      <c r="AB574" s="40"/>
      <c r="AC574" s="41"/>
    </row>
    <row r="575" spans="1:29">
      <c r="A575" s="1076"/>
      <c r="B575" s="514" t="s">
        <v>18</v>
      </c>
      <c r="C575" s="58" t="s">
        <v>32</v>
      </c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1"/>
      <c r="P575" s="1076"/>
      <c r="Q575" s="20"/>
      <c r="R575" s="14" t="s">
        <v>5</v>
      </c>
      <c r="S575" s="43" t="s">
        <v>33</v>
      </c>
      <c r="T575" s="14"/>
      <c r="U575" s="14"/>
      <c r="V575" s="1036" t="s">
        <v>34</v>
      </c>
      <c r="W575" s="1036"/>
      <c r="X575" s="1036"/>
      <c r="Y575" s="1036"/>
      <c r="Z575" s="1036"/>
      <c r="AA575" s="1036"/>
      <c r="AB575" s="1036"/>
      <c r="AC575" s="1037"/>
    </row>
    <row r="576" spans="1:29">
      <c r="A576" s="1076"/>
      <c r="B576" s="520" t="s">
        <v>12</v>
      </c>
      <c r="C576" s="59" t="s">
        <v>35</v>
      </c>
      <c r="D576" s="44"/>
      <c r="E576" s="44"/>
      <c r="F576" s="44"/>
      <c r="G576" s="44"/>
      <c r="H576" s="44"/>
      <c r="I576" s="44"/>
      <c r="J576" s="44"/>
      <c r="K576" s="44"/>
      <c r="L576" s="44"/>
      <c r="M576" s="14"/>
      <c r="N576" s="45"/>
      <c r="P576" s="1076"/>
      <c r="Q576" s="14"/>
      <c r="R576" s="14"/>
      <c r="S576" s="14"/>
      <c r="T576" s="14"/>
      <c r="U576" s="14"/>
      <c r="V576" s="46"/>
      <c r="W576" s="46" t="s">
        <v>36</v>
      </c>
      <c r="X576" s="46"/>
      <c r="Y576" s="46"/>
      <c r="Z576" s="46"/>
      <c r="AA576" s="46"/>
      <c r="AB576" s="46"/>
      <c r="AC576" s="47"/>
    </row>
    <row r="577" spans="1:29" ht="15.75">
      <c r="A577" s="1076"/>
      <c r="B577" s="441" t="s">
        <v>573</v>
      </c>
      <c r="C577" s="442"/>
      <c r="D577" s="442"/>
      <c r="E577" s="442"/>
      <c r="F577" s="442"/>
      <c r="G577" s="442"/>
      <c r="H577" s="442"/>
      <c r="I577" s="442"/>
      <c r="J577" s="442"/>
      <c r="K577" s="442"/>
      <c r="L577" s="442"/>
      <c r="M577" s="442"/>
      <c r="N577" s="443"/>
      <c r="P577" s="1076"/>
      <c r="Q577" s="14"/>
      <c r="R577" s="14"/>
      <c r="S577" s="14"/>
      <c r="T577" s="14"/>
      <c r="U577" s="14"/>
      <c r="V577" s="46"/>
      <c r="W577" s="46"/>
      <c r="X577" s="46"/>
      <c r="Y577" s="46"/>
      <c r="Z577" s="46"/>
      <c r="AA577" s="46"/>
      <c r="AB577" s="46"/>
      <c r="AC577" s="47"/>
    </row>
    <row r="578" spans="1:29" ht="18.75">
      <c r="A578" s="1076"/>
      <c r="B578" s="444" t="s">
        <v>574</v>
      </c>
      <c r="C578" s="1111" t="s">
        <v>600</v>
      </c>
      <c r="D578" s="1112"/>
      <c r="E578" s="1112"/>
      <c r="F578" s="1112"/>
      <c r="G578" s="1112"/>
      <c r="H578" s="1112"/>
      <c r="I578" s="1112"/>
      <c r="J578" s="1112"/>
      <c r="K578" s="1112"/>
      <c r="L578" s="1112"/>
      <c r="M578" s="1112"/>
      <c r="N578" s="1113"/>
      <c r="P578" s="1076"/>
      <c r="Q578" s="14"/>
      <c r="R578" s="14"/>
      <c r="S578" s="14"/>
      <c r="T578" s="14"/>
      <c r="U578" s="14"/>
      <c r="V578" s="46"/>
      <c r="W578" s="46"/>
      <c r="X578" s="46"/>
      <c r="Y578" s="46"/>
      <c r="Z578" s="46"/>
      <c r="AA578" s="46"/>
      <c r="AB578" s="46"/>
      <c r="AC578" s="47"/>
    </row>
    <row r="579" spans="1:29" ht="15.75">
      <c r="A579" s="1076"/>
      <c r="B579" s="1116"/>
      <c r="C579" s="1117"/>
      <c r="D579" s="1117"/>
      <c r="E579" s="1117"/>
      <c r="F579" s="1117"/>
      <c r="G579" s="1117"/>
      <c r="H579" s="1117"/>
      <c r="I579" s="1117"/>
      <c r="J579" s="1117"/>
      <c r="K579" s="1117"/>
      <c r="L579" s="1117"/>
      <c r="M579" s="1117"/>
      <c r="N579" s="1118"/>
      <c r="P579" s="1076"/>
      <c r="Q579" s="14"/>
      <c r="R579" s="14"/>
      <c r="S579" s="14"/>
      <c r="T579" s="14"/>
      <c r="U579" s="14"/>
      <c r="V579" s="46"/>
      <c r="W579" s="46"/>
      <c r="X579" s="46"/>
      <c r="Y579" s="46"/>
      <c r="Z579" s="46"/>
      <c r="AA579" s="46"/>
      <c r="AB579" s="46"/>
      <c r="AC579" s="47"/>
    </row>
    <row r="580" spans="1:29" ht="15" customHeight="1">
      <c r="A580" s="1076"/>
      <c r="B580" s="1038" t="s">
        <v>37</v>
      </c>
      <c r="C580" s="1039"/>
      <c r="D580" s="1039"/>
      <c r="E580" s="1039"/>
      <c r="F580" s="1039"/>
      <c r="G580" s="1039"/>
      <c r="H580" s="1039"/>
      <c r="I580" s="1039"/>
      <c r="J580" s="1039"/>
      <c r="K580" s="1039"/>
      <c r="L580" s="1039"/>
      <c r="M580" s="1039"/>
      <c r="N580" s="1040"/>
      <c r="P580" s="1076"/>
      <c r="Q580" s="1038" t="s">
        <v>37</v>
      </c>
      <c r="R580" s="1039"/>
      <c r="S580" s="1039"/>
      <c r="T580" s="1039"/>
      <c r="U580" s="1039"/>
      <c r="V580" s="1039"/>
      <c r="W580" s="1039"/>
      <c r="X580" s="1039"/>
      <c r="Y580" s="1039"/>
      <c r="Z580" s="1039"/>
      <c r="AA580" s="1039"/>
      <c r="AB580" s="1039"/>
      <c r="AC580" s="1040"/>
    </row>
    <row r="581" spans="1:29" ht="15.75" thickBot="1">
      <c r="A581" s="1076"/>
      <c r="B581" s="1041"/>
      <c r="C581" s="1042"/>
      <c r="D581" s="1042"/>
      <c r="E581" s="1042"/>
      <c r="F581" s="1042"/>
      <c r="G581" s="1042"/>
      <c r="H581" s="1042"/>
      <c r="I581" s="1042"/>
      <c r="J581" s="1042"/>
      <c r="K581" s="1042"/>
      <c r="L581" s="1042"/>
      <c r="M581" s="1042"/>
      <c r="N581" s="1043"/>
      <c r="P581" s="1076"/>
      <c r="Q581" s="1041"/>
      <c r="R581" s="1042"/>
      <c r="S581" s="1042"/>
      <c r="T581" s="1042"/>
      <c r="U581" s="1042"/>
      <c r="V581" s="1042"/>
      <c r="W581" s="1042"/>
      <c r="X581" s="1042"/>
      <c r="Y581" s="1042"/>
      <c r="Z581" s="1042"/>
      <c r="AA581" s="1042"/>
      <c r="AB581" s="1042"/>
      <c r="AC581" s="1043"/>
    </row>
  </sheetData>
  <mergeCells count="688">
    <mergeCell ref="G286:H286"/>
    <mergeCell ref="B392:N392"/>
    <mergeCell ref="C414:N414"/>
    <mergeCell ref="B415:N415"/>
    <mergeCell ref="C440:N440"/>
    <mergeCell ref="C441:N441"/>
    <mergeCell ref="B442:N442"/>
    <mergeCell ref="C469:N469"/>
    <mergeCell ref="C303:N303"/>
    <mergeCell ref="C304:N304"/>
    <mergeCell ref="B305:N305"/>
    <mergeCell ref="C334:N334"/>
    <mergeCell ref="C335:N335"/>
    <mergeCell ref="B336:N336"/>
    <mergeCell ref="C367:N367"/>
    <mergeCell ref="B368:N368"/>
    <mergeCell ref="B2:N3"/>
    <mergeCell ref="Q2:AC3"/>
    <mergeCell ref="Q6:AC8"/>
    <mergeCell ref="B7:N8"/>
    <mergeCell ref="B10:N10"/>
    <mergeCell ref="Q10:AC10"/>
    <mergeCell ref="A11:A37"/>
    <mergeCell ref="B11:N12"/>
    <mergeCell ref="P11:P37"/>
    <mergeCell ref="Q11:AC12"/>
    <mergeCell ref="B13:N14"/>
    <mergeCell ref="Q13:AC14"/>
    <mergeCell ref="Q15:AC16"/>
    <mergeCell ref="G16:H16"/>
    <mergeCell ref="I16:J16"/>
    <mergeCell ref="G17:H17"/>
    <mergeCell ref="I17:J17"/>
    <mergeCell ref="G18:H18"/>
    <mergeCell ref="I18:J18"/>
    <mergeCell ref="Q18:AA20"/>
    <mergeCell ref="K19:N19"/>
    <mergeCell ref="G20:H20"/>
    <mergeCell ref="I20:J20"/>
    <mergeCell ref="K20:N22"/>
    <mergeCell ref="G21:H21"/>
    <mergeCell ref="I21:J21"/>
    <mergeCell ref="G22:H22"/>
    <mergeCell ref="I22:J22"/>
    <mergeCell ref="Q22:AA23"/>
    <mergeCell ref="G23:H23"/>
    <mergeCell ref="I23:J23"/>
    <mergeCell ref="K23:N26"/>
    <mergeCell ref="G24:H24"/>
    <mergeCell ref="I24:J24"/>
    <mergeCell ref="G25:H25"/>
    <mergeCell ref="I25:J25"/>
    <mergeCell ref="K29:N29"/>
    <mergeCell ref="V31:AC31"/>
    <mergeCell ref="B36:N37"/>
    <mergeCell ref="Q36:AC37"/>
    <mergeCell ref="B39:N39"/>
    <mergeCell ref="Q39:AC39"/>
    <mergeCell ref="G26:H26"/>
    <mergeCell ref="I26:J26"/>
    <mergeCell ref="G27:H27"/>
    <mergeCell ref="I27:J27"/>
    <mergeCell ref="E29:F29"/>
    <mergeCell ref="G29:H29"/>
    <mergeCell ref="I29:J29"/>
    <mergeCell ref="C34:N34"/>
    <mergeCell ref="B35:N35"/>
    <mergeCell ref="Q47:AA49"/>
    <mergeCell ref="F48:G48"/>
    <mergeCell ref="J48:N49"/>
    <mergeCell ref="F49:G49"/>
    <mergeCell ref="F50:G50"/>
    <mergeCell ref="J50:N51"/>
    <mergeCell ref="Q50:AA51"/>
    <mergeCell ref="F51:G51"/>
    <mergeCell ref="A40:A71"/>
    <mergeCell ref="B40:N41"/>
    <mergeCell ref="P40:P71"/>
    <mergeCell ref="Q40:AC41"/>
    <mergeCell ref="B42:N43"/>
    <mergeCell ref="Q42:AC43"/>
    <mergeCell ref="Q44:AC45"/>
    <mergeCell ref="F45:G45"/>
    <mergeCell ref="F46:G46"/>
    <mergeCell ref="H47:I47"/>
    <mergeCell ref="C67:N67"/>
    <mergeCell ref="C68:N68"/>
    <mergeCell ref="B69:N69"/>
    <mergeCell ref="D49:E49"/>
    <mergeCell ref="D50:E50"/>
    <mergeCell ref="D51:E51"/>
    <mergeCell ref="A74:A104"/>
    <mergeCell ref="B74:N75"/>
    <mergeCell ref="P74:P104"/>
    <mergeCell ref="Q74:AC75"/>
    <mergeCell ref="B76:N77"/>
    <mergeCell ref="F52:G52"/>
    <mergeCell ref="F53:G53"/>
    <mergeCell ref="F55:G55"/>
    <mergeCell ref="B60:N60"/>
    <mergeCell ref="F62:G62"/>
    <mergeCell ref="H62:N64"/>
    <mergeCell ref="F63:G63"/>
    <mergeCell ref="Q76:AC77"/>
    <mergeCell ref="Q78:AC79"/>
    <mergeCell ref="G79:H79"/>
    <mergeCell ref="G80:H80"/>
    <mergeCell ref="G82:H82"/>
    <mergeCell ref="R82:AB84"/>
    <mergeCell ref="G83:H83"/>
    <mergeCell ref="G84:H84"/>
    <mergeCell ref="V64:AC64"/>
    <mergeCell ref="B70:N71"/>
    <mergeCell ref="Q70:AC71"/>
    <mergeCell ref="B73:N73"/>
    <mergeCell ref="Q73:AC73"/>
    <mergeCell ref="B90:N90"/>
    <mergeCell ref="J91:N94"/>
    <mergeCell ref="G92:H92"/>
    <mergeCell ref="G93:H93"/>
    <mergeCell ref="V101:AC101"/>
    <mergeCell ref="B103:N104"/>
    <mergeCell ref="Q103:AC104"/>
    <mergeCell ref="G85:H85"/>
    <mergeCell ref="D86:F87"/>
    <mergeCell ref="G86:H86"/>
    <mergeCell ref="D88:F88"/>
    <mergeCell ref="G88:H88"/>
    <mergeCell ref="D89:H89"/>
    <mergeCell ref="C99:N99"/>
    <mergeCell ref="B100:N100"/>
    <mergeCell ref="Q106:AC106"/>
    <mergeCell ref="A107:A184"/>
    <mergeCell ref="B107:N108"/>
    <mergeCell ref="P107:P184"/>
    <mergeCell ref="Q107:AC108"/>
    <mergeCell ref="B109:N110"/>
    <mergeCell ref="Q109:AC110"/>
    <mergeCell ref="Q111:AC112"/>
    <mergeCell ref="G112:H112"/>
    <mergeCell ref="G113:H113"/>
    <mergeCell ref="Q113:AA115"/>
    <mergeCell ref="G114:H114"/>
    <mergeCell ref="I114:J114"/>
    <mergeCell ref="B115:E116"/>
    <mergeCell ref="I115:J115"/>
    <mergeCell ref="L115:N116"/>
    <mergeCell ref="G116:H116"/>
    <mergeCell ref="Q116:AA117"/>
    <mergeCell ref="K117:N117"/>
    <mergeCell ref="G122:H122"/>
    <mergeCell ref="I122:J122"/>
    <mergeCell ref="G123:H123"/>
    <mergeCell ref="I123:J123"/>
    <mergeCell ref="C179:N179"/>
    <mergeCell ref="G124:H124"/>
    <mergeCell ref="I124:J124"/>
    <mergeCell ref="G118:H118"/>
    <mergeCell ref="I118:J118"/>
    <mergeCell ref="K118:N119"/>
    <mergeCell ref="G119:H119"/>
    <mergeCell ref="I119:J119"/>
    <mergeCell ref="G120:H120"/>
    <mergeCell ref="I120:J120"/>
    <mergeCell ref="K120:N123"/>
    <mergeCell ref="G121:H121"/>
    <mergeCell ref="I121:J121"/>
    <mergeCell ref="K132:N132"/>
    <mergeCell ref="G133:H133"/>
    <mergeCell ref="I133:J133"/>
    <mergeCell ref="G134:H134"/>
    <mergeCell ref="I134:J134"/>
    <mergeCell ref="D136:F136"/>
    <mergeCell ref="G136:H136"/>
    <mergeCell ref="I136:J136"/>
    <mergeCell ref="D126:F126"/>
    <mergeCell ref="G126:H126"/>
    <mergeCell ref="I126:J126"/>
    <mergeCell ref="B128:N128"/>
    <mergeCell ref="I129:J129"/>
    <mergeCell ref="L129:N131"/>
    <mergeCell ref="B130:E131"/>
    <mergeCell ref="I130:J130"/>
    <mergeCell ref="G131:H131"/>
    <mergeCell ref="K133:N134"/>
    <mergeCell ref="I142:J142"/>
    <mergeCell ref="B144:N144"/>
    <mergeCell ref="F145:H146"/>
    <mergeCell ref="I145:J145"/>
    <mergeCell ref="L145:N147"/>
    <mergeCell ref="G139:H139"/>
    <mergeCell ref="I139:J139"/>
    <mergeCell ref="I140:J140"/>
    <mergeCell ref="B141:E141"/>
    <mergeCell ref="G141:H141"/>
    <mergeCell ref="I141:J141"/>
    <mergeCell ref="D142:F142"/>
    <mergeCell ref="I151:J151"/>
    <mergeCell ref="K151:N153"/>
    <mergeCell ref="G152:H152"/>
    <mergeCell ref="I152:J152"/>
    <mergeCell ref="G154:H154"/>
    <mergeCell ref="I154:J154"/>
    <mergeCell ref="Q145:AA147"/>
    <mergeCell ref="B146:E147"/>
    <mergeCell ref="I146:J146"/>
    <mergeCell ref="G147:H147"/>
    <mergeCell ref="Q148:AA149"/>
    <mergeCell ref="G149:H149"/>
    <mergeCell ref="I149:J149"/>
    <mergeCell ref="K149:N150"/>
    <mergeCell ref="G150:H150"/>
    <mergeCell ref="I150:J150"/>
    <mergeCell ref="D149:F149"/>
    <mergeCell ref="D150:F150"/>
    <mergeCell ref="D151:F151"/>
    <mergeCell ref="A187:A210"/>
    <mergeCell ref="B187:N188"/>
    <mergeCell ref="P187:P210"/>
    <mergeCell ref="Q187:AC188"/>
    <mergeCell ref="B189:N190"/>
    <mergeCell ref="Q189:AC190"/>
    <mergeCell ref="B156:N156"/>
    <mergeCell ref="G158:H158"/>
    <mergeCell ref="G159:H159"/>
    <mergeCell ref="G160:H160"/>
    <mergeCell ref="B165:N165"/>
    <mergeCell ref="V176:AC176"/>
    <mergeCell ref="Q191:AC192"/>
    <mergeCell ref="G192:H192"/>
    <mergeCell ref="G193:H193"/>
    <mergeCell ref="R193:AB195"/>
    <mergeCell ref="G195:H195"/>
    <mergeCell ref="J195:N196"/>
    <mergeCell ref="G196:H196"/>
    <mergeCell ref="B183:N184"/>
    <mergeCell ref="Q183:AC184"/>
    <mergeCell ref="B186:N186"/>
    <mergeCell ref="Q186:AC186"/>
    <mergeCell ref="D202:H202"/>
    <mergeCell ref="V203:AC203"/>
    <mergeCell ref="B209:N210"/>
    <mergeCell ref="Q209:AC210"/>
    <mergeCell ref="B212:N212"/>
    <mergeCell ref="Q212:AC212"/>
    <mergeCell ref="G197:H197"/>
    <mergeCell ref="J197:N199"/>
    <mergeCell ref="G198:H198"/>
    <mergeCell ref="G199:H199"/>
    <mergeCell ref="D201:F201"/>
    <mergeCell ref="G201:H201"/>
    <mergeCell ref="D197:F197"/>
    <mergeCell ref="D198:F198"/>
    <mergeCell ref="D199:F199"/>
    <mergeCell ref="C206:N206"/>
    <mergeCell ref="C207:N207"/>
    <mergeCell ref="B208:N208"/>
    <mergeCell ref="A213:A244"/>
    <mergeCell ref="B213:N214"/>
    <mergeCell ref="P213:P244"/>
    <mergeCell ref="Q213:AC214"/>
    <mergeCell ref="B215:N216"/>
    <mergeCell ref="Q215:AC216"/>
    <mergeCell ref="B217:G217"/>
    <mergeCell ref="Q217:AC218"/>
    <mergeCell ref="G218:H218"/>
    <mergeCell ref="G219:H219"/>
    <mergeCell ref="G224:H224"/>
    <mergeCell ref="G227:H227"/>
    <mergeCell ref="B229:N229"/>
    <mergeCell ref="V237:AC237"/>
    <mergeCell ref="B243:N244"/>
    <mergeCell ref="Q243:AC244"/>
    <mergeCell ref="Q219:AA221"/>
    <mergeCell ref="G221:H221"/>
    <mergeCell ref="J221:N222"/>
    <mergeCell ref="G222:H222"/>
    <mergeCell ref="Q222:AA223"/>
    <mergeCell ref="G223:H223"/>
    <mergeCell ref="D221:F221"/>
    <mergeCell ref="D222:F222"/>
    <mergeCell ref="Q251:AC252"/>
    <mergeCell ref="Q253:AA255"/>
    <mergeCell ref="I254:J254"/>
    <mergeCell ref="I255:J255"/>
    <mergeCell ref="B246:N246"/>
    <mergeCell ref="Q246:AC246"/>
    <mergeCell ref="A247:A275"/>
    <mergeCell ref="B247:N248"/>
    <mergeCell ref="P247:P275"/>
    <mergeCell ref="Q247:AC248"/>
    <mergeCell ref="B249:N250"/>
    <mergeCell ref="Q249:AC250"/>
    <mergeCell ref="F251:H253"/>
    <mergeCell ref="I251:J253"/>
    <mergeCell ref="G256:H256"/>
    <mergeCell ref="I256:J256"/>
    <mergeCell ref="K256:N256"/>
    <mergeCell ref="Q256:AA257"/>
    <mergeCell ref="G257:H257"/>
    <mergeCell ref="I257:J257"/>
    <mergeCell ref="K257:N259"/>
    <mergeCell ref="G258:H258"/>
    <mergeCell ref="I258:J258"/>
    <mergeCell ref="G259:H259"/>
    <mergeCell ref="T262:AC263"/>
    <mergeCell ref="G263:H263"/>
    <mergeCell ref="I263:J263"/>
    <mergeCell ref="G264:H264"/>
    <mergeCell ref="I264:J264"/>
    <mergeCell ref="I259:J259"/>
    <mergeCell ref="G260:H260"/>
    <mergeCell ref="I260:J260"/>
    <mergeCell ref="K260:N261"/>
    <mergeCell ref="G261:H261"/>
    <mergeCell ref="I261:J261"/>
    <mergeCell ref="G262:H262"/>
    <mergeCell ref="I262:J262"/>
    <mergeCell ref="V269:AC269"/>
    <mergeCell ref="B274:N275"/>
    <mergeCell ref="Q274:AC275"/>
    <mergeCell ref="C272:N272"/>
    <mergeCell ref="B273:N273"/>
    <mergeCell ref="B277:N277"/>
    <mergeCell ref="Q277:AC277"/>
    <mergeCell ref="A278:A307"/>
    <mergeCell ref="B278:N279"/>
    <mergeCell ref="P278:P307"/>
    <mergeCell ref="Q278:AC279"/>
    <mergeCell ref="B280:N281"/>
    <mergeCell ref="G288:H288"/>
    <mergeCell ref="G289:H289"/>
    <mergeCell ref="D293:F293"/>
    <mergeCell ref="G293:H293"/>
    <mergeCell ref="B295:N295"/>
    <mergeCell ref="V300:AC300"/>
    <mergeCell ref="Q280:AC281"/>
    <mergeCell ref="Q282:AC283"/>
    <mergeCell ref="G283:H283"/>
    <mergeCell ref="G284:H284"/>
    <mergeCell ref="R284:AB286"/>
    <mergeCell ref="K285:N285"/>
    <mergeCell ref="K286:N287"/>
    <mergeCell ref="G287:H287"/>
    <mergeCell ref="B306:N307"/>
    <mergeCell ref="Q306:AC307"/>
    <mergeCell ref="B309:N309"/>
    <mergeCell ref="Q309:AC309"/>
    <mergeCell ref="A310:A338"/>
    <mergeCell ref="B310:N311"/>
    <mergeCell ref="P310:P338"/>
    <mergeCell ref="Q310:AC311"/>
    <mergeCell ref="B312:N313"/>
    <mergeCell ref="Q312:AC313"/>
    <mergeCell ref="Q314:AC315"/>
    <mergeCell ref="G315:H315"/>
    <mergeCell ref="G316:H316"/>
    <mergeCell ref="R316:AB318"/>
    <mergeCell ref="I317:N317"/>
    <mergeCell ref="G318:H318"/>
    <mergeCell ref="I318:N320"/>
    <mergeCell ref="G319:H319"/>
    <mergeCell ref="G320:H320"/>
    <mergeCell ref="B326:N326"/>
    <mergeCell ref="V331:AC331"/>
    <mergeCell ref="B337:N338"/>
    <mergeCell ref="Q337:AC338"/>
    <mergeCell ref="B340:N340"/>
    <mergeCell ref="Q340:AC340"/>
    <mergeCell ref="G321:H321"/>
    <mergeCell ref="I321:N322"/>
    <mergeCell ref="G322:H322"/>
    <mergeCell ref="G323:H323"/>
    <mergeCell ref="D324:F324"/>
    <mergeCell ref="G324:H324"/>
    <mergeCell ref="D321:F321"/>
    <mergeCell ref="D322:F322"/>
    <mergeCell ref="I323:N325"/>
    <mergeCell ref="A341:A370"/>
    <mergeCell ref="B341:N342"/>
    <mergeCell ref="P341:P370"/>
    <mergeCell ref="Q341:AC342"/>
    <mergeCell ref="B343:N344"/>
    <mergeCell ref="Q343:AC344"/>
    <mergeCell ref="Q345:AC346"/>
    <mergeCell ref="G346:H346"/>
    <mergeCell ref="G347:H347"/>
    <mergeCell ref="R347:AB349"/>
    <mergeCell ref="D354:F354"/>
    <mergeCell ref="G354:H354"/>
    <mergeCell ref="B356:N356"/>
    <mergeCell ref="V364:AC364"/>
    <mergeCell ref="B369:N370"/>
    <mergeCell ref="Q369:AC370"/>
    <mergeCell ref="G349:H349"/>
    <mergeCell ref="I349:N352"/>
    <mergeCell ref="G350:H350"/>
    <mergeCell ref="G351:H351"/>
    <mergeCell ref="G352:H352"/>
    <mergeCell ref="G353:H353"/>
    <mergeCell ref="B372:N372"/>
    <mergeCell ref="Q372:AC372"/>
    <mergeCell ref="A373:A394"/>
    <mergeCell ref="B373:N374"/>
    <mergeCell ref="P373:P394"/>
    <mergeCell ref="Q373:AC374"/>
    <mergeCell ref="B375:N376"/>
    <mergeCell ref="Q375:AC376"/>
    <mergeCell ref="Q377:AC378"/>
    <mergeCell ref="G378:H378"/>
    <mergeCell ref="G385:H385"/>
    <mergeCell ref="D386:F386"/>
    <mergeCell ref="G386:H386"/>
    <mergeCell ref="V388:AC388"/>
    <mergeCell ref="B393:N394"/>
    <mergeCell ref="Q393:AC394"/>
    <mergeCell ref="G379:H379"/>
    <mergeCell ref="R379:AB381"/>
    <mergeCell ref="G381:H381"/>
    <mergeCell ref="I381:N384"/>
    <mergeCell ref="G382:H382"/>
    <mergeCell ref="G383:H383"/>
    <mergeCell ref="G384:H384"/>
    <mergeCell ref="C391:N391"/>
    <mergeCell ref="B396:N396"/>
    <mergeCell ref="Q396:AC396"/>
    <mergeCell ref="A397:A417"/>
    <mergeCell ref="B397:N398"/>
    <mergeCell ref="P397:P417"/>
    <mergeCell ref="Q397:AC398"/>
    <mergeCell ref="B399:N400"/>
    <mergeCell ref="Q399:AC400"/>
    <mergeCell ref="Q401:AC402"/>
    <mergeCell ref="G402:H402"/>
    <mergeCell ref="G408:H408"/>
    <mergeCell ref="D409:F409"/>
    <mergeCell ref="G409:H409"/>
    <mergeCell ref="V411:AC411"/>
    <mergeCell ref="B416:N417"/>
    <mergeCell ref="Q416:AC417"/>
    <mergeCell ref="G403:H403"/>
    <mergeCell ref="R403:AB405"/>
    <mergeCell ref="G405:H405"/>
    <mergeCell ref="I405:N406"/>
    <mergeCell ref="G406:H406"/>
    <mergeCell ref="G407:H407"/>
    <mergeCell ref="B419:N419"/>
    <mergeCell ref="Q419:AC419"/>
    <mergeCell ref="A420:A444"/>
    <mergeCell ref="B420:N421"/>
    <mergeCell ref="P420:P444"/>
    <mergeCell ref="Q420:AC421"/>
    <mergeCell ref="B422:N423"/>
    <mergeCell ref="Q422:AC423"/>
    <mergeCell ref="Q424:AC425"/>
    <mergeCell ref="G425:H425"/>
    <mergeCell ref="G431:H431"/>
    <mergeCell ref="G432:H432"/>
    <mergeCell ref="G433:H433"/>
    <mergeCell ref="G434:H434"/>
    <mergeCell ref="D435:F435"/>
    <mergeCell ref="G435:H435"/>
    <mergeCell ref="G426:H426"/>
    <mergeCell ref="R426:AB428"/>
    <mergeCell ref="G428:H428"/>
    <mergeCell ref="G429:H429"/>
    <mergeCell ref="J429:N430"/>
    <mergeCell ref="G430:H430"/>
    <mergeCell ref="Q449:AC450"/>
    <mergeCell ref="Q451:AC452"/>
    <mergeCell ref="G452:H452"/>
    <mergeCell ref="G453:H453"/>
    <mergeCell ref="R453:AB455"/>
    <mergeCell ref="G455:H455"/>
    <mergeCell ref="J455:N456"/>
    <mergeCell ref="G456:H456"/>
    <mergeCell ref="V437:AC437"/>
    <mergeCell ref="B443:N444"/>
    <mergeCell ref="Q443:AC444"/>
    <mergeCell ref="B446:N446"/>
    <mergeCell ref="Q446:AC446"/>
    <mergeCell ref="B447:N448"/>
    <mergeCell ref="P447:P473"/>
    <mergeCell ref="Q447:AC448"/>
    <mergeCell ref="B449:N450"/>
    <mergeCell ref="G461:H461"/>
    <mergeCell ref="J461:N462"/>
    <mergeCell ref="G462:H462"/>
    <mergeCell ref="G463:H463"/>
    <mergeCell ref="D464:F464"/>
    <mergeCell ref="G464:H464"/>
    <mergeCell ref="G457:H457"/>
    <mergeCell ref="J459:N460"/>
    <mergeCell ref="G460:H460"/>
    <mergeCell ref="V466:AC466"/>
    <mergeCell ref="B472:N473"/>
    <mergeCell ref="Q472:AC473"/>
    <mergeCell ref="B475:N475"/>
    <mergeCell ref="Q475:AC475"/>
    <mergeCell ref="C470:N470"/>
    <mergeCell ref="B471:N471"/>
    <mergeCell ref="A476:A502"/>
    <mergeCell ref="B476:N477"/>
    <mergeCell ref="P476:P502"/>
    <mergeCell ref="Q476:AC477"/>
    <mergeCell ref="B478:N479"/>
    <mergeCell ref="A447:A473"/>
    <mergeCell ref="Q478:AC479"/>
    <mergeCell ref="F480:H482"/>
    <mergeCell ref="I480:J482"/>
    <mergeCell ref="Q480:AC481"/>
    <mergeCell ref="Q482:AA484"/>
    <mergeCell ref="I483:J483"/>
    <mergeCell ref="I484:J484"/>
    <mergeCell ref="G488:H488"/>
    <mergeCell ref="I488:J488"/>
    <mergeCell ref="G489:H489"/>
    <mergeCell ref="I489:J489"/>
    <mergeCell ref="G491:G493"/>
    <mergeCell ref="V495:AC495"/>
    <mergeCell ref="G485:H485"/>
    <mergeCell ref="I485:J485"/>
    <mergeCell ref="K485:N485"/>
    <mergeCell ref="J457:N458"/>
    <mergeCell ref="G458:H458"/>
    <mergeCell ref="Q485:AA486"/>
    <mergeCell ref="G486:H486"/>
    <mergeCell ref="I486:J486"/>
    <mergeCell ref="K486:N487"/>
    <mergeCell ref="G487:H487"/>
    <mergeCell ref="I487:J487"/>
    <mergeCell ref="B501:N502"/>
    <mergeCell ref="Q501:AC502"/>
    <mergeCell ref="B504:N504"/>
    <mergeCell ref="Q504:AC504"/>
    <mergeCell ref="C498:N498"/>
    <mergeCell ref="C499:N499"/>
    <mergeCell ref="B500:N500"/>
    <mergeCell ref="A505:A528"/>
    <mergeCell ref="B505:N506"/>
    <mergeCell ref="P505:P528"/>
    <mergeCell ref="Q505:AC506"/>
    <mergeCell ref="B507:N508"/>
    <mergeCell ref="Q507:AC508"/>
    <mergeCell ref="G516:H516"/>
    <mergeCell ref="G517:H517"/>
    <mergeCell ref="G518:H518"/>
    <mergeCell ref="G519:H519"/>
    <mergeCell ref="D520:F520"/>
    <mergeCell ref="G520:H520"/>
    <mergeCell ref="Q509:AC510"/>
    <mergeCell ref="G510:H510"/>
    <mergeCell ref="G511:H511"/>
    <mergeCell ref="R511:AB513"/>
    <mergeCell ref="G513:H513"/>
    <mergeCell ref="J513:N515"/>
    <mergeCell ref="G514:H514"/>
    <mergeCell ref="G515:H515"/>
    <mergeCell ref="V522:AC522"/>
    <mergeCell ref="B527:N528"/>
    <mergeCell ref="Q527:AC528"/>
    <mergeCell ref="C525:N525"/>
    <mergeCell ref="Q530:AC530"/>
    <mergeCell ref="A531:A581"/>
    <mergeCell ref="B531:N532"/>
    <mergeCell ref="P531:P581"/>
    <mergeCell ref="Q531:AC532"/>
    <mergeCell ref="B533:N534"/>
    <mergeCell ref="G541:H541"/>
    <mergeCell ref="G542:H542"/>
    <mergeCell ref="D543:F543"/>
    <mergeCell ref="G543:H543"/>
    <mergeCell ref="B545:N546"/>
    <mergeCell ref="G548:H548"/>
    <mergeCell ref="Q533:AC534"/>
    <mergeCell ref="Q535:AC536"/>
    <mergeCell ref="G536:H536"/>
    <mergeCell ref="G537:H537"/>
    <mergeCell ref="R537:AB539"/>
    <mergeCell ref="G539:H539"/>
    <mergeCell ref="I539:N540"/>
    <mergeCell ref="G540:H540"/>
    <mergeCell ref="D555:F555"/>
    <mergeCell ref="G555:H555"/>
    <mergeCell ref="B557:N558"/>
    <mergeCell ref="C578:N578"/>
    <mergeCell ref="G560:H560"/>
    <mergeCell ref="G561:H561"/>
    <mergeCell ref="G563:H563"/>
    <mergeCell ref="I563:N564"/>
    <mergeCell ref="G564:H564"/>
    <mergeCell ref="G549:H549"/>
    <mergeCell ref="G551:H551"/>
    <mergeCell ref="I551:N552"/>
    <mergeCell ref="G552:H552"/>
    <mergeCell ref="G553:H553"/>
    <mergeCell ref="G554:H554"/>
    <mergeCell ref="V575:AC575"/>
    <mergeCell ref="B580:N581"/>
    <mergeCell ref="Q580:AC581"/>
    <mergeCell ref="G565:H565"/>
    <mergeCell ref="G566:H566"/>
    <mergeCell ref="D567:F567"/>
    <mergeCell ref="G567:H567"/>
    <mergeCell ref="B569:N569"/>
    <mergeCell ref="C572:N573"/>
    <mergeCell ref="B579:N579"/>
    <mergeCell ref="E20:F20"/>
    <mergeCell ref="E21:F21"/>
    <mergeCell ref="E22:F22"/>
    <mergeCell ref="E23:F23"/>
    <mergeCell ref="E24:F24"/>
    <mergeCell ref="E25:F25"/>
    <mergeCell ref="E26:F26"/>
    <mergeCell ref="D551:F551"/>
    <mergeCell ref="D552:F552"/>
    <mergeCell ref="D428:F428"/>
    <mergeCell ref="D429:F429"/>
    <mergeCell ref="D430:F430"/>
    <mergeCell ref="D431:F431"/>
    <mergeCell ref="D432:F432"/>
    <mergeCell ref="D433:F433"/>
    <mergeCell ref="D405:F405"/>
    <mergeCell ref="D406:F406"/>
    <mergeCell ref="D349:F349"/>
    <mergeCell ref="D350:F350"/>
    <mergeCell ref="D351:F351"/>
    <mergeCell ref="D352:F352"/>
    <mergeCell ref="D318:F318"/>
    <mergeCell ref="D319:F319"/>
    <mergeCell ref="D320:F320"/>
    <mergeCell ref="D563:F563"/>
    <mergeCell ref="D564:F564"/>
    <mergeCell ref="D513:F513"/>
    <mergeCell ref="D514:F514"/>
    <mergeCell ref="D515:F515"/>
    <mergeCell ref="D516:F516"/>
    <mergeCell ref="D517:F517"/>
    <mergeCell ref="D518:F518"/>
    <mergeCell ref="C486:E486"/>
    <mergeCell ref="C488:E488"/>
    <mergeCell ref="B530:N530"/>
    <mergeCell ref="B526:N526"/>
    <mergeCell ref="G484:H484"/>
    <mergeCell ref="G483:H483"/>
    <mergeCell ref="D455:F455"/>
    <mergeCell ref="D456:F456"/>
    <mergeCell ref="D457:F457"/>
    <mergeCell ref="D458:F458"/>
    <mergeCell ref="D459:F459"/>
    <mergeCell ref="D460:F460"/>
    <mergeCell ref="D461:F461"/>
    <mergeCell ref="D462:F462"/>
    <mergeCell ref="G459:H459"/>
    <mergeCell ref="D134:F134"/>
    <mergeCell ref="D139:F139"/>
    <mergeCell ref="D286:F286"/>
    <mergeCell ref="D287:F287"/>
    <mergeCell ref="D288:F288"/>
    <mergeCell ref="G255:H255"/>
    <mergeCell ref="G254:H254"/>
    <mergeCell ref="C257:F257"/>
    <mergeCell ref="C258:F258"/>
    <mergeCell ref="C259:F259"/>
    <mergeCell ref="C260:F261"/>
    <mergeCell ref="C262:F262"/>
    <mergeCell ref="G151:H151"/>
    <mergeCell ref="G142:H142"/>
    <mergeCell ref="C180:N180"/>
    <mergeCell ref="B182:N182"/>
    <mergeCell ref="C240:N240"/>
    <mergeCell ref="C241:N241"/>
    <mergeCell ref="B242:N242"/>
    <mergeCell ref="D223:F223"/>
    <mergeCell ref="D224:F224"/>
    <mergeCell ref="D195:F195"/>
    <mergeCell ref="D196:F196"/>
    <mergeCell ref="C181:N181"/>
    <mergeCell ref="D52:E52"/>
    <mergeCell ref="D53:E53"/>
    <mergeCell ref="D118:F118"/>
    <mergeCell ref="D119:F119"/>
    <mergeCell ref="D120:F120"/>
    <mergeCell ref="D121:F121"/>
    <mergeCell ref="D122:F122"/>
    <mergeCell ref="D123:F123"/>
    <mergeCell ref="D133:F133"/>
    <mergeCell ref="B106:N106"/>
  </mergeCells>
  <hyperlinks>
    <hyperlink ref="D297" r:id="rId1"/>
    <hyperlink ref="D298" r:id="rId2"/>
    <hyperlink ref="C34" r:id="rId3" location="q=g%C3%A9noise+chocolat&amp;tbm=vid"/>
    <hyperlink ref="C67" r:id="rId4"/>
    <hyperlink ref="C68" r:id="rId5" location="q=Biscuit+cuill%C3%A8re+chocolat&amp;tbm=vid"/>
    <hyperlink ref="C99" r:id="rId6"/>
    <hyperlink ref="C179" r:id="rId7" location="q=For%C3%AAt+noire&amp;tbm=vid"/>
    <hyperlink ref="C180" r:id="rId8"/>
    <hyperlink ref="C181" r:id="rId9" location="q=Chantilly+chocolat&amp;tbm=vid"/>
    <hyperlink ref="C206" r:id="rId10"/>
    <hyperlink ref="C207" r:id="rId11" location="q=Appareil+cigarette+chocolat&amp;tbm=vid"/>
    <hyperlink ref="C240" r:id="rId12"/>
    <hyperlink ref="C241" r:id="rId13" location="q=Ganache+pour+Entremet&amp;tbm=vid"/>
    <hyperlink ref="C272" r:id="rId14"/>
    <hyperlink ref="C303" r:id="rId15"/>
    <hyperlink ref="C304" r:id="rId16" location="q=Sirop+cacao&amp;tbm=vid"/>
    <hyperlink ref="C334" r:id="rId17"/>
    <hyperlink ref="C335" r:id="rId18" location="q=Le+cacao+d%C3%A9cors&amp;tbm=vid"/>
    <hyperlink ref="C367" r:id="rId19" location="q=patisserie+Couverture+de+pulv%C3%A9risation+fonc%C3%A9e"/>
    <hyperlink ref="C391" r:id="rId20"/>
    <hyperlink ref="C414" r:id="rId21"/>
    <hyperlink ref="C440" r:id="rId22"/>
    <hyperlink ref="C441" r:id="rId23" location="q=patisserie+Gla%C3%A7age+chocolat&amp;tbm=vid"/>
    <hyperlink ref="C469" r:id="rId24"/>
    <hyperlink ref="C470" r:id="rId25" location="q=patisserie+Gla%C3%A7age+chocolat&amp;tbm=vid"/>
    <hyperlink ref="C498" r:id="rId26"/>
    <hyperlink ref="C499" r:id="rId27" location="q=patisserie+Gla%C3%A7age+chocolat&amp;tbm=vid"/>
    <hyperlink ref="C525" r:id="rId28" location="q=patisserie+Gel%C3%A9e+chocolat&amp;tbm=vid"/>
    <hyperlink ref="C578" r:id="rId29"/>
  </hyperlinks>
  <pageMargins left="0.7" right="0.7" top="0.75" bottom="0.75" header="0.3" footer="0.3"/>
  <pageSetup paperSize="9" orientation="portrait" r:id="rId30"/>
  <drawing r:id="rId3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2"/>
  <sheetViews>
    <sheetView zoomScaleNormal="100" workbookViewId="0">
      <selection activeCell="L25" sqref="L25"/>
    </sheetView>
  </sheetViews>
  <sheetFormatPr baseColWidth="10" defaultRowHeight="15"/>
  <cols>
    <col min="1" max="1" width="3.7109375" customWidth="1"/>
    <col min="2" max="14" width="15.7109375" customWidth="1"/>
    <col min="16" max="16" width="16" customWidth="1"/>
    <col min="18" max="23" width="15.7109375" customWidth="1"/>
    <col min="25" max="30" width="15.7109375" customWidth="1"/>
  </cols>
  <sheetData>
    <row r="1" spans="1:17" ht="15.75" thickBot="1">
      <c r="A1" s="161">
        <f t="shared" ref="A1:Q1" ca="1" si="0">CELL("largeur",A1)</f>
        <v>3</v>
      </c>
      <c r="B1" s="161">
        <f t="shared" ca="1" si="0"/>
        <v>15</v>
      </c>
      <c r="C1" s="161">
        <f t="shared" ca="1" si="0"/>
        <v>15</v>
      </c>
      <c r="D1" s="161">
        <f t="shared" ca="1" si="0"/>
        <v>15</v>
      </c>
      <c r="E1" s="161">
        <f t="shared" ca="1" si="0"/>
        <v>15</v>
      </c>
      <c r="F1" s="161">
        <f t="shared" ca="1" si="0"/>
        <v>15</v>
      </c>
      <c r="G1" s="161">
        <f t="shared" ca="1" si="0"/>
        <v>15</v>
      </c>
      <c r="H1" s="161">
        <f t="shared" ca="1" si="0"/>
        <v>15</v>
      </c>
      <c r="I1" s="161">
        <f t="shared" ca="1" si="0"/>
        <v>15</v>
      </c>
      <c r="J1" s="161">
        <f t="shared" ca="1" si="0"/>
        <v>15</v>
      </c>
      <c r="K1" s="161">
        <f t="shared" ca="1" si="0"/>
        <v>15</v>
      </c>
      <c r="L1" s="161">
        <f t="shared" ca="1" si="0"/>
        <v>15</v>
      </c>
      <c r="M1" s="161">
        <f t="shared" ca="1" si="0"/>
        <v>15</v>
      </c>
      <c r="N1" s="161">
        <f t="shared" ca="1" si="0"/>
        <v>15</v>
      </c>
      <c r="O1" s="161">
        <f t="shared" ca="1" si="0"/>
        <v>11</v>
      </c>
      <c r="P1" s="161">
        <f t="shared" ca="1" si="0"/>
        <v>15</v>
      </c>
      <c r="Q1" s="161">
        <f t="shared" ca="1" si="0"/>
        <v>11</v>
      </c>
    </row>
    <row r="2" spans="1:17" ht="26.25">
      <c r="A2" s="162"/>
      <c r="B2" s="1663" t="s">
        <v>272</v>
      </c>
      <c r="C2" s="1664"/>
      <c r="D2" s="1664"/>
      <c r="E2" s="1664"/>
      <c r="F2" s="1664"/>
      <c r="G2" s="1664"/>
      <c r="H2" s="1664"/>
      <c r="I2" s="1664"/>
      <c r="J2" s="1664"/>
      <c r="K2" s="1664"/>
      <c r="L2" s="1664"/>
      <c r="M2" s="1664"/>
      <c r="N2" s="1664"/>
      <c r="O2" s="1664"/>
      <c r="P2" s="1664"/>
      <c r="Q2" s="1665"/>
    </row>
    <row r="3" spans="1:17" ht="20.100000000000001" customHeight="1">
      <c r="A3" s="162"/>
      <c r="B3" s="1666" t="s">
        <v>273</v>
      </c>
      <c r="C3" s="1667"/>
      <c r="D3" s="1667"/>
      <c r="E3" s="1667"/>
      <c r="F3" s="1667"/>
      <c r="G3" s="1667"/>
      <c r="H3" s="1667"/>
      <c r="I3" s="1667"/>
      <c r="J3" s="1667"/>
      <c r="K3" s="1667"/>
      <c r="L3" s="1667"/>
      <c r="M3" s="1667"/>
      <c r="N3" s="1667"/>
      <c r="O3" s="1667"/>
      <c r="P3" s="1667"/>
      <c r="Q3" s="1668"/>
    </row>
    <row r="4" spans="1:17" ht="20.100000000000001" customHeight="1">
      <c r="A4" s="162"/>
      <c r="B4" s="1666" t="s">
        <v>274</v>
      </c>
      <c r="C4" s="1667"/>
      <c r="D4" s="1667"/>
      <c r="E4" s="1667"/>
      <c r="F4" s="1667"/>
      <c r="G4" s="1667"/>
      <c r="H4" s="1667"/>
      <c r="I4" s="1667"/>
      <c r="J4" s="1667"/>
      <c r="K4" s="1667"/>
      <c r="L4" s="1667"/>
      <c r="M4" s="1667"/>
      <c r="N4" s="1667"/>
      <c r="O4" s="1667"/>
      <c r="P4" s="1667"/>
      <c r="Q4" s="1668"/>
    </row>
    <row r="5" spans="1:17" ht="20.100000000000001" customHeight="1">
      <c r="A5" s="162"/>
      <c r="B5" s="1666" t="s">
        <v>275</v>
      </c>
      <c r="C5" s="1667"/>
      <c r="D5" s="1667"/>
      <c r="E5" s="1667"/>
      <c r="F5" s="1667"/>
      <c r="G5" s="1667"/>
      <c r="H5" s="1667"/>
      <c r="I5" s="1667"/>
      <c r="J5" s="1667"/>
      <c r="K5" s="1667"/>
      <c r="L5" s="1667"/>
      <c r="M5" s="1667"/>
      <c r="N5" s="1667"/>
      <c r="O5" s="1667"/>
      <c r="P5" s="1667"/>
      <c r="Q5" s="1668"/>
    </row>
    <row r="6" spans="1:17" ht="27" thickBot="1">
      <c r="A6" s="162"/>
      <c r="B6" s="683" t="s">
        <v>601</v>
      </c>
      <c r="C6" s="1669" t="s">
        <v>602</v>
      </c>
      <c r="D6" s="1669"/>
      <c r="E6" s="1669"/>
      <c r="F6" s="1669"/>
      <c r="G6" s="1669"/>
      <c r="H6" s="1669"/>
      <c r="I6" s="1669"/>
      <c r="J6" s="1669"/>
      <c r="K6" s="1669"/>
      <c r="L6" s="1669"/>
      <c r="M6" s="1669"/>
      <c r="N6" s="1669"/>
      <c r="O6" s="1669"/>
      <c r="P6" s="1669"/>
      <c r="Q6" s="1670"/>
    </row>
    <row r="7" spans="1:17" ht="15.75">
      <c r="A7" s="163"/>
      <c r="B7" s="162"/>
      <c r="C7" s="164"/>
      <c r="D7" s="162"/>
      <c r="E7" s="162"/>
      <c r="F7" s="162"/>
      <c r="G7" s="162"/>
      <c r="H7" s="162"/>
      <c r="I7" s="162"/>
      <c r="J7" s="162"/>
      <c r="K7" s="162"/>
      <c r="L7" s="162"/>
      <c r="M7" s="163"/>
      <c r="N7" s="163"/>
      <c r="O7" s="163"/>
      <c r="P7" s="163"/>
      <c r="Q7" s="163"/>
    </row>
    <row r="8" spans="1:17" ht="15.75" customHeight="1">
      <c r="A8" s="163"/>
      <c r="B8" s="1671" t="s">
        <v>870</v>
      </c>
      <c r="C8" s="1671"/>
      <c r="D8" s="1671"/>
      <c r="E8" s="1671"/>
      <c r="F8" s="1671"/>
      <c r="G8" s="1671"/>
      <c r="H8" s="1671"/>
      <c r="I8" s="1671"/>
      <c r="J8" s="1671"/>
      <c r="K8" s="1671"/>
      <c r="L8" s="1671"/>
      <c r="M8" s="1671"/>
      <c r="N8" s="1671"/>
      <c r="O8" s="1671"/>
      <c r="P8" s="1671"/>
      <c r="Q8" s="1671"/>
    </row>
    <row r="9" spans="1:17" ht="15.75" customHeight="1">
      <c r="A9" s="163"/>
      <c r="B9" s="1671"/>
      <c r="C9" s="1671"/>
      <c r="D9" s="1671"/>
      <c r="E9" s="1671"/>
      <c r="F9" s="1671"/>
      <c r="G9" s="1671"/>
      <c r="H9" s="1671"/>
      <c r="I9" s="1671"/>
      <c r="J9" s="1671"/>
      <c r="K9" s="1671"/>
      <c r="L9" s="1671"/>
      <c r="M9" s="1671"/>
      <c r="N9" s="1671"/>
      <c r="O9" s="1671"/>
      <c r="P9" s="1671"/>
      <c r="Q9" s="1671"/>
    </row>
    <row r="10" spans="1:17" ht="30.75" customHeight="1">
      <c r="A10" s="163"/>
      <c r="B10" s="1671"/>
      <c r="C10" s="1671"/>
      <c r="D10" s="1671"/>
      <c r="E10" s="1671"/>
      <c r="F10" s="1671"/>
      <c r="G10" s="1671"/>
      <c r="H10" s="1671"/>
      <c r="I10" s="1671"/>
      <c r="J10" s="1671"/>
      <c r="K10" s="1671"/>
      <c r="L10" s="1671"/>
      <c r="M10" s="1671"/>
      <c r="N10" s="1671"/>
      <c r="O10" s="1671"/>
      <c r="P10" s="1671"/>
      <c r="Q10" s="1671"/>
    </row>
    <row r="11" spans="1:17" ht="15.75" thickBot="1">
      <c r="A11" s="163"/>
      <c r="B11" s="162"/>
      <c r="C11" s="165"/>
      <c r="D11" s="162"/>
      <c r="E11" s="162"/>
      <c r="F11" s="162"/>
      <c r="G11" s="162"/>
      <c r="H11" s="162"/>
      <c r="I11" s="162"/>
      <c r="J11" s="162"/>
      <c r="K11" s="162"/>
      <c r="L11" s="162"/>
      <c r="M11" s="163"/>
      <c r="N11" s="163"/>
      <c r="O11" s="163"/>
      <c r="P11" s="163"/>
      <c r="Q11" s="163"/>
    </row>
    <row r="12" spans="1:17" ht="31.5" customHeight="1" thickBot="1">
      <c r="A12" s="163"/>
      <c r="B12" s="1635" t="s">
        <v>603</v>
      </c>
      <c r="C12" s="1636"/>
      <c r="D12" s="1636"/>
      <c r="E12" s="1636"/>
      <c r="F12" s="1636"/>
      <c r="G12" s="1636"/>
      <c r="H12" s="1636"/>
      <c r="I12" s="1636"/>
      <c r="J12" s="1636"/>
      <c r="K12" s="1636"/>
      <c r="L12" s="1636"/>
      <c r="M12" s="1636"/>
      <c r="N12" s="1636"/>
      <c r="O12" s="1636"/>
      <c r="P12" s="1636"/>
      <c r="Q12" s="1637"/>
    </row>
    <row r="13" spans="1:17">
      <c r="A13" s="163"/>
      <c r="B13" s="166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3"/>
      <c r="N13" s="163"/>
      <c r="O13" s="163"/>
      <c r="P13" s="163"/>
      <c r="Q13" s="163"/>
    </row>
    <row r="14" spans="1:17">
      <c r="A14" s="163"/>
      <c r="B14" s="166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3"/>
      <c r="N14" s="163"/>
      <c r="O14" s="163"/>
      <c r="P14" s="163"/>
      <c r="Q14" s="163"/>
    </row>
    <row r="15" spans="1:17">
      <c r="A15" s="163"/>
      <c r="B15" s="166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3"/>
      <c r="N15" s="163"/>
      <c r="O15" s="163"/>
      <c r="P15" s="163"/>
      <c r="Q15" s="163"/>
    </row>
    <row r="16" spans="1:17">
      <c r="A16" s="163"/>
      <c r="B16" s="166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3"/>
      <c r="N16" s="684" t="s">
        <v>604</v>
      </c>
      <c r="O16" s="163"/>
      <c r="P16" s="163"/>
      <c r="Q16" s="163"/>
    </row>
    <row r="17" spans="1:17">
      <c r="A17" s="163"/>
      <c r="B17" s="166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3"/>
      <c r="N17" s="163"/>
      <c r="O17" s="163"/>
      <c r="P17" s="163"/>
      <c r="Q17" s="163"/>
    </row>
    <row r="18" spans="1:17" ht="15.75">
      <c r="A18" s="163"/>
      <c r="B18" s="162"/>
      <c r="C18" s="167" t="s">
        <v>276</v>
      </c>
      <c r="D18" s="168"/>
      <c r="E18" s="168"/>
      <c r="F18" s="162"/>
      <c r="G18" s="162"/>
      <c r="H18" s="162"/>
      <c r="I18" s="162"/>
      <c r="J18" s="162"/>
      <c r="K18" s="162"/>
      <c r="L18" s="162"/>
      <c r="M18" s="163"/>
      <c r="N18" s="685" t="s">
        <v>18</v>
      </c>
      <c r="O18" s="163"/>
      <c r="P18" s="163"/>
      <c r="Q18" s="163"/>
    </row>
    <row r="19" spans="1:17" ht="15.75">
      <c r="A19" s="163"/>
      <c r="B19" s="162"/>
      <c r="C19" s="169"/>
      <c r="D19" s="170">
        <v>0.4</v>
      </c>
      <c r="E19" s="171" t="s">
        <v>277</v>
      </c>
      <c r="F19" s="162"/>
      <c r="G19" s="162"/>
      <c r="H19" s="162"/>
      <c r="I19" s="162"/>
      <c r="J19" s="162"/>
      <c r="K19" s="162"/>
      <c r="L19" s="162"/>
      <c r="M19" s="163"/>
      <c r="N19" s="685" t="s">
        <v>12</v>
      </c>
      <c r="O19" s="686" t="s">
        <v>605</v>
      </c>
      <c r="P19" s="163"/>
      <c r="Q19" s="163"/>
    </row>
    <row r="20" spans="1:17" ht="15.75">
      <c r="A20" s="163"/>
      <c r="B20" s="162"/>
      <c r="C20" s="167"/>
      <c r="D20" s="168"/>
      <c r="E20" s="168"/>
      <c r="F20" s="162"/>
      <c r="G20" s="162"/>
      <c r="H20" s="162"/>
      <c r="I20" s="162"/>
      <c r="J20" s="162"/>
      <c r="K20" s="162"/>
      <c r="L20" s="162"/>
      <c r="M20" s="163"/>
      <c r="N20" s="685" t="s">
        <v>79</v>
      </c>
      <c r="O20" s="163"/>
      <c r="P20" s="163"/>
      <c r="Q20" s="163"/>
    </row>
    <row r="21" spans="1:17" ht="15.75">
      <c r="A21" s="163"/>
      <c r="B21" s="162"/>
      <c r="C21" s="172" t="s">
        <v>278</v>
      </c>
      <c r="D21" s="172"/>
      <c r="E21" s="172"/>
      <c r="F21" s="173"/>
      <c r="G21" s="173"/>
      <c r="H21" s="162"/>
      <c r="I21" s="162"/>
      <c r="J21" s="162"/>
      <c r="K21" s="162"/>
      <c r="L21" s="162"/>
      <c r="M21" s="163"/>
      <c r="N21" s="685" t="s">
        <v>606</v>
      </c>
      <c r="O21" s="163"/>
      <c r="P21" s="163"/>
      <c r="Q21" s="163"/>
    </row>
    <row r="22" spans="1:17" ht="15.75">
      <c r="A22" s="163"/>
      <c r="B22" s="162"/>
      <c r="C22" s="168" t="s">
        <v>279</v>
      </c>
      <c r="D22" s="168"/>
      <c r="E22" s="168"/>
      <c r="F22" s="162"/>
      <c r="G22" s="162"/>
      <c r="H22" s="162"/>
      <c r="I22" s="162"/>
      <c r="J22" s="162"/>
      <c r="K22" s="162"/>
      <c r="L22" s="162"/>
      <c r="M22" s="163"/>
      <c r="N22" s="685" t="s">
        <v>607</v>
      </c>
      <c r="O22" s="163"/>
      <c r="P22" s="163"/>
      <c r="Q22" s="163"/>
    </row>
    <row r="23" spans="1:17" ht="15.75">
      <c r="A23" s="163"/>
      <c r="B23" s="162"/>
      <c r="C23" s="168" t="s">
        <v>280</v>
      </c>
      <c r="D23" s="168"/>
      <c r="E23" s="168"/>
      <c r="F23" s="162"/>
      <c r="G23" s="162"/>
      <c r="H23" s="162"/>
      <c r="I23" s="162"/>
      <c r="J23" s="162"/>
      <c r="K23" s="162"/>
      <c r="L23" s="162"/>
      <c r="M23" s="163"/>
      <c r="N23" s="685" t="s">
        <v>608</v>
      </c>
      <c r="O23" s="163"/>
      <c r="P23" s="163"/>
      <c r="Q23" s="163"/>
    </row>
    <row r="24" spans="1:17" ht="15.75">
      <c r="A24" s="163"/>
      <c r="B24" s="162"/>
      <c r="C24" s="169">
        <v>2</v>
      </c>
      <c r="D24" s="170">
        <v>0.05</v>
      </c>
      <c r="E24" s="26" t="s">
        <v>281</v>
      </c>
      <c r="F24" s="162"/>
      <c r="G24" s="162"/>
      <c r="H24" s="162"/>
      <c r="I24" s="162"/>
      <c r="J24" s="162"/>
      <c r="K24" s="162"/>
      <c r="L24" s="162"/>
      <c r="M24" s="163"/>
      <c r="N24" s="685" t="s">
        <v>609</v>
      </c>
      <c r="O24" s="163"/>
      <c r="P24" s="163"/>
      <c r="Q24" s="163"/>
    </row>
    <row r="25" spans="1:17" ht="15.75">
      <c r="A25" s="163"/>
      <c r="B25" s="162"/>
      <c r="C25" s="168"/>
      <c r="D25" s="168"/>
      <c r="E25" s="168"/>
      <c r="F25" s="162"/>
      <c r="G25" s="162"/>
      <c r="H25" s="162"/>
      <c r="I25" s="162"/>
      <c r="J25" s="162"/>
      <c r="K25" s="162"/>
      <c r="L25" s="162"/>
      <c r="M25" s="163"/>
      <c r="N25" s="685" t="s">
        <v>610</v>
      </c>
      <c r="O25" s="163"/>
      <c r="P25" s="163"/>
      <c r="Q25" s="163"/>
    </row>
    <row r="26" spans="1:17" ht="15.75">
      <c r="A26" s="163"/>
      <c r="B26" s="162"/>
      <c r="C26" s="168" t="s">
        <v>282</v>
      </c>
      <c r="D26" s="168"/>
      <c r="E26" s="168"/>
      <c r="F26" s="162"/>
      <c r="G26" s="162"/>
      <c r="H26" s="162"/>
      <c r="I26" s="162"/>
      <c r="J26" s="162"/>
      <c r="K26" s="162"/>
      <c r="L26" s="162"/>
      <c r="M26" s="163"/>
      <c r="N26" s="685" t="s">
        <v>611</v>
      </c>
      <c r="O26" s="163"/>
      <c r="P26" s="163"/>
      <c r="Q26" s="163"/>
    </row>
    <row r="27" spans="1:17" ht="15.75">
      <c r="A27" s="163"/>
      <c r="B27" s="162"/>
      <c r="C27" s="169"/>
      <c r="D27" s="170">
        <v>0.1</v>
      </c>
      <c r="E27" s="26" t="s">
        <v>281</v>
      </c>
      <c r="F27" s="162"/>
      <c r="G27" s="162"/>
      <c r="H27" s="162"/>
      <c r="I27" s="162"/>
      <c r="J27" s="162"/>
      <c r="K27" s="162"/>
      <c r="L27" s="162"/>
      <c r="M27" s="163"/>
      <c r="N27" s="685" t="s">
        <v>612</v>
      </c>
      <c r="O27" s="163"/>
      <c r="P27" s="163"/>
      <c r="Q27" s="163"/>
    </row>
    <row r="28" spans="1:17" ht="15.75">
      <c r="A28" s="163"/>
      <c r="B28" s="162"/>
      <c r="C28" s="168" t="s">
        <v>283</v>
      </c>
      <c r="D28" s="168"/>
      <c r="E28" s="168"/>
      <c r="F28" s="162"/>
      <c r="G28" s="162"/>
      <c r="H28" s="162"/>
      <c r="I28" s="162"/>
      <c r="J28" s="162"/>
      <c r="K28" s="162"/>
      <c r="L28" s="162"/>
      <c r="M28" s="163"/>
      <c r="N28" s="685" t="s">
        <v>613</v>
      </c>
      <c r="O28" s="163"/>
      <c r="P28" s="163"/>
      <c r="Q28" s="163"/>
    </row>
    <row r="29" spans="1:17" ht="15.75">
      <c r="A29" s="163"/>
      <c r="B29" s="162"/>
      <c r="C29" s="168"/>
      <c r="D29" s="168"/>
      <c r="E29" s="168"/>
      <c r="F29" s="162"/>
      <c r="G29" s="162"/>
      <c r="H29" s="162"/>
      <c r="I29" s="162"/>
      <c r="J29" s="162"/>
      <c r="K29" s="162"/>
      <c r="L29" s="162"/>
      <c r="M29" s="163"/>
      <c r="N29" s="685" t="s">
        <v>614</v>
      </c>
      <c r="O29" s="163"/>
      <c r="P29" s="163"/>
      <c r="Q29" s="163"/>
    </row>
    <row r="30" spans="1:17" ht="15.75">
      <c r="A30" s="163"/>
      <c r="B30" s="162"/>
      <c r="C30" s="168"/>
      <c r="D30" s="168"/>
      <c r="E30" s="168"/>
      <c r="F30" s="162"/>
      <c r="G30" s="162"/>
      <c r="H30" s="162"/>
      <c r="I30" s="162"/>
      <c r="J30" s="162"/>
      <c r="K30" s="162"/>
      <c r="L30" s="162"/>
      <c r="M30" s="163"/>
      <c r="N30" s="685" t="s">
        <v>615</v>
      </c>
      <c r="O30" s="163"/>
      <c r="P30" s="163"/>
      <c r="Q30" s="163"/>
    </row>
    <row r="31" spans="1:17" ht="15.75">
      <c r="A31" s="163"/>
      <c r="B31" s="162"/>
      <c r="C31" s="169"/>
      <c r="D31" s="170">
        <v>0.05</v>
      </c>
      <c r="E31" s="26" t="s">
        <v>284</v>
      </c>
      <c r="F31" s="162"/>
      <c r="G31" s="162"/>
      <c r="H31" s="162"/>
      <c r="I31" s="162"/>
      <c r="J31" s="162"/>
      <c r="K31" s="162"/>
      <c r="L31" s="162"/>
      <c r="M31" s="163"/>
      <c r="N31" s="685" t="s">
        <v>616</v>
      </c>
      <c r="O31" s="163"/>
      <c r="P31" s="163"/>
      <c r="Q31" s="163"/>
    </row>
    <row r="32" spans="1:17" ht="15.75">
      <c r="A32" s="163"/>
      <c r="B32" s="162"/>
      <c r="C32" s="168"/>
      <c r="D32" s="168"/>
      <c r="E32" s="168"/>
      <c r="F32" s="162"/>
      <c r="G32" s="162"/>
      <c r="H32" s="162"/>
      <c r="I32" s="162"/>
      <c r="J32" s="162"/>
      <c r="K32" s="162"/>
      <c r="L32" s="162"/>
      <c r="M32" s="163"/>
      <c r="N32" s="685" t="s">
        <v>617</v>
      </c>
      <c r="O32" s="163"/>
      <c r="P32" s="163"/>
      <c r="Q32" s="163"/>
    </row>
    <row r="33" spans="1:17" ht="15.75">
      <c r="A33" s="163"/>
      <c r="B33" s="162"/>
      <c r="C33" s="167" t="s">
        <v>285</v>
      </c>
      <c r="D33" s="168"/>
      <c r="E33" s="168"/>
      <c r="F33" s="162"/>
      <c r="G33" s="162"/>
      <c r="H33" s="162"/>
      <c r="I33" s="162"/>
      <c r="J33" s="162"/>
      <c r="K33" s="162"/>
      <c r="L33" s="162"/>
      <c r="M33" s="163"/>
      <c r="N33" s="685" t="s">
        <v>618</v>
      </c>
      <c r="O33" s="163"/>
      <c r="P33" s="163"/>
      <c r="Q33" s="163"/>
    </row>
    <row r="34" spans="1:17" ht="15.75">
      <c r="A34" s="163"/>
      <c r="B34" s="162"/>
      <c r="C34" s="169">
        <v>0.25</v>
      </c>
      <c r="D34" s="170"/>
      <c r="E34" s="26" t="s">
        <v>286</v>
      </c>
      <c r="F34" s="162"/>
      <c r="G34" s="162"/>
      <c r="H34" s="162"/>
      <c r="I34" s="162"/>
      <c r="J34" s="27"/>
      <c r="K34" s="162"/>
      <c r="L34" s="162"/>
      <c r="M34" s="163"/>
      <c r="N34" s="685" t="s">
        <v>619</v>
      </c>
      <c r="O34" s="163"/>
      <c r="P34" s="163"/>
      <c r="Q34" s="163"/>
    </row>
    <row r="35" spans="1:17" ht="15.75">
      <c r="A35" s="163"/>
      <c r="B35" s="162"/>
      <c r="C35" s="174"/>
      <c r="D35" s="168"/>
      <c r="E35" s="168"/>
      <c r="F35" s="162"/>
      <c r="G35" s="162"/>
      <c r="H35" s="162"/>
      <c r="I35" s="162"/>
      <c r="J35" s="162"/>
      <c r="K35" s="162"/>
      <c r="L35" s="162"/>
      <c r="M35" s="162"/>
      <c r="N35" s="685" t="s">
        <v>620</v>
      </c>
      <c r="O35" s="163"/>
      <c r="P35" s="163"/>
      <c r="Q35" s="163"/>
    </row>
    <row r="36" spans="1:17" ht="15.75">
      <c r="A36" s="163"/>
      <c r="B36" s="162"/>
      <c r="C36" s="167" t="s">
        <v>287</v>
      </c>
      <c r="D36" s="168"/>
      <c r="E36" s="168"/>
      <c r="F36" s="162"/>
      <c r="G36" s="162"/>
      <c r="H36" s="162"/>
      <c r="I36" s="162"/>
      <c r="J36" s="162"/>
      <c r="K36" s="162"/>
      <c r="L36" s="162"/>
      <c r="M36" s="162"/>
      <c r="N36" s="685" t="s">
        <v>621</v>
      </c>
      <c r="O36" s="163"/>
      <c r="P36" s="163"/>
      <c r="Q36" s="163"/>
    </row>
    <row r="37" spans="1:17" ht="15.75">
      <c r="A37" s="163"/>
      <c r="B37" s="162"/>
      <c r="C37" s="172" t="s">
        <v>288</v>
      </c>
      <c r="D37" s="172"/>
      <c r="E37" s="172"/>
      <c r="F37" s="172"/>
      <c r="G37" s="172"/>
      <c r="H37" s="162"/>
      <c r="I37" s="162"/>
      <c r="J37" s="162"/>
      <c r="K37" s="162"/>
      <c r="L37" s="162"/>
      <c r="M37" s="162"/>
      <c r="N37" s="685" t="s">
        <v>622</v>
      </c>
      <c r="O37" s="163"/>
      <c r="P37" s="163"/>
      <c r="Q37" s="163"/>
    </row>
    <row r="38" spans="1:17">
      <c r="A38" s="163"/>
      <c r="B38" s="162"/>
      <c r="C38" s="172"/>
      <c r="D38" s="172" t="s">
        <v>289</v>
      </c>
      <c r="E38" s="172"/>
      <c r="F38" s="172"/>
      <c r="G38" s="172"/>
      <c r="H38" s="162"/>
      <c r="I38" s="162"/>
      <c r="J38" s="162"/>
      <c r="K38" s="162"/>
      <c r="L38" s="162"/>
      <c r="M38" s="162"/>
      <c r="N38" s="163"/>
      <c r="O38" s="163"/>
      <c r="P38" s="163"/>
      <c r="Q38" s="163"/>
    </row>
    <row r="39" spans="1:17" ht="18.75">
      <c r="A39" s="163"/>
      <c r="B39" s="162"/>
      <c r="C39" s="172"/>
      <c r="D39" s="172" t="s">
        <v>290</v>
      </c>
      <c r="E39" s="172"/>
      <c r="F39" s="172"/>
      <c r="G39" s="172"/>
      <c r="H39" s="162"/>
      <c r="I39" s="162"/>
      <c r="J39" s="162"/>
      <c r="K39" s="162"/>
      <c r="L39" s="162"/>
      <c r="M39" s="162"/>
      <c r="N39" s="163"/>
      <c r="O39" s="689" t="s">
        <v>627</v>
      </c>
      <c r="P39" s="163"/>
      <c r="Q39" s="163"/>
    </row>
    <row r="40" spans="1:17" ht="18.75">
      <c r="A40" s="163"/>
      <c r="B40" s="162"/>
      <c r="C40" s="172"/>
      <c r="D40" s="172" t="s">
        <v>291</v>
      </c>
      <c r="E40" s="172"/>
      <c r="F40" s="172"/>
      <c r="G40" s="172"/>
      <c r="H40" s="162"/>
      <c r="I40" s="162"/>
      <c r="J40" s="162"/>
      <c r="K40" s="162"/>
      <c r="L40" s="162"/>
      <c r="M40" s="162"/>
      <c r="O40" s="690" t="s">
        <v>630</v>
      </c>
      <c r="P40" s="163"/>
      <c r="Q40" s="163"/>
    </row>
    <row r="41" spans="1:17" ht="18.75">
      <c r="A41" s="163"/>
      <c r="B41" s="162"/>
      <c r="C41" s="172"/>
      <c r="D41" s="172" t="s">
        <v>292</v>
      </c>
      <c r="E41" s="172"/>
      <c r="F41" s="172"/>
      <c r="G41" s="172"/>
      <c r="H41" s="162"/>
      <c r="I41" s="162"/>
      <c r="J41" s="162"/>
      <c r="K41" s="162"/>
      <c r="L41" s="162"/>
      <c r="M41" s="162"/>
      <c r="N41" s="162"/>
      <c r="O41" s="691" t="s">
        <v>633</v>
      </c>
      <c r="P41" s="163"/>
      <c r="Q41" s="163"/>
    </row>
    <row r="42" spans="1:17" ht="18.75">
      <c r="A42" s="163"/>
      <c r="B42" s="162"/>
      <c r="C42" s="162"/>
      <c r="D42" s="167"/>
      <c r="E42" s="162"/>
      <c r="F42" s="163"/>
      <c r="G42" s="162"/>
      <c r="H42" s="162"/>
      <c r="I42" s="162"/>
      <c r="J42" s="162"/>
      <c r="K42" s="162"/>
      <c r="L42" s="162"/>
      <c r="M42" s="163"/>
      <c r="N42" s="692" t="s">
        <v>634</v>
      </c>
      <c r="O42" s="692" t="s">
        <v>635</v>
      </c>
      <c r="P42" s="163"/>
      <c r="Q42" s="163"/>
    </row>
    <row r="43" spans="1:17">
      <c r="A43" s="163"/>
      <c r="B43" s="162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3"/>
      <c r="P43" s="163"/>
      <c r="Q43" s="163"/>
    </row>
    <row r="44" spans="1:17" ht="15.75">
      <c r="A44" s="163"/>
      <c r="B44" s="162"/>
      <c r="C44" s="687">
        <v>5</v>
      </c>
      <c r="D44" s="688" t="s">
        <v>623</v>
      </c>
      <c r="E44" s="170"/>
      <c r="F44" s="26" t="s">
        <v>624</v>
      </c>
      <c r="G44" s="162"/>
      <c r="H44" s="162"/>
      <c r="I44" s="162"/>
      <c r="J44" s="162"/>
      <c r="K44" s="162"/>
      <c r="L44" s="162"/>
      <c r="M44" s="1638" t="s">
        <v>636</v>
      </c>
      <c r="N44" s="1639"/>
      <c r="O44" s="1639"/>
      <c r="P44" s="1640"/>
      <c r="Q44" s="163"/>
    </row>
    <row r="45" spans="1:17" ht="15.75">
      <c r="A45" s="163"/>
      <c r="B45" s="162"/>
      <c r="C45" s="687">
        <v>1</v>
      </c>
      <c r="D45" s="688" t="s">
        <v>625</v>
      </c>
      <c r="E45" s="170"/>
      <c r="F45" s="26" t="s">
        <v>626</v>
      </c>
      <c r="G45" s="162"/>
      <c r="H45" s="162"/>
      <c r="I45" s="162"/>
      <c r="J45" s="162"/>
      <c r="K45" s="162"/>
      <c r="L45" s="162"/>
      <c r="M45" s="1641"/>
      <c r="N45" s="1642"/>
      <c r="O45" s="1642"/>
      <c r="P45" s="1643"/>
      <c r="Q45" s="163"/>
    </row>
    <row r="46" spans="1:17" ht="15.75">
      <c r="A46" s="163"/>
      <c r="B46" s="162"/>
      <c r="C46" s="687">
        <v>1</v>
      </c>
      <c r="D46" s="688" t="s">
        <v>628</v>
      </c>
      <c r="E46" s="170"/>
      <c r="F46" s="26" t="s">
        <v>629</v>
      </c>
      <c r="G46" s="162"/>
      <c r="H46" s="162"/>
      <c r="I46" s="162"/>
      <c r="J46" s="162"/>
      <c r="K46" s="162"/>
      <c r="L46" s="162"/>
      <c r="M46" s="1641"/>
      <c r="N46" s="1642"/>
      <c r="O46" s="1642"/>
      <c r="P46" s="1643"/>
      <c r="Q46" s="163"/>
    </row>
    <row r="47" spans="1:17" ht="15" customHeight="1">
      <c r="A47" s="163"/>
      <c r="B47" s="162"/>
      <c r="C47" s="687">
        <v>1</v>
      </c>
      <c r="D47" s="688" t="s">
        <v>631</v>
      </c>
      <c r="E47" s="170"/>
      <c r="F47" s="26" t="s">
        <v>632</v>
      </c>
      <c r="G47" s="162"/>
      <c r="H47" s="162"/>
      <c r="I47" s="162"/>
      <c r="J47" s="162"/>
      <c r="K47" s="162"/>
      <c r="L47" s="162"/>
      <c r="M47" s="1641"/>
      <c r="N47" s="1642"/>
      <c r="O47" s="1642"/>
      <c r="P47" s="1643"/>
      <c r="Q47" s="163"/>
    </row>
    <row r="48" spans="1:17" ht="15" customHeight="1">
      <c r="A48" s="163"/>
      <c r="B48" s="162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41"/>
      <c r="N48" s="1642"/>
      <c r="O48" s="1642"/>
      <c r="P48" s="1643"/>
      <c r="Q48" s="163"/>
    </row>
    <row r="49" spans="1:17" ht="15" customHeight="1">
      <c r="A49" s="163"/>
      <c r="B49" s="162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44"/>
      <c r="N49" s="1645"/>
      <c r="O49" s="1645"/>
      <c r="P49" s="1646"/>
      <c r="Q49" s="163"/>
    </row>
    <row r="50" spans="1:17" ht="15" customHeight="1">
      <c r="A50" s="163"/>
      <c r="B50" s="162"/>
      <c r="C50" s="162"/>
      <c r="D50" s="162"/>
      <c r="E50" s="162"/>
      <c r="F50" s="162"/>
      <c r="G50" s="162"/>
      <c r="H50" s="162"/>
      <c r="I50" s="172"/>
      <c r="J50" s="162"/>
      <c r="K50" s="162"/>
      <c r="L50" s="162"/>
      <c r="M50" s="27"/>
      <c r="N50" s="27"/>
      <c r="O50" s="27"/>
      <c r="P50" s="27"/>
      <c r="Q50" s="163"/>
    </row>
    <row r="51" spans="1:17" ht="15" customHeight="1">
      <c r="A51" s="163"/>
      <c r="B51" s="162"/>
      <c r="C51" s="162"/>
      <c r="D51" s="162"/>
      <c r="E51" s="162"/>
      <c r="F51" s="162"/>
      <c r="G51" s="162"/>
      <c r="H51" s="162"/>
      <c r="I51" s="172"/>
      <c r="J51" s="162"/>
      <c r="K51" s="162"/>
      <c r="L51" s="162"/>
      <c r="M51" s="1647" t="s">
        <v>637</v>
      </c>
      <c r="N51" s="1648"/>
      <c r="O51" s="1648"/>
      <c r="P51" s="1649"/>
      <c r="Q51" s="163"/>
    </row>
    <row r="52" spans="1:17" ht="15" customHeight="1">
      <c r="A52" s="163"/>
      <c r="B52" s="162"/>
      <c r="C52" s="162"/>
      <c r="D52" s="162"/>
      <c r="E52" s="162"/>
      <c r="F52" s="162"/>
      <c r="G52" s="162"/>
      <c r="H52" s="162"/>
      <c r="I52" s="172"/>
      <c r="J52" s="162"/>
      <c r="K52" s="162"/>
      <c r="L52" s="162"/>
      <c r="M52" s="1650"/>
      <c r="N52" s="1651"/>
      <c r="O52" s="1651"/>
      <c r="P52" s="1652"/>
      <c r="Q52" s="163"/>
    </row>
    <row r="53" spans="1:17" ht="15" customHeight="1">
      <c r="A53" s="163"/>
      <c r="B53" s="162"/>
      <c r="C53" s="162"/>
      <c r="D53" s="162"/>
      <c r="E53" s="162"/>
      <c r="F53" s="162"/>
      <c r="G53" s="162"/>
      <c r="H53" s="162"/>
      <c r="I53" s="172"/>
      <c r="J53" s="162"/>
      <c r="K53" s="162"/>
      <c r="L53" s="163"/>
      <c r="M53" s="1650"/>
      <c r="N53" s="1651"/>
      <c r="O53" s="1651"/>
      <c r="P53" s="1652"/>
      <c r="Q53" s="163"/>
    </row>
    <row r="54" spans="1:17" ht="15" customHeight="1">
      <c r="A54" s="163"/>
      <c r="B54" s="162"/>
      <c r="C54" s="162"/>
      <c r="D54" s="162"/>
      <c r="E54" s="162"/>
      <c r="F54" s="162"/>
      <c r="G54" s="162"/>
      <c r="H54" s="162"/>
      <c r="I54" s="172"/>
      <c r="J54" s="162"/>
      <c r="K54" s="162"/>
      <c r="L54" s="163"/>
      <c r="M54" s="1653"/>
      <c r="N54" s="1654"/>
      <c r="O54" s="1654"/>
      <c r="P54" s="1655"/>
      <c r="Q54" s="163"/>
    </row>
    <row r="55" spans="1:17" ht="15" customHeight="1">
      <c r="B55" s="27"/>
      <c r="C55" s="27"/>
      <c r="D55" s="27"/>
      <c r="E55" s="693"/>
      <c r="F55" s="693"/>
      <c r="G55" s="27"/>
      <c r="H55" s="27"/>
      <c r="I55" s="27"/>
      <c r="J55" s="27"/>
      <c r="K55" s="27"/>
      <c r="L55" s="163"/>
      <c r="M55" s="163"/>
      <c r="N55" s="163"/>
      <c r="O55" s="163"/>
      <c r="P55" s="163"/>
      <c r="Q55" s="163"/>
    </row>
    <row r="56" spans="1:17" ht="15" customHeight="1">
      <c r="B56" s="27"/>
      <c r="C56" s="694" t="s">
        <v>638</v>
      </c>
      <c r="D56" s="695"/>
      <c r="E56" s="695"/>
      <c r="F56" s="695"/>
      <c r="G56" s="695"/>
      <c r="H56" s="695"/>
      <c r="I56" s="695"/>
      <c r="J56" s="695"/>
      <c r="K56" s="695"/>
      <c r="L56" s="695"/>
      <c r="M56" s="696"/>
      <c r="N56" s="163"/>
      <c r="O56" s="163"/>
      <c r="P56" s="163"/>
      <c r="Q56" s="163"/>
    </row>
    <row r="57" spans="1:17" ht="45" customHeight="1">
      <c r="B57" s="27"/>
      <c r="C57" s="697"/>
      <c r="D57" s="697"/>
      <c r="E57" s="697"/>
      <c r="F57" s="697"/>
      <c r="G57" s="697"/>
      <c r="H57" s="697"/>
      <c r="I57" s="697"/>
      <c r="J57" s="697"/>
      <c r="K57" s="697"/>
      <c r="L57" s="163"/>
      <c r="M57" s="163"/>
      <c r="N57" s="163"/>
      <c r="O57" s="163"/>
      <c r="P57" s="163"/>
      <c r="Q57" s="163"/>
    </row>
    <row r="58" spans="1:17" ht="15" customHeight="1">
      <c r="B58" s="27"/>
      <c r="C58" s="27"/>
      <c r="D58" s="27"/>
      <c r="E58" s="693"/>
      <c r="F58" s="693"/>
      <c r="G58" s="27"/>
      <c r="H58" s="27"/>
      <c r="I58" s="27"/>
      <c r="J58" s="27"/>
      <c r="K58" s="27"/>
      <c r="L58" s="163"/>
      <c r="M58" s="163"/>
      <c r="N58" s="163"/>
      <c r="O58" s="163"/>
      <c r="P58" s="163"/>
      <c r="Q58" s="163"/>
    </row>
    <row r="59" spans="1:17" ht="15" customHeight="1" thickBot="1">
      <c r="B59" s="27"/>
      <c r="C59" s="27"/>
      <c r="D59" s="27"/>
      <c r="E59" s="693"/>
      <c r="F59" s="693"/>
      <c r="G59" s="27"/>
      <c r="H59" s="27"/>
      <c r="I59" s="27"/>
      <c r="J59" s="27"/>
      <c r="K59" s="27"/>
      <c r="L59" s="163"/>
      <c r="M59" s="163"/>
      <c r="N59" s="163"/>
      <c r="O59" s="163"/>
      <c r="P59" s="163"/>
      <c r="Q59" s="163"/>
    </row>
    <row r="60" spans="1:17" ht="20.100000000000001" customHeight="1">
      <c r="B60" s="1656" t="s">
        <v>639</v>
      </c>
      <c r="C60" s="1657"/>
      <c r="D60" s="1657"/>
      <c r="E60" s="1657"/>
      <c r="F60" s="1657"/>
      <c r="G60" s="1657"/>
      <c r="H60" s="1657"/>
      <c r="I60" s="1657"/>
      <c r="J60" s="1657"/>
      <c r="K60" s="1657"/>
      <c r="L60" s="1658"/>
      <c r="M60" s="27"/>
      <c r="N60" s="163"/>
      <c r="O60" s="163"/>
      <c r="P60" s="163"/>
      <c r="Q60" s="163"/>
    </row>
    <row r="61" spans="1:17" ht="20.100000000000001" customHeight="1">
      <c r="B61" s="698"/>
      <c r="C61" s="699"/>
      <c r="D61" s="699"/>
      <c r="E61" s="699"/>
      <c r="F61" s="699"/>
      <c r="G61" s="699"/>
      <c r="H61" s="699"/>
      <c r="I61" s="699"/>
      <c r="J61" s="699"/>
      <c r="K61" s="699"/>
      <c r="L61" s="700"/>
      <c r="M61" s="27"/>
      <c r="N61" s="163"/>
      <c r="O61" s="163"/>
      <c r="P61" s="163"/>
      <c r="Q61" s="163"/>
    </row>
    <row r="62" spans="1:17" ht="20.100000000000001" customHeight="1">
      <c r="B62" s="701" t="s">
        <v>640</v>
      </c>
      <c r="C62" s="702">
        <v>3</v>
      </c>
      <c r="D62" s="703"/>
      <c r="E62" s="1659" t="s">
        <v>641</v>
      </c>
      <c r="F62" s="1659"/>
      <c r="G62" s="1659"/>
      <c r="H62" s="1659"/>
      <c r="I62" s="1659"/>
      <c r="J62" s="1659"/>
      <c r="K62" s="1659"/>
      <c r="L62" s="1660"/>
      <c r="M62" s="27"/>
      <c r="N62" s="163"/>
      <c r="O62" s="163"/>
      <c r="P62" s="163"/>
      <c r="Q62" s="163"/>
    </row>
    <row r="63" spans="1:17" ht="20.100000000000001" customHeight="1">
      <c r="B63" s="701"/>
      <c r="C63" s="704"/>
      <c r="D63" s="703"/>
      <c r="E63" s="1659"/>
      <c r="F63" s="1659"/>
      <c r="G63" s="1659"/>
      <c r="H63" s="1659"/>
      <c r="I63" s="1659"/>
      <c r="J63" s="1659"/>
      <c r="K63" s="1659"/>
      <c r="L63" s="1660"/>
      <c r="M63" s="27"/>
      <c r="N63" s="163"/>
      <c r="O63" s="163"/>
      <c r="P63" s="163"/>
      <c r="Q63" s="163"/>
    </row>
    <row r="64" spans="1:17" ht="20.100000000000001" customHeight="1">
      <c r="B64" s="701" t="s">
        <v>642</v>
      </c>
      <c r="C64" s="705"/>
      <c r="D64" s="703"/>
      <c r="E64" s="1659"/>
      <c r="F64" s="1659"/>
      <c r="G64" s="1659"/>
      <c r="H64" s="1659"/>
      <c r="I64" s="1659"/>
      <c r="J64" s="1659"/>
      <c r="K64" s="1659"/>
      <c r="L64" s="1660"/>
      <c r="M64" s="163"/>
      <c r="N64" s="163"/>
      <c r="O64" s="163"/>
      <c r="P64" s="163"/>
      <c r="Q64" s="163"/>
    </row>
    <row r="65" spans="2:17" ht="20.100000000000001" customHeight="1">
      <c r="B65" s="701"/>
      <c r="C65" s="705"/>
      <c r="D65" s="703"/>
      <c r="E65" s="1659"/>
      <c r="F65" s="1659"/>
      <c r="G65" s="1659"/>
      <c r="H65" s="1659"/>
      <c r="I65" s="1659"/>
      <c r="J65" s="1659"/>
      <c r="K65" s="1659"/>
      <c r="L65" s="1660"/>
      <c r="M65" s="163"/>
      <c r="N65" s="163"/>
      <c r="O65" s="163"/>
      <c r="P65" s="163"/>
      <c r="Q65" s="163"/>
    </row>
    <row r="66" spans="2:17" ht="20.100000000000001" customHeight="1">
      <c r="B66" s="701" t="s">
        <v>643</v>
      </c>
      <c r="C66" s="705"/>
      <c r="D66" s="703"/>
      <c r="E66" s="1659"/>
      <c r="F66" s="1659"/>
      <c r="G66" s="1659"/>
      <c r="H66" s="1659"/>
      <c r="I66" s="1659"/>
      <c r="J66" s="1659"/>
      <c r="K66" s="1659"/>
      <c r="L66" s="1660"/>
      <c r="M66" s="163"/>
      <c r="N66" s="163"/>
      <c r="O66" s="163"/>
      <c r="P66" s="163"/>
      <c r="Q66" s="163"/>
    </row>
    <row r="67" spans="2:17" ht="20.100000000000001" customHeight="1">
      <c r="B67" s="701"/>
      <c r="C67" s="705"/>
      <c r="D67" s="703"/>
      <c r="E67" s="706"/>
      <c r="F67" s="706"/>
      <c r="G67" s="706"/>
      <c r="H67" s="706"/>
      <c r="I67" s="706"/>
      <c r="J67" s="706"/>
      <c r="K67" s="706"/>
      <c r="L67" s="707"/>
      <c r="M67" s="163"/>
      <c r="N67" s="163"/>
      <c r="O67" s="163"/>
      <c r="P67" s="163"/>
      <c r="Q67" s="163"/>
    </row>
    <row r="68" spans="2:17" ht="20.100000000000001" customHeight="1">
      <c r="B68" s="708"/>
      <c r="C68" s="703"/>
      <c r="D68" s="703"/>
      <c r="E68" s="709"/>
      <c r="F68" s="710" t="s">
        <v>644</v>
      </c>
      <c r="G68" s="711" t="s">
        <v>645</v>
      </c>
      <c r="H68" s="711" t="s">
        <v>646</v>
      </c>
      <c r="I68" s="711" t="s">
        <v>647</v>
      </c>
      <c r="J68" s="711" t="s">
        <v>648</v>
      </c>
      <c r="K68" s="711" t="s">
        <v>649</v>
      </c>
      <c r="L68" s="712" t="s">
        <v>650</v>
      </c>
      <c r="M68" s="163"/>
      <c r="N68" s="163"/>
      <c r="O68" s="163"/>
      <c r="P68" s="163"/>
      <c r="Q68" s="163"/>
    </row>
    <row r="69" spans="2:17" ht="20.100000000000001" customHeight="1">
      <c r="B69" s="708"/>
      <c r="C69" s="703"/>
      <c r="D69" s="703"/>
      <c r="E69" s="709"/>
      <c r="F69" s="710"/>
      <c r="G69" s="711"/>
      <c r="H69" s="711"/>
      <c r="I69" s="711"/>
      <c r="J69" s="711"/>
      <c r="K69" s="711"/>
      <c r="L69" s="712"/>
      <c r="M69" s="163"/>
      <c r="N69" s="163"/>
      <c r="O69" s="163"/>
      <c r="P69" s="163"/>
      <c r="Q69" s="163"/>
    </row>
    <row r="70" spans="2:17" ht="20.100000000000001" customHeight="1">
      <c r="B70" s="708" t="s">
        <v>651</v>
      </c>
      <c r="C70" s="703"/>
      <c r="D70" s="703"/>
      <c r="E70" s="713"/>
      <c r="F70" s="714" t="s">
        <v>18</v>
      </c>
      <c r="G70" s="714" t="s">
        <v>12</v>
      </c>
      <c r="H70" s="714" t="s">
        <v>79</v>
      </c>
      <c r="I70" s="714" t="s">
        <v>606</v>
      </c>
      <c r="J70" s="714" t="s">
        <v>607</v>
      </c>
      <c r="K70" s="715" t="s">
        <v>652</v>
      </c>
      <c r="L70" s="716" t="s">
        <v>80</v>
      </c>
      <c r="M70" s="163"/>
      <c r="N70" s="163"/>
      <c r="O70" s="163"/>
      <c r="P70" s="163"/>
      <c r="Q70" s="163"/>
    </row>
    <row r="71" spans="2:17" ht="20.100000000000001" customHeight="1">
      <c r="B71" s="708"/>
      <c r="C71" s="703"/>
      <c r="D71" s="703"/>
      <c r="E71" s="703"/>
      <c r="F71" s="717"/>
      <c r="G71" s="717"/>
      <c r="H71" s="717"/>
      <c r="I71" s="717"/>
      <c r="J71" s="717"/>
      <c r="K71" s="718"/>
      <c r="L71" s="719"/>
      <c r="M71" s="163"/>
      <c r="N71" s="163"/>
      <c r="O71" s="163"/>
      <c r="P71" s="163"/>
      <c r="Q71" s="163"/>
    </row>
    <row r="72" spans="2:17" ht="20.100000000000001" customHeight="1">
      <c r="B72" s="720" t="s">
        <v>608</v>
      </c>
      <c r="C72" s="714" t="s">
        <v>609</v>
      </c>
      <c r="D72" s="714" t="s">
        <v>610</v>
      </c>
      <c r="E72" s="714" t="s">
        <v>611</v>
      </c>
      <c r="F72" s="714" t="s">
        <v>612</v>
      </c>
      <c r="G72" s="714" t="s">
        <v>613</v>
      </c>
      <c r="H72" s="714" t="s">
        <v>614</v>
      </c>
      <c r="I72" s="714" t="s">
        <v>615</v>
      </c>
      <c r="J72" s="714" t="s">
        <v>616</v>
      </c>
      <c r="K72" s="715" t="s">
        <v>653</v>
      </c>
      <c r="L72" s="716" t="s">
        <v>78</v>
      </c>
      <c r="M72" s="163"/>
      <c r="N72" s="163"/>
      <c r="O72" s="163"/>
      <c r="P72" s="163"/>
      <c r="Q72" s="163"/>
    </row>
    <row r="73" spans="2:17" ht="20.100000000000001" customHeight="1">
      <c r="B73" s="721"/>
      <c r="C73" s="717"/>
      <c r="D73" s="717"/>
      <c r="E73" s="717"/>
      <c r="F73" s="717"/>
      <c r="G73" s="717"/>
      <c r="H73" s="717"/>
      <c r="I73" s="717"/>
      <c r="J73" s="717"/>
      <c r="K73" s="718"/>
      <c r="L73" s="719"/>
      <c r="M73" s="163"/>
      <c r="N73" s="163"/>
      <c r="O73" s="163"/>
      <c r="P73" s="163"/>
      <c r="Q73" s="163"/>
    </row>
    <row r="74" spans="2:17" ht="20.100000000000001" customHeight="1">
      <c r="B74" s="722"/>
      <c r="C74" s="723"/>
      <c r="D74" s="724" t="s">
        <v>654</v>
      </c>
      <c r="E74" s="725">
        <f>COLUMN()</f>
        <v>5</v>
      </c>
      <c r="F74" s="723"/>
      <c r="G74" s="726" t="s">
        <v>655</v>
      </c>
      <c r="H74" s="727" t="str">
        <f>ADDRESS(ROW(),COLUMN(),4)</f>
        <v>H74</v>
      </c>
      <c r="I74" s="723"/>
      <c r="J74" s="723"/>
      <c r="K74" s="728" t="s">
        <v>39</v>
      </c>
      <c r="L74" s="716" t="s">
        <v>656</v>
      </c>
      <c r="M74" s="163"/>
      <c r="N74" s="163"/>
      <c r="O74" s="163"/>
      <c r="P74" s="163"/>
      <c r="Q74" s="163"/>
    </row>
    <row r="75" spans="2:17" ht="20.100000000000001" customHeight="1">
      <c r="B75" s="722"/>
      <c r="C75" s="723"/>
      <c r="D75" s="724"/>
      <c r="E75" s="729"/>
      <c r="F75" s="723"/>
      <c r="G75" s="723"/>
      <c r="H75" s="723"/>
      <c r="I75" s="723"/>
      <c r="J75" s="723"/>
      <c r="K75" s="564"/>
      <c r="L75" s="719"/>
      <c r="M75" s="163"/>
      <c r="N75" s="163"/>
      <c r="O75" s="163"/>
      <c r="P75" s="163"/>
      <c r="Q75" s="163"/>
    </row>
    <row r="76" spans="2:17" ht="20.100000000000001" customHeight="1">
      <c r="B76" s="722"/>
      <c r="C76" s="723"/>
      <c r="D76" s="724" t="s">
        <v>657</v>
      </c>
      <c r="E76" s="727" t="str">
        <f>LEFT(ADDRESS(1,COLUMN(),4),LEN(ADDRESS(1,COLUMN(),4))-1)</f>
        <v>E</v>
      </c>
      <c r="F76" s="723"/>
      <c r="G76" s="726" t="s">
        <v>658</v>
      </c>
      <c r="H76" s="727">
        <f>ROW()</f>
        <v>76</v>
      </c>
      <c r="I76" s="723"/>
      <c r="J76" s="730" t="s">
        <v>642</v>
      </c>
      <c r="K76" s="723"/>
      <c r="L76" s="731"/>
      <c r="M76" s="163"/>
      <c r="N76" s="163"/>
      <c r="O76" s="163"/>
      <c r="P76" s="163"/>
      <c r="Q76" s="163"/>
    </row>
    <row r="77" spans="2:17" ht="20.100000000000001" customHeight="1" thickBot="1">
      <c r="B77" s="732"/>
      <c r="C77" s="733"/>
      <c r="D77" s="733"/>
      <c r="E77" s="733"/>
      <c r="F77" s="733"/>
      <c r="G77" s="733"/>
      <c r="H77" s="733"/>
      <c r="I77" s="733"/>
      <c r="J77" s="733"/>
      <c r="K77" s="733"/>
      <c r="L77" s="734"/>
      <c r="M77" s="163"/>
      <c r="N77" s="163"/>
      <c r="O77" s="163"/>
      <c r="P77" s="163"/>
      <c r="Q77" s="163"/>
    </row>
    <row r="78" spans="2:17" ht="15" customHeight="1" thickBot="1">
      <c r="B78" s="27"/>
      <c r="C78" s="27"/>
      <c r="D78" s="27"/>
      <c r="E78" s="693"/>
      <c r="F78" s="693"/>
      <c r="G78" s="27"/>
      <c r="H78" s="27"/>
      <c r="I78" s="27"/>
      <c r="J78" s="27"/>
      <c r="K78" s="27"/>
      <c r="L78" s="163"/>
      <c r="M78" s="163"/>
      <c r="N78" s="163"/>
      <c r="O78" s="163"/>
      <c r="P78" s="163"/>
      <c r="Q78" s="163"/>
    </row>
    <row r="79" spans="2:17" ht="24.95" customHeight="1">
      <c r="B79" s="735" t="s">
        <v>523</v>
      </c>
      <c r="C79" s="1661" t="s">
        <v>659</v>
      </c>
      <c r="D79" s="1661"/>
      <c r="E79" s="1661"/>
      <c r="F79" s="1661"/>
      <c r="G79" s="1661"/>
      <c r="H79" s="1661"/>
      <c r="I79" s="1661"/>
      <c r="J79" s="1661"/>
      <c r="K79" s="1662"/>
      <c r="L79" s="163"/>
      <c r="M79" s="163"/>
      <c r="N79" s="163"/>
      <c r="O79" s="163"/>
      <c r="P79" s="163"/>
      <c r="Q79" s="163"/>
    </row>
    <row r="80" spans="2:17" ht="24.95" customHeight="1">
      <c r="B80" s="736" t="s">
        <v>525</v>
      </c>
      <c r="C80" s="1618" t="s">
        <v>660</v>
      </c>
      <c r="D80" s="1618"/>
      <c r="E80" s="1618"/>
      <c r="F80" s="1618"/>
      <c r="G80" s="1618"/>
      <c r="H80" s="1618"/>
      <c r="I80" s="1618"/>
      <c r="J80" s="1618"/>
      <c r="K80" s="1619"/>
      <c r="L80" s="163"/>
      <c r="M80" s="163"/>
      <c r="N80" s="163"/>
      <c r="O80" s="163"/>
      <c r="P80" s="163"/>
      <c r="Q80" s="163"/>
    </row>
    <row r="81" spans="2:17" ht="24.95" customHeight="1">
      <c r="B81" s="737" t="s">
        <v>524</v>
      </c>
      <c r="C81" s="1620" t="s">
        <v>661</v>
      </c>
      <c r="D81" s="1620"/>
      <c r="E81" s="1620"/>
      <c r="F81" s="1620"/>
      <c r="G81" s="1620"/>
      <c r="H81" s="1620"/>
      <c r="I81" s="1620"/>
      <c r="J81" s="1620"/>
      <c r="K81" s="1621"/>
      <c r="L81" s="163"/>
      <c r="M81" s="163"/>
      <c r="N81" s="163"/>
      <c r="O81" s="163"/>
      <c r="P81" s="163"/>
      <c r="Q81" s="163"/>
    </row>
    <row r="82" spans="2:17" ht="24.95" customHeight="1">
      <c r="B82" s="738"/>
      <c r="C82" s="1622" t="s">
        <v>662</v>
      </c>
      <c r="D82" s="1622"/>
      <c r="E82" s="1622"/>
      <c r="F82" s="1622"/>
      <c r="G82" s="1622"/>
      <c r="H82" s="1622"/>
      <c r="I82" s="1622"/>
      <c r="J82" s="1622"/>
      <c r="K82" s="1623"/>
      <c r="L82" s="163"/>
      <c r="M82" s="163"/>
      <c r="N82" s="163"/>
      <c r="O82" s="163"/>
      <c r="P82" s="163"/>
      <c r="Q82" s="163"/>
    </row>
    <row r="83" spans="2:17" ht="24.95" customHeight="1">
      <c r="B83" s="1624" t="s">
        <v>524</v>
      </c>
      <c r="C83" s="1625" t="str">
        <f>C81</f>
        <v>Saisir ICI</v>
      </c>
      <c r="D83" s="1625"/>
      <c r="E83" s="1625"/>
      <c r="F83" s="1625"/>
      <c r="G83" s="1625"/>
      <c r="H83" s="1625"/>
      <c r="I83" s="1625"/>
      <c r="J83" s="1625"/>
      <c r="K83" s="1626"/>
      <c r="L83" s="163"/>
      <c r="M83" s="163"/>
      <c r="N83" s="163"/>
      <c r="O83" s="163"/>
      <c r="P83" s="163"/>
      <c r="Q83" s="163"/>
    </row>
    <row r="84" spans="2:17" ht="24.95" customHeight="1">
      <c r="B84" s="1624"/>
      <c r="C84" s="1625"/>
      <c r="D84" s="1625"/>
      <c r="E84" s="1625"/>
      <c r="F84" s="1625"/>
      <c r="G84" s="1625"/>
      <c r="H84" s="1625"/>
      <c r="I84" s="1625"/>
      <c r="J84" s="1625"/>
      <c r="K84" s="1626"/>
      <c r="L84" s="163"/>
      <c r="M84" s="163"/>
      <c r="N84" s="163"/>
      <c r="O84" s="163"/>
      <c r="P84" s="163"/>
      <c r="Q84" s="163"/>
    </row>
    <row r="85" spans="2:17" ht="24.95" customHeight="1">
      <c r="B85" s="1624"/>
      <c r="C85" s="1625"/>
      <c r="D85" s="1625"/>
      <c r="E85" s="1625"/>
      <c r="F85" s="1625"/>
      <c r="G85" s="1625"/>
      <c r="H85" s="1625"/>
      <c r="I85" s="1625"/>
      <c r="J85" s="1625"/>
      <c r="K85" s="1626"/>
      <c r="L85" s="163"/>
      <c r="M85" s="163"/>
      <c r="N85" s="163"/>
      <c r="O85" s="163"/>
      <c r="P85" s="163"/>
      <c r="Q85" s="163"/>
    </row>
    <row r="86" spans="2:17" ht="24.95" customHeight="1">
      <c r="B86" s="1627" t="s">
        <v>523</v>
      </c>
      <c r="C86" s="1629" t="str">
        <f>+C79</f>
        <v>TEST POLICE DE CARACTERES</v>
      </c>
      <c r="D86" s="1629"/>
      <c r="E86" s="1629"/>
      <c r="F86" s="1629"/>
      <c r="G86" s="1629"/>
      <c r="H86" s="1629"/>
      <c r="I86" s="1629"/>
      <c r="J86" s="1629"/>
      <c r="K86" s="1630"/>
      <c r="L86" s="163"/>
      <c r="M86" s="163"/>
      <c r="N86" s="163"/>
      <c r="O86" s="163"/>
      <c r="P86" s="163"/>
      <c r="Q86" s="163"/>
    </row>
    <row r="87" spans="2:17" ht="24.95" customHeight="1">
      <c r="B87" s="1611"/>
      <c r="C87" s="1631"/>
      <c r="D87" s="1631"/>
      <c r="E87" s="1631"/>
      <c r="F87" s="1631"/>
      <c r="G87" s="1631"/>
      <c r="H87" s="1631"/>
      <c r="I87" s="1631"/>
      <c r="J87" s="1631"/>
      <c r="K87" s="1632"/>
      <c r="L87" s="163"/>
      <c r="M87" s="163"/>
      <c r="N87" s="163"/>
      <c r="O87" s="163"/>
      <c r="P87" s="163"/>
      <c r="Q87" s="163"/>
    </row>
    <row r="88" spans="2:17" ht="24.95" customHeight="1">
      <c r="B88" s="1628"/>
      <c r="C88" s="1633"/>
      <c r="D88" s="1633"/>
      <c r="E88" s="1633"/>
      <c r="F88" s="1633"/>
      <c r="G88" s="1633"/>
      <c r="H88" s="1633"/>
      <c r="I88" s="1633"/>
      <c r="J88" s="1633"/>
      <c r="K88" s="1634"/>
      <c r="L88" s="163"/>
      <c r="M88" s="163"/>
      <c r="N88" s="163"/>
      <c r="O88" s="163"/>
      <c r="P88" s="163"/>
      <c r="Q88" s="163"/>
    </row>
    <row r="89" spans="2:17" ht="24.95" customHeight="1">
      <c r="B89" s="1611" t="s">
        <v>525</v>
      </c>
      <c r="C89" s="1613" t="str">
        <f>+C80</f>
        <v>Saisir une ou des lettres / nombres ou une phrase cellule C jaune</v>
      </c>
      <c r="D89" s="1613"/>
      <c r="E89" s="1613"/>
      <c r="F89" s="1613"/>
      <c r="G89" s="1613"/>
      <c r="H89" s="1613"/>
      <c r="I89" s="1613"/>
      <c r="J89" s="1613"/>
      <c r="K89" s="1614"/>
      <c r="L89" s="163"/>
      <c r="M89" s="163"/>
      <c r="N89" s="163"/>
      <c r="O89" s="163"/>
      <c r="P89" s="163"/>
      <c r="Q89" s="163"/>
    </row>
    <row r="90" spans="2:17" ht="24.95" customHeight="1">
      <c r="B90" s="1611"/>
      <c r="C90" s="1613"/>
      <c r="D90" s="1613"/>
      <c r="E90" s="1613"/>
      <c r="F90" s="1613"/>
      <c r="G90" s="1613"/>
      <c r="H90" s="1613"/>
      <c r="I90" s="1613"/>
      <c r="J90" s="1613"/>
      <c r="K90" s="1614"/>
      <c r="L90" s="163"/>
      <c r="M90" s="163"/>
      <c r="N90" s="163"/>
      <c r="O90" s="163"/>
      <c r="P90" s="163"/>
      <c r="Q90" s="163"/>
    </row>
    <row r="91" spans="2:17" ht="24.95" customHeight="1">
      <c r="B91" s="1611"/>
      <c r="C91" s="1613"/>
      <c r="D91" s="1613"/>
      <c r="E91" s="1613"/>
      <c r="F91" s="1613"/>
      <c r="G91" s="1613"/>
      <c r="H91" s="1613"/>
      <c r="I91" s="1613"/>
      <c r="J91" s="1613"/>
      <c r="K91" s="1614"/>
      <c r="L91" s="163"/>
      <c r="M91" s="163"/>
      <c r="N91" s="163"/>
      <c r="O91" s="163"/>
      <c r="P91" s="163"/>
      <c r="Q91" s="163"/>
    </row>
    <row r="92" spans="2:17" ht="24.95" customHeight="1">
      <c r="B92" s="1611"/>
      <c r="C92" s="1613"/>
      <c r="D92" s="1613"/>
      <c r="E92" s="1613"/>
      <c r="F92" s="1613"/>
      <c r="G92" s="1613"/>
      <c r="H92" s="1613"/>
      <c r="I92" s="1613"/>
      <c r="J92" s="1613"/>
      <c r="K92" s="1614"/>
      <c r="L92" s="163"/>
      <c r="M92" s="163"/>
      <c r="N92" s="163"/>
      <c r="O92" s="163"/>
      <c r="P92" s="163"/>
      <c r="Q92" s="163"/>
    </row>
    <row r="93" spans="2:17" ht="24.95" customHeight="1" thickBot="1">
      <c r="B93" s="1612"/>
      <c r="C93" s="1615"/>
      <c r="D93" s="1615"/>
      <c r="E93" s="1615"/>
      <c r="F93" s="1615"/>
      <c r="G93" s="1615"/>
      <c r="H93" s="1615"/>
      <c r="I93" s="1615"/>
      <c r="J93" s="1615"/>
      <c r="K93" s="1616"/>
      <c r="L93" s="163"/>
      <c r="M93" s="163"/>
      <c r="N93" s="163"/>
      <c r="O93" s="163"/>
      <c r="P93" s="163"/>
      <c r="Q93" s="163"/>
    </row>
    <row r="94" spans="2:17" ht="15" customHeight="1">
      <c r="B94" s="27"/>
      <c r="C94" s="27"/>
      <c r="D94" s="27"/>
      <c r="E94" s="693"/>
      <c r="F94" s="693"/>
      <c r="G94" s="27"/>
      <c r="H94" s="27"/>
      <c r="I94" s="27"/>
      <c r="J94" s="27"/>
      <c r="K94" s="27"/>
      <c r="L94" s="163"/>
      <c r="M94" s="163"/>
      <c r="N94" s="163"/>
      <c r="O94" s="163"/>
      <c r="P94" s="163"/>
      <c r="Q94" s="163"/>
    </row>
    <row r="95" spans="2:17" ht="20.100000000000001" customHeight="1">
      <c r="B95" s="27"/>
      <c r="C95" s="739" t="s">
        <v>663</v>
      </c>
      <c r="D95" s="740"/>
      <c r="E95" s="740"/>
      <c r="F95" s="740"/>
      <c r="G95" s="27"/>
      <c r="H95" s="27"/>
      <c r="I95" s="27"/>
      <c r="J95" s="27"/>
      <c r="K95" s="27"/>
      <c r="L95" s="163"/>
      <c r="M95" s="163"/>
      <c r="N95" s="163"/>
      <c r="O95" s="163"/>
      <c r="P95" s="163"/>
      <c r="Q95" s="163"/>
    </row>
    <row r="96" spans="2:17" ht="20.100000000000001" customHeight="1">
      <c r="B96" s="741" t="s">
        <v>601</v>
      </c>
      <c r="C96" s="1609" t="s">
        <v>664</v>
      </c>
      <c r="D96" s="1609"/>
      <c r="E96" s="1609"/>
      <c r="F96" s="1609"/>
      <c r="G96" s="1609"/>
      <c r="H96" s="1609"/>
      <c r="I96" s="27"/>
      <c r="J96" s="27"/>
      <c r="K96" s="27"/>
      <c r="L96" s="163"/>
      <c r="M96" s="163"/>
      <c r="N96" s="163"/>
      <c r="O96" s="163"/>
      <c r="P96" s="163"/>
      <c r="Q96" s="163"/>
    </row>
    <row r="97" spans="2:17" ht="20.100000000000001" customHeight="1">
      <c r="B97" s="27"/>
      <c r="C97" s="739"/>
      <c r="D97" s="740"/>
      <c r="E97" s="740"/>
      <c r="F97" s="740"/>
      <c r="G97" s="27"/>
      <c r="H97" s="27"/>
      <c r="I97" s="27"/>
      <c r="J97" s="27"/>
      <c r="K97" s="27"/>
      <c r="L97" s="163"/>
      <c r="M97" s="163"/>
      <c r="N97" s="163"/>
      <c r="O97" s="163"/>
      <c r="P97" s="163"/>
      <c r="Q97" s="163"/>
    </row>
    <row r="98" spans="2:17" ht="20.100000000000001" customHeight="1">
      <c r="B98" s="741" t="s">
        <v>601</v>
      </c>
      <c r="C98" s="1609" t="s">
        <v>665</v>
      </c>
      <c r="D98" s="1610"/>
      <c r="E98" s="1610"/>
      <c r="F98" s="1610"/>
      <c r="G98" s="27"/>
      <c r="H98" s="27"/>
      <c r="I98" s="27"/>
      <c r="J98" s="27"/>
      <c r="K98" s="27"/>
      <c r="L98" s="163"/>
      <c r="M98" s="163"/>
      <c r="N98" s="163"/>
      <c r="O98" s="163"/>
      <c r="P98" s="163"/>
      <c r="Q98" s="163"/>
    </row>
    <row r="99" spans="2:17" ht="20.100000000000001" customHeight="1">
      <c r="B99" s="27"/>
      <c r="C99" s="740"/>
      <c r="D99" s="740"/>
      <c r="E99" s="740"/>
      <c r="F99" s="740"/>
      <c r="G99" s="27"/>
      <c r="H99" s="27"/>
      <c r="I99" s="27"/>
      <c r="J99" s="27"/>
      <c r="K99" s="27"/>
      <c r="L99" s="163"/>
      <c r="M99" s="163"/>
      <c r="N99" s="163"/>
      <c r="O99" s="163"/>
      <c r="P99" s="163"/>
      <c r="Q99" s="163"/>
    </row>
    <row r="100" spans="2:17" ht="20.100000000000001" customHeight="1">
      <c r="B100" s="741" t="s">
        <v>601</v>
      </c>
      <c r="C100" s="1617" t="s">
        <v>666</v>
      </c>
      <c r="D100" s="1617"/>
      <c r="E100" s="1617"/>
      <c r="F100" s="1617"/>
      <c r="G100" s="27"/>
      <c r="H100" s="27"/>
      <c r="I100" s="27"/>
      <c r="J100" s="27"/>
      <c r="K100" s="27"/>
      <c r="L100" s="163"/>
      <c r="M100" s="163"/>
      <c r="N100" s="163"/>
      <c r="O100" s="163"/>
      <c r="P100" s="163"/>
      <c r="Q100" s="163"/>
    </row>
    <row r="101" spans="2:17" ht="20.100000000000001" customHeight="1">
      <c r="B101" s="27"/>
      <c r="C101" s="740"/>
      <c r="D101" s="740"/>
      <c r="E101" s="740"/>
      <c r="F101" s="740"/>
      <c r="G101" s="27"/>
      <c r="H101" s="27"/>
      <c r="I101" s="27"/>
      <c r="J101" s="27"/>
      <c r="K101" s="27"/>
      <c r="L101" s="163"/>
      <c r="M101" s="163"/>
      <c r="N101" s="163"/>
      <c r="O101" s="163"/>
      <c r="P101" s="163"/>
      <c r="Q101" s="163"/>
    </row>
    <row r="102" spans="2:17" ht="20.100000000000001" customHeight="1">
      <c r="B102" s="27"/>
      <c r="C102" s="742" t="s">
        <v>667</v>
      </c>
      <c r="D102" s="740"/>
      <c r="E102" s="740"/>
      <c r="F102" s="743"/>
      <c r="G102" s="27"/>
      <c r="H102" s="27"/>
      <c r="I102" s="27"/>
      <c r="J102" s="27"/>
      <c r="K102" s="27"/>
      <c r="L102" s="163"/>
      <c r="M102" s="163"/>
      <c r="N102" s="163"/>
      <c r="O102" s="163"/>
      <c r="P102" s="163"/>
      <c r="Q102" s="163"/>
    </row>
    <row r="103" spans="2:17" ht="20.100000000000001" customHeight="1">
      <c r="B103" s="741" t="s">
        <v>601</v>
      </c>
      <c r="C103" s="1608" t="s">
        <v>668</v>
      </c>
      <c r="D103" s="1608"/>
      <c r="E103" s="1608"/>
      <c r="F103" s="1608"/>
      <c r="G103" s="1608"/>
      <c r="H103" s="1608"/>
      <c r="I103" s="1608"/>
      <c r="J103" s="27"/>
      <c r="K103" s="27"/>
      <c r="L103" s="163"/>
      <c r="M103" s="163"/>
      <c r="N103" s="163"/>
      <c r="O103" s="163"/>
      <c r="P103" s="163"/>
      <c r="Q103" s="163"/>
    </row>
    <row r="104" spans="2:17" ht="20.100000000000001" customHeight="1">
      <c r="B104" s="744"/>
      <c r="C104" s="744"/>
      <c r="D104" s="744"/>
      <c r="E104" s="744"/>
      <c r="F104" s="744"/>
      <c r="G104" s="744"/>
      <c r="H104" s="744"/>
      <c r="I104" s="744"/>
      <c r="J104" s="27"/>
      <c r="K104" s="27"/>
      <c r="L104" s="163"/>
      <c r="M104" s="163"/>
      <c r="N104" s="163"/>
      <c r="O104" s="163"/>
      <c r="P104" s="163"/>
      <c r="Q104" s="163"/>
    </row>
    <row r="105" spans="2:17" ht="20.100000000000001" customHeight="1">
      <c r="B105" s="741" t="s">
        <v>601</v>
      </c>
      <c r="C105" s="1608" t="s">
        <v>669</v>
      </c>
      <c r="D105" s="1608"/>
      <c r="E105" s="740"/>
      <c r="F105" s="740"/>
      <c r="G105" s="27"/>
      <c r="H105" s="27"/>
      <c r="I105" s="27"/>
      <c r="J105" s="27"/>
      <c r="K105" s="27"/>
      <c r="L105" s="163"/>
      <c r="M105" s="163"/>
      <c r="N105" s="163"/>
      <c r="O105" s="163"/>
      <c r="P105" s="163"/>
      <c r="Q105" s="163"/>
    </row>
    <row r="106" spans="2:17" ht="20.100000000000001" customHeight="1">
      <c r="B106" s="27"/>
      <c r="C106" s="740"/>
      <c r="D106" s="740"/>
      <c r="E106" s="740"/>
      <c r="F106" s="743"/>
      <c r="G106" s="27"/>
      <c r="H106" s="27"/>
      <c r="I106" s="27"/>
      <c r="J106" s="27"/>
      <c r="K106" s="27"/>
      <c r="L106" s="163"/>
      <c r="M106" s="163"/>
      <c r="N106" s="163"/>
      <c r="O106" s="163"/>
      <c r="P106" s="163"/>
      <c r="Q106" s="163"/>
    </row>
    <row r="107" spans="2:17" ht="20.100000000000001" customHeight="1">
      <c r="B107" s="27"/>
      <c r="C107" s="742" t="s">
        <v>670</v>
      </c>
      <c r="D107" s="740"/>
      <c r="E107" s="740"/>
      <c r="F107" s="740"/>
      <c r="G107" s="27"/>
      <c r="H107" s="27"/>
      <c r="I107" s="27"/>
      <c r="J107" s="27"/>
      <c r="K107" s="27"/>
      <c r="L107" s="163"/>
      <c r="M107" s="163"/>
      <c r="N107" s="163"/>
      <c r="O107" s="163"/>
      <c r="P107" s="163"/>
      <c r="Q107" s="163"/>
    </row>
    <row r="108" spans="2:17" ht="20.100000000000001" customHeight="1">
      <c r="B108" s="741" t="s">
        <v>601</v>
      </c>
      <c r="C108" s="1608" t="s">
        <v>671</v>
      </c>
      <c r="D108" s="1608"/>
      <c r="E108" s="1608"/>
      <c r="F108" s="1608"/>
      <c r="G108" s="27"/>
      <c r="H108" s="27"/>
      <c r="I108" s="27"/>
      <c r="J108" s="27"/>
      <c r="K108" s="27"/>
      <c r="L108" s="163"/>
      <c r="M108" s="163"/>
      <c r="N108" s="163"/>
      <c r="O108" s="163"/>
      <c r="P108" s="163"/>
      <c r="Q108" s="163"/>
    </row>
    <row r="109" spans="2:17" ht="20.100000000000001" customHeight="1">
      <c r="B109" s="27"/>
      <c r="C109" s="740"/>
      <c r="D109" s="740"/>
      <c r="E109" s="740"/>
      <c r="F109" s="740"/>
      <c r="G109" s="27"/>
      <c r="H109" s="27"/>
      <c r="I109" s="27"/>
      <c r="J109" s="27"/>
      <c r="K109" s="27"/>
      <c r="L109" s="163"/>
      <c r="M109" s="163"/>
      <c r="N109" s="163"/>
      <c r="O109" s="163"/>
      <c r="P109" s="163"/>
      <c r="Q109" s="163"/>
    </row>
    <row r="110" spans="2:17" ht="20.100000000000001" customHeight="1">
      <c r="B110" s="27"/>
      <c r="C110" s="742" t="s">
        <v>672</v>
      </c>
      <c r="D110" s="740"/>
      <c r="E110" s="740"/>
      <c r="F110" s="740"/>
      <c r="G110" s="27"/>
      <c r="H110" s="27"/>
      <c r="I110" s="27"/>
      <c r="J110" s="27"/>
      <c r="K110" s="27"/>
      <c r="L110" s="163"/>
      <c r="M110" s="163"/>
      <c r="N110" s="163"/>
      <c r="O110" s="163"/>
      <c r="P110" s="163"/>
      <c r="Q110" s="163"/>
    </row>
    <row r="111" spans="2:17" ht="20.100000000000001" customHeight="1">
      <c r="B111" s="741" t="s">
        <v>601</v>
      </c>
      <c r="C111" s="1608" t="s">
        <v>673</v>
      </c>
      <c r="D111" s="1608"/>
      <c r="E111" s="1608"/>
      <c r="F111" s="1608"/>
      <c r="G111" s="27"/>
      <c r="H111" s="27"/>
      <c r="I111" s="27"/>
      <c r="J111" s="27"/>
      <c r="K111" s="27"/>
      <c r="L111" s="163"/>
      <c r="M111" s="163"/>
      <c r="N111" s="163"/>
      <c r="O111" s="163"/>
      <c r="P111" s="163"/>
      <c r="Q111" s="163"/>
    </row>
    <row r="112" spans="2:17" ht="20.100000000000001" customHeight="1">
      <c r="B112" s="27"/>
      <c r="C112" s="740"/>
      <c r="D112" s="740"/>
      <c r="E112" s="740"/>
      <c r="F112" s="740"/>
      <c r="G112" s="27"/>
      <c r="H112" s="27"/>
      <c r="I112" s="27"/>
      <c r="J112" s="27"/>
      <c r="K112" s="27"/>
      <c r="L112" s="163"/>
      <c r="M112" s="163"/>
      <c r="N112" s="163"/>
      <c r="O112" s="163"/>
      <c r="P112" s="163"/>
      <c r="Q112" s="163"/>
    </row>
    <row r="113" spans="1:17" ht="20.100000000000001" customHeight="1">
      <c r="B113" s="27"/>
      <c r="C113" s="742" t="s">
        <v>674</v>
      </c>
      <c r="D113" s="740"/>
      <c r="E113" s="740"/>
      <c r="F113" s="740"/>
      <c r="G113" s="27"/>
      <c r="H113" s="27"/>
      <c r="I113" s="27"/>
      <c r="J113" s="27"/>
      <c r="K113" s="27"/>
      <c r="L113" s="163"/>
      <c r="M113" s="163"/>
      <c r="N113" s="163"/>
      <c r="O113" s="163"/>
      <c r="P113" s="163"/>
      <c r="Q113" s="163"/>
    </row>
    <row r="114" spans="1:17" ht="20.100000000000001" customHeight="1">
      <c r="B114" s="741" t="s">
        <v>601</v>
      </c>
      <c r="C114" s="1608" t="s">
        <v>675</v>
      </c>
      <c r="D114" s="1608"/>
      <c r="E114" s="740"/>
      <c r="F114" s="740"/>
      <c r="G114" s="27"/>
      <c r="H114" s="27"/>
      <c r="I114" s="27"/>
      <c r="J114" s="27"/>
      <c r="K114" s="27"/>
      <c r="L114" s="163"/>
      <c r="M114" s="163"/>
      <c r="N114" s="163"/>
      <c r="O114" s="163"/>
      <c r="P114" s="163"/>
      <c r="Q114" s="163"/>
    </row>
    <row r="115" spans="1:17" ht="20.100000000000001" customHeight="1">
      <c r="B115" s="744"/>
      <c r="C115" s="744"/>
      <c r="D115" s="744"/>
      <c r="E115" s="740"/>
      <c r="F115" s="740"/>
      <c r="G115" s="27"/>
      <c r="H115" s="27"/>
      <c r="I115" s="27"/>
      <c r="J115" s="27"/>
      <c r="K115" s="27"/>
      <c r="L115" s="163"/>
      <c r="M115" s="163"/>
      <c r="N115" s="163"/>
      <c r="O115" s="163"/>
      <c r="P115" s="163"/>
      <c r="Q115" s="163"/>
    </row>
    <row r="116" spans="1:17" ht="20.100000000000001" customHeight="1">
      <c r="B116" s="745" t="s">
        <v>601</v>
      </c>
      <c r="C116" s="1609" t="s">
        <v>676</v>
      </c>
      <c r="D116" s="1610"/>
      <c r="E116" s="1610"/>
      <c r="F116" s="1610"/>
      <c r="G116" s="27"/>
      <c r="H116" s="27"/>
      <c r="I116" s="27"/>
      <c r="J116" s="27"/>
      <c r="K116" s="27"/>
      <c r="L116" s="163"/>
      <c r="M116" s="163"/>
      <c r="N116" s="163"/>
      <c r="O116" s="163"/>
      <c r="P116" s="163"/>
      <c r="Q116" s="163"/>
    </row>
    <row r="117" spans="1:17" ht="20.100000000000001" customHeight="1">
      <c r="B117" s="27"/>
      <c r="C117" s="740"/>
      <c r="D117" s="746"/>
      <c r="E117" s="740"/>
      <c r="F117" s="747"/>
      <c r="G117" s="27"/>
      <c r="H117" s="27"/>
      <c r="I117" s="27"/>
      <c r="J117" s="27"/>
      <c r="K117" s="27"/>
      <c r="L117" s="163"/>
      <c r="M117" s="163"/>
      <c r="N117" s="163"/>
      <c r="O117" s="163"/>
      <c r="P117" s="163"/>
      <c r="Q117" s="163"/>
    </row>
    <row r="118" spans="1:17" ht="20.100000000000001" customHeight="1">
      <c r="B118" s="27"/>
      <c r="C118" s="742" t="s">
        <v>677</v>
      </c>
      <c r="D118" s="746"/>
      <c r="E118" s="740"/>
      <c r="F118" s="747"/>
      <c r="G118" s="27"/>
      <c r="H118" s="27"/>
      <c r="I118" s="27"/>
      <c r="J118" s="27"/>
      <c r="K118" s="27"/>
      <c r="L118" s="163"/>
      <c r="M118" s="163"/>
      <c r="N118" s="163"/>
      <c r="O118" s="163"/>
      <c r="P118" s="163"/>
      <c r="Q118" s="163"/>
    </row>
    <row r="119" spans="1:17" ht="20.100000000000001" customHeight="1">
      <c r="B119" s="741" t="s">
        <v>601</v>
      </c>
      <c r="C119" s="1608" t="s">
        <v>678</v>
      </c>
      <c r="D119" s="1608"/>
      <c r="E119" s="1608"/>
      <c r="F119" s="1608"/>
      <c r="G119" s="1608"/>
      <c r="H119" s="27"/>
      <c r="I119" s="27"/>
      <c r="J119" s="27"/>
      <c r="K119" s="27"/>
      <c r="L119" s="163"/>
      <c r="M119" s="163"/>
      <c r="N119" s="163"/>
      <c r="O119" s="163"/>
      <c r="P119" s="163"/>
      <c r="Q119" s="163"/>
    </row>
    <row r="120" spans="1:17" ht="20.100000000000001" customHeight="1">
      <c r="B120" s="27"/>
      <c r="C120" s="27"/>
      <c r="D120" s="27"/>
      <c r="E120" s="693"/>
      <c r="F120" s="693"/>
      <c r="G120" s="27"/>
      <c r="H120" s="27"/>
      <c r="I120" s="27"/>
      <c r="J120" s="27"/>
      <c r="K120" s="27"/>
      <c r="L120" s="163"/>
      <c r="M120" s="163"/>
      <c r="N120" s="163"/>
      <c r="O120" s="163"/>
      <c r="P120" s="163"/>
      <c r="Q120" s="163"/>
    </row>
    <row r="121" spans="1:17" ht="20.100000000000001" customHeight="1">
      <c r="B121" s="27"/>
      <c r="C121" s="27"/>
      <c r="D121" s="27"/>
      <c r="E121" s="693"/>
      <c r="F121" s="693"/>
      <c r="G121" s="27"/>
      <c r="H121" s="27"/>
      <c r="I121" s="27"/>
      <c r="J121" s="27"/>
      <c r="K121" s="27"/>
      <c r="L121" s="163"/>
      <c r="M121" s="163"/>
      <c r="N121" s="163"/>
      <c r="O121" s="163"/>
      <c r="P121" s="163"/>
      <c r="Q121" s="163"/>
    </row>
    <row r="122" spans="1:17">
      <c r="A122" s="748"/>
      <c r="B122" s="749"/>
      <c r="C122" s="750"/>
      <c r="D122" s="750"/>
      <c r="E122" s="750"/>
      <c r="F122" s="750"/>
      <c r="G122" s="750"/>
      <c r="H122" s="750"/>
      <c r="I122" s="750"/>
      <c r="J122" s="749"/>
      <c r="K122" s="749"/>
      <c r="L122" s="749"/>
      <c r="M122" s="748"/>
      <c r="N122" s="748"/>
      <c r="O122" s="748"/>
      <c r="P122" s="748"/>
      <c r="Q122" s="748"/>
    </row>
    <row r="123" spans="1:17" ht="15" customHeight="1">
      <c r="B123" s="27"/>
      <c r="C123" s="27"/>
      <c r="D123" s="27"/>
      <c r="E123" s="693"/>
      <c r="F123" s="693"/>
      <c r="G123" s="27"/>
      <c r="H123" s="27"/>
      <c r="I123" s="27"/>
      <c r="J123" s="27"/>
      <c r="K123" s="27"/>
      <c r="L123" s="163"/>
      <c r="M123" s="163"/>
      <c r="N123" s="163"/>
      <c r="O123" s="163"/>
      <c r="P123" s="163"/>
      <c r="Q123" s="163"/>
    </row>
    <row r="124" spans="1:17" ht="15" customHeight="1">
      <c r="A124" s="163"/>
      <c r="B124" s="693"/>
      <c r="C124" s="751" t="s">
        <v>297</v>
      </c>
      <c r="D124" s="27"/>
      <c r="E124" s="693"/>
      <c r="F124" s="693"/>
      <c r="G124" s="27"/>
      <c r="H124" s="27"/>
      <c r="I124" s="27"/>
      <c r="J124" s="27"/>
      <c r="K124" s="27"/>
      <c r="L124" s="27"/>
      <c r="M124" s="163"/>
      <c r="N124" s="163"/>
      <c r="O124" s="163"/>
      <c r="P124" s="163"/>
      <c r="Q124" s="163"/>
    </row>
    <row r="125" spans="1:17" ht="15" customHeight="1">
      <c r="A125" s="163"/>
      <c r="B125" s="741" t="s">
        <v>601</v>
      </c>
      <c r="C125" s="752" t="s">
        <v>298</v>
      </c>
      <c r="D125" s="27"/>
      <c r="E125" s="752"/>
      <c r="F125" s="752"/>
      <c r="G125" s="172"/>
      <c r="H125" s="27"/>
      <c r="I125" s="27"/>
      <c r="J125" s="27"/>
      <c r="K125" s="27"/>
      <c r="L125" s="27"/>
      <c r="M125" s="1590" t="s">
        <v>679</v>
      </c>
      <c r="N125" s="1591"/>
      <c r="O125" s="1591"/>
      <c r="P125" s="1592"/>
      <c r="Q125" s="163"/>
    </row>
    <row r="126" spans="1:17" ht="21">
      <c r="A126" s="163"/>
      <c r="B126" s="753"/>
      <c r="C126" s="753"/>
      <c r="D126" s="27"/>
      <c r="E126" s="752"/>
      <c r="F126" s="752"/>
      <c r="G126" s="172"/>
      <c r="H126" s="27"/>
      <c r="I126" s="27"/>
      <c r="J126" s="27"/>
      <c r="K126" s="27"/>
      <c r="L126" s="27"/>
      <c r="M126" s="1593"/>
      <c r="N126" s="1594"/>
      <c r="O126" s="1594"/>
      <c r="P126" s="1595"/>
      <c r="Q126" s="163"/>
    </row>
    <row r="127" spans="1:17" ht="15" customHeight="1">
      <c r="A127" s="163"/>
      <c r="B127" s="741" t="s">
        <v>601</v>
      </c>
      <c r="C127" s="1596" t="s">
        <v>299</v>
      </c>
      <c r="D127" s="1596"/>
      <c r="E127" s="1596"/>
      <c r="F127" s="1596"/>
      <c r="G127" s="1596"/>
      <c r="H127" s="1596"/>
      <c r="I127" s="172"/>
      <c r="J127" s="162"/>
      <c r="K127" s="27"/>
      <c r="L127" s="27"/>
      <c r="M127" s="1593"/>
      <c r="N127" s="1594"/>
      <c r="O127" s="1594"/>
      <c r="P127" s="1595"/>
      <c r="Q127" s="163"/>
    </row>
    <row r="128" spans="1:17" ht="21">
      <c r="A128" s="163"/>
      <c r="B128" s="753"/>
      <c r="C128" s="693"/>
      <c r="D128" s="27"/>
      <c r="E128" s="693"/>
      <c r="F128" s="693"/>
      <c r="G128" s="172"/>
      <c r="H128" s="172"/>
      <c r="I128" s="172"/>
      <c r="J128" s="162"/>
      <c r="K128" s="27"/>
      <c r="L128" s="27"/>
      <c r="M128" s="1593"/>
      <c r="N128" s="1594"/>
      <c r="O128" s="1594"/>
      <c r="P128" s="1595"/>
      <c r="Q128" s="163"/>
    </row>
    <row r="129" spans="1:17" ht="21">
      <c r="A129" s="163"/>
      <c r="B129" s="693"/>
      <c r="C129" s="751" t="s">
        <v>300</v>
      </c>
      <c r="D129" s="27"/>
      <c r="E129" s="693"/>
      <c r="F129" s="693"/>
      <c r="G129" s="172"/>
      <c r="H129" s="172"/>
      <c r="I129" s="172"/>
      <c r="J129" s="162"/>
      <c r="K129" s="27"/>
      <c r="L129" s="162"/>
      <c r="M129" s="1597" t="s">
        <v>680</v>
      </c>
      <c r="N129" s="1598"/>
      <c r="O129" s="1598"/>
      <c r="P129" s="1599"/>
      <c r="Q129" s="163"/>
    </row>
    <row r="130" spans="1:17" ht="21">
      <c r="A130" s="163"/>
      <c r="B130" s="741" t="s">
        <v>601</v>
      </c>
      <c r="C130" s="1603" t="s">
        <v>301</v>
      </c>
      <c r="D130" s="1603"/>
      <c r="E130" s="1603"/>
      <c r="F130" s="1603"/>
      <c r="G130" s="1603"/>
      <c r="H130" s="1603"/>
      <c r="I130" s="1603"/>
      <c r="J130" s="1603"/>
      <c r="K130" s="27"/>
      <c r="L130" s="162"/>
      <c r="M130" s="1597"/>
      <c r="N130" s="1598"/>
      <c r="O130" s="1598"/>
      <c r="P130" s="1599"/>
      <c r="Q130" s="163"/>
    </row>
    <row r="131" spans="1:17" ht="21">
      <c r="A131" s="163"/>
      <c r="B131" s="752"/>
      <c r="C131" s="752"/>
      <c r="D131" s="27"/>
      <c r="E131" s="752"/>
      <c r="F131" s="752"/>
      <c r="G131" s="172"/>
      <c r="H131" s="175"/>
      <c r="I131" s="172"/>
      <c r="J131" s="162"/>
      <c r="K131" s="162"/>
      <c r="L131" s="162"/>
      <c r="M131" s="1600"/>
      <c r="N131" s="1601"/>
      <c r="O131" s="1601"/>
      <c r="P131" s="1602"/>
      <c r="Q131" s="163"/>
    </row>
    <row r="132" spans="1:17" ht="21">
      <c r="A132" s="163"/>
      <c r="B132" s="741" t="s">
        <v>601</v>
      </c>
      <c r="C132" s="1604" t="s">
        <v>681</v>
      </c>
      <c r="D132" s="1604"/>
      <c r="E132" s="1604"/>
      <c r="F132" s="1604"/>
      <c r="G132" s="172"/>
      <c r="H132" s="175"/>
      <c r="I132" s="172"/>
      <c r="J132" s="162"/>
      <c r="K132" s="162"/>
      <c r="L132" s="162"/>
      <c r="M132" s="163"/>
      <c r="N132" s="163"/>
      <c r="O132" s="163"/>
      <c r="P132" s="163"/>
      <c r="Q132" s="163"/>
    </row>
    <row r="133" spans="1:17" ht="21" customHeight="1">
      <c r="A133" s="163"/>
      <c r="B133" s="175"/>
      <c r="C133" s="175"/>
      <c r="D133" s="27"/>
      <c r="E133" s="752"/>
      <c r="F133" s="752"/>
      <c r="G133" s="172"/>
      <c r="H133" s="175"/>
      <c r="I133" s="172"/>
      <c r="J133" s="162"/>
      <c r="K133" s="162"/>
      <c r="L133" s="162"/>
      <c r="M133" s="162"/>
      <c r="N133" s="162"/>
      <c r="O133" s="162"/>
      <c r="P133" s="162"/>
      <c r="Q133" s="163"/>
    </row>
    <row r="134" spans="1:17" ht="21">
      <c r="A134" s="163"/>
      <c r="B134" s="741" t="s">
        <v>601</v>
      </c>
      <c r="C134" s="1578" t="s">
        <v>682</v>
      </c>
      <c r="D134" s="1578"/>
      <c r="E134" s="175"/>
      <c r="F134" s="175"/>
      <c r="G134" s="172"/>
      <c r="H134" s="175"/>
      <c r="I134" s="172"/>
      <c r="J134" s="162"/>
      <c r="K134" s="162"/>
      <c r="L134" s="162"/>
      <c r="M134" s="1605" t="s">
        <v>683</v>
      </c>
      <c r="N134" s="1606"/>
      <c r="O134" s="1606"/>
      <c r="P134" s="1607"/>
      <c r="Q134" s="163"/>
    </row>
    <row r="135" spans="1:17" ht="21">
      <c r="A135" s="163"/>
      <c r="B135" s="752"/>
      <c r="C135" s="754"/>
      <c r="D135" s="752"/>
      <c r="E135" s="175"/>
      <c r="F135" s="172"/>
      <c r="G135" s="172"/>
      <c r="H135" s="175"/>
      <c r="I135" s="172"/>
      <c r="J135" s="162"/>
      <c r="K135" s="162"/>
      <c r="L135" s="162"/>
      <c r="M135" s="1575" t="s">
        <v>684</v>
      </c>
      <c r="N135" s="1576"/>
      <c r="O135" s="1576"/>
      <c r="P135" s="1577"/>
      <c r="Q135" s="163"/>
    </row>
    <row r="136" spans="1:17" ht="21">
      <c r="A136" s="163"/>
      <c r="B136" s="741" t="s">
        <v>601</v>
      </c>
      <c r="C136" s="1578" t="s">
        <v>685</v>
      </c>
      <c r="D136" s="1578"/>
      <c r="E136" s="1578"/>
      <c r="F136" s="172"/>
      <c r="I136" s="172"/>
      <c r="J136" s="162"/>
      <c r="K136" s="27"/>
      <c r="L136" s="27"/>
      <c r="M136" s="1575"/>
      <c r="N136" s="1576"/>
      <c r="O136" s="1576"/>
      <c r="P136" s="1577"/>
      <c r="Q136" s="163"/>
    </row>
    <row r="137" spans="1:17">
      <c r="A137" s="163"/>
      <c r="B137" s="175"/>
      <c r="C137" s="175"/>
      <c r="D137" s="175"/>
      <c r="E137" s="175"/>
      <c r="F137" s="172"/>
      <c r="G137" s="172"/>
      <c r="H137" s="175"/>
      <c r="I137" s="172"/>
      <c r="J137" s="162"/>
      <c r="K137" s="27"/>
      <c r="L137" s="27"/>
      <c r="M137" s="1575"/>
      <c r="N137" s="1576"/>
      <c r="O137" s="1576"/>
      <c r="P137" s="1577"/>
      <c r="Q137" s="163"/>
    </row>
    <row r="138" spans="1:17" ht="21">
      <c r="A138" s="163"/>
      <c r="B138" s="741" t="s">
        <v>601</v>
      </c>
      <c r="C138" s="1578" t="s">
        <v>686</v>
      </c>
      <c r="D138" s="1578"/>
      <c r="E138" s="1578"/>
      <c r="F138" s="175"/>
      <c r="G138" s="172"/>
      <c r="H138" s="175"/>
      <c r="I138" s="172"/>
      <c r="J138" s="162"/>
      <c r="K138" s="27"/>
      <c r="L138" s="27"/>
      <c r="M138" s="1575"/>
      <c r="N138" s="1576"/>
      <c r="O138" s="1576"/>
      <c r="P138" s="1577"/>
      <c r="Q138" s="163"/>
    </row>
    <row r="139" spans="1:17" ht="21">
      <c r="A139" s="163"/>
      <c r="B139" s="752"/>
      <c r="C139" s="752"/>
      <c r="D139" s="175"/>
      <c r="E139" s="175"/>
      <c r="F139" s="175"/>
      <c r="G139" s="172"/>
      <c r="H139" s="175"/>
      <c r="I139" s="172"/>
      <c r="J139" s="162"/>
      <c r="K139" s="27"/>
      <c r="L139" s="27"/>
      <c r="M139" s="1579" t="s">
        <v>687</v>
      </c>
      <c r="N139" s="1580"/>
      <c r="O139" s="1580"/>
      <c r="P139" s="1581"/>
      <c r="Q139" s="163"/>
    </row>
    <row r="140" spans="1:17" ht="21">
      <c r="A140" s="163"/>
      <c r="B140" s="741" t="s">
        <v>601</v>
      </c>
      <c r="C140" s="1582" t="s">
        <v>688</v>
      </c>
      <c r="D140" s="1582"/>
      <c r="E140" s="1582"/>
      <c r="G140" s="172"/>
      <c r="H140" s="175"/>
      <c r="I140" s="172"/>
      <c r="J140" s="162"/>
      <c r="K140" s="27"/>
      <c r="L140" s="27"/>
      <c r="M140" s="1579"/>
      <c r="N140" s="1580"/>
      <c r="O140" s="1580"/>
      <c r="P140" s="1581"/>
      <c r="Q140" s="163"/>
    </row>
    <row r="141" spans="1:17" ht="15" customHeight="1">
      <c r="A141" s="163"/>
      <c r="B141" s="162"/>
      <c r="C141" s="172"/>
      <c r="D141" s="172"/>
      <c r="E141" s="172"/>
      <c r="F141" s="172"/>
      <c r="G141" s="172"/>
      <c r="H141" s="172"/>
      <c r="I141" s="172"/>
      <c r="J141" s="162"/>
      <c r="K141" s="27"/>
      <c r="L141" s="27"/>
      <c r="M141" s="1579"/>
      <c r="N141" s="1580"/>
      <c r="O141" s="1580"/>
      <c r="P141" s="1581"/>
      <c r="Q141" s="163"/>
    </row>
    <row r="142" spans="1:17" ht="21">
      <c r="A142" s="163"/>
      <c r="B142" s="741" t="s">
        <v>601</v>
      </c>
      <c r="C142" s="1583" t="s">
        <v>689</v>
      </c>
      <c r="D142" s="1583"/>
      <c r="E142" s="1583"/>
      <c r="F142" s="1583"/>
      <c r="G142" s="172"/>
      <c r="H142" s="172"/>
      <c r="I142" s="172"/>
      <c r="J142" s="162"/>
      <c r="K142" s="27"/>
      <c r="L142" s="27"/>
      <c r="M142" s="1584" t="s">
        <v>690</v>
      </c>
      <c r="N142" s="1585"/>
      <c r="O142" s="1585"/>
      <c r="P142" s="1586"/>
      <c r="Q142" s="163"/>
    </row>
    <row r="143" spans="1:17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162"/>
      <c r="L143" s="162"/>
      <c r="M143" s="1584"/>
      <c r="N143" s="1585"/>
      <c r="O143" s="1585"/>
      <c r="P143" s="1586"/>
      <c r="Q143" s="163"/>
    </row>
    <row r="144" spans="1:17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162"/>
      <c r="L144" s="162"/>
      <c r="M144" s="1587"/>
      <c r="N144" s="1588"/>
      <c r="O144" s="1588"/>
      <c r="P144" s="1589"/>
      <c r="Q144" s="163"/>
    </row>
    <row r="145" spans="1:17">
      <c r="A145" s="163"/>
      <c r="B145" s="162"/>
      <c r="C145" s="172"/>
      <c r="D145" s="172"/>
      <c r="E145" s="172"/>
      <c r="F145" s="172"/>
      <c r="G145" s="172"/>
      <c r="H145" s="172"/>
      <c r="I145" s="172"/>
      <c r="J145" s="162"/>
      <c r="K145" s="162"/>
      <c r="L145" s="162"/>
      <c r="M145" s="163"/>
      <c r="N145" s="163"/>
      <c r="O145" s="163"/>
      <c r="P145" s="163"/>
      <c r="Q145" s="163"/>
    </row>
    <row r="146" spans="1:17">
      <c r="A146" s="748"/>
      <c r="B146" s="749"/>
      <c r="C146" s="750"/>
      <c r="D146" s="750"/>
      <c r="E146" s="750"/>
      <c r="F146" s="750"/>
      <c r="G146" s="750"/>
      <c r="H146" s="750"/>
      <c r="I146" s="750"/>
      <c r="J146" s="749"/>
      <c r="K146" s="749"/>
      <c r="L146" s="749"/>
      <c r="M146" s="748"/>
      <c r="N146" s="748"/>
      <c r="O146" s="748"/>
      <c r="P146" s="748"/>
      <c r="Q146" s="748"/>
    </row>
    <row r="147" spans="1:17" ht="15.75" thickBot="1">
      <c r="A147" s="163"/>
      <c r="B147" s="162"/>
      <c r="C147" s="172"/>
      <c r="D147" s="172"/>
      <c r="E147" s="172"/>
      <c r="F147" s="172"/>
      <c r="G147" s="172"/>
      <c r="H147" s="172"/>
      <c r="I147" s="172"/>
      <c r="J147" s="162"/>
      <c r="K147" s="162"/>
      <c r="L147" s="162"/>
      <c r="M147" s="163"/>
      <c r="N147" s="163"/>
      <c r="O147" s="163"/>
      <c r="P147" s="163"/>
      <c r="Q147" s="163"/>
    </row>
    <row r="148" spans="1:17" ht="15.75">
      <c r="A148" s="163"/>
      <c r="B148" s="1568" t="s">
        <v>691</v>
      </c>
      <c r="C148" s="1569"/>
      <c r="D148" s="1569"/>
      <c r="E148" s="1569"/>
      <c r="F148" s="1569"/>
      <c r="G148" s="1570"/>
      <c r="H148" s="172"/>
      <c r="I148" s="1568" t="s">
        <v>691</v>
      </c>
      <c r="J148" s="1569"/>
      <c r="K148" s="1569"/>
      <c r="L148" s="1569"/>
      <c r="M148" s="1569"/>
      <c r="N148" s="1570"/>
      <c r="O148" s="163"/>
      <c r="P148" s="163"/>
      <c r="Q148" s="163"/>
    </row>
    <row r="149" spans="1:17">
      <c r="A149" s="163"/>
      <c r="B149" s="1571" t="s">
        <v>692</v>
      </c>
      <c r="C149" s="1572"/>
      <c r="D149" s="755" t="s">
        <v>693</v>
      </c>
      <c r="E149" s="756" t="s">
        <v>694</v>
      </c>
      <c r="F149" s="1573" t="s">
        <v>695</v>
      </c>
      <c r="G149" s="1574"/>
      <c r="H149" s="172"/>
      <c r="I149" s="1571" t="s">
        <v>692</v>
      </c>
      <c r="J149" s="1572"/>
      <c r="K149" s="755" t="s">
        <v>693</v>
      </c>
      <c r="L149" s="756" t="s">
        <v>694</v>
      </c>
      <c r="M149" s="1573" t="s">
        <v>695</v>
      </c>
      <c r="N149" s="1574"/>
      <c r="O149" s="163"/>
      <c r="P149" s="163"/>
      <c r="Q149" s="163"/>
    </row>
    <row r="150" spans="1:17">
      <c r="A150" s="163"/>
      <c r="B150" s="1556">
        <v>20</v>
      </c>
      <c r="C150" s="1558">
        <f>B150/100</f>
        <v>0.2</v>
      </c>
      <c r="D150" s="757" t="s">
        <v>147</v>
      </c>
      <c r="E150" s="758">
        <v>1</v>
      </c>
      <c r="F150" s="759">
        <f>(B150*E150)*10</f>
        <v>200</v>
      </c>
      <c r="G150" s="760">
        <f>F150/1000</f>
        <v>0.2</v>
      </c>
      <c r="H150" s="172"/>
      <c r="I150" s="1560">
        <v>10</v>
      </c>
      <c r="J150" s="1558">
        <f>I150/10</f>
        <v>1</v>
      </c>
      <c r="K150" s="757" t="s">
        <v>147</v>
      </c>
      <c r="L150" s="758">
        <v>1</v>
      </c>
      <c r="M150" s="759">
        <f>(I150*L150)*100</f>
        <v>1000</v>
      </c>
      <c r="N150" s="760">
        <f>M150/1000</f>
        <v>1</v>
      </c>
      <c r="O150" s="163"/>
      <c r="P150" s="163"/>
      <c r="Q150" s="163"/>
    </row>
    <row r="151" spans="1:17">
      <c r="A151" s="163"/>
      <c r="B151" s="1556"/>
      <c r="C151" s="1558"/>
      <c r="D151" s="757" t="s">
        <v>696</v>
      </c>
      <c r="E151" s="758">
        <v>1.03</v>
      </c>
      <c r="F151" s="759">
        <f>(B150*E151)*10</f>
        <v>206</v>
      </c>
      <c r="G151" s="760">
        <f>F151/1000</f>
        <v>0.20599999999999999</v>
      </c>
      <c r="H151" s="172"/>
      <c r="I151" s="1560"/>
      <c r="J151" s="1558"/>
      <c r="K151" s="757" t="s">
        <v>696</v>
      </c>
      <c r="L151" s="758">
        <v>1.03</v>
      </c>
      <c r="M151" s="759">
        <f>(I150*L151)*100</f>
        <v>1030</v>
      </c>
      <c r="N151" s="760">
        <f>M151/1000</f>
        <v>1.03</v>
      </c>
      <c r="O151" s="163"/>
      <c r="P151" s="163"/>
      <c r="Q151" s="163"/>
    </row>
    <row r="152" spans="1:17">
      <c r="A152" s="163"/>
      <c r="B152" s="1556"/>
      <c r="C152" s="1558"/>
      <c r="D152" s="757" t="s">
        <v>697</v>
      </c>
      <c r="E152" s="758">
        <v>1.0149999999999999</v>
      </c>
      <c r="F152" s="759">
        <f>(E152*B150)*10</f>
        <v>202.99999999999997</v>
      </c>
      <c r="G152" s="760">
        <f>F152/1000</f>
        <v>0.20299999999999996</v>
      </c>
      <c r="H152" s="172"/>
      <c r="I152" s="1560"/>
      <c r="J152" s="1558"/>
      <c r="K152" s="757" t="s">
        <v>697</v>
      </c>
      <c r="L152" s="758">
        <v>1.0149999999999999</v>
      </c>
      <c r="M152" s="759">
        <f>(L152*I150)*100</f>
        <v>1014.9999999999999</v>
      </c>
      <c r="N152" s="760">
        <f>M152/1000</f>
        <v>1.0149999999999999</v>
      </c>
      <c r="O152" s="163"/>
      <c r="P152" s="163"/>
      <c r="Q152" s="163"/>
    </row>
    <row r="153" spans="1:17">
      <c r="A153" s="163"/>
      <c r="B153" s="1556"/>
      <c r="C153" s="1558"/>
      <c r="D153" s="757" t="s">
        <v>698</v>
      </c>
      <c r="E153" s="758">
        <v>0.92</v>
      </c>
      <c r="F153" s="759">
        <f>(E153*B150)*10</f>
        <v>184.00000000000003</v>
      </c>
      <c r="G153" s="760">
        <f>F153/1000</f>
        <v>0.18400000000000002</v>
      </c>
      <c r="H153" s="172"/>
      <c r="I153" s="1560"/>
      <c r="J153" s="1558"/>
      <c r="K153" s="757" t="s">
        <v>698</v>
      </c>
      <c r="L153" s="758">
        <v>0.92</v>
      </c>
      <c r="M153" s="759">
        <f>(L153*I150)*100</f>
        <v>920.00000000000011</v>
      </c>
      <c r="N153" s="760">
        <f>M153/1000</f>
        <v>0.92000000000000015</v>
      </c>
      <c r="O153" s="163"/>
      <c r="P153" s="163"/>
      <c r="Q153" s="163"/>
    </row>
    <row r="154" spans="1:17" ht="15.75" thickBot="1">
      <c r="A154" s="163"/>
      <c r="B154" s="1557"/>
      <c r="C154" s="1559"/>
      <c r="D154" s="761" t="s">
        <v>699</v>
      </c>
      <c r="E154" s="762">
        <v>0.8</v>
      </c>
      <c r="F154" s="763">
        <f>(E154*B150)*10</f>
        <v>160</v>
      </c>
      <c r="G154" s="764">
        <f>F154/1000</f>
        <v>0.16</v>
      </c>
      <c r="H154" s="172"/>
      <c r="I154" s="1561"/>
      <c r="J154" s="1559"/>
      <c r="K154" s="761" t="s">
        <v>699</v>
      </c>
      <c r="L154" s="762">
        <v>0.8</v>
      </c>
      <c r="M154" s="763">
        <f>(L154*I150)*100</f>
        <v>800</v>
      </c>
      <c r="N154" s="764">
        <f>M154/1000</f>
        <v>0.8</v>
      </c>
      <c r="O154" s="163"/>
      <c r="P154" s="163"/>
      <c r="Q154" s="163"/>
    </row>
    <row r="155" spans="1:17">
      <c r="A155" s="163"/>
      <c r="B155" s="162"/>
      <c r="C155" s="172"/>
      <c r="D155" s="172"/>
      <c r="E155" s="172"/>
      <c r="F155" s="172"/>
      <c r="G155" s="172"/>
      <c r="H155" s="172"/>
      <c r="I155" s="172"/>
      <c r="J155" s="162"/>
      <c r="K155" s="162"/>
      <c r="L155" s="162"/>
      <c r="M155" s="163"/>
      <c r="N155" s="163"/>
      <c r="O155" s="163"/>
      <c r="P155" s="163"/>
      <c r="Q155" s="163"/>
    </row>
    <row r="156" spans="1:17">
      <c r="A156" s="163"/>
      <c r="B156" s="162"/>
      <c r="C156" s="172"/>
      <c r="D156" s="172"/>
      <c r="E156" s="172"/>
      <c r="F156" s="172"/>
      <c r="G156" s="172"/>
      <c r="H156" s="172"/>
      <c r="I156" s="172"/>
      <c r="J156" s="162"/>
      <c r="K156" s="162"/>
      <c r="L156" s="162"/>
      <c r="M156" s="163"/>
      <c r="N156" s="163"/>
      <c r="O156" s="163"/>
      <c r="P156" s="163"/>
      <c r="Q156" s="163"/>
    </row>
    <row r="157" spans="1:17">
      <c r="A157" s="163"/>
      <c r="B157" s="162"/>
      <c r="C157" s="172"/>
      <c r="D157" s="172"/>
      <c r="E157" s="172"/>
      <c r="F157" s="172"/>
      <c r="G157" s="172"/>
      <c r="H157" s="172"/>
      <c r="I157" s="172"/>
      <c r="J157" s="162"/>
      <c r="K157" s="162"/>
      <c r="L157" s="162"/>
      <c r="M157" s="163"/>
      <c r="N157" s="163"/>
      <c r="O157" s="163"/>
      <c r="P157" s="163"/>
      <c r="Q157" s="163"/>
    </row>
    <row r="158" spans="1:17" ht="15.75" thickBot="1">
      <c r="A158" s="163"/>
      <c r="B158" s="162"/>
      <c r="C158" s="172"/>
      <c r="D158" s="172"/>
      <c r="E158" s="172"/>
      <c r="F158" s="172"/>
      <c r="G158" s="172"/>
      <c r="H158" s="172"/>
      <c r="I158" s="172"/>
      <c r="J158" s="162"/>
      <c r="K158" s="162"/>
      <c r="L158" s="162"/>
      <c r="M158" s="163"/>
      <c r="N158" s="163"/>
      <c r="O158" s="163"/>
      <c r="P158" s="163"/>
      <c r="Q158" s="163"/>
    </row>
    <row r="159" spans="1:17">
      <c r="A159" s="163"/>
      <c r="B159" s="162"/>
      <c r="C159" s="172"/>
      <c r="D159" s="172"/>
      <c r="E159" s="172"/>
      <c r="F159" s="1562" t="s">
        <v>700</v>
      </c>
      <c r="G159" s="1563"/>
      <c r="H159" s="1563"/>
      <c r="I159" s="1564"/>
      <c r="J159" s="162"/>
      <c r="K159" s="1562" t="s">
        <v>700</v>
      </c>
      <c r="L159" s="1563"/>
      <c r="M159" s="1563"/>
      <c r="N159" s="1564"/>
      <c r="O159" s="163"/>
      <c r="P159" s="163"/>
      <c r="Q159" s="163"/>
    </row>
    <row r="160" spans="1:17" ht="15.75" thickBot="1">
      <c r="A160" s="163"/>
      <c r="B160" s="162"/>
      <c r="C160" s="162"/>
      <c r="D160" s="162"/>
      <c r="E160" s="162"/>
      <c r="F160" s="1565"/>
      <c r="G160" s="1566"/>
      <c r="H160" s="1566"/>
      <c r="I160" s="1567"/>
      <c r="J160" s="27"/>
      <c r="K160" s="1565"/>
      <c r="L160" s="1566"/>
      <c r="M160" s="1566"/>
      <c r="N160" s="1567"/>
      <c r="O160" s="163"/>
      <c r="P160" s="163"/>
      <c r="Q160" s="163"/>
    </row>
    <row r="161" spans="1:17" ht="19.5" customHeight="1" thickBot="1">
      <c r="A161" s="163"/>
      <c r="B161" s="162"/>
      <c r="C161" s="162"/>
      <c r="D161" s="162"/>
      <c r="E161" s="162"/>
      <c r="F161" s="765" t="s">
        <v>307</v>
      </c>
      <c r="G161" s="766" t="s">
        <v>308</v>
      </c>
      <c r="H161" s="766" t="s">
        <v>309</v>
      </c>
      <c r="I161" s="767" t="s">
        <v>310</v>
      </c>
      <c r="J161" s="27"/>
      <c r="K161" s="1519" t="s">
        <v>701</v>
      </c>
      <c r="L161" s="1520"/>
      <c r="M161" s="1520"/>
      <c r="N161" s="1521"/>
      <c r="O161" s="163"/>
      <c r="P161" s="163"/>
      <c r="Q161" s="163"/>
    </row>
    <row r="162" spans="1:17" ht="15.75" customHeight="1">
      <c r="A162" s="163"/>
      <c r="B162" s="162"/>
      <c r="C162" s="162"/>
      <c r="D162" s="162"/>
      <c r="E162" s="162"/>
      <c r="F162" s="1544" t="s">
        <v>333</v>
      </c>
      <c r="G162" s="1545"/>
      <c r="H162" s="1545"/>
      <c r="I162" s="1546"/>
      <c r="J162" s="27"/>
      <c r="K162" s="1547" t="s">
        <v>302</v>
      </c>
      <c r="L162" s="1548"/>
      <c r="M162" s="1548"/>
      <c r="N162" s="1549"/>
      <c r="O162" s="163"/>
      <c r="P162" s="163"/>
      <c r="Q162" s="163"/>
    </row>
    <row r="163" spans="1:17" ht="18.75" customHeight="1">
      <c r="A163" s="163"/>
      <c r="B163" s="162"/>
      <c r="C163" s="162"/>
      <c r="D163" s="162"/>
      <c r="E163" s="162"/>
      <c r="F163" s="768" t="s">
        <v>311</v>
      </c>
      <c r="G163" s="769" t="s">
        <v>312</v>
      </c>
      <c r="H163" s="769" t="s">
        <v>313</v>
      </c>
      <c r="I163" s="770" t="s">
        <v>314</v>
      </c>
      <c r="J163" s="27"/>
      <c r="K163" s="1550" t="s">
        <v>303</v>
      </c>
      <c r="L163" s="1552" t="s">
        <v>304</v>
      </c>
      <c r="M163" s="1552" t="s">
        <v>305</v>
      </c>
      <c r="N163" s="1554" t="s">
        <v>306</v>
      </c>
      <c r="O163" s="163"/>
      <c r="P163" s="163"/>
      <c r="Q163" s="163"/>
    </row>
    <row r="164" spans="1:17" ht="15.75" customHeight="1">
      <c r="A164" s="163"/>
      <c r="B164" s="162"/>
      <c r="C164" s="162"/>
      <c r="D164" s="162"/>
      <c r="E164" s="162"/>
      <c r="F164" s="771">
        <v>1</v>
      </c>
      <c r="G164" s="772">
        <f>F164*10</f>
        <v>10</v>
      </c>
      <c r="H164" s="772">
        <f>G164*10</f>
        <v>100</v>
      </c>
      <c r="I164" s="773">
        <f>H164*10</f>
        <v>1000</v>
      </c>
      <c r="J164" s="27"/>
      <c r="K164" s="1551"/>
      <c r="L164" s="1553"/>
      <c r="M164" s="1553"/>
      <c r="N164" s="1555"/>
      <c r="O164" s="163"/>
      <c r="P164" s="163"/>
      <c r="Q164" s="163"/>
    </row>
    <row r="165" spans="1:17" ht="15.75" customHeight="1">
      <c r="A165" s="163"/>
      <c r="B165" s="162"/>
      <c r="C165" s="162"/>
      <c r="D165" s="162"/>
      <c r="E165" s="162"/>
      <c r="F165" s="774">
        <f>G165/10</f>
        <v>0.1</v>
      </c>
      <c r="G165" s="775">
        <v>1</v>
      </c>
      <c r="H165" s="772">
        <f>G165*10</f>
        <v>10</v>
      </c>
      <c r="I165" s="773">
        <f>G165*100</f>
        <v>100</v>
      </c>
      <c r="J165" s="27"/>
      <c r="K165" s="176" t="s">
        <v>315</v>
      </c>
      <c r="L165" s="177" t="s">
        <v>316</v>
      </c>
      <c r="M165" s="177" t="s">
        <v>317</v>
      </c>
      <c r="N165" s="178" t="s">
        <v>318</v>
      </c>
      <c r="O165" s="163"/>
      <c r="P165" s="163"/>
      <c r="Q165" s="163"/>
    </row>
    <row r="166" spans="1:17" ht="15.75" customHeight="1">
      <c r="A166" s="163"/>
      <c r="B166" s="162"/>
      <c r="C166" s="162"/>
      <c r="D166" s="162"/>
      <c r="E166" s="162"/>
      <c r="F166" s="774">
        <f t="shared" ref="F166:G166" si="1">G166/10</f>
        <v>0.01</v>
      </c>
      <c r="G166" s="772">
        <f t="shared" si="1"/>
        <v>0.1</v>
      </c>
      <c r="H166" s="775">
        <v>1</v>
      </c>
      <c r="I166" s="773">
        <f>G166*100</f>
        <v>10</v>
      </c>
      <c r="J166" s="27"/>
      <c r="K166" s="176" t="s">
        <v>319</v>
      </c>
      <c r="L166" s="177" t="s">
        <v>320</v>
      </c>
      <c r="M166" s="177" t="s">
        <v>321</v>
      </c>
      <c r="N166" s="178" t="s">
        <v>322</v>
      </c>
      <c r="O166" s="163"/>
      <c r="P166" s="163"/>
      <c r="Q166" s="163"/>
    </row>
    <row r="167" spans="1:17" ht="15.75" customHeight="1">
      <c r="A167" s="163"/>
      <c r="B167" s="162"/>
      <c r="C167" s="162"/>
      <c r="D167" s="162"/>
      <c r="E167" s="162"/>
      <c r="F167" s="776">
        <f>I167/1000</f>
        <v>1E-3</v>
      </c>
      <c r="G167" s="777">
        <f>I167/100</f>
        <v>0.01</v>
      </c>
      <c r="H167" s="777">
        <f>I167/10</f>
        <v>0.1</v>
      </c>
      <c r="I167" s="778">
        <v>1</v>
      </c>
      <c r="J167" s="27"/>
      <c r="K167" s="176" t="s">
        <v>323</v>
      </c>
      <c r="L167" s="177" t="s">
        <v>324</v>
      </c>
      <c r="M167" s="177" t="s">
        <v>325</v>
      </c>
      <c r="N167" s="178" t="s">
        <v>326</v>
      </c>
      <c r="O167" s="163"/>
      <c r="P167" s="163"/>
      <c r="Q167" s="163"/>
    </row>
    <row r="168" spans="1:17" ht="15" customHeight="1">
      <c r="A168" s="163"/>
      <c r="B168" s="162"/>
      <c r="C168" s="162"/>
      <c r="D168" s="162"/>
      <c r="E168" s="162"/>
      <c r="F168" s="1519" t="s">
        <v>701</v>
      </c>
      <c r="G168" s="1520"/>
      <c r="H168" s="1520"/>
      <c r="I168" s="1521"/>
      <c r="J168" s="27"/>
      <c r="K168" s="779" t="s">
        <v>327</v>
      </c>
      <c r="L168" s="780" t="s">
        <v>328</v>
      </c>
      <c r="M168" s="780" t="s">
        <v>329</v>
      </c>
      <c r="N168" s="781" t="s">
        <v>330</v>
      </c>
      <c r="O168" s="163"/>
      <c r="P168" s="163"/>
      <c r="Q168" s="163"/>
    </row>
    <row r="169" spans="1:17" ht="16.5" thickBot="1">
      <c r="A169" s="163"/>
      <c r="B169" s="162"/>
      <c r="C169" s="162"/>
      <c r="D169" s="162"/>
      <c r="E169" s="162"/>
      <c r="F169" s="1522" t="s">
        <v>331</v>
      </c>
      <c r="G169" s="1523"/>
      <c r="H169" s="1523"/>
      <c r="I169" s="1524"/>
      <c r="J169" s="27"/>
      <c r="K169" s="1522" t="s">
        <v>331</v>
      </c>
      <c r="L169" s="1523"/>
      <c r="M169" s="1523"/>
      <c r="N169" s="1524"/>
      <c r="O169" s="163"/>
      <c r="P169" s="163"/>
      <c r="Q169" s="163"/>
    </row>
    <row r="170" spans="1:17">
      <c r="A170" s="163"/>
      <c r="B170" s="162"/>
      <c r="C170" s="162"/>
      <c r="D170" s="162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</row>
    <row r="171" spans="1:17">
      <c r="A171" s="163"/>
      <c r="B171" s="162"/>
      <c r="C171" s="162"/>
      <c r="D171" s="162"/>
      <c r="E171" s="27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</row>
    <row r="172" spans="1:17" ht="21" customHeight="1">
      <c r="A172" s="163"/>
      <c r="B172" s="741" t="s">
        <v>601</v>
      </c>
      <c r="C172" s="782" t="s">
        <v>293</v>
      </c>
      <c r="D172" s="162"/>
      <c r="E172" s="27"/>
      <c r="F172" s="163"/>
      <c r="G172" s="163"/>
      <c r="H172" s="163"/>
      <c r="I172" s="163"/>
      <c r="J172" s="163"/>
      <c r="K172" s="1525" t="s">
        <v>702</v>
      </c>
      <c r="L172" s="1526"/>
      <c r="M172" s="1527"/>
      <c r="N172" s="163"/>
      <c r="O172" s="163"/>
      <c r="P172" s="163"/>
      <c r="Q172" s="163"/>
    </row>
    <row r="173" spans="1:17" ht="21">
      <c r="A173" s="163"/>
      <c r="B173" s="693"/>
      <c r="C173" s="783"/>
      <c r="D173" s="162"/>
      <c r="E173" s="27"/>
      <c r="F173" s="163"/>
      <c r="G173" s="163"/>
      <c r="H173" s="163"/>
      <c r="I173" s="163"/>
      <c r="J173" s="163"/>
      <c r="K173" s="784" t="s">
        <v>703</v>
      </c>
      <c r="L173" s="785" t="s">
        <v>704</v>
      </c>
      <c r="M173" s="786" t="s">
        <v>705</v>
      </c>
      <c r="N173" s="163"/>
      <c r="O173" s="163"/>
      <c r="P173" s="163"/>
      <c r="Q173" s="163"/>
    </row>
    <row r="174" spans="1:17" ht="21">
      <c r="A174" s="163"/>
      <c r="B174" s="693" t="s">
        <v>294</v>
      </c>
      <c r="C174" s="484"/>
      <c r="D174" s="162"/>
      <c r="E174" s="27"/>
      <c r="F174" s="163"/>
      <c r="G174" s="163"/>
      <c r="H174" s="163"/>
      <c r="I174" s="163"/>
      <c r="J174" s="163"/>
      <c r="K174" s="787">
        <v>4.1666666666666664E-2</v>
      </c>
      <c r="L174" s="788">
        <v>60</v>
      </c>
      <c r="M174" s="789">
        <v>100</v>
      </c>
      <c r="N174" s="163"/>
      <c r="O174" s="163"/>
      <c r="P174" s="163"/>
      <c r="Q174" s="163"/>
    </row>
    <row r="175" spans="1:17" ht="21">
      <c r="A175" s="163"/>
      <c r="B175" s="693" t="s">
        <v>295</v>
      </c>
      <c r="C175" s="484"/>
      <c r="D175" s="162"/>
      <c r="E175" s="27"/>
      <c r="F175" s="163"/>
      <c r="G175" s="163"/>
      <c r="H175" s="163"/>
      <c r="I175" s="163"/>
      <c r="J175" s="163"/>
      <c r="K175" s="790">
        <v>4.1666666666666664E-2</v>
      </c>
      <c r="L175" s="791">
        <f>(L174/K174)*K175</f>
        <v>60</v>
      </c>
      <c r="M175" s="792">
        <f>(M174/K174)*K175</f>
        <v>100</v>
      </c>
      <c r="N175" s="163"/>
      <c r="O175" s="163"/>
      <c r="P175" s="163"/>
      <c r="Q175" s="163"/>
    </row>
    <row r="176" spans="1:17" ht="21">
      <c r="A176" s="163"/>
      <c r="B176" s="741" t="s">
        <v>601</v>
      </c>
      <c r="C176" s="782" t="s">
        <v>296</v>
      </c>
      <c r="D176" s="162"/>
      <c r="F176" s="163"/>
      <c r="G176" s="163"/>
      <c r="H176" s="163"/>
      <c r="I176" s="163"/>
      <c r="J176" s="163"/>
      <c r="K176" s="793">
        <f>(K174/L174)*L176</f>
        <v>6.2499999999999993E-2</v>
      </c>
      <c r="L176" s="794">
        <v>90</v>
      </c>
      <c r="M176" s="795">
        <f>(M174/L174)*L176</f>
        <v>150</v>
      </c>
      <c r="N176" s="163"/>
      <c r="O176" s="163"/>
      <c r="P176" s="163"/>
      <c r="Q176" s="163"/>
    </row>
    <row r="177" spans="1:17" ht="15.75">
      <c r="A177" s="163"/>
      <c r="B177" s="162"/>
      <c r="C177" s="162"/>
      <c r="D177" s="162"/>
      <c r="F177" s="163"/>
      <c r="G177" s="163"/>
      <c r="H177" s="163"/>
      <c r="I177" s="163"/>
      <c r="J177" s="163"/>
      <c r="K177" s="796">
        <f>(K174/M174)*M177</f>
        <v>1.6666666666666666E-2</v>
      </c>
      <c r="L177" s="797">
        <f>(L174/M174)*M177</f>
        <v>24</v>
      </c>
      <c r="M177" s="798">
        <v>40</v>
      </c>
      <c r="N177" s="163"/>
      <c r="O177" s="163"/>
      <c r="P177" s="163"/>
      <c r="Q177" s="163"/>
    </row>
    <row r="178" spans="1:17">
      <c r="A178" s="163"/>
      <c r="B178" s="162"/>
      <c r="C178" s="162"/>
      <c r="D178" s="162"/>
      <c r="E178" s="162"/>
      <c r="F178" s="162"/>
      <c r="G178" s="162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</row>
    <row r="179" spans="1:17">
      <c r="A179" s="748"/>
      <c r="B179" s="749"/>
      <c r="C179" s="750"/>
      <c r="D179" s="750"/>
      <c r="E179" s="750"/>
      <c r="F179" s="750"/>
      <c r="G179" s="750"/>
      <c r="H179" s="750"/>
      <c r="I179" s="750"/>
      <c r="J179" s="749"/>
      <c r="K179" s="749"/>
      <c r="L179" s="749"/>
      <c r="M179" s="748"/>
      <c r="N179" s="748"/>
      <c r="O179" s="748"/>
      <c r="P179" s="748"/>
      <c r="Q179" s="748"/>
    </row>
    <row r="180" spans="1:17" ht="15.75" thickBot="1">
      <c r="A180" s="163"/>
      <c r="B180" s="162"/>
      <c r="C180" s="162"/>
      <c r="D180" s="162"/>
      <c r="E180" s="162"/>
      <c r="F180" s="162"/>
      <c r="G180" s="162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</row>
    <row r="181" spans="1:17">
      <c r="A181" s="163"/>
      <c r="B181" s="1528" t="s">
        <v>332</v>
      </c>
      <c r="C181" s="1529"/>
      <c r="D181" s="1529"/>
      <c r="E181" s="1529"/>
      <c r="F181" s="1529"/>
      <c r="G181" s="1530"/>
      <c r="H181" s="163"/>
      <c r="I181" s="1534" t="s">
        <v>343</v>
      </c>
      <c r="J181" s="1535"/>
      <c r="K181" s="1538" t="s">
        <v>344</v>
      </c>
      <c r="L181" s="1538"/>
      <c r="M181" s="1540" t="s">
        <v>345</v>
      </c>
      <c r="N181" s="1542" t="s">
        <v>346</v>
      </c>
      <c r="O181" s="163"/>
      <c r="P181" s="163"/>
      <c r="Q181" s="163"/>
    </row>
    <row r="182" spans="1:17">
      <c r="A182" s="163"/>
      <c r="B182" s="1531"/>
      <c r="C182" s="1532"/>
      <c r="D182" s="1532"/>
      <c r="E182" s="1532"/>
      <c r="F182" s="1532"/>
      <c r="G182" s="1533"/>
      <c r="H182" s="163"/>
      <c r="I182" s="1536"/>
      <c r="J182" s="1537"/>
      <c r="K182" s="1539"/>
      <c r="L182" s="1539"/>
      <c r="M182" s="1541"/>
      <c r="N182" s="1543"/>
      <c r="O182" s="163"/>
      <c r="P182" s="163"/>
      <c r="Q182" s="163"/>
    </row>
    <row r="183" spans="1:17" ht="15.75" customHeight="1">
      <c r="A183" s="163"/>
      <c r="B183" s="1512" t="s">
        <v>334</v>
      </c>
      <c r="C183" s="1513"/>
      <c r="D183" s="1513"/>
      <c r="E183" s="1513"/>
      <c r="F183" s="1513"/>
      <c r="G183" s="1514"/>
      <c r="H183" s="163"/>
      <c r="I183" s="1515" t="s">
        <v>350</v>
      </c>
      <c r="J183" s="1516"/>
      <c r="K183" s="179" t="s">
        <v>351</v>
      </c>
      <c r="L183" s="179"/>
      <c r="M183" s="180"/>
      <c r="N183" s="181"/>
      <c r="O183" s="163"/>
      <c r="P183" s="163"/>
      <c r="Q183" s="163"/>
    </row>
    <row r="184" spans="1:17" ht="15.75" customHeight="1">
      <c r="A184" s="163"/>
      <c r="B184" s="1512"/>
      <c r="C184" s="1513"/>
      <c r="D184" s="1513"/>
      <c r="E184" s="1513"/>
      <c r="F184" s="1513"/>
      <c r="G184" s="1514"/>
      <c r="H184" s="163"/>
      <c r="I184" s="1517" t="s">
        <v>354</v>
      </c>
      <c r="J184" s="1518"/>
      <c r="K184" s="182" t="s">
        <v>355</v>
      </c>
      <c r="L184" s="182"/>
      <c r="M184" s="453" t="s">
        <v>356</v>
      </c>
      <c r="N184" s="183" t="s">
        <v>357</v>
      </c>
      <c r="O184" s="163"/>
      <c r="P184" s="163"/>
      <c r="Q184" s="163"/>
    </row>
    <row r="185" spans="1:17" ht="16.5" customHeight="1">
      <c r="A185" s="163"/>
      <c r="B185" s="451" t="s">
        <v>335</v>
      </c>
      <c r="C185" s="1508" t="s">
        <v>336</v>
      </c>
      <c r="D185" s="1508"/>
      <c r="E185" s="1508"/>
      <c r="F185" s="1508"/>
      <c r="G185" s="1509"/>
      <c r="H185" s="163"/>
      <c r="I185" s="1517" t="s">
        <v>358</v>
      </c>
      <c r="J185" s="1518"/>
      <c r="K185" s="182" t="s">
        <v>359</v>
      </c>
      <c r="L185" s="182"/>
      <c r="M185" s="453" t="s">
        <v>360</v>
      </c>
      <c r="N185" s="183" t="s">
        <v>361</v>
      </c>
      <c r="O185" s="163"/>
      <c r="P185" s="163"/>
      <c r="Q185" s="163"/>
    </row>
    <row r="186" spans="1:17">
      <c r="A186" s="163"/>
      <c r="B186" s="451" t="s">
        <v>335</v>
      </c>
      <c r="C186" s="1508" t="s">
        <v>337</v>
      </c>
      <c r="D186" s="1508"/>
      <c r="E186" s="1508"/>
      <c r="F186" s="1508"/>
      <c r="G186" s="1509"/>
      <c r="H186" s="163"/>
      <c r="I186" s="1517" t="s">
        <v>364</v>
      </c>
      <c r="J186" s="1518"/>
      <c r="K186" s="182" t="s">
        <v>365</v>
      </c>
      <c r="L186" s="182"/>
      <c r="M186" s="453" t="s">
        <v>366</v>
      </c>
      <c r="N186" s="183" t="s">
        <v>367</v>
      </c>
      <c r="O186" s="163"/>
      <c r="P186" s="163"/>
      <c r="Q186" s="163"/>
    </row>
    <row r="187" spans="1:17" ht="15.75" customHeight="1" thickBot="1">
      <c r="A187" s="163"/>
      <c r="B187" s="451" t="s">
        <v>335</v>
      </c>
      <c r="C187" s="1508" t="s">
        <v>338</v>
      </c>
      <c r="D187" s="1508"/>
      <c r="E187" s="1508"/>
      <c r="F187" s="1508"/>
      <c r="G187" s="1509"/>
      <c r="H187" s="163"/>
      <c r="I187" s="1510" t="s">
        <v>368</v>
      </c>
      <c r="J187" s="1511"/>
      <c r="K187" s="184" t="s">
        <v>369</v>
      </c>
      <c r="L187" s="184"/>
      <c r="M187" s="454" t="s">
        <v>370</v>
      </c>
      <c r="N187" s="799" t="s">
        <v>371</v>
      </c>
      <c r="O187" s="163"/>
      <c r="P187" s="163"/>
      <c r="Q187" s="163"/>
    </row>
    <row r="188" spans="1:17" ht="15.75" customHeight="1">
      <c r="A188" s="163"/>
      <c r="B188" s="451" t="s">
        <v>339</v>
      </c>
      <c r="C188" s="1508" t="s">
        <v>340</v>
      </c>
      <c r="D188" s="1508"/>
      <c r="E188" s="1508"/>
      <c r="F188" s="1508"/>
      <c r="G188" s="1509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</row>
    <row r="189" spans="1:17" ht="15" customHeight="1">
      <c r="A189" s="163"/>
      <c r="B189" s="451" t="s">
        <v>341</v>
      </c>
      <c r="C189" s="1508" t="s">
        <v>342</v>
      </c>
      <c r="D189" s="1508"/>
      <c r="E189" s="1508"/>
      <c r="F189" s="1508"/>
      <c r="G189" s="1509"/>
      <c r="H189" s="162"/>
      <c r="I189" s="27"/>
      <c r="J189" s="27"/>
      <c r="K189" s="27"/>
      <c r="L189" s="27"/>
      <c r="M189" s="27"/>
      <c r="N189" s="27"/>
      <c r="O189" s="163"/>
      <c r="P189" s="163"/>
      <c r="Q189" s="163"/>
    </row>
    <row r="190" spans="1:17">
      <c r="A190" s="163"/>
      <c r="B190" s="451" t="s">
        <v>347</v>
      </c>
      <c r="C190" s="1508" t="s">
        <v>348</v>
      </c>
      <c r="D190" s="1508"/>
      <c r="E190" s="1508"/>
      <c r="F190" s="1508"/>
      <c r="G190" s="1509"/>
      <c r="H190" s="162"/>
      <c r="I190" s="27"/>
      <c r="J190" s="27"/>
      <c r="K190" s="27"/>
      <c r="L190" s="27"/>
      <c r="M190" s="27"/>
      <c r="N190" s="27"/>
      <c r="O190" s="163"/>
      <c r="P190" s="163"/>
      <c r="Q190" s="163"/>
    </row>
    <row r="191" spans="1:17">
      <c r="A191" s="163"/>
      <c r="B191" s="451" t="s">
        <v>347</v>
      </c>
      <c r="C191" s="1508" t="s">
        <v>349</v>
      </c>
      <c r="D191" s="1508"/>
      <c r="E191" s="1508"/>
      <c r="F191" s="1508"/>
      <c r="G191" s="1509"/>
      <c r="H191" s="162"/>
      <c r="I191" s="27"/>
      <c r="J191" s="27"/>
      <c r="K191" s="27"/>
      <c r="L191" s="27"/>
      <c r="M191" s="27"/>
      <c r="N191" s="27"/>
      <c r="O191" s="163"/>
      <c r="P191" s="163"/>
      <c r="Q191" s="163"/>
    </row>
    <row r="192" spans="1:17">
      <c r="A192" s="163"/>
      <c r="B192" s="1494" t="s">
        <v>352</v>
      </c>
      <c r="C192" s="1495" t="s">
        <v>353</v>
      </c>
      <c r="D192" s="1495"/>
      <c r="E192" s="1495"/>
      <c r="F192" s="1495"/>
      <c r="G192" s="1496"/>
      <c r="H192" s="162"/>
      <c r="I192" s="27"/>
      <c r="J192" s="27"/>
      <c r="K192" s="27"/>
      <c r="L192" s="27"/>
      <c r="M192" s="27"/>
      <c r="N192" s="27"/>
      <c r="O192" s="163"/>
      <c r="P192" s="163"/>
      <c r="Q192" s="163"/>
    </row>
    <row r="193" spans="1:17">
      <c r="A193" s="163"/>
      <c r="B193" s="1494"/>
      <c r="C193" s="1495"/>
      <c r="D193" s="1495"/>
      <c r="E193" s="1495"/>
      <c r="F193" s="1495"/>
      <c r="G193" s="1496"/>
      <c r="H193" s="162"/>
      <c r="I193" s="27"/>
      <c r="J193" s="27"/>
      <c r="K193" s="27"/>
      <c r="L193" s="27"/>
      <c r="M193" s="27"/>
      <c r="N193" s="27"/>
      <c r="O193" s="163"/>
      <c r="P193" s="163"/>
      <c r="Q193" s="163"/>
    </row>
    <row r="194" spans="1:17">
      <c r="A194" s="163"/>
      <c r="B194" s="1494" t="s">
        <v>362</v>
      </c>
      <c r="C194" s="1495" t="s">
        <v>363</v>
      </c>
      <c r="D194" s="1495"/>
      <c r="E194" s="1495"/>
      <c r="F194" s="1495"/>
      <c r="G194" s="1496"/>
      <c r="H194" s="162"/>
      <c r="I194" s="27"/>
      <c r="J194" s="27"/>
      <c r="K194" s="27"/>
      <c r="L194" s="27"/>
      <c r="M194" s="27"/>
      <c r="N194" s="27"/>
      <c r="O194" s="163"/>
      <c r="P194" s="163"/>
      <c r="Q194" s="163"/>
    </row>
    <row r="195" spans="1:17">
      <c r="A195" s="163"/>
      <c r="B195" s="1497"/>
      <c r="C195" s="1498"/>
      <c r="D195" s="1498"/>
      <c r="E195" s="1498"/>
      <c r="F195" s="1498"/>
      <c r="G195" s="1499"/>
      <c r="H195" s="162"/>
      <c r="I195" s="27"/>
      <c r="J195" s="27"/>
      <c r="K195" s="27"/>
      <c r="L195" s="27"/>
      <c r="M195" s="27"/>
      <c r="N195" s="27"/>
      <c r="O195" s="163"/>
      <c r="P195" s="163"/>
      <c r="Q195" s="163"/>
    </row>
    <row r="196" spans="1:17" ht="15.75" thickBot="1">
      <c r="A196" s="163"/>
      <c r="B196" s="452"/>
      <c r="C196" s="452"/>
      <c r="D196" s="452"/>
      <c r="E196" s="452"/>
      <c r="F196" s="452"/>
      <c r="G196" s="452"/>
      <c r="H196" s="162"/>
      <c r="I196" s="453"/>
      <c r="J196" s="453"/>
      <c r="K196" s="182"/>
      <c r="L196" s="182"/>
      <c r="M196" s="453"/>
      <c r="N196" s="453"/>
      <c r="O196" s="163"/>
      <c r="P196" s="163"/>
      <c r="Q196" s="163"/>
    </row>
    <row r="197" spans="1:17" ht="15.75">
      <c r="A197" s="139"/>
      <c r="B197" s="800" t="s">
        <v>706</v>
      </c>
      <c r="C197" s="185"/>
      <c r="D197" s="185"/>
      <c r="E197" s="186"/>
      <c r="F197" s="163"/>
      <c r="G197" s="163"/>
      <c r="H197" s="187" t="s">
        <v>372</v>
      </c>
      <c r="I197" s="188"/>
      <c r="J197" s="189"/>
      <c r="K197" s="189"/>
      <c r="L197" s="189"/>
      <c r="M197" s="189"/>
      <c r="N197" s="190"/>
      <c r="O197" s="163"/>
      <c r="P197" s="163"/>
      <c r="Q197" s="163"/>
    </row>
    <row r="198" spans="1:17" ht="25.5">
      <c r="A198" s="139"/>
      <c r="B198" s="1500" t="s">
        <v>373</v>
      </c>
      <c r="C198" s="1501"/>
      <c r="D198" s="1504" t="s">
        <v>374</v>
      </c>
      <c r="E198" s="1506">
        <f>(B200*B203)+(C200*C203)+(D200*D203)+(E200*E203)</f>
        <v>228.85000000000002</v>
      </c>
      <c r="F198" s="163"/>
      <c r="G198" s="163"/>
      <c r="H198" s="801" t="s">
        <v>375</v>
      </c>
      <c r="I198" s="191" t="s">
        <v>147</v>
      </c>
      <c r="J198" s="191" t="s">
        <v>376</v>
      </c>
      <c r="K198" s="191" t="s">
        <v>377</v>
      </c>
      <c r="L198" s="191" t="s">
        <v>378</v>
      </c>
      <c r="M198" s="191" t="s">
        <v>110</v>
      </c>
      <c r="N198" s="192" t="s">
        <v>379</v>
      </c>
      <c r="O198" s="163"/>
      <c r="P198" s="163"/>
      <c r="Q198" s="163"/>
    </row>
    <row r="199" spans="1:17">
      <c r="A199" s="139"/>
      <c r="B199" s="1502"/>
      <c r="C199" s="1503"/>
      <c r="D199" s="1505"/>
      <c r="E199" s="1507"/>
      <c r="F199" s="163"/>
      <c r="G199" s="163"/>
      <c r="H199" s="1492">
        <v>0.12</v>
      </c>
      <c r="I199" s="1493">
        <v>1</v>
      </c>
      <c r="J199" s="1493">
        <v>0.11</v>
      </c>
      <c r="K199" s="1493">
        <v>0</v>
      </c>
      <c r="L199" s="1493">
        <v>0.01</v>
      </c>
      <c r="M199" s="1493">
        <v>5.0000000000000001E-3</v>
      </c>
      <c r="N199" s="1484">
        <f>SUM(H199:M199)</f>
        <v>1.2450000000000001</v>
      </c>
      <c r="O199" s="163"/>
      <c r="P199" s="163"/>
      <c r="Q199" s="163"/>
    </row>
    <row r="200" spans="1:17">
      <c r="A200" s="139"/>
      <c r="B200" s="1485">
        <v>6.5000000000000002E-2</v>
      </c>
      <c r="C200" s="1487">
        <v>7.4999999999999997E-2</v>
      </c>
      <c r="D200" s="1487">
        <v>0.12</v>
      </c>
      <c r="E200" s="1489">
        <v>0.15</v>
      </c>
      <c r="F200" s="163"/>
      <c r="G200" s="163"/>
      <c r="H200" s="1492"/>
      <c r="I200" s="1493"/>
      <c r="J200" s="1493"/>
      <c r="K200" s="1493"/>
      <c r="L200" s="1493"/>
      <c r="M200" s="1493"/>
      <c r="N200" s="1484"/>
      <c r="O200" s="163"/>
      <c r="P200" s="163"/>
      <c r="Q200" s="163"/>
    </row>
    <row r="201" spans="1:17">
      <c r="A201" s="139"/>
      <c r="B201" s="1486"/>
      <c r="C201" s="1488"/>
      <c r="D201" s="1488"/>
      <c r="E201" s="1490"/>
      <c r="F201" s="163"/>
      <c r="G201" s="163"/>
      <c r="H201" s="1491">
        <f>(H199/N199)*N201</f>
        <v>2.1204819277108431</v>
      </c>
      <c r="I201" s="1472">
        <f>(I199/N199)*N201</f>
        <v>17.670682730923691</v>
      </c>
      <c r="J201" s="1472">
        <f>(J199/N199)*N201</f>
        <v>1.9437751004016062</v>
      </c>
      <c r="K201" s="1472">
        <f>(K199/N199)*N201</f>
        <v>0</v>
      </c>
      <c r="L201" s="1472">
        <f>(L199/N199)*N201</f>
        <v>0.17670682730923692</v>
      </c>
      <c r="M201" s="1472">
        <f>(M199/N199)*N201</f>
        <v>8.8353413654618462E-2</v>
      </c>
      <c r="N201" s="1473">
        <v>22</v>
      </c>
      <c r="O201" s="163"/>
      <c r="P201" s="163"/>
      <c r="Q201" s="163"/>
    </row>
    <row r="202" spans="1:17">
      <c r="A202" s="139"/>
      <c r="B202" s="802" t="s">
        <v>380</v>
      </c>
      <c r="C202" s="193" t="s">
        <v>381</v>
      </c>
      <c r="D202" s="193" t="s">
        <v>382</v>
      </c>
      <c r="E202" s="194" t="s">
        <v>383</v>
      </c>
      <c r="F202" s="163"/>
      <c r="G202" s="163"/>
      <c r="H202" s="1491"/>
      <c r="I202" s="1472"/>
      <c r="J202" s="1472"/>
      <c r="K202" s="1472"/>
      <c r="L202" s="1472"/>
      <c r="M202" s="1472"/>
      <c r="N202" s="1473"/>
      <c r="O202" s="163"/>
      <c r="P202" s="163"/>
      <c r="Q202" s="163"/>
    </row>
    <row r="203" spans="1:17">
      <c r="A203" s="139"/>
      <c r="B203" s="1474">
        <v>920</v>
      </c>
      <c r="C203" s="1476">
        <v>1700</v>
      </c>
      <c r="D203" s="1476">
        <v>240</v>
      </c>
      <c r="E203" s="1478">
        <v>85</v>
      </c>
      <c r="F203" s="163"/>
      <c r="G203" s="163"/>
      <c r="H203" s="1480" t="s">
        <v>384</v>
      </c>
      <c r="I203" s="1481"/>
      <c r="J203" s="1481"/>
      <c r="K203" s="1481"/>
      <c r="L203" s="1481"/>
      <c r="M203" s="1481"/>
      <c r="N203" s="1482"/>
      <c r="O203" s="163"/>
      <c r="P203" s="163"/>
      <c r="Q203" s="163"/>
    </row>
    <row r="204" spans="1:17">
      <c r="A204" s="139"/>
      <c r="B204" s="1475"/>
      <c r="C204" s="1477"/>
      <c r="D204" s="1477"/>
      <c r="E204" s="1479"/>
      <c r="F204" s="163"/>
      <c r="G204" s="163"/>
      <c r="H204" s="1483">
        <f t="shared" ref="H204:M204" si="2">ROUNDUP(H201,2)</f>
        <v>2.13</v>
      </c>
      <c r="I204" s="1459">
        <f t="shared" si="2"/>
        <v>17.680000000000003</v>
      </c>
      <c r="J204" s="1459">
        <f t="shared" si="2"/>
        <v>1.95</v>
      </c>
      <c r="K204" s="1459">
        <f t="shared" si="2"/>
        <v>0</v>
      </c>
      <c r="L204" s="1459">
        <f t="shared" si="2"/>
        <v>0.18000000000000002</v>
      </c>
      <c r="M204" s="1459">
        <f t="shared" si="2"/>
        <v>0.09</v>
      </c>
      <c r="N204" s="1460">
        <f>SUM(H204:M204)</f>
        <v>22.03</v>
      </c>
      <c r="O204" s="163"/>
      <c r="P204" s="163"/>
      <c r="Q204" s="163"/>
    </row>
    <row r="205" spans="1:17">
      <c r="A205" s="139"/>
      <c r="B205" s="1461" t="s">
        <v>385</v>
      </c>
      <c r="C205" s="1463">
        <f>SUM(B203:E203)</f>
        <v>2945</v>
      </c>
      <c r="D205" s="1465" t="s">
        <v>386</v>
      </c>
      <c r="E205" s="1467">
        <f>IF(E198=0,0,E198/D200)</f>
        <v>1907.0833333333335</v>
      </c>
      <c r="F205" s="163"/>
      <c r="G205" s="163"/>
      <c r="H205" s="1483"/>
      <c r="I205" s="1459"/>
      <c r="J205" s="1459"/>
      <c r="K205" s="1459"/>
      <c r="L205" s="1459"/>
      <c r="M205" s="1459"/>
      <c r="N205" s="1460"/>
      <c r="O205" s="163"/>
      <c r="P205" s="163"/>
      <c r="Q205" s="163"/>
    </row>
    <row r="206" spans="1:17" ht="15.75" thickBot="1">
      <c r="A206" s="139"/>
      <c r="B206" s="1462"/>
      <c r="C206" s="1464"/>
      <c r="D206" s="1466"/>
      <c r="E206" s="1468"/>
      <c r="F206" s="163"/>
      <c r="G206" s="163"/>
      <c r="H206" s="1469" t="s">
        <v>387</v>
      </c>
      <c r="I206" s="1470"/>
      <c r="J206" s="1470"/>
      <c r="K206" s="1470"/>
      <c r="L206" s="1470"/>
      <c r="M206" s="1470"/>
      <c r="N206" s="1471"/>
      <c r="O206" s="163"/>
      <c r="P206" s="163"/>
      <c r="Q206" s="163"/>
    </row>
    <row r="207" spans="1:17" ht="15.75" thickBot="1">
      <c r="A207" s="139"/>
      <c r="B207" s="1449" t="s">
        <v>387</v>
      </c>
      <c r="C207" s="1450"/>
      <c r="D207" s="1450"/>
      <c r="E207" s="1451"/>
      <c r="F207" s="163"/>
      <c r="G207" s="163"/>
      <c r="H207" s="163"/>
      <c r="I207" s="162"/>
      <c r="J207" s="162"/>
      <c r="K207" s="162"/>
      <c r="L207" s="162"/>
      <c r="M207" s="163"/>
      <c r="N207" s="163"/>
      <c r="O207" s="163"/>
      <c r="P207" s="163"/>
      <c r="Q207" s="163"/>
    </row>
    <row r="208" spans="1:17">
      <c r="A208" s="163"/>
      <c r="B208" s="452"/>
      <c r="C208" s="452"/>
      <c r="D208" s="452"/>
      <c r="E208" s="452"/>
      <c r="F208" s="452"/>
      <c r="G208" s="452"/>
      <c r="H208" s="162"/>
      <c r="I208" s="453"/>
      <c r="J208" s="453"/>
      <c r="K208" s="182"/>
      <c r="L208" s="162"/>
      <c r="M208" s="162"/>
      <c r="N208" s="162"/>
      <c r="O208" s="162"/>
      <c r="P208" s="162"/>
      <c r="Q208" s="162"/>
    </row>
    <row r="209" spans="1:17">
      <c r="A209" s="748"/>
      <c r="B209" s="749"/>
      <c r="C209" s="750"/>
      <c r="D209" s="750"/>
      <c r="E209" s="750"/>
      <c r="F209" s="750"/>
      <c r="G209" s="750"/>
      <c r="H209" s="750"/>
      <c r="I209" s="750"/>
      <c r="J209" s="749"/>
      <c r="K209" s="749"/>
      <c r="L209" s="749"/>
      <c r="M209" s="748"/>
      <c r="N209" s="748"/>
      <c r="O209" s="748"/>
      <c r="P209" s="748"/>
      <c r="Q209" s="748"/>
    </row>
    <row r="210" spans="1:17" ht="16.5" thickBot="1">
      <c r="A210" s="163"/>
      <c r="B210" s="387"/>
      <c r="C210" s="388"/>
      <c r="D210" s="388"/>
      <c r="E210" s="388"/>
      <c r="F210" s="388"/>
      <c r="G210" s="388"/>
      <c r="H210" s="162"/>
      <c r="I210" s="162"/>
      <c r="J210" s="162"/>
      <c r="K210" s="162"/>
      <c r="L210" s="162"/>
      <c r="M210" s="162"/>
      <c r="N210" s="162"/>
      <c r="O210" s="162"/>
      <c r="P210" s="162"/>
      <c r="Q210" s="163"/>
    </row>
    <row r="211" spans="1:17" ht="15.75">
      <c r="A211" s="139"/>
      <c r="B211" s="389"/>
      <c r="C211" s="390"/>
      <c r="D211" s="390"/>
      <c r="E211" s="390"/>
      <c r="F211" s="390"/>
      <c r="G211" s="390"/>
      <c r="H211" s="390"/>
      <c r="I211" s="390"/>
      <c r="J211" s="391" t="s">
        <v>505</v>
      </c>
      <c r="K211" s="162"/>
      <c r="L211" s="162"/>
      <c r="M211" s="162"/>
      <c r="N211" s="162"/>
      <c r="O211" s="162"/>
      <c r="P211" s="162"/>
      <c r="Q211" s="163"/>
    </row>
    <row r="212" spans="1:17">
      <c r="A212" s="139"/>
      <c r="B212" s="803"/>
      <c r="C212" s="804" t="s">
        <v>506</v>
      </c>
      <c r="D212" s="392">
        <v>0.44</v>
      </c>
      <c r="E212" s="162"/>
      <c r="F212" s="393" t="s">
        <v>506</v>
      </c>
      <c r="G212" s="392">
        <v>100</v>
      </c>
      <c r="H212" s="162"/>
      <c r="I212" s="394" t="s">
        <v>507</v>
      </c>
      <c r="J212" s="395">
        <v>115</v>
      </c>
      <c r="K212" s="162"/>
      <c r="L212" s="162"/>
      <c r="M212" s="163"/>
      <c r="N212" s="163"/>
      <c r="O212" s="163"/>
      <c r="P212" s="163"/>
      <c r="Q212" s="163"/>
    </row>
    <row r="213" spans="1:17">
      <c r="A213" s="139"/>
      <c r="B213" s="805"/>
      <c r="C213" s="806" t="s">
        <v>508</v>
      </c>
      <c r="D213" s="397">
        <v>60</v>
      </c>
      <c r="E213" s="162"/>
      <c r="F213" s="806" t="s">
        <v>509</v>
      </c>
      <c r="G213" s="398">
        <v>10</v>
      </c>
      <c r="H213" s="162"/>
      <c r="I213" s="393" t="s">
        <v>506</v>
      </c>
      <c r="J213" s="399">
        <v>133</v>
      </c>
      <c r="K213" s="162"/>
      <c r="L213" s="162"/>
      <c r="M213" s="163"/>
      <c r="N213" s="163"/>
      <c r="O213" s="163"/>
      <c r="P213" s="163"/>
      <c r="Q213" s="163"/>
    </row>
    <row r="214" spans="1:17">
      <c r="A214" s="139"/>
      <c r="B214" s="807"/>
      <c r="C214" s="400" t="s">
        <v>509</v>
      </c>
      <c r="D214" s="401">
        <f>D212*D213%</f>
        <v>0.26400000000000001</v>
      </c>
      <c r="E214" s="162"/>
      <c r="F214" s="402" t="s">
        <v>507</v>
      </c>
      <c r="G214" s="401">
        <f>IF(G212=0,0,G212+G213)</f>
        <v>110</v>
      </c>
      <c r="H214" s="162"/>
      <c r="I214" s="400" t="s">
        <v>509</v>
      </c>
      <c r="J214" s="403">
        <f>IF(J212=0,0,IF(J213=0,0,J212-J213))</f>
        <v>-18</v>
      </c>
      <c r="K214" s="162"/>
      <c r="L214" s="162"/>
      <c r="M214" s="163"/>
      <c r="N214" s="163"/>
      <c r="O214" s="163"/>
      <c r="P214" s="163"/>
      <c r="Q214" s="163"/>
    </row>
    <row r="215" spans="1:17">
      <c r="A215" s="139"/>
      <c r="B215" s="808"/>
      <c r="C215" s="402" t="s">
        <v>507</v>
      </c>
      <c r="D215" s="401">
        <f>((D212*D213)/100)+D212</f>
        <v>0.70399999999999996</v>
      </c>
      <c r="E215" s="246"/>
      <c r="F215" s="404" t="s">
        <v>508</v>
      </c>
      <c r="G215" s="405">
        <f>IF(G212=0,0,IF(ISBLANK(G212),0,(G213/G212)*100))</f>
        <v>10</v>
      </c>
      <c r="H215" s="246"/>
      <c r="I215" s="404" t="s">
        <v>508</v>
      </c>
      <c r="J215" s="406">
        <f>IF(J213=0,0,IF(ISBLANK(J213),0,(J214/J213)*100))</f>
        <v>-13.533834586466165</v>
      </c>
      <c r="K215" s="162"/>
      <c r="L215" s="162"/>
      <c r="M215" s="163"/>
      <c r="N215" s="163"/>
      <c r="O215" s="163"/>
      <c r="P215" s="163"/>
      <c r="Q215" s="163"/>
    </row>
    <row r="216" spans="1:17">
      <c r="A216" s="139"/>
      <c r="B216" s="407"/>
      <c r="C216" s="408"/>
      <c r="D216" s="409"/>
      <c r="E216" s="410"/>
      <c r="F216" s="411"/>
      <c r="G216" s="412"/>
      <c r="H216" s="410"/>
      <c r="I216" s="411"/>
      <c r="J216" s="413"/>
      <c r="K216" s="162"/>
      <c r="L216" s="162"/>
      <c r="M216" s="163"/>
      <c r="N216" s="163"/>
      <c r="O216" s="163"/>
      <c r="P216" s="163"/>
      <c r="Q216" s="163"/>
    </row>
    <row r="217" spans="1:17">
      <c r="A217" s="139"/>
      <c r="B217" s="803"/>
      <c r="C217" s="393" t="s">
        <v>506</v>
      </c>
      <c r="D217" s="392">
        <v>5.8970000000000002</v>
      </c>
      <c r="E217" s="162"/>
      <c r="F217" s="394" t="s">
        <v>507</v>
      </c>
      <c r="G217" s="398">
        <v>9.64</v>
      </c>
      <c r="H217" s="162"/>
      <c r="I217" s="394" t="s">
        <v>507</v>
      </c>
      <c r="J217" s="395">
        <v>100</v>
      </c>
      <c r="K217" s="162"/>
      <c r="L217" s="162"/>
      <c r="M217" s="163"/>
      <c r="N217" s="163"/>
      <c r="O217" s="163"/>
      <c r="P217" s="163"/>
      <c r="Q217" s="163"/>
    </row>
    <row r="218" spans="1:17" ht="45">
      <c r="A218" s="139"/>
      <c r="B218" s="809"/>
      <c r="C218" s="394" t="s">
        <v>507</v>
      </c>
      <c r="D218" s="398">
        <v>9.64</v>
      </c>
      <c r="E218" s="162"/>
      <c r="F218" s="396" t="s">
        <v>508</v>
      </c>
      <c r="G218" s="414">
        <v>63.5</v>
      </c>
      <c r="H218" s="162"/>
      <c r="I218" s="396" t="s">
        <v>509</v>
      </c>
      <c r="J218" s="395">
        <v>50</v>
      </c>
      <c r="K218" s="162"/>
      <c r="L218" s="162"/>
      <c r="M218" s="163"/>
      <c r="N218" s="163"/>
      <c r="O218" s="163"/>
      <c r="P218" s="163"/>
      <c r="Q218" s="163"/>
    </row>
    <row r="219" spans="1:17">
      <c r="A219" s="139"/>
      <c r="B219" s="807"/>
      <c r="C219" s="400" t="s">
        <v>509</v>
      </c>
      <c r="D219" s="401">
        <f>IF(D217=0,0,IF(D218=0,0,D218-D217))</f>
        <v>3.7430000000000003</v>
      </c>
      <c r="E219" s="162"/>
      <c r="F219" s="400" t="s">
        <v>509</v>
      </c>
      <c r="G219" s="401">
        <f>G217-G220</f>
        <v>3.7439755351681958</v>
      </c>
      <c r="H219" s="162"/>
      <c r="I219" s="402" t="s">
        <v>506</v>
      </c>
      <c r="J219" s="403">
        <f>IF(J217=0,0,IF(ISBLANK(J217),0,J217-J218))</f>
        <v>50</v>
      </c>
      <c r="K219" s="162"/>
      <c r="L219" s="162"/>
      <c r="M219" s="163"/>
      <c r="N219" s="163"/>
      <c r="O219" s="163"/>
      <c r="P219" s="163"/>
      <c r="Q219" s="163"/>
    </row>
    <row r="220" spans="1:17">
      <c r="A220" s="139"/>
      <c r="B220" s="415"/>
      <c r="C220" s="416" t="s">
        <v>508</v>
      </c>
      <c r="D220" s="417">
        <f>IF(D217=0,0,IF(ISBLANK(D217),0,(D219/D217)*100))</f>
        <v>63.472952348651859</v>
      </c>
      <c r="E220" s="162"/>
      <c r="F220" s="418" t="s">
        <v>506</v>
      </c>
      <c r="G220" s="419">
        <f>(G217/(100+G218)*100)</f>
        <v>5.8960244648318048</v>
      </c>
      <c r="H220" s="162"/>
      <c r="I220" s="416" t="s">
        <v>508</v>
      </c>
      <c r="J220" s="420">
        <f>IF(J219=0,0,IF(ISBLANK(J218),0,(J218/J219)*100))</f>
        <v>100</v>
      </c>
      <c r="K220" s="162"/>
      <c r="L220" s="162"/>
      <c r="M220" s="163"/>
      <c r="N220" s="163"/>
      <c r="O220" s="163"/>
      <c r="P220" s="163"/>
      <c r="Q220" s="163"/>
    </row>
    <row r="221" spans="1:17">
      <c r="A221" s="139"/>
      <c r="B221" s="1452" t="s">
        <v>387</v>
      </c>
      <c r="C221" s="1453"/>
      <c r="D221" s="1453"/>
      <c r="E221" s="1453"/>
      <c r="F221" s="1453"/>
      <c r="G221" s="1453"/>
      <c r="H221" s="1453"/>
      <c r="I221" s="1453"/>
      <c r="J221" s="1453"/>
      <c r="K221" s="162"/>
      <c r="L221" s="162"/>
      <c r="M221" s="163"/>
      <c r="N221" s="163"/>
      <c r="O221" s="163"/>
      <c r="P221" s="163"/>
      <c r="Q221" s="163"/>
    </row>
    <row r="222" spans="1:17">
      <c r="A222" s="163"/>
      <c r="B222" s="452"/>
      <c r="C222" s="452"/>
      <c r="D222" s="452"/>
      <c r="E222" s="452"/>
      <c r="F222" s="452"/>
      <c r="G222" s="452"/>
      <c r="H222" s="162"/>
      <c r="I222" s="453"/>
      <c r="J222" s="453"/>
      <c r="K222" s="182"/>
      <c r="L222" s="182"/>
      <c r="M222" s="453"/>
      <c r="N222" s="453"/>
      <c r="O222" s="163"/>
      <c r="P222" s="163"/>
      <c r="Q222" s="162"/>
    </row>
    <row r="223" spans="1:17">
      <c r="A223" s="163"/>
      <c r="B223" s="452"/>
      <c r="C223" s="452"/>
      <c r="D223" s="452"/>
      <c r="E223" s="452"/>
      <c r="F223" s="452"/>
      <c r="G223" s="452"/>
      <c r="H223" s="162"/>
      <c r="I223" s="453"/>
      <c r="J223" s="453"/>
      <c r="K223" s="182"/>
      <c r="L223" s="182"/>
      <c r="M223" s="453"/>
      <c r="N223" s="453"/>
      <c r="O223" s="163"/>
      <c r="P223" s="163"/>
      <c r="Q223" s="162"/>
    </row>
    <row r="224" spans="1:17">
      <c r="A224" s="163"/>
      <c r="B224" s="810">
        <v>15</v>
      </c>
      <c r="C224" s="810">
        <v>15</v>
      </c>
      <c r="D224" s="810">
        <v>15</v>
      </c>
      <c r="E224" s="810">
        <v>15</v>
      </c>
      <c r="F224" s="810">
        <v>15</v>
      </c>
      <c r="G224" s="810">
        <v>15</v>
      </c>
      <c r="H224" s="811" t="s">
        <v>707</v>
      </c>
      <c r="I224" s="810">
        <v>15</v>
      </c>
      <c r="J224" s="810">
        <v>15</v>
      </c>
      <c r="K224" s="810">
        <v>15</v>
      </c>
      <c r="L224" s="810">
        <v>15</v>
      </c>
      <c r="M224" s="810">
        <v>15</v>
      </c>
      <c r="N224" s="810">
        <v>15</v>
      </c>
      <c r="O224" s="812" t="s">
        <v>707</v>
      </c>
      <c r="P224" s="163"/>
      <c r="Q224" s="162"/>
    </row>
    <row r="225" spans="1:17" ht="18">
      <c r="A225" s="163"/>
      <c r="B225" s="813" t="s">
        <v>708</v>
      </c>
      <c r="C225" s="814"/>
      <c r="D225" s="814"/>
      <c r="E225" s="814"/>
      <c r="F225" s="814"/>
      <c r="G225" s="815" t="s">
        <v>709</v>
      </c>
      <c r="H225" s="27"/>
      <c r="I225" s="813" t="s">
        <v>710</v>
      </c>
      <c r="J225" s="814"/>
      <c r="K225" s="814"/>
      <c r="L225" s="814"/>
      <c r="M225" s="814"/>
      <c r="N225" s="815" t="s">
        <v>709</v>
      </c>
      <c r="O225" s="27"/>
      <c r="P225" s="163"/>
      <c r="Q225" s="162"/>
    </row>
    <row r="226" spans="1:17" ht="15.75">
      <c r="A226" s="163"/>
      <c r="B226" s="816" t="s">
        <v>510</v>
      </c>
      <c r="C226" s="817">
        <v>1000</v>
      </c>
      <c r="D226" s="818" t="s">
        <v>510</v>
      </c>
      <c r="E226" s="817">
        <v>1000</v>
      </c>
      <c r="F226" s="816" t="s">
        <v>510</v>
      </c>
      <c r="G226" s="817">
        <v>100</v>
      </c>
      <c r="H226" s="27"/>
      <c r="I226" s="819" t="s">
        <v>510</v>
      </c>
      <c r="J226" s="820">
        <v>1</v>
      </c>
      <c r="K226" s="818" t="s">
        <v>510</v>
      </c>
      <c r="L226" s="820">
        <v>1</v>
      </c>
      <c r="M226" s="816" t="s">
        <v>510</v>
      </c>
      <c r="N226" s="820">
        <v>1</v>
      </c>
      <c r="O226" s="27"/>
      <c r="P226" s="163"/>
      <c r="Q226" s="162"/>
    </row>
    <row r="227" spans="1:17" ht="15.75">
      <c r="A227" s="163"/>
      <c r="B227" s="821" t="s">
        <v>511</v>
      </c>
      <c r="C227" s="822">
        <v>2000</v>
      </c>
      <c r="D227" s="823" t="s">
        <v>513</v>
      </c>
      <c r="E227" s="822">
        <v>327</v>
      </c>
      <c r="F227" s="821" t="s">
        <v>512</v>
      </c>
      <c r="G227" s="824">
        <v>40</v>
      </c>
      <c r="H227" s="27"/>
      <c r="I227" s="821" t="s">
        <v>511</v>
      </c>
      <c r="J227" s="825">
        <v>2</v>
      </c>
      <c r="K227" s="823" t="s">
        <v>513</v>
      </c>
      <c r="L227" s="825">
        <v>2</v>
      </c>
      <c r="M227" s="821" t="s">
        <v>512</v>
      </c>
      <c r="N227" s="824">
        <v>50</v>
      </c>
      <c r="O227" s="27"/>
      <c r="P227" s="163"/>
      <c r="Q227" s="162"/>
    </row>
    <row r="228" spans="1:17" ht="15.75">
      <c r="A228" s="163"/>
      <c r="B228" s="826" t="s">
        <v>711</v>
      </c>
      <c r="C228" s="827">
        <f>IF(C226=0,0,IF(C227=0,0,C227-C226))</f>
        <v>1000</v>
      </c>
      <c r="D228" s="826" t="s">
        <v>712</v>
      </c>
      <c r="E228" s="827">
        <f>IF(E226=0,0,E226+E227)</f>
        <v>1327</v>
      </c>
      <c r="F228" s="826" t="s">
        <v>711</v>
      </c>
      <c r="G228" s="828">
        <f>G229*G227%</f>
        <v>66.666666666666671</v>
      </c>
      <c r="H228" s="27"/>
      <c r="I228" s="826" t="s">
        <v>711</v>
      </c>
      <c r="J228" s="829">
        <f>IF(J226=0,0,IF(J227=0,0,J227-J226))</f>
        <v>1</v>
      </c>
      <c r="K228" s="826" t="s">
        <v>712</v>
      </c>
      <c r="L228" s="829">
        <f>IF(L226=0,0,L226+L227)</f>
        <v>3</v>
      </c>
      <c r="M228" s="826" t="s">
        <v>711</v>
      </c>
      <c r="N228" s="829">
        <f>N229*N227%</f>
        <v>1</v>
      </c>
      <c r="O228" s="27"/>
      <c r="P228" s="163"/>
      <c r="Q228" s="162"/>
    </row>
    <row r="229" spans="1:17" ht="15.75">
      <c r="A229" s="163"/>
      <c r="B229" s="830" t="s">
        <v>713</v>
      </c>
      <c r="C229" s="831">
        <f>IF(C226=0,0,IF(C227=0,0,C228/C227))</f>
        <v>0.5</v>
      </c>
      <c r="D229" s="830" t="s">
        <v>713</v>
      </c>
      <c r="E229" s="831">
        <f>IF(E226=0,0,E227/E228)</f>
        <v>0.24642049736247174</v>
      </c>
      <c r="F229" s="826" t="s">
        <v>712</v>
      </c>
      <c r="G229" s="828">
        <f>G226/(100-G227)*100</f>
        <v>166.66666666666669</v>
      </c>
      <c r="H229" s="27"/>
      <c r="I229" s="830" t="s">
        <v>713</v>
      </c>
      <c r="J229" s="831">
        <f>IF(J226=0,0,IF(J227=0,0,J228/J227))</f>
        <v>0.5</v>
      </c>
      <c r="K229" s="830" t="s">
        <v>713</v>
      </c>
      <c r="L229" s="831">
        <f>IF(L226=0,0,L227/L228)</f>
        <v>0.66666666666666663</v>
      </c>
      <c r="M229" s="826" t="s">
        <v>712</v>
      </c>
      <c r="N229" s="832">
        <f>N226/(100-N227)*100</f>
        <v>2</v>
      </c>
      <c r="O229" s="27"/>
      <c r="P229" s="163"/>
      <c r="Q229" s="162"/>
    </row>
    <row r="230" spans="1:17" ht="15.75">
      <c r="A230" s="163"/>
      <c r="B230" s="833" t="s">
        <v>511</v>
      </c>
      <c r="C230" s="822">
        <v>1780</v>
      </c>
      <c r="D230" s="834" t="s">
        <v>511</v>
      </c>
      <c r="E230" s="822">
        <v>2310</v>
      </c>
      <c r="F230" s="835" t="s">
        <v>511</v>
      </c>
      <c r="G230" s="836">
        <v>500</v>
      </c>
      <c r="H230" s="27"/>
      <c r="I230" s="833" t="s">
        <v>511</v>
      </c>
      <c r="J230" s="837">
        <v>2</v>
      </c>
      <c r="K230" s="834" t="s">
        <v>511</v>
      </c>
      <c r="L230" s="838">
        <v>2</v>
      </c>
      <c r="M230" s="834" t="s">
        <v>511</v>
      </c>
      <c r="N230" s="837">
        <v>1</v>
      </c>
      <c r="O230" s="27"/>
      <c r="P230" s="163"/>
      <c r="Q230" s="162"/>
    </row>
    <row r="231" spans="1:17" ht="15.75">
      <c r="A231" s="163"/>
      <c r="B231" s="839" t="s">
        <v>510</v>
      </c>
      <c r="C231" s="817">
        <v>1000</v>
      </c>
      <c r="D231" s="840" t="s">
        <v>513</v>
      </c>
      <c r="E231" s="817">
        <v>720</v>
      </c>
      <c r="F231" s="840" t="s">
        <v>512</v>
      </c>
      <c r="G231" s="841">
        <v>50</v>
      </c>
      <c r="H231" s="27"/>
      <c r="I231" s="839" t="s">
        <v>510</v>
      </c>
      <c r="J231" s="842">
        <v>1</v>
      </c>
      <c r="K231" s="840" t="s">
        <v>513</v>
      </c>
      <c r="L231" s="842">
        <v>1</v>
      </c>
      <c r="M231" s="840" t="s">
        <v>512</v>
      </c>
      <c r="N231" s="841">
        <v>50</v>
      </c>
      <c r="O231" s="27"/>
      <c r="P231" s="163"/>
      <c r="Q231" s="162"/>
    </row>
    <row r="232" spans="1:17" ht="15.75">
      <c r="A232" s="163"/>
      <c r="B232" s="826" t="s">
        <v>711</v>
      </c>
      <c r="C232" s="827">
        <f>IF(C230=0,0,IF(C231=0,0,C230-C231))</f>
        <v>780</v>
      </c>
      <c r="D232" s="826" t="s">
        <v>714</v>
      </c>
      <c r="E232" s="827">
        <f>IF(E230=0,0,IF(E231=0,0,E230-E231))</f>
        <v>1590</v>
      </c>
      <c r="F232" s="826" t="s">
        <v>711</v>
      </c>
      <c r="G232" s="827">
        <f>G230*G231%</f>
        <v>250</v>
      </c>
      <c r="H232" s="27"/>
      <c r="I232" s="826" t="s">
        <v>711</v>
      </c>
      <c r="J232" s="829">
        <f>IF(J230=0,0,IF(J231=0,0,J230-J231))</f>
        <v>1</v>
      </c>
      <c r="K232" s="826" t="s">
        <v>714</v>
      </c>
      <c r="L232" s="829">
        <f>IF(L230=0,0,IF(L231=0,0,L230-L231))</f>
        <v>1</v>
      </c>
      <c r="M232" s="826" t="s">
        <v>711</v>
      </c>
      <c r="N232" s="829">
        <f>N230*N231%</f>
        <v>0.5</v>
      </c>
      <c r="O232" s="27"/>
      <c r="P232" s="163"/>
      <c r="Q232" s="162"/>
    </row>
    <row r="233" spans="1:17" ht="15.75">
      <c r="A233" s="163"/>
      <c r="B233" s="830" t="s">
        <v>713</v>
      </c>
      <c r="C233" s="831">
        <f>IF(C230=0,0,C232/C230)</f>
        <v>0.43820224719101125</v>
      </c>
      <c r="D233" s="830" t="s">
        <v>713</v>
      </c>
      <c r="E233" s="831">
        <f>IF(E230=0,0,IF(E231=0,0,E231/E230))</f>
        <v>0.31168831168831168</v>
      </c>
      <c r="F233" s="830" t="s">
        <v>714</v>
      </c>
      <c r="G233" s="843">
        <f>G230-G232</f>
        <v>250</v>
      </c>
      <c r="H233" s="27"/>
      <c r="I233" s="830" t="s">
        <v>713</v>
      </c>
      <c r="J233" s="831">
        <f>IF(J230=0,0,J232/J230)</f>
        <v>0.5</v>
      </c>
      <c r="K233" s="830" t="s">
        <v>713</v>
      </c>
      <c r="L233" s="831">
        <f>IF(L230=0,0,IF(L231=0,0,L231/L230))</f>
        <v>0.5</v>
      </c>
      <c r="M233" s="830" t="s">
        <v>714</v>
      </c>
      <c r="N233" s="844">
        <f>N230-N232</f>
        <v>0.5</v>
      </c>
      <c r="O233" s="27"/>
      <c r="P233" s="163"/>
      <c r="Q233" s="162"/>
    </row>
    <row r="234" spans="1:17">
      <c r="A234" s="163"/>
      <c r="B234" s="1454" t="s">
        <v>387</v>
      </c>
      <c r="C234" s="1455"/>
      <c r="D234" s="1455"/>
      <c r="E234" s="1455"/>
      <c r="F234" s="1455"/>
      <c r="G234" s="1455"/>
      <c r="H234" s="27"/>
      <c r="I234" s="1454" t="s">
        <v>387</v>
      </c>
      <c r="J234" s="1455"/>
      <c r="K234" s="1455"/>
      <c r="L234" s="1455"/>
      <c r="M234" s="1455"/>
      <c r="N234" s="1455"/>
      <c r="O234" s="27"/>
      <c r="P234" s="163"/>
      <c r="Q234" s="162"/>
    </row>
    <row r="235" spans="1:17">
      <c r="A235" s="163"/>
      <c r="B235" s="452"/>
      <c r="C235" s="452"/>
      <c r="D235" s="452"/>
      <c r="E235" s="452"/>
      <c r="F235" s="452"/>
      <c r="G235" s="452"/>
      <c r="H235" s="162"/>
      <c r="I235" s="453"/>
      <c r="J235" s="453"/>
      <c r="K235" s="182"/>
      <c r="L235" s="182"/>
      <c r="M235" s="453"/>
      <c r="N235" s="453"/>
      <c r="O235" s="163"/>
      <c r="P235" s="163"/>
      <c r="Q235" s="162"/>
    </row>
    <row r="236" spans="1:17">
      <c r="A236" s="748"/>
      <c r="B236" s="749"/>
      <c r="C236" s="750"/>
      <c r="D236" s="750"/>
      <c r="E236" s="750"/>
      <c r="F236" s="750"/>
      <c r="G236" s="750"/>
      <c r="H236" s="750"/>
      <c r="I236" s="750"/>
      <c r="J236" s="749"/>
      <c r="K236" s="749"/>
      <c r="L236" s="749"/>
      <c r="M236" s="748"/>
      <c r="N236" s="748"/>
      <c r="O236" s="748"/>
      <c r="P236" s="748"/>
      <c r="Q236" s="748"/>
    </row>
    <row r="237" spans="1:17">
      <c r="A237" s="163"/>
      <c r="B237" s="452"/>
      <c r="C237" s="452"/>
      <c r="D237" s="452"/>
      <c r="E237" s="452"/>
      <c r="F237" s="452"/>
      <c r="G237" s="452"/>
      <c r="H237" s="162"/>
      <c r="I237" s="453"/>
      <c r="J237" s="453"/>
      <c r="K237" s="182"/>
      <c r="L237" s="182"/>
      <c r="M237" s="453"/>
      <c r="N237" s="453"/>
      <c r="O237" s="163"/>
      <c r="P237" s="163"/>
      <c r="Q237" s="162"/>
    </row>
    <row r="238" spans="1:17">
      <c r="A238" s="163"/>
      <c r="B238" s="452"/>
      <c r="C238" s="452"/>
      <c r="D238" s="452"/>
      <c r="E238" s="452"/>
      <c r="F238" s="452"/>
      <c r="G238" s="452"/>
      <c r="H238" s="162"/>
      <c r="I238" s="453"/>
      <c r="J238" s="453"/>
      <c r="K238" s="182"/>
      <c r="L238" s="182"/>
      <c r="M238" s="453"/>
      <c r="N238" s="453"/>
      <c r="O238" s="163"/>
      <c r="P238" s="163"/>
      <c r="Q238" s="162"/>
    </row>
    <row r="239" spans="1:17" ht="15.75">
      <c r="A239" s="163"/>
      <c r="B239" s="452"/>
      <c r="C239" s="452"/>
      <c r="D239" s="452"/>
      <c r="E239" s="452"/>
      <c r="F239" s="452"/>
      <c r="G239" s="452"/>
      <c r="H239" s="162"/>
      <c r="I239" s="453"/>
      <c r="J239" s="845" t="s">
        <v>715</v>
      </c>
      <c r="K239" s="846"/>
      <c r="L239" s="846"/>
      <c r="M239" s="847"/>
      <c r="N239" s="847"/>
      <c r="O239" s="163"/>
      <c r="P239" s="163"/>
      <c r="Q239" s="162"/>
    </row>
    <row r="240" spans="1:17">
      <c r="A240" s="163"/>
      <c r="B240" s="452"/>
      <c r="C240" s="452"/>
      <c r="D240" s="452"/>
      <c r="E240" s="452"/>
      <c r="F240" s="452"/>
      <c r="G240" s="452"/>
      <c r="H240" s="162"/>
      <c r="I240" s="453"/>
      <c r="J240" s="453"/>
      <c r="K240" s="182"/>
      <c r="L240" s="182"/>
      <c r="M240" s="453"/>
      <c r="N240" s="453"/>
      <c r="O240" s="163"/>
      <c r="P240" s="163"/>
      <c r="Q240" s="162"/>
    </row>
    <row r="241" spans="1:17" ht="21">
      <c r="A241" s="163"/>
      <c r="B241" s="452"/>
      <c r="C241" s="452"/>
      <c r="D241" s="452"/>
      <c r="E241" s="452"/>
      <c r="F241" s="452"/>
      <c r="G241" s="452"/>
      <c r="H241" s="162"/>
      <c r="I241" s="453"/>
      <c r="J241" s="848" t="s">
        <v>716</v>
      </c>
      <c r="K241" s="163"/>
      <c r="L241" s="163"/>
      <c r="M241" s="163"/>
      <c r="N241" s="163"/>
      <c r="O241" s="163"/>
      <c r="P241" s="163"/>
      <c r="Q241" s="162"/>
    </row>
    <row r="242" spans="1:17" ht="23.25">
      <c r="A242" s="163"/>
      <c r="B242" s="452"/>
      <c r="C242" s="452"/>
      <c r="D242" s="452"/>
      <c r="E242" s="452"/>
      <c r="F242" s="452"/>
      <c r="G242" s="452"/>
      <c r="H242" s="162"/>
      <c r="I242" s="453"/>
      <c r="J242" s="1456" t="s">
        <v>717</v>
      </c>
      <c r="K242" s="1456"/>
      <c r="L242" s="1456"/>
      <c r="M242" s="1456"/>
      <c r="N242" s="1456"/>
      <c r="O242" s="163"/>
      <c r="P242" s="163"/>
      <c r="Q242" s="162"/>
    </row>
    <row r="243" spans="1:17" ht="21">
      <c r="A243" s="163"/>
      <c r="B243" s="452"/>
      <c r="C243" s="452"/>
      <c r="D243" s="452"/>
      <c r="E243" s="452"/>
      <c r="F243" s="452"/>
      <c r="G243" s="452"/>
      <c r="H243" s="162"/>
      <c r="I243" s="453"/>
      <c r="J243" s="491"/>
      <c r="K243" s="849" t="s">
        <v>718</v>
      </c>
      <c r="L243" s="850"/>
      <c r="M243" s="851"/>
      <c r="N243" s="453"/>
      <c r="O243" s="163"/>
      <c r="P243" s="163"/>
      <c r="Q243" s="162"/>
    </row>
    <row r="244" spans="1:17" ht="21">
      <c r="A244" s="163"/>
      <c r="B244" s="452"/>
      <c r="C244" s="452"/>
      <c r="D244" s="452"/>
      <c r="E244" s="452"/>
      <c r="F244" s="452"/>
      <c r="G244" s="452"/>
      <c r="H244" s="162"/>
      <c r="I244" s="453"/>
      <c r="J244" s="491"/>
      <c r="K244" s="849" t="s">
        <v>719</v>
      </c>
      <c r="L244" s="850"/>
      <c r="M244" s="851"/>
      <c r="N244" s="453"/>
      <c r="O244" s="163"/>
      <c r="P244" s="163"/>
      <c r="Q244" s="162"/>
    </row>
    <row r="245" spans="1:17" ht="21">
      <c r="A245" s="163"/>
      <c r="B245" s="452"/>
      <c r="C245" s="452"/>
      <c r="D245" s="452"/>
      <c r="E245" s="452"/>
      <c r="F245" s="452"/>
      <c r="G245" s="452"/>
      <c r="H245" s="162"/>
      <c r="I245" s="453"/>
      <c r="J245" s="491"/>
      <c r="K245" s="849" t="s">
        <v>720</v>
      </c>
      <c r="L245" s="850"/>
      <c r="M245" s="851"/>
      <c r="N245" s="453"/>
      <c r="O245" s="163"/>
      <c r="P245" s="163"/>
      <c r="Q245" s="162"/>
    </row>
    <row r="246" spans="1:17" ht="21">
      <c r="A246" s="163"/>
      <c r="B246" s="852" t="s">
        <v>721</v>
      </c>
      <c r="C246" s="452"/>
      <c r="D246" s="452"/>
      <c r="E246" s="452"/>
      <c r="F246" s="452"/>
      <c r="G246" s="452"/>
      <c r="H246" s="162"/>
      <c r="I246" s="453"/>
      <c r="J246" s="491"/>
      <c r="K246" s="849" t="s">
        <v>722</v>
      </c>
      <c r="L246" s="850"/>
      <c r="M246" s="851"/>
      <c r="N246" s="453"/>
      <c r="O246" s="163"/>
      <c r="P246" s="163"/>
      <c r="Q246" s="162"/>
    </row>
    <row r="247" spans="1:17" ht="21">
      <c r="A247" s="163"/>
      <c r="B247" s="852" t="s">
        <v>723</v>
      </c>
      <c r="C247" s="452"/>
      <c r="D247" s="452"/>
      <c r="E247" s="452"/>
      <c r="F247" s="452"/>
      <c r="G247" s="452"/>
      <c r="H247" s="162"/>
      <c r="I247" s="453"/>
      <c r="J247" s="491"/>
      <c r="K247" s="849" t="s">
        <v>724</v>
      </c>
      <c r="L247" s="850"/>
      <c r="M247" s="851"/>
      <c r="N247" s="453"/>
      <c r="O247" s="163"/>
      <c r="P247" s="163"/>
      <c r="Q247" s="162"/>
    </row>
    <row r="248" spans="1:17" ht="21">
      <c r="A248" s="163"/>
      <c r="B248" s="452"/>
      <c r="C248" s="452"/>
      <c r="D248" s="452"/>
      <c r="E248" s="452"/>
      <c r="F248" s="452"/>
      <c r="G248" s="452"/>
      <c r="H248" s="162"/>
      <c r="I248" s="453"/>
      <c r="J248" s="491"/>
      <c r="K248" s="849" t="s">
        <v>725</v>
      </c>
      <c r="L248" s="850"/>
      <c r="M248" s="851"/>
      <c r="N248" s="453"/>
      <c r="O248" s="163"/>
      <c r="P248" s="163"/>
      <c r="Q248" s="162"/>
    </row>
    <row r="249" spans="1:17" ht="21">
      <c r="A249" s="163"/>
      <c r="B249" s="853" t="s">
        <v>726</v>
      </c>
      <c r="C249" s="27"/>
      <c r="D249" s="27"/>
      <c r="E249" s="27"/>
      <c r="F249" s="452"/>
      <c r="G249" s="452"/>
      <c r="H249" s="162"/>
      <c r="I249" s="453"/>
      <c r="J249" s="491"/>
      <c r="K249" s="849" t="s">
        <v>727</v>
      </c>
      <c r="L249" s="850"/>
      <c r="M249" s="851"/>
      <c r="N249" s="453"/>
      <c r="O249" s="163"/>
      <c r="P249" s="163"/>
      <c r="Q249" s="162"/>
    </row>
    <row r="250" spans="1:17">
      <c r="A250" s="163"/>
      <c r="B250" s="854" t="s">
        <v>728</v>
      </c>
      <c r="C250" s="27"/>
      <c r="D250" s="27"/>
      <c r="E250" s="27"/>
      <c r="F250" s="452"/>
      <c r="G250" s="452"/>
      <c r="H250" s="162"/>
      <c r="I250" s="453"/>
      <c r="J250" s="453"/>
      <c r="K250" s="182"/>
      <c r="L250" s="182"/>
      <c r="M250" s="453"/>
      <c r="N250" s="453"/>
      <c r="O250" s="163"/>
      <c r="P250" s="163"/>
      <c r="Q250" s="162"/>
    </row>
    <row r="251" spans="1:17" ht="31.5" customHeight="1" thickBot="1">
      <c r="A251" s="163"/>
      <c r="B251" s="852"/>
      <c r="C251" s="470"/>
      <c r="D251" s="470"/>
      <c r="E251" s="470"/>
      <c r="F251" s="452"/>
      <c r="G251" s="452"/>
      <c r="H251" s="162"/>
      <c r="I251" s="453"/>
      <c r="J251" s="853"/>
      <c r="K251" s="182"/>
      <c r="L251" s="182"/>
      <c r="O251" s="163"/>
      <c r="P251" s="163"/>
      <c r="Q251" s="162"/>
    </row>
    <row r="252" spans="1:17" ht="16.5" customHeight="1" thickBot="1">
      <c r="A252" s="163"/>
      <c r="B252" s="855"/>
      <c r="C252" s="27"/>
      <c r="D252" s="27"/>
      <c r="E252" s="27"/>
      <c r="F252" s="452"/>
      <c r="G252" s="452"/>
      <c r="H252" s="162"/>
      <c r="I252" s="453"/>
      <c r="J252" s="854"/>
      <c r="K252" s="182"/>
      <c r="L252" s="182"/>
      <c r="M252" s="1457" t="s">
        <v>729</v>
      </c>
      <c r="N252" s="1458"/>
      <c r="O252" s="163"/>
      <c r="P252" s="163"/>
      <c r="Q252" s="162"/>
    </row>
    <row r="253" spans="1:17" ht="15.75">
      <c r="A253" s="163"/>
      <c r="B253" s="856" t="s">
        <v>730</v>
      </c>
      <c r="C253" s="27"/>
      <c r="D253" s="27"/>
      <c r="E253" s="27"/>
      <c r="F253" s="452"/>
      <c r="G253" s="1439" t="s">
        <v>731</v>
      </c>
      <c r="H253" s="1440"/>
      <c r="I253" s="453"/>
      <c r="J253" s="855"/>
      <c r="K253" s="855"/>
      <c r="L253" s="182"/>
      <c r="M253" s="1443" t="s">
        <v>732</v>
      </c>
      <c r="N253" s="1444"/>
      <c r="O253" s="163"/>
      <c r="P253" s="163"/>
      <c r="Q253" s="162"/>
    </row>
    <row r="254" spans="1:17" ht="15.75">
      <c r="A254" s="163"/>
      <c r="B254" s="857" t="s">
        <v>731</v>
      </c>
      <c r="C254" s="27"/>
      <c r="D254" s="27"/>
      <c r="E254" s="27" t="s">
        <v>733</v>
      </c>
      <c r="F254" s="452"/>
      <c r="G254" s="1441"/>
      <c r="H254" s="1442"/>
      <c r="I254" s="453"/>
      <c r="J254" s="855" t="s">
        <v>729</v>
      </c>
      <c r="K254" s="855"/>
      <c r="L254" s="182"/>
      <c r="M254" s="858" t="s">
        <v>511</v>
      </c>
      <c r="N254" s="859">
        <v>140</v>
      </c>
      <c r="O254" s="163"/>
      <c r="P254" s="163"/>
      <c r="Q254" s="162"/>
    </row>
    <row r="255" spans="1:17" ht="15.75" customHeight="1">
      <c r="A255" s="163"/>
      <c r="B255" s="855" t="s">
        <v>734</v>
      </c>
      <c r="C255" s="27"/>
      <c r="D255" s="27"/>
      <c r="E255" s="27"/>
      <c r="F255" s="452"/>
      <c r="G255" s="860" t="s">
        <v>511</v>
      </c>
      <c r="H255" s="861">
        <v>87</v>
      </c>
      <c r="I255" s="453"/>
      <c r="J255" s="855" t="s">
        <v>732</v>
      </c>
      <c r="K255" s="855"/>
      <c r="L255" s="182"/>
      <c r="M255" s="862" t="s">
        <v>512</v>
      </c>
      <c r="N255" s="863">
        <v>20</v>
      </c>
      <c r="O255" s="163"/>
      <c r="P255" s="27"/>
      <c r="Q255" s="27"/>
    </row>
    <row r="256" spans="1:17" ht="15.75">
      <c r="A256" s="163"/>
      <c r="B256" s="855" t="s">
        <v>735</v>
      </c>
      <c r="C256" s="27"/>
      <c r="D256" s="27"/>
      <c r="E256" s="27"/>
      <c r="F256" s="452"/>
      <c r="G256" s="864" t="s">
        <v>512</v>
      </c>
      <c r="H256" s="865">
        <v>5</v>
      </c>
      <c r="I256" s="453"/>
      <c r="J256" s="855" t="s">
        <v>736</v>
      </c>
      <c r="K256" s="855"/>
      <c r="L256" s="182"/>
      <c r="M256" s="866" t="s">
        <v>711</v>
      </c>
      <c r="N256" s="867">
        <f>(N254*N255)/100</f>
        <v>28</v>
      </c>
      <c r="O256" s="163"/>
      <c r="P256" s="27"/>
      <c r="Q256" s="27"/>
    </row>
    <row r="257" spans="1:17" ht="15.75">
      <c r="A257" s="163"/>
      <c r="B257" s="856" t="s">
        <v>737</v>
      </c>
      <c r="C257" s="27"/>
      <c r="D257" s="27"/>
      <c r="E257" s="27"/>
      <c r="F257" s="452"/>
      <c r="G257" s="868" t="s">
        <v>738</v>
      </c>
      <c r="H257" s="869">
        <f>H256/100</f>
        <v>0.05</v>
      </c>
      <c r="I257" s="453"/>
      <c r="J257" s="856" t="s">
        <v>739</v>
      </c>
      <c r="K257" s="855"/>
      <c r="L257" s="182"/>
      <c r="M257" s="866" t="s">
        <v>738</v>
      </c>
      <c r="N257" s="870">
        <f>N255/100</f>
        <v>0.2</v>
      </c>
      <c r="O257" s="163"/>
      <c r="P257" s="27"/>
      <c r="Q257" s="27"/>
    </row>
    <row r="258" spans="1:17" ht="16.5" thickBot="1">
      <c r="A258" s="163"/>
      <c r="B258" s="855" t="s">
        <v>740</v>
      </c>
      <c r="C258" s="27"/>
      <c r="D258" s="27"/>
      <c r="E258" s="27"/>
      <c r="F258" s="452"/>
      <c r="G258" s="871" t="s">
        <v>711</v>
      </c>
      <c r="H258" s="872">
        <f>H255*H257</f>
        <v>4.3500000000000005</v>
      </c>
      <c r="I258" s="453"/>
      <c r="J258" s="855" t="s">
        <v>741</v>
      </c>
      <c r="K258" s="855"/>
      <c r="L258" s="182"/>
      <c r="M258" s="868" t="s">
        <v>711</v>
      </c>
      <c r="N258" s="873">
        <f>N254*N257</f>
        <v>28</v>
      </c>
      <c r="O258" s="27"/>
      <c r="P258" s="27"/>
      <c r="Q258" s="27"/>
    </row>
    <row r="259" spans="1:17" ht="16.5" thickBot="1">
      <c r="A259" s="163"/>
      <c r="B259" s="855" t="s">
        <v>742</v>
      </c>
      <c r="C259" s="27"/>
      <c r="D259" s="27"/>
      <c r="E259" s="27"/>
      <c r="F259" s="452"/>
      <c r="G259" s="452"/>
      <c r="H259" s="162"/>
      <c r="I259" s="453"/>
      <c r="J259" s="856" t="s">
        <v>743</v>
      </c>
      <c r="K259" s="855"/>
      <c r="L259" s="182"/>
      <c r="M259" s="1445" t="s">
        <v>739</v>
      </c>
      <c r="N259" s="1446"/>
      <c r="O259" s="27"/>
      <c r="P259" s="27"/>
      <c r="Q259" s="27"/>
    </row>
    <row r="260" spans="1:17" ht="15.75">
      <c r="A260" s="163"/>
      <c r="B260" s="856" t="s">
        <v>744</v>
      </c>
      <c r="C260" s="27"/>
      <c r="D260" s="27"/>
      <c r="E260" s="27"/>
      <c r="F260" s="452"/>
      <c r="G260" s="1439" t="s">
        <v>745</v>
      </c>
      <c r="H260" s="1440"/>
      <c r="I260" s="453"/>
      <c r="J260" s="855" t="s">
        <v>746</v>
      </c>
      <c r="K260" s="855"/>
      <c r="L260" s="182"/>
      <c r="M260" s="1427" t="s">
        <v>741</v>
      </c>
      <c r="N260" s="1428"/>
      <c r="O260" s="27"/>
      <c r="P260" s="27"/>
      <c r="Q260" s="27"/>
    </row>
    <row r="261" spans="1:17" ht="15.75">
      <c r="A261" s="163"/>
      <c r="B261" s="855"/>
      <c r="C261" s="27"/>
      <c r="D261" s="27"/>
      <c r="E261" s="27"/>
      <c r="F261" s="452"/>
      <c r="G261" s="1441"/>
      <c r="H261" s="1442"/>
      <c r="I261" s="453"/>
      <c r="J261" s="856" t="s">
        <v>747</v>
      </c>
      <c r="K261" s="855"/>
      <c r="L261" s="182"/>
      <c r="M261" s="874">
        <f>N257</f>
        <v>0.2</v>
      </c>
      <c r="N261" s="875">
        <f>N254*M261</f>
        <v>28</v>
      </c>
      <c r="O261" s="70" t="s">
        <v>748</v>
      </c>
      <c r="P261" s="27"/>
      <c r="Q261" s="27"/>
    </row>
    <row r="262" spans="1:17" ht="15.75">
      <c r="A262" s="163"/>
      <c r="B262" s="857" t="s">
        <v>745</v>
      </c>
      <c r="C262" s="27"/>
      <c r="D262" s="27"/>
      <c r="E262" s="27"/>
      <c r="F262" s="452"/>
      <c r="G262" s="860" t="s">
        <v>511</v>
      </c>
      <c r="H262" s="876">
        <v>87</v>
      </c>
      <c r="I262" s="453"/>
      <c r="J262" s="855"/>
      <c r="K262" s="855"/>
      <c r="L262" s="182"/>
      <c r="M262" s="1447" t="s">
        <v>743</v>
      </c>
      <c r="N262" s="1448"/>
      <c r="O262" s="163"/>
      <c r="P262" s="27"/>
      <c r="Q262" s="27"/>
    </row>
    <row r="263" spans="1:17" ht="15.75">
      <c r="A263" s="163"/>
      <c r="B263" s="855" t="s">
        <v>749</v>
      </c>
      <c r="C263" s="27"/>
      <c r="D263" s="27"/>
      <c r="E263" s="27"/>
      <c r="F263" s="452"/>
      <c r="G263" s="864" t="s">
        <v>512</v>
      </c>
      <c r="H263" s="865">
        <v>5</v>
      </c>
      <c r="I263" s="453"/>
      <c r="J263" s="27"/>
      <c r="K263" s="855"/>
      <c r="L263" s="182"/>
      <c r="M263" s="877" t="s">
        <v>746</v>
      </c>
      <c r="N263" s="81"/>
      <c r="O263" s="163"/>
      <c r="P263" s="27"/>
      <c r="Q263" s="27"/>
    </row>
    <row r="264" spans="1:17" ht="15.75">
      <c r="A264" s="163"/>
      <c r="B264" s="856" t="s">
        <v>750</v>
      </c>
      <c r="C264" s="27"/>
      <c r="D264" s="27"/>
      <c r="E264" s="27"/>
      <c r="F264" s="452"/>
      <c r="G264" s="868" t="s">
        <v>738</v>
      </c>
      <c r="H264" s="869">
        <f>(100-H263)/100</f>
        <v>0.95</v>
      </c>
      <c r="I264" s="453"/>
      <c r="J264" s="27"/>
      <c r="K264" s="855"/>
      <c r="L264" s="182"/>
      <c r="M264" s="878" t="s">
        <v>512</v>
      </c>
      <c r="N264" s="879">
        <v>40</v>
      </c>
      <c r="O264" s="163"/>
      <c r="P264" s="27"/>
      <c r="Q264" s="27"/>
    </row>
    <row r="265" spans="1:17" ht="16.5" thickBot="1">
      <c r="A265" s="163"/>
      <c r="B265" s="855" t="s">
        <v>751</v>
      </c>
      <c r="C265" s="27"/>
      <c r="D265" s="27"/>
      <c r="E265" s="27"/>
      <c r="F265" s="452"/>
      <c r="G265" s="871" t="s">
        <v>714</v>
      </c>
      <c r="H265" s="872">
        <f>H262*H264</f>
        <v>82.649999999999991</v>
      </c>
      <c r="I265" s="453"/>
      <c r="J265" s="27"/>
      <c r="K265" s="855"/>
      <c r="L265" s="182"/>
      <c r="M265" s="874">
        <f>N264/100</f>
        <v>0.4</v>
      </c>
      <c r="N265" s="875">
        <f>N254*M265</f>
        <v>56</v>
      </c>
      <c r="O265" s="163"/>
      <c r="P265" s="27"/>
      <c r="Q265" s="27"/>
    </row>
    <row r="266" spans="1:17" ht="15.75">
      <c r="A266" s="163"/>
      <c r="B266" s="856" t="s">
        <v>752</v>
      </c>
      <c r="C266" s="27"/>
      <c r="D266" s="27"/>
      <c r="E266" s="27"/>
      <c r="F266" s="452"/>
      <c r="G266" s="452"/>
      <c r="H266" s="162"/>
      <c r="I266" s="453"/>
      <c r="J266" s="27"/>
      <c r="K266" s="855"/>
      <c r="L266" s="182"/>
      <c r="M266" s="878" t="s">
        <v>512</v>
      </c>
      <c r="N266" s="879">
        <v>90</v>
      </c>
      <c r="O266" s="163"/>
      <c r="P266" s="27"/>
      <c r="Q266" s="27"/>
    </row>
    <row r="267" spans="1:17" ht="15.75">
      <c r="A267" s="163"/>
      <c r="B267" s="855" t="s">
        <v>753</v>
      </c>
      <c r="C267" s="27"/>
      <c r="D267" s="27"/>
      <c r="E267" s="27"/>
      <c r="F267" s="452"/>
      <c r="G267" s="452"/>
      <c r="H267" s="162"/>
      <c r="I267" s="453"/>
      <c r="J267" s="27"/>
      <c r="K267" s="855"/>
      <c r="L267" s="182"/>
      <c r="M267" s="1427" t="s">
        <v>747</v>
      </c>
      <c r="N267" s="1428"/>
      <c r="O267" s="163"/>
      <c r="P267" s="27"/>
      <c r="Q267" s="27"/>
    </row>
    <row r="268" spans="1:17" ht="16.5" thickBot="1">
      <c r="A268" s="163"/>
      <c r="B268" s="855"/>
      <c r="C268" s="27"/>
      <c r="D268" s="27"/>
      <c r="E268" s="27"/>
      <c r="F268" s="452"/>
      <c r="G268" s="452"/>
      <c r="H268" s="162"/>
      <c r="I268" s="453"/>
      <c r="J268" s="27"/>
      <c r="K268" s="855"/>
      <c r="L268" s="182"/>
      <c r="M268" s="880">
        <f>N266/100</f>
        <v>0.9</v>
      </c>
      <c r="N268" s="881">
        <f>N254*M268</f>
        <v>126</v>
      </c>
      <c r="O268" s="163"/>
      <c r="P268" s="27"/>
      <c r="Q268" s="27"/>
    </row>
    <row r="269" spans="1:17" ht="15.75">
      <c r="A269" s="163"/>
      <c r="B269" s="855" t="s">
        <v>754</v>
      </c>
      <c r="C269" s="855"/>
      <c r="D269" s="182"/>
      <c r="E269" s="855"/>
      <c r="F269" s="855"/>
      <c r="G269" s="1429" t="s">
        <v>754</v>
      </c>
      <c r="H269" s="1430"/>
      <c r="I269" s="453"/>
      <c r="J269" s="855"/>
      <c r="K269" s="855"/>
      <c r="L269" s="855"/>
      <c r="M269" s="855"/>
      <c r="N269" s="855"/>
      <c r="O269" s="163"/>
      <c r="P269" s="27"/>
      <c r="Q269" s="27"/>
    </row>
    <row r="270" spans="1:17" ht="15.75">
      <c r="A270" s="163"/>
      <c r="B270" s="855" t="s">
        <v>755</v>
      </c>
      <c r="C270" s="855"/>
      <c r="D270" s="182"/>
      <c r="E270" s="855"/>
      <c r="F270" s="855"/>
      <c r="G270" s="1431"/>
      <c r="H270" s="1432"/>
      <c r="I270" s="453"/>
      <c r="J270" s="855"/>
      <c r="K270" s="855"/>
      <c r="L270" s="855"/>
      <c r="M270" s="855"/>
      <c r="N270" s="855"/>
      <c r="O270" s="163"/>
      <c r="P270" s="27"/>
      <c r="Q270" s="27"/>
    </row>
    <row r="271" spans="1:17" ht="15.75">
      <c r="A271" s="163"/>
      <c r="B271" s="855" t="s">
        <v>756</v>
      </c>
      <c r="C271" s="855"/>
      <c r="D271" s="182"/>
      <c r="E271" s="855"/>
      <c r="F271" s="855"/>
      <c r="G271" s="1433" t="s">
        <v>755</v>
      </c>
      <c r="H271" s="1434"/>
      <c r="I271" s="453"/>
      <c r="J271" s="855"/>
      <c r="K271" s="855"/>
      <c r="L271" s="855"/>
      <c r="M271" s="855"/>
      <c r="N271" s="855"/>
      <c r="O271" s="163"/>
      <c r="P271" s="27"/>
      <c r="Q271" s="27"/>
    </row>
    <row r="272" spans="1:17" ht="15.75">
      <c r="A272" s="163"/>
      <c r="B272" s="855" t="s">
        <v>757</v>
      </c>
      <c r="C272" s="855"/>
      <c r="D272" s="182"/>
      <c r="E272" s="855"/>
      <c r="F272" s="855"/>
      <c r="G272" s="1435" t="s">
        <v>756</v>
      </c>
      <c r="H272" s="1436"/>
      <c r="I272" s="453"/>
      <c r="J272" s="855"/>
      <c r="K272" s="855"/>
      <c r="L272" s="855"/>
      <c r="M272" s="855"/>
      <c r="N272" s="855"/>
      <c r="O272" s="163"/>
      <c r="P272" s="27"/>
      <c r="Q272" s="27"/>
    </row>
    <row r="273" spans="1:17" ht="15.75">
      <c r="A273" s="163"/>
      <c r="B273" s="855" t="s">
        <v>758</v>
      </c>
      <c r="C273" s="855"/>
      <c r="D273" s="182"/>
      <c r="E273" s="855"/>
      <c r="F273" s="855"/>
      <c r="G273" s="882" t="s">
        <v>511</v>
      </c>
      <c r="H273" s="883">
        <v>500</v>
      </c>
      <c r="I273" s="453"/>
      <c r="J273" s="855"/>
      <c r="K273" s="855"/>
      <c r="L273" s="855"/>
      <c r="M273" s="855"/>
      <c r="N273" s="855"/>
      <c r="O273" s="163"/>
      <c r="P273" s="27"/>
      <c r="Q273" s="27"/>
    </row>
    <row r="274" spans="1:17" ht="15.75">
      <c r="A274" s="163"/>
      <c r="B274" s="855" t="s">
        <v>759</v>
      </c>
      <c r="C274" s="855"/>
      <c r="D274" s="182"/>
      <c r="E274" s="855"/>
      <c r="F274" s="855"/>
      <c r="G274" s="878" t="s">
        <v>512</v>
      </c>
      <c r="H274" s="879">
        <v>8</v>
      </c>
      <c r="I274" s="453"/>
      <c r="J274" s="855"/>
      <c r="K274" s="855"/>
      <c r="L274" s="855"/>
      <c r="M274" s="855"/>
      <c r="N274" s="855"/>
      <c r="O274" s="163"/>
      <c r="P274" s="27"/>
      <c r="Q274" s="27"/>
    </row>
    <row r="275" spans="1:17" ht="15.75">
      <c r="A275" s="163"/>
      <c r="B275" s="855"/>
      <c r="C275" s="855"/>
      <c r="D275" s="182"/>
      <c r="E275" s="855"/>
      <c r="F275" s="855"/>
      <c r="G275" s="868" t="s">
        <v>711</v>
      </c>
      <c r="H275" s="873">
        <f>H273*(H274/100)</f>
        <v>40</v>
      </c>
      <c r="I275" s="453"/>
      <c r="J275" s="855"/>
      <c r="K275" s="855"/>
      <c r="L275" s="855"/>
      <c r="M275" s="855"/>
      <c r="N275" s="855"/>
      <c r="O275" s="163"/>
      <c r="P275" s="27"/>
      <c r="Q275" s="27"/>
    </row>
    <row r="276" spans="1:17" ht="15.75">
      <c r="A276" s="163"/>
      <c r="B276" s="855"/>
      <c r="C276" s="855"/>
      <c r="D276" s="182"/>
      <c r="E276" s="855"/>
      <c r="F276" s="855"/>
      <c r="G276" s="1437" t="s">
        <v>757</v>
      </c>
      <c r="H276" s="1438"/>
      <c r="I276" s="453"/>
      <c r="J276" s="855"/>
      <c r="K276" s="855"/>
      <c r="L276" s="855"/>
      <c r="M276" s="855"/>
      <c r="N276" s="855"/>
      <c r="O276" s="163"/>
      <c r="P276" s="27"/>
      <c r="Q276" s="27"/>
    </row>
    <row r="277" spans="1:17" ht="15.75">
      <c r="A277" s="163"/>
      <c r="B277" s="855"/>
      <c r="C277" s="855"/>
      <c r="D277" s="182"/>
      <c r="E277" s="855"/>
      <c r="F277" s="855"/>
      <c r="G277" s="1435" t="s">
        <v>758</v>
      </c>
      <c r="H277" s="1436"/>
      <c r="I277" s="453"/>
      <c r="J277" s="855"/>
      <c r="K277" s="855"/>
      <c r="L277" s="855"/>
      <c r="M277" s="855"/>
      <c r="N277" s="855"/>
      <c r="O277" s="163"/>
      <c r="P277" s="27"/>
      <c r="Q277" s="27"/>
    </row>
    <row r="278" spans="1:17" ht="16.5" thickBot="1">
      <c r="A278" s="163"/>
      <c r="B278" s="855"/>
      <c r="C278" s="855"/>
      <c r="D278" s="182"/>
      <c r="E278" s="855"/>
      <c r="F278" s="855"/>
      <c r="G278" s="884">
        <f>H274/100</f>
        <v>0.08</v>
      </c>
      <c r="H278" s="881">
        <f>H273*G278</f>
        <v>40</v>
      </c>
      <c r="I278" s="453"/>
      <c r="J278" s="855"/>
      <c r="K278" s="855"/>
      <c r="L278" s="855"/>
      <c r="M278" s="855"/>
      <c r="N278" s="855"/>
      <c r="O278" s="163"/>
      <c r="P278" s="27"/>
      <c r="Q278" s="27"/>
    </row>
    <row r="279" spans="1:17" ht="15.75">
      <c r="A279" s="163"/>
      <c r="B279" s="885"/>
      <c r="C279" s="27"/>
      <c r="D279" s="27"/>
      <c r="E279" s="27"/>
      <c r="F279" s="452"/>
      <c r="G279" s="452"/>
      <c r="H279" s="162"/>
      <c r="I279" s="453"/>
      <c r="J279" s="855"/>
      <c r="K279" s="855"/>
      <c r="L279" s="855"/>
      <c r="M279" s="855"/>
      <c r="N279" s="855"/>
      <c r="O279" s="163"/>
      <c r="P279" s="27"/>
      <c r="Q279" s="27"/>
    </row>
    <row r="280" spans="1:17" ht="16.5" thickBot="1">
      <c r="A280" s="163"/>
      <c r="B280" s="885"/>
      <c r="C280" s="27"/>
      <c r="D280" s="27"/>
      <c r="E280" s="27"/>
      <c r="F280" s="452"/>
      <c r="G280" s="452"/>
      <c r="H280" s="162"/>
      <c r="I280" s="453"/>
      <c r="J280" s="855"/>
      <c r="K280" s="855"/>
      <c r="L280" s="855"/>
      <c r="M280" s="855"/>
      <c r="N280" s="855"/>
      <c r="O280" s="163"/>
      <c r="P280" s="27"/>
      <c r="Q280" s="27"/>
    </row>
    <row r="281" spans="1:17" ht="20.25">
      <c r="A281" s="163"/>
      <c r="B281" s="886"/>
      <c r="C281" s="887"/>
      <c r="D281" s="887"/>
      <c r="E281" s="887"/>
      <c r="F281" s="887"/>
      <c r="G281" s="887"/>
      <c r="H281" s="888" t="s">
        <v>760</v>
      </c>
      <c r="I281" s="453"/>
      <c r="J281" s="855"/>
      <c r="K281" s="855"/>
      <c r="L281" s="855"/>
      <c r="M281" s="855"/>
      <c r="N281" s="855"/>
      <c r="O281" s="163"/>
      <c r="P281" s="27"/>
      <c r="Q281" s="27"/>
    </row>
    <row r="282" spans="1:17" ht="15.75">
      <c r="A282" s="163"/>
      <c r="B282" s="889" t="s">
        <v>761</v>
      </c>
      <c r="C282" s="890"/>
      <c r="D282" s="891" t="str">
        <f>IF(B283&lt;G283,"Recette imcomplète,il manque",IF(B283&gt;G283,"Trop de produits dans le recette",IF(B283=G283,"")))</f>
        <v>Recette imcomplète,il manque</v>
      </c>
      <c r="E282" s="892">
        <f>IF(B283=G283,"",IF(B283&lt;G283,G283-B283,IF(B283&gt;G283,B283-G283)))</f>
        <v>2.9999999999999916E-2</v>
      </c>
      <c r="F282" s="893" t="s">
        <v>762</v>
      </c>
      <c r="G282" s="894" t="s">
        <v>763</v>
      </c>
      <c r="H282" s="895" t="s">
        <v>764</v>
      </c>
      <c r="I282" s="453"/>
      <c r="J282" s="855"/>
      <c r="K282" s="855"/>
      <c r="L282" s="855"/>
      <c r="M282" s="855"/>
      <c r="N282" s="855"/>
      <c r="O282" s="163"/>
      <c r="P282" s="27"/>
      <c r="Q282" s="27"/>
    </row>
    <row r="283" spans="1:17" ht="15.75">
      <c r="A283" s="163"/>
      <c r="B283" s="896">
        <f>SUM(B284:B289)</f>
        <v>0.97000000000000008</v>
      </c>
      <c r="C283" s="897"/>
      <c r="D283" s="898"/>
      <c r="E283" s="899" t="s">
        <v>765</v>
      </c>
      <c r="F283" s="900">
        <v>7</v>
      </c>
      <c r="G283" s="901">
        <v>1</v>
      </c>
      <c r="H283" s="902">
        <f>SUM(H284:H289)</f>
        <v>6.9300000000000006</v>
      </c>
      <c r="I283" s="453"/>
      <c r="J283" s="855"/>
      <c r="K283" s="855"/>
      <c r="L283" s="855"/>
      <c r="M283" s="855"/>
      <c r="N283" s="855"/>
      <c r="O283" s="163"/>
      <c r="P283" s="27"/>
      <c r="Q283" s="27"/>
    </row>
    <row r="284" spans="1:17" ht="15.75">
      <c r="A284" s="163"/>
      <c r="B284" s="903">
        <v>0.12</v>
      </c>
      <c r="C284" s="904" t="s">
        <v>766</v>
      </c>
      <c r="D284" s="904"/>
      <c r="E284" s="904"/>
      <c r="F284" s="905">
        <f>F283*B284</f>
        <v>0.84</v>
      </c>
      <c r="G284" s="906">
        <v>0</v>
      </c>
      <c r="H284" s="907">
        <f t="shared" ref="H284:H289" si="3">IF(G284=0,F284,IF(F284="","",F284/(100-G284)*100))</f>
        <v>0.84</v>
      </c>
      <c r="I284" s="453"/>
      <c r="J284" s="855"/>
      <c r="K284" s="855"/>
      <c r="L284" s="855"/>
      <c r="M284" s="855"/>
      <c r="N284" s="855"/>
      <c r="O284" s="163"/>
      <c r="P284" s="27"/>
      <c r="Q284" s="27"/>
    </row>
    <row r="285" spans="1:17" ht="15.75">
      <c r="A285" s="163"/>
      <c r="B285" s="903">
        <v>0.08</v>
      </c>
      <c r="C285" s="904" t="s">
        <v>767</v>
      </c>
      <c r="D285" s="904"/>
      <c r="E285" s="904"/>
      <c r="F285" s="908">
        <f>F283*B285</f>
        <v>0.56000000000000005</v>
      </c>
      <c r="G285" s="906">
        <v>0</v>
      </c>
      <c r="H285" s="907">
        <f t="shared" si="3"/>
        <v>0.56000000000000005</v>
      </c>
      <c r="I285" s="453"/>
      <c r="J285" s="855"/>
      <c r="K285" s="855"/>
      <c r="L285" s="855"/>
      <c r="M285" s="855"/>
      <c r="N285" s="855"/>
      <c r="O285" s="163"/>
      <c r="P285" s="27"/>
      <c r="Q285" s="27"/>
    </row>
    <row r="286" spans="1:17" ht="15.75">
      <c r="A286" s="163"/>
      <c r="B286" s="903">
        <v>0.2</v>
      </c>
      <c r="C286" s="904" t="s">
        <v>768</v>
      </c>
      <c r="D286" s="904"/>
      <c r="E286" s="904"/>
      <c r="F286" s="908">
        <f>F283*B286</f>
        <v>1.4000000000000001</v>
      </c>
      <c r="G286" s="906">
        <v>0</v>
      </c>
      <c r="H286" s="907">
        <f t="shared" si="3"/>
        <v>1.4000000000000001</v>
      </c>
      <c r="I286" s="453"/>
      <c r="J286" s="855"/>
      <c r="K286" s="855"/>
      <c r="L286" s="855"/>
      <c r="M286" s="855"/>
      <c r="N286" s="855"/>
      <c r="O286" s="163"/>
      <c r="P286" s="27"/>
      <c r="Q286" s="27"/>
    </row>
    <row r="287" spans="1:17" ht="15.75">
      <c r="A287" s="163"/>
      <c r="B287" s="903">
        <v>0.55000000000000004</v>
      </c>
      <c r="C287" s="904" t="s">
        <v>769</v>
      </c>
      <c r="D287" s="904"/>
      <c r="E287" s="904"/>
      <c r="F287" s="908">
        <f>F283*B287</f>
        <v>3.8500000000000005</v>
      </c>
      <c r="G287" s="906">
        <v>0</v>
      </c>
      <c r="H287" s="907">
        <f t="shared" si="3"/>
        <v>3.8500000000000005</v>
      </c>
      <c r="I287" s="453"/>
      <c r="J287" s="855"/>
      <c r="K287" s="855"/>
      <c r="L287" s="855"/>
      <c r="M287" s="855"/>
      <c r="N287" s="855"/>
      <c r="O287" s="163"/>
      <c r="P287" s="27"/>
      <c r="Q287" s="27"/>
    </row>
    <row r="288" spans="1:17" ht="15.75">
      <c r="A288" s="163"/>
      <c r="B288" s="903">
        <v>0.02</v>
      </c>
      <c r="C288" s="904" t="s">
        <v>770</v>
      </c>
      <c r="D288" s="904"/>
      <c r="E288" s="904"/>
      <c r="F288" s="908">
        <f>F283*B288</f>
        <v>0.14000000000000001</v>
      </c>
      <c r="G288" s="906">
        <v>50</v>
      </c>
      <c r="H288" s="907">
        <f t="shared" si="3"/>
        <v>0.28000000000000003</v>
      </c>
      <c r="I288" s="453"/>
      <c r="J288" s="855"/>
      <c r="K288" s="855"/>
      <c r="L288" s="855"/>
      <c r="M288" s="855"/>
      <c r="N288" s="855"/>
      <c r="O288" s="163"/>
      <c r="P288" s="27"/>
      <c r="Q288" s="27"/>
    </row>
    <row r="289" spans="1:17" ht="16.5" thickBot="1">
      <c r="A289" s="163"/>
      <c r="B289" s="909"/>
      <c r="C289" s="910"/>
      <c r="D289" s="910"/>
      <c r="E289" s="910"/>
      <c r="F289" s="911">
        <f>F283*B289</f>
        <v>0</v>
      </c>
      <c r="G289" s="912">
        <v>0</v>
      </c>
      <c r="H289" s="913">
        <f t="shared" si="3"/>
        <v>0</v>
      </c>
      <c r="I289" s="453"/>
      <c r="J289" s="855"/>
      <c r="K289" s="855"/>
      <c r="L289" s="855"/>
      <c r="M289" s="855"/>
      <c r="N289" s="855"/>
      <c r="O289" s="163"/>
      <c r="P289" s="27"/>
      <c r="Q289" s="27"/>
    </row>
    <row r="290" spans="1:17" ht="15.75">
      <c r="A290" s="163"/>
      <c r="B290" s="885"/>
      <c r="C290" s="27"/>
      <c r="D290" s="27"/>
      <c r="E290" s="27"/>
      <c r="F290" s="452"/>
      <c r="G290" s="452"/>
      <c r="H290" s="162"/>
      <c r="I290" s="453"/>
      <c r="J290" s="855"/>
      <c r="K290" s="855"/>
      <c r="L290" s="855"/>
      <c r="M290" s="855"/>
      <c r="N290" s="855"/>
      <c r="O290" s="163"/>
      <c r="P290" s="27"/>
      <c r="Q290" s="27"/>
    </row>
    <row r="291" spans="1:17">
      <c r="A291" s="748"/>
      <c r="B291" s="749"/>
      <c r="C291" s="750"/>
      <c r="D291" s="750"/>
      <c r="E291" s="750"/>
      <c r="F291" s="750"/>
      <c r="G291" s="750"/>
      <c r="H291" s="750"/>
      <c r="I291" s="750"/>
      <c r="J291" s="749"/>
      <c r="K291" s="749"/>
      <c r="L291" s="749"/>
      <c r="M291" s="748"/>
      <c r="N291" s="748"/>
      <c r="O291" s="748"/>
      <c r="P291" s="748"/>
      <c r="Q291" s="748"/>
    </row>
    <row r="292" spans="1:17" ht="15.75">
      <c r="A292" s="163"/>
      <c r="B292" s="885"/>
      <c r="C292" s="27"/>
      <c r="D292" s="27"/>
      <c r="E292" s="27"/>
      <c r="F292" s="452"/>
      <c r="G292" s="452"/>
      <c r="H292" s="162"/>
      <c r="I292" s="453"/>
      <c r="J292" s="855"/>
      <c r="K292" s="855"/>
      <c r="L292" s="855"/>
      <c r="M292" s="855"/>
      <c r="N292" s="855"/>
      <c r="O292" s="163"/>
      <c r="P292" s="27"/>
      <c r="Q292" s="27"/>
    </row>
    <row r="293" spans="1:17" ht="15.75">
      <c r="A293" s="163"/>
      <c r="B293" s="885" t="s">
        <v>771</v>
      </c>
      <c r="C293" s="27"/>
      <c r="D293" s="27"/>
      <c r="E293" s="27"/>
      <c r="F293" s="452"/>
      <c r="G293" s="452"/>
      <c r="H293" s="162"/>
      <c r="I293" s="453"/>
      <c r="J293" s="855"/>
      <c r="K293" s="855"/>
      <c r="L293" s="182"/>
      <c r="M293" s="914"/>
      <c r="N293" s="915"/>
      <c r="O293" s="163"/>
      <c r="P293" s="27"/>
      <c r="Q293" s="27"/>
    </row>
    <row r="294" spans="1:17" ht="15.75">
      <c r="A294" s="163"/>
      <c r="B294" s="1418" t="s">
        <v>772</v>
      </c>
      <c r="C294" s="1418"/>
      <c r="D294" s="1418"/>
      <c r="E294" s="1418"/>
      <c r="F294" s="1418"/>
      <c r="G294" s="1418"/>
      <c r="H294" s="162"/>
      <c r="I294" s="453"/>
      <c r="J294" s="855" t="s">
        <v>773</v>
      </c>
      <c r="K294" s="855"/>
      <c r="L294" s="182"/>
      <c r="M294" s="453"/>
      <c r="N294" s="453"/>
      <c r="O294" s="163"/>
      <c r="P294" s="27"/>
      <c r="Q294" s="27"/>
    </row>
    <row r="295" spans="1:17" ht="15.75">
      <c r="A295" s="163"/>
      <c r="B295" s="855"/>
      <c r="C295" s="27"/>
      <c r="D295" s="27"/>
      <c r="E295" s="27"/>
      <c r="F295" s="452"/>
      <c r="G295" s="452"/>
      <c r="H295" s="162"/>
      <c r="I295" s="453"/>
      <c r="J295" s="852" t="s">
        <v>774</v>
      </c>
      <c r="K295" s="855"/>
      <c r="L295" s="182"/>
      <c r="M295" s="453"/>
      <c r="N295" s="453"/>
      <c r="O295" s="163"/>
      <c r="P295" s="27"/>
      <c r="Q295" s="27"/>
    </row>
    <row r="296" spans="1:17" ht="15.75">
      <c r="A296" s="163"/>
      <c r="B296" s="855" t="s">
        <v>775</v>
      </c>
      <c r="C296" s="27"/>
      <c r="D296" s="27"/>
      <c r="E296" s="27"/>
      <c r="F296" s="452"/>
      <c r="G296" s="452"/>
      <c r="H296" s="162"/>
      <c r="I296" s="453"/>
      <c r="J296" s="855"/>
      <c r="K296" s="855"/>
      <c r="L296" s="182"/>
      <c r="M296" s="453"/>
      <c r="N296" s="453"/>
      <c r="O296" s="163"/>
      <c r="P296" s="27"/>
      <c r="Q296" s="27"/>
    </row>
    <row r="297" spans="1:17" ht="15.75">
      <c r="A297" s="163"/>
      <c r="B297" s="855" t="s">
        <v>776</v>
      </c>
      <c r="C297" s="27"/>
      <c r="D297" s="27"/>
      <c r="E297" s="27"/>
      <c r="F297" s="452"/>
      <c r="G297" s="452"/>
      <c r="H297" s="162"/>
      <c r="I297" s="453"/>
      <c r="J297" s="855" t="s">
        <v>777</v>
      </c>
      <c r="K297" s="855"/>
      <c r="L297" s="182"/>
      <c r="M297" s="453"/>
      <c r="N297" s="453"/>
      <c r="O297" s="163"/>
      <c r="P297" s="27"/>
      <c r="Q297" s="27"/>
    </row>
    <row r="298" spans="1:17" ht="15.75">
      <c r="A298" s="163"/>
      <c r="B298" s="855" t="s">
        <v>778</v>
      </c>
      <c r="C298" s="27"/>
      <c r="D298" s="27"/>
      <c r="E298" s="27"/>
      <c r="F298" s="452"/>
      <c r="G298" s="452"/>
      <c r="H298" s="162"/>
      <c r="I298" s="453"/>
      <c r="J298" s="855" t="s">
        <v>779</v>
      </c>
      <c r="K298" s="855"/>
      <c r="L298" s="182"/>
      <c r="M298" s="453"/>
      <c r="N298" s="453"/>
      <c r="O298" s="163"/>
      <c r="P298" s="27"/>
      <c r="Q298" s="27"/>
    </row>
    <row r="299" spans="1:17" ht="15.75">
      <c r="A299" s="163"/>
      <c r="B299" s="855" t="s">
        <v>780</v>
      </c>
      <c r="C299" s="27"/>
      <c r="D299" s="27"/>
      <c r="E299" s="27"/>
      <c r="F299" s="452"/>
      <c r="G299" s="452"/>
      <c r="H299" s="162"/>
      <c r="I299" s="453"/>
      <c r="J299" s="855" t="s">
        <v>781</v>
      </c>
      <c r="K299" s="855"/>
      <c r="L299" s="182"/>
      <c r="M299" s="453"/>
      <c r="N299" s="453"/>
      <c r="O299" s="163"/>
      <c r="P299" s="163"/>
      <c r="Q299" s="162"/>
    </row>
    <row r="300" spans="1:17" ht="15.75">
      <c r="A300" s="163"/>
      <c r="B300" s="1418" t="s">
        <v>782</v>
      </c>
      <c r="C300" s="1418"/>
      <c r="D300" s="1418"/>
      <c r="E300" s="1418"/>
      <c r="F300" s="452"/>
      <c r="G300" s="452"/>
      <c r="H300" s="162"/>
      <c r="I300" s="453"/>
      <c r="J300" s="855" t="s">
        <v>783</v>
      </c>
      <c r="K300" s="855"/>
      <c r="L300" s="182"/>
      <c r="M300" s="453"/>
      <c r="N300" s="453"/>
      <c r="O300" s="163"/>
      <c r="P300" s="163"/>
      <c r="Q300" s="162"/>
    </row>
    <row r="301" spans="1:17" ht="15.75">
      <c r="A301" s="163"/>
      <c r="B301" s="855"/>
      <c r="C301" s="27"/>
      <c r="D301" s="27"/>
      <c r="E301" s="27"/>
      <c r="F301" s="452"/>
      <c r="G301" s="452"/>
      <c r="H301" s="162"/>
      <c r="I301" s="453"/>
      <c r="J301" s="852" t="s">
        <v>784</v>
      </c>
      <c r="K301" s="855"/>
      <c r="L301" s="182"/>
      <c r="M301" s="453"/>
      <c r="N301" s="453"/>
      <c r="O301" s="163"/>
      <c r="P301" s="163"/>
      <c r="Q301" s="162"/>
    </row>
    <row r="302" spans="1:17" ht="15.75">
      <c r="A302" s="163"/>
      <c r="B302" s="856" t="s">
        <v>785</v>
      </c>
      <c r="C302" s="27"/>
      <c r="D302" s="27"/>
      <c r="E302" s="27"/>
      <c r="F302" s="452"/>
      <c r="G302" s="452"/>
      <c r="H302" s="162"/>
      <c r="I302" s="453"/>
      <c r="J302" s="852" t="s">
        <v>786</v>
      </c>
      <c r="K302" s="855"/>
      <c r="L302" s="182"/>
      <c r="M302" s="453"/>
      <c r="N302" s="453"/>
      <c r="O302" s="163"/>
      <c r="P302" s="163"/>
      <c r="Q302" s="162"/>
    </row>
    <row r="303" spans="1:17" ht="15.75">
      <c r="A303" s="163"/>
      <c r="B303" s="1418" t="s">
        <v>787</v>
      </c>
      <c r="C303" s="1418"/>
      <c r="D303" s="1418"/>
      <c r="E303" s="1418"/>
      <c r="F303" s="1418"/>
      <c r="G303" s="452"/>
      <c r="H303" s="162"/>
      <c r="I303" s="453"/>
      <c r="J303" s="855"/>
      <c r="K303" s="855"/>
      <c r="L303" s="182"/>
      <c r="M303" s="453"/>
      <c r="N303" s="453"/>
      <c r="O303" s="163"/>
      <c r="P303" s="163"/>
      <c r="Q303" s="162"/>
    </row>
    <row r="304" spans="1:17" ht="15.75">
      <c r="A304" s="163"/>
      <c r="B304" s="855"/>
      <c r="C304" s="27"/>
      <c r="D304" s="27"/>
      <c r="E304" s="27"/>
      <c r="F304" s="452"/>
      <c r="G304" s="452"/>
      <c r="H304" s="162"/>
      <c r="I304" s="453"/>
      <c r="J304" s="856" t="s">
        <v>788</v>
      </c>
      <c r="K304" s="855"/>
      <c r="L304" s="182"/>
      <c r="M304" s="453"/>
      <c r="N304" s="453"/>
      <c r="O304" s="163"/>
      <c r="P304" s="163"/>
      <c r="Q304" s="162"/>
    </row>
    <row r="305" spans="1:17" ht="15.75">
      <c r="A305" s="163"/>
      <c r="B305" s="855"/>
      <c r="C305" s="27"/>
      <c r="D305" s="27"/>
      <c r="E305" s="27"/>
      <c r="F305" s="452"/>
      <c r="G305" s="452"/>
      <c r="H305" s="162"/>
      <c r="I305" s="453"/>
      <c r="J305" s="852" t="s">
        <v>789</v>
      </c>
      <c r="K305" s="855"/>
      <c r="L305" s="182"/>
      <c r="M305" s="453"/>
      <c r="N305" s="453"/>
      <c r="O305" s="163"/>
      <c r="P305" s="163"/>
      <c r="Q305" s="162"/>
    </row>
    <row r="306" spans="1:17" ht="15.75">
      <c r="A306" s="163"/>
      <c r="B306" s="856" t="s">
        <v>790</v>
      </c>
      <c r="C306" s="27"/>
      <c r="D306" s="27"/>
      <c r="E306" s="27"/>
      <c r="F306" s="452"/>
      <c r="G306" s="452"/>
      <c r="H306" s="162"/>
      <c r="I306" s="453"/>
      <c r="J306" s="855"/>
      <c r="K306" s="855"/>
      <c r="L306" s="182"/>
      <c r="M306" s="453"/>
      <c r="N306" s="453"/>
      <c r="O306" s="163"/>
      <c r="P306" s="163"/>
      <c r="Q306" s="162"/>
    </row>
    <row r="307" spans="1:17" ht="15.75">
      <c r="A307" s="163"/>
      <c r="B307" s="1418" t="s">
        <v>791</v>
      </c>
      <c r="C307" s="1418"/>
      <c r="D307" s="1418"/>
      <c r="E307" s="1418"/>
      <c r="F307" s="1418"/>
      <c r="G307" s="1418"/>
      <c r="H307" s="162"/>
      <c r="I307" s="453"/>
      <c r="J307" s="855" t="s">
        <v>792</v>
      </c>
      <c r="K307" s="855"/>
      <c r="L307" s="182"/>
      <c r="M307" s="453"/>
      <c r="N307" s="453"/>
      <c r="O307" s="163"/>
      <c r="P307" s="163"/>
      <c r="Q307" s="162"/>
    </row>
    <row r="308" spans="1:17" ht="15.75">
      <c r="A308" s="163"/>
      <c r="B308" s="1418" t="s">
        <v>793</v>
      </c>
      <c r="C308" s="1418"/>
      <c r="D308" s="1418"/>
      <c r="E308" s="1418"/>
      <c r="F308" s="1418"/>
      <c r="G308" s="1418"/>
      <c r="H308" s="162"/>
      <c r="I308" s="453"/>
      <c r="J308" s="852" t="s">
        <v>794</v>
      </c>
      <c r="K308" s="855"/>
      <c r="L308" s="182"/>
      <c r="M308" s="453"/>
      <c r="N308" s="453"/>
      <c r="O308" s="163"/>
      <c r="P308" s="163"/>
      <c r="Q308" s="162"/>
    </row>
    <row r="309" spans="1:17" ht="15.75">
      <c r="A309" s="163"/>
      <c r="B309" s="855"/>
      <c r="C309" s="27"/>
      <c r="D309" s="27"/>
      <c r="E309" s="27"/>
      <c r="F309" s="452"/>
      <c r="G309" s="452"/>
      <c r="H309" s="162"/>
      <c r="I309" s="453"/>
      <c r="J309" s="855"/>
      <c r="K309" s="855"/>
      <c r="L309" s="182"/>
      <c r="M309" s="453"/>
      <c r="N309" s="453"/>
      <c r="O309" s="163"/>
      <c r="P309" s="163"/>
      <c r="Q309" s="162"/>
    </row>
    <row r="310" spans="1:17" ht="15.75">
      <c r="A310" s="163"/>
      <c r="B310" s="856" t="s">
        <v>795</v>
      </c>
      <c r="C310" s="27"/>
      <c r="D310" s="27"/>
      <c r="E310" s="27"/>
      <c r="F310" s="452"/>
      <c r="G310" s="452"/>
      <c r="H310" s="162"/>
      <c r="I310" s="453"/>
      <c r="J310" s="855" t="s">
        <v>796</v>
      </c>
      <c r="K310" s="855"/>
      <c r="L310" s="182"/>
      <c r="M310" s="453"/>
      <c r="N310" s="453"/>
      <c r="O310" s="163"/>
      <c r="P310" s="163"/>
      <c r="Q310" s="162"/>
    </row>
    <row r="311" spans="1:17" ht="15.75">
      <c r="A311" s="163"/>
      <c r="B311" s="855" t="s">
        <v>797</v>
      </c>
      <c r="C311" s="27"/>
      <c r="D311" s="27"/>
      <c r="E311" s="27"/>
      <c r="F311" s="452"/>
      <c r="G311" s="452"/>
      <c r="H311" s="162"/>
      <c r="I311" s="453"/>
      <c r="J311" s="852" t="s">
        <v>798</v>
      </c>
      <c r="K311" s="855"/>
      <c r="L311" s="182"/>
      <c r="M311" s="453"/>
      <c r="N311" s="453"/>
      <c r="O311" s="163"/>
      <c r="P311" s="163"/>
      <c r="Q311" s="162"/>
    </row>
    <row r="312" spans="1:17" ht="15.75">
      <c r="A312" s="163"/>
      <c r="B312" s="855" t="s">
        <v>799</v>
      </c>
      <c r="C312" s="27"/>
      <c r="D312" s="27"/>
      <c r="E312" s="27"/>
      <c r="F312" s="452"/>
      <c r="G312" s="452"/>
      <c r="H312" s="162"/>
      <c r="I312" s="453"/>
      <c r="J312" s="855"/>
      <c r="K312" s="855"/>
      <c r="L312" s="182"/>
      <c r="M312" s="453"/>
      <c r="N312" s="453"/>
      <c r="O312" s="163"/>
      <c r="P312" s="163"/>
      <c r="Q312" s="162"/>
    </row>
    <row r="313" spans="1:17" ht="15.75">
      <c r="A313" s="163"/>
      <c r="B313" s="855" t="s">
        <v>800</v>
      </c>
      <c r="C313" s="27"/>
      <c r="D313" s="27"/>
      <c r="E313" s="27"/>
      <c r="F313" s="452"/>
      <c r="G313" s="452"/>
      <c r="H313" s="162"/>
      <c r="I313" s="453"/>
      <c r="J313" s="857" t="s">
        <v>801</v>
      </c>
      <c r="K313" s="855"/>
      <c r="L313" s="182"/>
      <c r="M313" s="453"/>
      <c r="N313" s="453"/>
      <c r="O313" s="163"/>
      <c r="P313" s="163"/>
      <c r="Q313" s="162"/>
    </row>
    <row r="314" spans="1:17" ht="15.75">
      <c r="A314" s="163"/>
      <c r="B314" s="1418" t="s">
        <v>802</v>
      </c>
      <c r="C314" s="1418"/>
      <c r="D314" s="1418"/>
      <c r="E314" s="1418"/>
      <c r="F314" s="1418"/>
      <c r="G314" s="452"/>
      <c r="H314" s="162"/>
      <c r="I314" s="453"/>
      <c r="J314" s="852" t="s">
        <v>803</v>
      </c>
      <c r="K314" s="855"/>
      <c r="L314" s="182"/>
      <c r="M314" s="453"/>
      <c r="N314" s="453"/>
      <c r="O314" s="163"/>
      <c r="P314" s="163"/>
      <c r="Q314" s="162"/>
    </row>
    <row r="315" spans="1:17" ht="15.75">
      <c r="A315" s="163"/>
      <c r="B315" s="855"/>
      <c r="C315" s="27"/>
      <c r="D315" s="27"/>
      <c r="E315" s="27"/>
      <c r="F315" s="452"/>
      <c r="G315" s="452"/>
      <c r="H315" s="162"/>
      <c r="I315" s="453"/>
      <c r="J315" s="852" t="s">
        <v>804</v>
      </c>
      <c r="K315" s="855"/>
      <c r="L315" s="182"/>
      <c r="M315" s="453"/>
      <c r="N315" s="453"/>
      <c r="O315" s="163"/>
      <c r="P315" s="163"/>
      <c r="Q315" s="162"/>
    </row>
    <row r="316" spans="1:17" ht="15.75">
      <c r="A316" s="163"/>
      <c r="B316" s="855"/>
      <c r="C316" s="27"/>
      <c r="D316" s="27"/>
      <c r="E316" s="27"/>
      <c r="F316" s="452"/>
      <c r="G316" s="452"/>
      <c r="H316" s="162"/>
      <c r="I316" s="453"/>
      <c r="J316" s="852" t="s">
        <v>805</v>
      </c>
      <c r="K316" s="855"/>
      <c r="L316" s="182"/>
      <c r="M316" s="453"/>
      <c r="N316" s="453"/>
      <c r="O316" s="163"/>
      <c r="P316" s="163"/>
      <c r="Q316" s="162"/>
    </row>
    <row r="317" spans="1:17" ht="15.75">
      <c r="A317" s="163"/>
      <c r="B317" s="855" t="s">
        <v>806</v>
      </c>
      <c r="C317" s="27"/>
      <c r="D317" s="27"/>
      <c r="E317" s="27"/>
      <c r="F317" s="452"/>
      <c r="G317" s="452"/>
      <c r="H317" s="162"/>
      <c r="I317" s="453"/>
      <c r="J317" s="855"/>
      <c r="K317" s="855"/>
      <c r="L317" s="182"/>
      <c r="M317" s="453"/>
      <c r="N317" s="453"/>
      <c r="O317" s="163"/>
      <c r="P317" s="163"/>
      <c r="Q317" s="162"/>
    </row>
    <row r="318" spans="1:17" ht="15.75">
      <c r="A318" s="163"/>
      <c r="B318" s="1418" t="s">
        <v>807</v>
      </c>
      <c r="C318" s="1418"/>
      <c r="D318" s="1418"/>
      <c r="E318" s="1418"/>
      <c r="F318" s="452"/>
      <c r="G318" s="452"/>
      <c r="H318" s="162"/>
      <c r="I318" s="453"/>
      <c r="J318" s="856" t="s">
        <v>808</v>
      </c>
      <c r="K318" s="855"/>
      <c r="L318" s="182"/>
      <c r="M318" s="453"/>
      <c r="N318" s="453"/>
      <c r="O318" s="163"/>
      <c r="P318" s="163"/>
      <c r="Q318" s="162"/>
    </row>
    <row r="319" spans="1:17" ht="15.75">
      <c r="A319" s="163"/>
      <c r="B319" s="855"/>
      <c r="C319" s="27"/>
      <c r="D319" s="27"/>
      <c r="E319" s="27"/>
      <c r="F319" s="452"/>
      <c r="G319" s="452"/>
      <c r="H319" s="162"/>
      <c r="I319" s="453"/>
      <c r="J319" s="852" t="s">
        <v>809</v>
      </c>
      <c r="K319" s="855"/>
      <c r="L319" s="182"/>
      <c r="M319" s="453"/>
      <c r="N319" s="453"/>
      <c r="O319" s="163"/>
      <c r="P319" s="163"/>
      <c r="Q319" s="162"/>
    </row>
    <row r="320" spans="1:17" ht="15.75">
      <c r="A320" s="163"/>
      <c r="B320" s="855"/>
      <c r="C320" s="27"/>
      <c r="D320" s="27"/>
      <c r="E320" s="27"/>
      <c r="F320" s="452"/>
      <c r="G320" s="452"/>
      <c r="H320" s="162"/>
      <c r="I320" s="453"/>
      <c r="J320" s="852"/>
      <c r="K320" s="855"/>
      <c r="L320" s="182"/>
      <c r="M320" s="453"/>
      <c r="N320" s="453"/>
      <c r="O320" s="163"/>
      <c r="P320" s="163"/>
      <c r="Q320" s="162"/>
    </row>
    <row r="321" spans="1:17">
      <c r="A321" s="748"/>
      <c r="B321" s="749"/>
      <c r="C321" s="750"/>
      <c r="D321" s="750"/>
      <c r="E321" s="750"/>
      <c r="F321" s="750"/>
      <c r="G321" s="750"/>
      <c r="H321" s="750"/>
      <c r="I321" s="750"/>
      <c r="J321" s="749"/>
      <c r="K321" s="749"/>
      <c r="L321" s="749"/>
      <c r="M321" s="748"/>
      <c r="N321" s="748"/>
      <c r="O321" s="748"/>
      <c r="P321" s="748"/>
      <c r="Q321" s="748"/>
    </row>
    <row r="322" spans="1:17">
      <c r="A322" s="163"/>
      <c r="B322" s="162"/>
      <c r="C322" s="162"/>
      <c r="D322" s="162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</row>
    <row r="323" spans="1:17">
      <c r="A323" s="163"/>
      <c r="B323" s="162"/>
      <c r="C323" s="162"/>
      <c r="D323" s="162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</row>
    <row r="324" spans="1:17" ht="15.75">
      <c r="A324" s="163"/>
      <c r="B324" s="162"/>
      <c r="C324" s="162"/>
      <c r="D324" s="162"/>
      <c r="E324" s="162"/>
      <c r="F324" s="162"/>
      <c r="G324" s="916" t="str">
        <f>SUBSTITUTE(ADDRESS(1,COLUMN(),4),"1","")</f>
        <v>G</v>
      </c>
      <c r="H324" s="162" t="s">
        <v>810</v>
      </c>
      <c r="I324" s="162"/>
      <c r="J324" s="162"/>
      <c r="K324" s="162"/>
      <c r="L324" s="162"/>
      <c r="M324" s="162"/>
      <c r="N324" s="162"/>
      <c r="O324" s="162"/>
      <c r="P324" s="162"/>
      <c r="Q324" s="162"/>
    </row>
    <row r="325" spans="1:17" ht="15.75">
      <c r="A325" s="163"/>
      <c r="B325" s="162"/>
      <c r="C325" s="1419" t="s">
        <v>408</v>
      </c>
      <c r="D325" s="1420"/>
      <c r="E325" s="1420"/>
      <c r="F325" s="1420"/>
      <c r="G325" s="1420"/>
      <c r="H325" s="1420"/>
      <c r="I325" s="1420"/>
      <c r="J325" s="1420"/>
      <c r="K325" s="1420"/>
      <c r="L325" s="1421"/>
      <c r="M325" s="163"/>
      <c r="N325" s="163"/>
      <c r="O325" s="163"/>
      <c r="P325" s="163"/>
      <c r="Q325" s="163"/>
    </row>
    <row r="326" spans="1:17">
      <c r="A326" s="163"/>
      <c r="B326" s="162"/>
      <c r="C326" s="1422" t="s">
        <v>409</v>
      </c>
      <c r="D326" s="1423"/>
      <c r="E326" s="1423"/>
      <c r="F326" s="238">
        <v>1</v>
      </c>
      <c r="G326" s="239">
        <f>F326</f>
        <v>1</v>
      </c>
      <c r="H326" s="1424" t="s">
        <v>410</v>
      </c>
      <c r="I326" s="1424"/>
      <c r="J326" s="240" t="s">
        <v>411</v>
      </c>
      <c r="K326" s="1425" t="s">
        <v>412</v>
      </c>
      <c r="L326" s="1426"/>
      <c r="M326" s="163"/>
      <c r="N326" s="163"/>
      <c r="O326" s="163"/>
      <c r="P326" s="163"/>
      <c r="Q326" s="163"/>
    </row>
    <row r="327" spans="1:17">
      <c r="A327" s="163"/>
      <c r="B327" s="162"/>
      <c r="C327" s="1413" t="s">
        <v>413</v>
      </c>
      <c r="D327" s="1414"/>
      <c r="E327" s="1414"/>
      <c r="F327" s="241">
        <v>25</v>
      </c>
      <c r="G327" s="239">
        <f>G326</f>
        <v>1</v>
      </c>
      <c r="H327" s="1415">
        <f t="shared" ref="H327:H333" si="4">(G327*F327)/100</f>
        <v>0.25</v>
      </c>
      <c r="I327" s="1415"/>
      <c r="J327" s="242">
        <v>20</v>
      </c>
      <c r="K327" s="1416">
        <f t="shared" ref="K327:K333" si="5">H327/(100-J327)*100</f>
        <v>0.3125</v>
      </c>
      <c r="L327" s="1417"/>
      <c r="M327" s="163"/>
      <c r="N327" s="163"/>
      <c r="O327" s="163"/>
      <c r="P327" s="163"/>
      <c r="Q327" s="163"/>
    </row>
    <row r="328" spans="1:17">
      <c r="A328" s="163"/>
      <c r="B328" s="162"/>
      <c r="C328" s="1413" t="s">
        <v>414</v>
      </c>
      <c r="D328" s="1414"/>
      <c r="E328" s="1414"/>
      <c r="F328" s="241">
        <v>20</v>
      </c>
      <c r="G328" s="239">
        <f>G326</f>
        <v>1</v>
      </c>
      <c r="H328" s="1415">
        <f t="shared" si="4"/>
        <v>0.2</v>
      </c>
      <c r="I328" s="1415"/>
      <c r="J328" s="242">
        <v>25</v>
      </c>
      <c r="K328" s="1416">
        <f t="shared" si="5"/>
        <v>0.26666666666666672</v>
      </c>
      <c r="L328" s="1417"/>
      <c r="M328" s="163"/>
      <c r="N328" s="163"/>
      <c r="O328" s="163"/>
      <c r="P328" s="163"/>
      <c r="Q328" s="163"/>
    </row>
    <row r="329" spans="1:17">
      <c r="A329" s="163"/>
      <c r="B329" s="162"/>
      <c r="C329" s="1413" t="s">
        <v>415</v>
      </c>
      <c r="D329" s="1414"/>
      <c r="E329" s="1414"/>
      <c r="F329" s="241">
        <v>15</v>
      </c>
      <c r="G329" s="239">
        <f>G326</f>
        <v>1</v>
      </c>
      <c r="H329" s="1415">
        <f t="shared" si="4"/>
        <v>0.15</v>
      </c>
      <c r="I329" s="1415"/>
      <c r="J329" s="242">
        <v>20</v>
      </c>
      <c r="K329" s="1416">
        <f t="shared" si="5"/>
        <v>0.1875</v>
      </c>
      <c r="L329" s="1417"/>
      <c r="M329" s="163"/>
      <c r="N329" s="163"/>
      <c r="O329" s="163"/>
      <c r="P329" s="163"/>
      <c r="Q329" s="163"/>
    </row>
    <row r="330" spans="1:17">
      <c r="A330" s="163"/>
      <c r="B330" s="162"/>
      <c r="C330" s="1413" t="s">
        <v>416</v>
      </c>
      <c r="D330" s="1414"/>
      <c r="E330" s="1414"/>
      <c r="F330" s="241">
        <v>15</v>
      </c>
      <c r="G330" s="239">
        <f>G326</f>
        <v>1</v>
      </c>
      <c r="H330" s="1415">
        <f t="shared" si="4"/>
        <v>0.15</v>
      </c>
      <c r="I330" s="1415"/>
      <c r="J330" s="242">
        <v>0</v>
      </c>
      <c r="K330" s="1416">
        <f t="shared" si="5"/>
        <v>0.15</v>
      </c>
      <c r="L330" s="1417"/>
      <c r="M330" s="163"/>
      <c r="N330" s="163"/>
      <c r="O330" s="163"/>
      <c r="P330" s="163"/>
      <c r="Q330" s="163"/>
    </row>
    <row r="331" spans="1:17">
      <c r="A331" s="163"/>
      <c r="B331" s="162"/>
      <c r="C331" s="1413" t="s">
        <v>417</v>
      </c>
      <c r="D331" s="1414"/>
      <c r="E331" s="1414"/>
      <c r="F331" s="241">
        <v>10</v>
      </c>
      <c r="G331" s="239">
        <f>G326</f>
        <v>1</v>
      </c>
      <c r="H331" s="1415">
        <f t="shared" si="4"/>
        <v>0.1</v>
      </c>
      <c r="I331" s="1415"/>
      <c r="J331" s="242">
        <v>20</v>
      </c>
      <c r="K331" s="1416">
        <f t="shared" si="5"/>
        <v>0.125</v>
      </c>
      <c r="L331" s="1417"/>
      <c r="M331" s="163"/>
      <c r="N331" s="163"/>
      <c r="O331" s="163"/>
      <c r="P331" s="163"/>
      <c r="Q331" s="163"/>
    </row>
    <row r="332" spans="1:17">
      <c r="A332" s="163"/>
      <c r="B332" s="162"/>
      <c r="C332" s="1413" t="s">
        <v>418</v>
      </c>
      <c r="D332" s="1414"/>
      <c r="E332" s="1414"/>
      <c r="F332" s="241">
        <v>7.5</v>
      </c>
      <c r="G332" s="239">
        <f>G326</f>
        <v>1</v>
      </c>
      <c r="H332" s="1415">
        <f t="shared" si="4"/>
        <v>7.4999999999999997E-2</v>
      </c>
      <c r="I332" s="1415"/>
      <c r="J332" s="242">
        <v>20</v>
      </c>
      <c r="K332" s="1416">
        <f t="shared" si="5"/>
        <v>9.375E-2</v>
      </c>
      <c r="L332" s="1417"/>
      <c r="M332" s="163"/>
      <c r="N332" s="163"/>
      <c r="O332" s="163"/>
      <c r="P332" s="163"/>
      <c r="Q332" s="163"/>
    </row>
    <row r="333" spans="1:17">
      <c r="A333" s="163"/>
      <c r="B333" s="162"/>
      <c r="C333" s="1413" t="s">
        <v>419</v>
      </c>
      <c r="D333" s="1414"/>
      <c r="E333" s="1414"/>
      <c r="F333" s="241">
        <v>7.5</v>
      </c>
      <c r="G333" s="239">
        <f>G326</f>
        <v>1</v>
      </c>
      <c r="H333" s="1415">
        <f t="shared" si="4"/>
        <v>7.4999999999999997E-2</v>
      </c>
      <c r="I333" s="1415"/>
      <c r="J333" s="242">
        <v>20</v>
      </c>
      <c r="K333" s="1416">
        <f t="shared" si="5"/>
        <v>9.375E-2</v>
      </c>
      <c r="L333" s="1417"/>
      <c r="M333" s="163"/>
      <c r="N333" s="163"/>
      <c r="O333" s="163"/>
      <c r="P333" s="163"/>
      <c r="Q333" s="163"/>
    </row>
    <row r="334" spans="1:17">
      <c r="A334" s="163"/>
      <c r="B334" s="162"/>
      <c r="C334" s="1396" t="s">
        <v>420</v>
      </c>
      <c r="D334" s="1397"/>
      <c r="E334" s="1397"/>
      <c r="F334" s="243">
        <f>SUM(F327:F333)</f>
        <v>100</v>
      </c>
      <c r="G334" s="244"/>
      <c r="H334" s="245"/>
      <c r="I334" s="246"/>
      <c r="J334" s="245"/>
      <c r="K334" s="245"/>
      <c r="L334" s="247"/>
      <c r="M334" s="163"/>
      <c r="N334" s="163"/>
      <c r="O334" s="163"/>
      <c r="P334" s="163"/>
      <c r="Q334" s="163"/>
    </row>
    <row r="335" spans="1:17">
      <c r="A335" s="163"/>
      <c r="B335" s="162"/>
      <c r="C335" s="248"/>
      <c r="D335" s="249"/>
      <c r="E335" s="249"/>
      <c r="F335" s="250"/>
      <c r="G335" s="251"/>
      <c r="H335" s="251"/>
      <c r="I335" s="236"/>
      <c r="J335" s="251"/>
      <c r="K335" s="251"/>
      <c r="L335" s="237"/>
      <c r="M335" s="163"/>
      <c r="N335" s="163"/>
      <c r="O335" s="163"/>
      <c r="P335" s="163"/>
      <c r="Q335" s="163"/>
    </row>
    <row r="336" spans="1:17">
      <c r="A336" s="163"/>
      <c r="B336" s="162"/>
      <c r="C336" s="162"/>
      <c r="D336" s="162"/>
      <c r="E336" s="162"/>
      <c r="F336" s="162"/>
      <c r="G336" s="162"/>
      <c r="H336" s="162"/>
      <c r="I336" s="162"/>
      <c r="J336" s="162"/>
      <c r="K336" s="162"/>
      <c r="L336" s="162"/>
      <c r="M336" s="163"/>
      <c r="N336" s="163"/>
      <c r="O336" s="163"/>
      <c r="P336" s="163"/>
      <c r="Q336" s="163"/>
    </row>
    <row r="337" spans="1:17" ht="15.75" thickBot="1">
      <c r="A337" s="163"/>
      <c r="B337" s="162"/>
      <c r="C337" s="162"/>
      <c r="D337" s="162"/>
      <c r="E337" s="162"/>
      <c r="F337" s="162"/>
      <c r="G337" s="162"/>
      <c r="H337" s="162"/>
      <c r="I337" s="162"/>
      <c r="J337" s="162"/>
      <c r="K337" s="162"/>
      <c r="L337" s="162"/>
      <c r="M337" s="163"/>
      <c r="N337" s="163"/>
      <c r="O337" s="163"/>
      <c r="P337" s="163"/>
      <c r="Q337" s="163"/>
    </row>
    <row r="338" spans="1:17" ht="18.75">
      <c r="A338" s="163"/>
      <c r="B338" s="162"/>
      <c r="C338" s="1398" t="s">
        <v>421</v>
      </c>
      <c r="D338" s="1399"/>
      <c r="E338" s="1399"/>
      <c r="F338" s="1399"/>
      <c r="G338" s="1399"/>
      <c r="H338" s="1399"/>
      <c r="I338" s="1399"/>
      <c r="J338" s="1399"/>
      <c r="K338" s="1399"/>
      <c r="L338" s="1400"/>
      <c r="M338" s="163"/>
      <c r="N338" s="163"/>
      <c r="O338" s="163"/>
      <c r="P338" s="163"/>
      <c r="Q338" s="163"/>
    </row>
    <row r="339" spans="1:17">
      <c r="A339" s="163"/>
      <c r="B339" s="162"/>
      <c r="C339" s="1401" t="s">
        <v>422</v>
      </c>
      <c r="D339" s="1402"/>
      <c r="E339" s="1402"/>
      <c r="F339" s="1402"/>
      <c r="G339" s="1402"/>
      <c r="H339" s="1402"/>
      <c r="I339" s="1402"/>
      <c r="J339" s="1402"/>
      <c r="K339" s="1402"/>
      <c r="L339" s="1403"/>
      <c r="M339" s="163"/>
      <c r="N339" s="163"/>
      <c r="O339" s="163"/>
      <c r="P339" s="163"/>
      <c r="Q339" s="163"/>
    </row>
    <row r="340" spans="1:17" ht="18">
      <c r="A340" s="163"/>
      <c r="B340" s="162"/>
      <c r="C340" s="1404" t="s">
        <v>423</v>
      </c>
      <c r="D340" s="1405"/>
      <c r="E340" s="1405"/>
      <c r="F340" s="1405"/>
      <c r="G340" s="1405"/>
      <c r="H340" s="1405"/>
      <c r="I340" s="1405"/>
      <c r="J340" s="1405"/>
      <c r="K340" s="1405"/>
      <c r="L340" s="1406"/>
      <c r="M340" s="163"/>
      <c r="N340" s="163"/>
      <c r="O340" s="163"/>
      <c r="P340" s="163"/>
      <c r="Q340" s="163"/>
    </row>
    <row r="341" spans="1:17">
      <c r="A341" s="163"/>
      <c r="B341" s="162"/>
      <c r="C341" s="1407" t="str">
        <f ca="1">CELL("nomfichier")</f>
        <v>D:\1 UPRT SITE WEB\uprt.fr\ff-mickael-rabeau\[ff-mr-chocolat.xlsx]Formats-formules-pourcentages</v>
      </c>
      <c r="D341" s="1408"/>
      <c r="E341" s="1408"/>
      <c r="F341" s="1408"/>
      <c r="G341" s="1408"/>
      <c r="H341" s="1408"/>
      <c r="I341" s="1408"/>
      <c r="J341" s="1408"/>
      <c r="K341" s="1408"/>
      <c r="L341" s="1409"/>
      <c r="M341" s="163"/>
      <c r="N341" s="163"/>
      <c r="O341" s="163"/>
      <c r="P341" s="163"/>
      <c r="Q341" s="163"/>
    </row>
    <row r="342" spans="1:17" ht="26.25">
      <c r="A342" s="163"/>
      <c r="B342" s="162"/>
      <c r="C342" s="1410" t="s">
        <v>424</v>
      </c>
      <c r="D342" s="1411"/>
      <c r="E342" s="1411"/>
      <c r="F342" s="1411"/>
      <c r="G342" s="1411"/>
      <c r="H342" s="1411"/>
      <c r="I342" s="1411"/>
      <c r="J342" s="1411"/>
      <c r="K342" s="1411"/>
      <c r="L342" s="1412"/>
      <c r="M342" s="163"/>
      <c r="N342" s="163"/>
      <c r="O342" s="163"/>
      <c r="P342" s="163"/>
      <c r="Q342" s="163"/>
    </row>
    <row r="343" spans="1:17" ht="26.25">
      <c r="A343" s="163"/>
      <c r="B343" s="162"/>
      <c r="C343" s="917"/>
      <c r="D343" s="252"/>
      <c r="E343" s="252" t="s">
        <v>425</v>
      </c>
      <c r="F343" s="246"/>
      <c r="G343" s="253">
        <f ca="1">TODAY()</f>
        <v>43087</v>
      </c>
      <c r="H343" s="254"/>
      <c r="I343" s="255"/>
      <c r="J343" s="256">
        <f ca="1">NOW()</f>
        <v>43087.854621412036</v>
      </c>
      <c r="K343" s="256"/>
      <c r="L343" s="257"/>
      <c r="M343" s="163"/>
      <c r="N343" s="163"/>
      <c r="O343" s="163"/>
      <c r="P343" s="163"/>
      <c r="Q343" s="163"/>
    </row>
    <row r="344" spans="1:17" ht="15.75">
      <c r="A344" s="163"/>
      <c r="B344" s="162"/>
      <c r="C344" s="1394">
        <v>1</v>
      </c>
      <c r="D344" s="258" t="s">
        <v>426</v>
      </c>
      <c r="E344" s="206"/>
      <c r="F344" s="246"/>
      <c r="G344" s="259"/>
      <c r="H344" s="259"/>
      <c r="I344" s="259"/>
      <c r="J344" s="259"/>
      <c r="K344" s="259"/>
      <c r="L344" s="260"/>
      <c r="M344" s="163"/>
      <c r="N344" s="163"/>
      <c r="O344" s="163"/>
      <c r="P344" s="163"/>
      <c r="Q344" s="163"/>
    </row>
    <row r="345" spans="1:17">
      <c r="A345" s="163"/>
      <c r="B345" s="162"/>
      <c r="C345" s="1394"/>
      <c r="D345" s="1395" t="s">
        <v>427</v>
      </c>
      <c r="E345" s="1395"/>
      <c r="F345" s="1395"/>
      <c r="G345" s="261"/>
      <c r="H345" s="262" t="s">
        <v>396</v>
      </c>
      <c r="I345" s="263" t="s">
        <v>397</v>
      </c>
      <c r="J345" s="263" t="s">
        <v>398</v>
      </c>
      <c r="K345" s="263" t="s">
        <v>383</v>
      </c>
      <c r="L345" s="264" t="s">
        <v>428</v>
      </c>
      <c r="M345" s="163"/>
      <c r="N345" s="163"/>
      <c r="O345" s="163"/>
      <c r="P345" s="163"/>
      <c r="Q345" s="163"/>
    </row>
    <row r="346" spans="1:17" ht="15.75">
      <c r="A346" s="163"/>
      <c r="B346" s="162"/>
      <c r="C346" s="1394"/>
      <c r="D346" s="1395" t="s">
        <v>429</v>
      </c>
      <c r="E346" s="1395"/>
      <c r="F346" s="1395"/>
      <c r="G346" s="265">
        <f>SUM(H346:L346)</f>
        <v>2170</v>
      </c>
      <c r="H346" s="266">
        <v>550</v>
      </c>
      <c r="I346" s="266">
        <v>920</v>
      </c>
      <c r="J346" s="266">
        <v>340</v>
      </c>
      <c r="K346" s="266">
        <v>150</v>
      </c>
      <c r="L346" s="267">
        <v>210</v>
      </c>
      <c r="M346" s="163"/>
      <c r="N346" s="163"/>
      <c r="O346" s="163"/>
      <c r="P346" s="163"/>
      <c r="Q346" s="163"/>
    </row>
    <row r="347" spans="1:17" ht="15.75">
      <c r="A347" s="163"/>
      <c r="B347" s="162"/>
      <c r="C347" s="918"/>
      <c r="D347" s="456"/>
      <c r="E347" s="456"/>
      <c r="F347" s="456"/>
      <c r="G347" s="265"/>
      <c r="H347" s="268"/>
      <c r="I347" s="268"/>
      <c r="J347" s="268"/>
      <c r="K347" s="268"/>
      <c r="L347" s="269"/>
      <c r="M347" s="163"/>
      <c r="N347" s="163"/>
      <c r="O347" s="163"/>
      <c r="P347" s="163"/>
      <c r="Q347" s="163"/>
    </row>
    <row r="348" spans="1:17" ht="15.75">
      <c r="A348" s="163"/>
      <c r="B348" s="162"/>
      <c r="C348" s="1394">
        <v>2</v>
      </c>
      <c r="D348" s="258" t="s">
        <v>430</v>
      </c>
      <c r="E348" s="206"/>
      <c r="F348" s="246"/>
      <c r="G348" s="206"/>
      <c r="H348" s="206"/>
      <c r="I348" s="206"/>
      <c r="J348" s="206"/>
      <c r="K348" s="206"/>
      <c r="L348" s="270"/>
      <c r="M348" s="163"/>
      <c r="N348" s="163"/>
      <c r="O348" s="163"/>
      <c r="P348" s="163"/>
      <c r="Q348" s="163"/>
    </row>
    <row r="349" spans="1:17">
      <c r="A349" s="163"/>
      <c r="B349" s="162"/>
      <c r="C349" s="1394"/>
      <c r="D349" s="1384" t="s">
        <v>431</v>
      </c>
      <c r="E349" s="1384"/>
      <c r="F349" s="1384"/>
      <c r="G349" s="271">
        <f>(H349*H346)+(I349*I346)+(J349*J346)+(K349*K346)+(L349*L346)</f>
        <v>1470</v>
      </c>
      <c r="H349" s="272">
        <v>0</v>
      </c>
      <c r="I349" s="272">
        <v>1</v>
      </c>
      <c r="J349" s="272">
        <v>1</v>
      </c>
      <c r="K349" s="272">
        <v>0</v>
      </c>
      <c r="L349" s="273">
        <v>1</v>
      </c>
      <c r="M349" s="163"/>
      <c r="N349" s="163"/>
      <c r="O349" s="163"/>
      <c r="P349" s="163"/>
      <c r="Q349" s="163"/>
    </row>
    <row r="350" spans="1:17">
      <c r="A350" s="163"/>
      <c r="B350" s="162"/>
      <c r="C350" s="1394"/>
      <c r="D350" s="1384" t="s">
        <v>432</v>
      </c>
      <c r="E350" s="1384"/>
      <c r="F350" s="1384"/>
      <c r="G350" s="271">
        <f>(H350*H346)+(I350*I346)+(J350*J346)+(K350*K346)+(L350*L346)</f>
        <v>850</v>
      </c>
      <c r="H350" s="272">
        <v>1</v>
      </c>
      <c r="I350" s="272">
        <v>0</v>
      </c>
      <c r="J350" s="272">
        <v>0</v>
      </c>
      <c r="K350" s="272">
        <v>2</v>
      </c>
      <c r="L350" s="273">
        <v>0</v>
      </c>
      <c r="M350" s="163"/>
      <c r="N350" s="163"/>
      <c r="O350" s="163"/>
      <c r="P350" s="163"/>
      <c r="Q350" s="163"/>
    </row>
    <row r="351" spans="1:17">
      <c r="A351" s="163"/>
      <c r="B351" s="162"/>
      <c r="C351" s="1394"/>
      <c r="D351" s="1384" t="s">
        <v>433</v>
      </c>
      <c r="E351" s="1384"/>
      <c r="F351" s="1384"/>
      <c r="G351" s="271">
        <f>(H351*H346)+(I351*I346)+(J351*J346)+(K351*K346)+(L351*L346)</f>
        <v>1895</v>
      </c>
      <c r="H351" s="274">
        <v>0.5</v>
      </c>
      <c r="I351" s="272">
        <v>1</v>
      </c>
      <c r="J351" s="272">
        <v>1</v>
      </c>
      <c r="K351" s="272">
        <v>1</v>
      </c>
      <c r="L351" s="273">
        <v>1</v>
      </c>
      <c r="M351" s="163"/>
      <c r="N351" s="163"/>
      <c r="O351" s="163"/>
      <c r="P351" s="163"/>
      <c r="Q351" s="163"/>
    </row>
    <row r="352" spans="1:17">
      <c r="A352" s="163"/>
      <c r="B352" s="162"/>
      <c r="C352" s="1394"/>
      <c r="D352" s="1384" t="s">
        <v>434</v>
      </c>
      <c r="E352" s="1384"/>
      <c r="F352" s="1384"/>
      <c r="G352" s="271">
        <f>(H352*H346)+(I352*I346)+(J352*J346)+(K352*K346)+(L352*L346)</f>
        <v>1190</v>
      </c>
      <c r="H352" s="272">
        <v>0</v>
      </c>
      <c r="I352" s="272">
        <v>0</v>
      </c>
      <c r="J352" s="272">
        <v>2</v>
      </c>
      <c r="K352" s="272">
        <v>2</v>
      </c>
      <c r="L352" s="273">
        <v>1</v>
      </c>
      <c r="M352" s="163"/>
      <c r="N352" s="163"/>
      <c r="O352" s="163"/>
      <c r="P352" s="163"/>
      <c r="Q352" s="163"/>
    </row>
    <row r="353" spans="1:17">
      <c r="A353" s="163"/>
      <c r="B353" s="162"/>
      <c r="C353" s="1394"/>
      <c r="D353" s="1384" t="s">
        <v>435</v>
      </c>
      <c r="E353" s="1384"/>
      <c r="F353" s="1384"/>
      <c r="G353" s="271">
        <f>(H353*H346)+(I353*I346)+(J353*J346)+(K353*K346)+(L353*L346)</f>
        <v>2540</v>
      </c>
      <c r="H353" s="272">
        <v>1</v>
      </c>
      <c r="I353" s="272">
        <v>2</v>
      </c>
      <c r="J353" s="272">
        <v>0</v>
      </c>
      <c r="K353" s="272">
        <v>1</v>
      </c>
      <c r="L353" s="273">
        <v>0</v>
      </c>
      <c r="M353" s="163"/>
      <c r="N353" s="163"/>
      <c r="O353" s="163"/>
      <c r="P353" s="163"/>
      <c r="Q353" s="163"/>
    </row>
    <row r="354" spans="1:17" ht="15.75">
      <c r="A354" s="163"/>
      <c r="B354" s="162"/>
      <c r="C354" s="918"/>
      <c r="D354" s="275"/>
      <c r="E354" s="206"/>
      <c r="F354" s="246"/>
      <c r="G354" s="271"/>
      <c r="H354" s="262" t="s">
        <v>396</v>
      </c>
      <c r="I354" s="263" t="s">
        <v>397</v>
      </c>
      <c r="J354" s="263" t="s">
        <v>398</v>
      </c>
      <c r="K354" s="263" t="s">
        <v>383</v>
      </c>
      <c r="L354" s="264" t="s">
        <v>428</v>
      </c>
      <c r="M354" s="163"/>
      <c r="N354" s="163"/>
      <c r="O354" s="163"/>
      <c r="P354" s="163"/>
      <c r="Q354" s="163"/>
    </row>
    <row r="355" spans="1:17" ht="15.75">
      <c r="A355" s="163"/>
      <c r="B355" s="162"/>
      <c r="C355" s="918"/>
      <c r="D355" s="275"/>
      <c r="E355" s="206"/>
      <c r="F355" s="246"/>
      <c r="G355" s="276" t="s">
        <v>436</v>
      </c>
      <c r="H355" s="277">
        <f>SUM(H349:H354)</f>
        <v>2.5</v>
      </c>
      <c r="I355" s="277">
        <f>SUM(I349:I354)</f>
        <v>4</v>
      </c>
      <c r="J355" s="277">
        <f>SUM(J349:J354)</f>
        <v>4</v>
      </c>
      <c r="K355" s="277">
        <f>SUM(K349:K354)</f>
        <v>6</v>
      </c>
      <c r="L355" s="278">
        <f>SUM(L349:L354)</f>
        <v>3</v>
      </c>
      <c r="M355" s="163"/>
      <c r="N355" s="163"/>
      <c r="O355" s="163"/>
      <c r="P355" s="163"/>
      <c r="Q355" s="163"/>
    </row>
    <row r="356" spans="1:17">
      <c r="A356" s="163"/>
      <c r="B356" s="162"/>
      <c r="C356" s="919"/>
      <c r="D356" s="275"/>
      <c r="E356" s="206"/>
      <c r="F356" s="246"/>
      <c r="G356" s="455"/>
      <c r="H356" s="279"/>
      <c r="I356" s="279"/>
      <c r="J356" s="279"/>
      <c r="K356" s="279"/>
      <c r="L356" s="280"/>
      <c r="M356" s="163"/>
      <c r="N356" s="163"/>
      <c r="O356" s="163"/>
      <c r="P356" s="163"/>
      <c r="Q356" s="163"/>
    </row>
    <row r="357" spans="1:17" ht="15.75">
      <c r="A357" s="163"/>
      <c r="B357" s="162"/>
      <c r="C357" s="920">
        <v>3</v>
      </c>
      <c r="D357" s="1384" t="s">
        <v>437</v>
      </c>
      <c r="E357" s="1384"/>
      <c r="F357" s="1384"/>
      <c r="G357" s="281">
        <f>(H357*H346)+(I357*I346)+(J357*J346)+(K357*K346)+(L357*L346)</f>
        <v>208.60000000000002</v>
      </c>
      <c r="H357" s="282">
        <v>0.06</v>
      </c>
      <c r="I357" s="282">
        <v>0.08</v>
      </c>
      <c r="J357" s="282">
        <v>0.15</v>
      </c>
      <c r="K357" s="282">
        <v>0.2</v>
      </c>
      <c r="L357" s="283">
        <v>0.1</v>
      </c>
      <c r="M357" s="163"/>
      <c r="N357" s="163"/>
      <c r="O357" s="163"/>
      <c r="P357" s="163"/>
      <c r="Q357" s="163"/>
    </row>
    <row r="358" spans="1:17">
      <c r="A358" s="163"/>
      <c r="B358" s="162"/>
      <c r="C358" s="919"/>
      <c r="D358" s="284"/>
      <c r="E358" s="285"/>
      <c r="F358" s="286"/>
      <c r="G358" s="271"/>
      <c r="H358" s="279"/>
      <c r="I358" s="279"/>
      <c r="J358" s="279"/>
      <c r="K358" s="279"/>
      <c r="L358" s="280"/>
      <c r="M358" s="163"/>
      <c r="N358" s="163"/>
      <c r="O358" s="163"/>
      <c r="P358" s="163"/>
      <c r="Q358" s="163"/>
    </row>
    <row r="359" spans="1:17" ht="15.75">
      <c r="A359" s="163"/>
      <c r="B359" s="162"/>
      <c r="C359" s="920">
        <v>4</v>
      </c>
      <c r="D359" s="1384" t="s">
        <v>438</v>
      </c>
      <c r="E359" s="1384"/>
      <c r="F359" s="1384"/>
      <c r="G359" s="281">
        <f>(H359*H346)+(I359*I346)+(J359*J346)+(K359*K346)+(L359*L346)</f>
        <v>213.5</v>
      </c>
      <c r="H359" s="282">
        <v>0.06</v>
      </c>
      <c r="I359" s="282">
        <v>0.1</v>
      </c>
      <c r="J359" s="282">
        <v>0.12</v>
      </c>
      <c r="K359" s="282">
        <v>0.15</v>
      </c>
      <c r="L359" s="283">
        <v>0.12</v>
      </c>
      <c r="M359" s="163"/>
      <c r="N359" s="163"/>
      <c r="O359" s="163"/>
      <c r="P359" s="163"/>
      <c r="Q359" s="163"/>
    </row>
    <row r="360" spans="1:17">
      <c r="A360" s="163"/>
      <c r="B360" s="162"/>
      <c r="C360" s="919"/>
      <c r="D360" s="284"/>
      <c r="E360" s="285"/>
      <c r="F360" s="286"/>
      <c r="G360" s="271"/>
      <c r="H360" s="279"/>
      <c r="I360" s="279"/>
      <c r="J360" s="279"/>
      <c r="K360" s="279"/>
      <c r="L360" s="280"/>
      <c r="M360" s="163"/>
      <c r="N360" s="163"/>
      <c r="O360" s="163"/>
      <c r="P360" s="163"/>
      <c r="Q360" s="163"/>
    </row>
    <row r="361" spans="1:17" ht="15.75">
      <c r="A361" s="163"/>
      <c r="B361" s="162"/>
      <c r="C361" s="920">
        <v>5</v>
      </c>
      <c r="D361" s="1384" t="s">
        <v>368</v>
      </c>
      <c r="E361" s="1384"/>
      <c r="F361" s="1384"/>
      <c r="G361" s="281">
        <f>(H361*H346)+(I361*I346)+(J361*J346)+(K361*K346)+(L361*L346)</f>
        <v>237.5</v>
      </c>
      <c r="H361" s="282">
        <v>0.06</v>
      </c>
      <c r="I361" s="282">
        <v>0.1</v>
      </c>
      <c r="J361" s="282">
        <v>0.15</v>
      </c>
      <c r="K361" s="282">
        <v>0.2</v>
      </c>
      <c r="L361" s="283">
        <v>0.15</v>
      </c>
      <c r="M361" s="163"/>
      <c r="N361" s="163"/>
      <c r="O361" s="163"/>
      <c r="P361" s="163"/>
      <c r="Q361" s="163"/>
    </row>
    <row r="362" spans="1:17" ht="15.75" thickBot="1">
      <c r="A362" s="163"/>
      <c r="B362" s="162"/>
      <c r="C362" s="921"/>
      <c r="D362" s="287"/>
      <c r="E362" s="288"/>
      <c r="F362" s="289"/>
      <c r="G362" s="290"/>
      <c r="H362" s="291"/>
      <c r="I362" s="291"/>
      <c r="J362" s="288"/>
      <c r="K362" s="288"/>
      <c r="L362" s="922"/>
      <c r="M362" s="163"/>
      <c r="N362" s="163"/>
      <c r="O362" s="163"/>
      <c r="P362" s="163"/>
      <c r="Q362" s="163"/>
    </row>
    <row r="363" spans="1:17">
      <c r="A363" s="163"/>
      <c r="B363" s="162"/>
      <c r="C363" s="162"/>
      <c r="D363" s="162"/>
      <c r="E363" s="162"/>
      <c r="F363" s="162"/>
      <c r="G363" s="162"/>
      <c r="H363" s="162"/>
      <c r="I363" s="162"/>
      <c r="J363" s="162"/>
      <c r="K363" s="162"/>
      <c r="L363" s="162"/>
      <c r="M363" s="163"/>
      <c r="N363" s="163"/>
      <c r="O363" s="163"/>
      <c r="P363" s="163"/>
      <c r="Q363" s="163"/>
    </row>
    <row r="364" spans="1:17">
      <c r="A364" s="748"/>
      <c r="B364" s="749"/>
      <c r="C364" s="750"/>
      <c r="D364" s="750"/>
      <c r="E364" s="750"/>
      <c r="F364" s="750"/>
      <c r="G364" s="750"/>
      <c r="H364" s="750"/>
      <c r="I364" s="750"/>
      <c r="J364" s="749"/>
      <c r="K364" s="749"/>
      <c r="L364" s="749"/>
      <c r="M364" s="748"/>
      <c r="N364" s="748"/>
      <c r="O364" s="748"/>
      <c r="P364" s="748"/>
      <c r="Q364" s="748"/>
    </row>
    <row r="365" spans="1:17" ht="15.75" thickBot="1">
      <c r="A365" s="163"/>
      <c r="B365" s="162"/>
      <c r="C365" s="162"/>
      <c r="D365" s="162"/>
      <c r="E365" s="162"/>
      <c r="F365" s="162"/>
      <c r="G365" s="162"/>
      <c r="H365" s="162"/>
      <c r="I365" s="162"/>
      <c r="J365" s="162"/>
      <c r="K365" s="162"/>
      <c r="L365" s="162"/>
      <c r="M365" s="163"/>
      <c r="N365" s="163"/>
      <c r="O365" s="163"/>
      <c r="P365" s="163"/>
      <c r="Q365" s="163"/>
    </row>
    <row r="366" spans="1:17" ht="18">
      <c r="A366" s="163"/>
      <c r="B366" s="162"/>
      <c r="C366" s="1385" t="s">
        <v>439</v>
      </c>
      <c r="D366" s="1386"/>
      <c r="E366" s="1386"/>
      <c r="F366" s="1386"/>
      <c r="G366" s="1386"/>
      <c r="H366" s="1386"/>
      <c r="I366" s="1386"/>
      <c r="J366" s="1386"/>
      <c r="K366" s="1386"/>
      <c r="L366" s="1387"/>
      <c r="M366" s="163"/>
      <c r="N366" s="163"/>
      <c r="O366" s="163"/>
      <c r="P366" s="163"/>
      <c r="Q366" s="163"/>
    </row>
    <row r="367" spans="1:17">
      <c r="A367" s="163"/>
      <c r="B367" s="162"/>
      <c r="C367" s="923" t="s">
        <v>440</v>
      </c>
      <c r="D367" s="292"/>
      <c r="E367" s="292"/>
      <c r="F367" s="292"/>
      <c r="G367" s="292"/>
      <c r="H367" s="292"/>
      <c r="I367" s="292"/>
      <c r="J367" s="293"/>
      <c r="K367" s="293"/>
      <c r="L367" s="294"/>
      <c r="M367" s="163"/>
      <c r="N367" s="163"/>
      <c r="O367" s="163"/>
      <c r="P367" s="163"/>
      <c r="Q367" s="163"/>
    </row>
    <row r="368" spans="1:17">
      <c r="A368" s="163"/>
      <c r="B368" s="162"/>
      <c r="C368" s="1388" t="s">
        <v>441</v>
      </c>
      <c r="D368" s="1389"/>
      <c r="E368" s="1389"/>
      <c r="F368" s="1389"/>
      <c r="G368" s="1389"/>
      <c r="H368" s="1389"/>
      <c r="I368" s="1389"/>
      <c r="J368" s="1389"/>
      <c r="K368" s="1389"/>
      <c r="L368" s="1390"/>
      <c r="M368" s="163"/>
      <c r="N368" s="163"/>
      <c r="O368" s="163"/>
      <c r="P368" s="163"/>
      <c r="Q368" s="163"/>
    </row>
    <row r="369" spans="1:17">
      <c r="A369" s="163"/>
      <c r="B369" s="162"/>
      <c r="C369" s="1388"/>
      <c r="D369" s="1389"/>
      <c r="E369" s="1389"/>
      <c r="F369" s="1389"/>
      <c r="G369" s="1389"/>
      <c r="H369" s="1389"/>
      <c r="I369" s="1389"/>
      <c r="J369" s="1389"/>
      <c r="K369" s="1389"/>
      <c r="L369" s="1390"/>
      <c r="M369" s="163"/>
      <c r="N369" s="163"/>
      <c r="O369" s="163"/>
      <c r="P369" s="163"/>
      <c r="Q369" s="163"/>
    </row>
    <row r="370" spans="1:17">
      <c r="A370" s="163"/>
      <c r="B370" s="162"/>
      <c r="C370" s="1388"/>
      <c r="D370" s="1389"/>
      <c r="E370" s="1389"/>
      <c r="F370" s="1389"/>
      <c r="G370" s="1389"/>
      <c r="H370" s="1389"/>
      <c r="I370" s="1389"/>
      <c r="J370" s="1389"/>
      <c r="K370" s="1389"/>
      <c r="L370" s="1390"/>
      <c r="M370" s="163"/>
      <c r="N370" s="163"/>
      <c r="O370" s="163"/>
      <c r="P370" s="163"/>
      <c r="Q370" s="163"/>
    </row>
    <row r="371" spans="1:17">
      <c r="A371" s="163"/>
      <c r="B371" s="162"/>
      <c r="C371" s="1388"/>
      <c r="D371" s="1389"/>
      <c r="E371" s="1389"/>
      <c r="F371" s="1389"/>
      <c r="G371" s="1389"/>
      <c r="H371" s="1389"/>
      <c r="I371" s="1389"/>
      <c r="J371" s="1389"/>
      <c r="K371" s="1389"/>
      <c r="L371" s="1390"/>
      <c r="M371" s="163"/>
      <c r="N371" s="163"/>
      <c r="O371" s="163"/>
      <c r="P371" s="163"/>
      <c r="Q371" s="163"/>
    </row>
    <row r="372" spans="1:17">
      <c r="A372" s="163"/>
      <c r="B372" s="162"/>
      <c r="C372" s="1388" t="s">
        <v>442</v>
      </c>
      <c r="D372" s="1389"/>
      <c r="E372" s="1389"/>
      <c r="F372" s="1389"/>
      <c r="G372" s="1389"/>
      <c r="H372" s="1389"/>
      <c r="I372" s="1389"/>
      <c r="J372" s="1389"/>
      <c r="K372" s="1389"/>
      <c r="L372" s="1390"/>
      <c r="M372" s="163"/>
      <c r="N372" s="163"/>
      <c r="O372" s="163"/>
      <c r="P372" s="163"/>
      <c r="Q372" s="163"/>
    </row>
    <row r="373" spans="1:17">
      <c r="A373" s="163"/>
      <c r="B373" s="162"/>
      <c r="C373" s="1388"/>
      <c r="D373" s="1389"/>
      <c r="E373" s="1389"/>
      <c r="F373" s="1389"/>
      <c r="G373" s="1389"/>
      <c r="H373" s="1389"/>
      <c r="I373" s="1389"/>
      <c r="J373" s="1389"/>
      <c r="K373" s="1389"/>
      <c r="L373" s="1390"/>
      <c r="M373" s="163"/>
      <c r="N373" s="163"/>
      <c r="O373" s="163"/>
      <c r="P373" s="163"/>
      <c r="Q373" s="163"/>
    </row>
    <row r="374" spans="1:17">
      <c r="A374" s="163"/>
      <c r="B374" s="162"/>
      <c r="C374" s="1388"/>
      <c r="D374" s="1389"/>
      <c r="E374" s="1389"/>
      <c r="F374" s="1389"/>
      <c r="G374" s="1389"/>
      <c r="H374" s="1389"/>
      <c r="I374" s="1389"/>
      <c r="J374" s="1389"/>
      <c r="K374" s="1389"/>
      <c r="L374" s="1390"/>
      <c r="M374" s="163"/>
      <c r="N374" s="163"/>
      <c r="O374" s="163"/>
      <c r="P374" s="163"/>
      <c r="Q374" s="163"/>
    </row>
    <row r="375" spans="1:17">
      <c r="A375" s="163"/>
      <c r="B375" s="162"/>
      <c r="C375" s="1391"/>
      <c r="D375" s="1392"/>
      <c r="E375" s="1392"/>
      <c r="F375" s="1392"/>
      <c r="G375" s="1392"/>
      <c r="H375" s="1392"/>
      <c r="I375" s="1392"/>
      <c r="J375" s="1392"/>
      <c r="K375" s="1392"/>
      <c r="L375" s="1393"/>
      <c r="M375" s="163"/>
      <c r="N375" s="163"/>
      <c r="O375" s="163"/>
      <c r="P375" s="163"/>
      <c r="Q375" s="163"/>
    </row>
    <row r="376" spans="1:17">
      <c r="A376" s="163"/>
      <c r="B376" s="162"/>
      <c r="C376" s="1375" t="s">
        <v>443</v>
      </c>
      <c r="D376" s="1376"/>
      <c r="E376" s="1376"/>
      <c r="F376" s="1376"/>
      <c r="G376" s="1377" t="s">
        <v>444</v>
      </c>
      <c r="H376" s="1377"/>
      <c r="I376" s="1378">
        <v>0.09</v>
      </c>
      <c r="J376" s="1379" t="s">
        <v>445</v>
      </c>
      <c r="K376" s="1379"/>
      <c r="L376" s="1380">
        <v>0.12</v>
      </c>
      <c r="M376" s="163"/>
      <c r="N376" s="163"/>
      <c r="O376" s="163"/>
      <c r="P376" s="163"/>
      <c r="Q376" s="163"/>
    </row>
    <row r="377" spans="1:17">
      <c r="A377" s="163"/>
      <c r="B377" s="162"/>
      <c r="C377" s="1375"/>
      <c r="D377" s="1376"/>
      <c r="E377" s="1376"/>
      <c r="F377" s="1376"/>
      <c r="G377" s="1377"/>
      <c r="H377" s="1377"/>
      <c r="I377" s="1378"/>
      <c r="J377" s="1379"/>
      <c r="K377" s="1379"/>
      <c r="L377" s="1380"/>
      <c r="M377" s="163"/>
      <c r="N377" s="163"/>
      <c r="O377" s="163"/>
      <c r="P377" s="163"/>
      <c r="Q377" s="163"/>
    </row>
    <row r="378" spans="1:17" ht="18">
      <c r="A378" s="163"/>
      <c r="B378" s="162"/>
      <c r="C378" s="924"/>
      <c r="D378" s="295"/>
      <c r="E378" s="295"/>
      <c r="F378" s="295"/>
      <c r="G378" s="457"/>
      <c r="H378" s="457"/>
      <c r="I378" s="296"/>
      <c r="J378" s="458"/>
      <c r="K378" s="458"/>
      <c r="L378" s="297"/>
      <c r="M378" s="163"/>
      <c r="N378" s="163"/>
      <c r="O378" s="163"/>
      <c r="P378" s="163"/>
      <c r="Q378" s="163"/>
    </row>
    <row r="379" spans="1:17">
      <c r="A379" s="163"/>
      <c r="B379" s="162"/>
      <c r="C379" s="1381" t="str">
        <f>IF(E379="","produit à servir","produits entiers à couper en ")</f>
        <v xml:space="preserve">produits entiers à couper en </v>
      </c>
      <c r="D379" s="1382"/>
      <c r="E379" s="1383">
        <f>IF(K386=1,"",K386)</f>
        <v>1.5</v>
      </c>
      <c r="F379" s="1372">
        <f>LARGE(F387:F391,1)</f>
        <v>3</v>
      </c>
      <c r="G379" s="1372" t="s">
        <v>446</v>
      </c>
      <c r="H379" s="1372" t="s">
        <v>142</v>
      </c>
      <c r="I379" s="1372">
        <f>LARGE(G387:G391,1)</f>
        <v>2</v>
      </c>
      <c r="J379" s="1372" t="s">
        <v>447</v>
      </c>
      <c r="K379" s="298"/>
      <c r="L379" s="299"/>
      <c r="M379" s="163"/>
      <c r="N379" s="163"/>
      <c r="O379" s="163"/>
      <c r="P379" s="163"/>
      <c r="Q379" s="163"/>
    </row>
    <row r="380" spans="1:17">
      <c r="A380" s="163"/>
      <c r="B380" s="162"/>
      <c r="C380" s="1381"/>
      <c r="D380" s="1382"/>
      <c r="E380" s="1383"/>
      <c r="F380" s="1372"/>
      <c r="G380" s="1372"/>
      <c r="H380" s="1372"/>
      <c r="I380" s="1372"/>
      <c r="J380" s="1372"/>
      <c r="K380" s="298"/>
      <c r="L380" s="299"/>
      <c r="M380" s="163"/>
      <c r="N380" s="163"/>
      <c r="O380" s="163"/>
      <c r="P380" s="163"/>
      <c r="Q380" s="163"/>
    </row>
    <row r="381" spans="1:17" ht="15.75">
      <c r="A381" s="163"/>
      <c r="B381" s="162"/>
      <c r="C381" s="925"/>
      <c r="D381" s="300"/>
      <c r="E381" s="301"/>
      <c r="F381" s="203"/>
      <c r="G381" s="203"/>
      <c r="H381" s="203"/>
      <c r="I381" s="203"/>
      <c r="J381" s="302"/>
      <c r="K381" s="303"/>
      <c r="L381" s="304"/>
      <c r="M381" s="163"/>
      <c r="N381" s="163"/>
      <c r="O381" s="163"/>
      <c r="P381" s="163"/>
      <c r="Q381" s="163"/>
    </row>
    <row r="382" spans="1:17">
      <c r="A382" s="163"/>
      <c r="B382" s="162"/>
      <c r="C382" s="1369" t="str">
        <f>IF(D382="","MOINS","Servir ")</f>
        <v xml:space="preserve">Servir </v>
      </c>
      <c r="D382" s="1374">
        <f>IF(F379-1=0,"",F379-1)</f>
        <v>2</v>
      </c>
      <c r="E382" s="1371" t="str">
        <f>IF(D382="","",IF(G382=1,"produits entiers de","produits coupés en "))</f>
        <v>produits entiers de</v>
      </c>
      <c r="F382" s="1371"/>
      <c r="G382" s="1374">
        <f>IF(D382="","",I379/D382)</f>
        <v>1</v>
      </c>
      <c r="H382" s="1372" t="str">
        <f>IF(D382="","","parts")</f>
        <v>parts</v>
      </c>
      <c r="I382" s="1371" t="str">
        <f>IF(D382="","","grammage unitaire")</f>
        <v>grammage unitaire</v>
      </c>
      <c r="J382" s="1371"/>
      <c r="K382" s="1367">
        <f>IF(D382="","",I376/G382)</f>
        <v>0.09</v>
      </c>
      <c r="L382" s="1368"/>
      <c r="M382" s="163"/>
      <c r="N382" s="163"/>
      <c r="O382" s="163"/>
      <c r="P382" s="163"/>
      <c r="Q382" s="163"/>
    </row>
    <row r="383" spans="1:17">
      <c r="A383" s="163"/>
      <c r="B383" s="162"/>
      <c r="C383" s="1369"/>
      <c r="D383" s="1374"/>
      <c r="E383" s="1371"/>
      <c r="F383" s="1371"/>
      <c r="G383" s="1374"/>
      <c r="H383" s="1372"/>
      <c r="I383" s="1371"/>
      <c r="J383" s="1371"/>
      <c r="K383" s="1367"/>
      <c r="L383" s="1368"/>
      <c r="M383" s="163"/>
      <c r="N383" s="163"/>
      <c r="O383" s="163"/>
      <c r="P383" s="163"/>
      <c r="Q383" s="163"/>
    </row>
    <row r="384" spans="1:17">
      <c r="A384" s="163"/>
      <c r="B384" s="162"/>
      <c r="C384" s="1369" t="str">
        <f>IF(D382="","","plus")</f>
        <v>plus</v>
      </c>
      <c r="D384" s="1370">
        <f>IF(D382="","",F379-D382)</f>
        <v>1</v>
      </c>
      <c r="E384" s="1371" t="str">
        <f>IF(D384="","","produit coupé en ")</f>
        <v xml:space="preserve">produit coupé en </v>
      </c>
      <c r="F384" s="1371"/>
      <c r="G384" s="1370">
        <f>IF(E384="","",I379)</f>
        <v>2</v>
      </c>
      <c r="H384" s="1372" t="str">
        <f>IF(E384="","","parts")</f>
        <v>parts</v>
      </c>
      <c r="I384" s="305"/>
      <c r="J384" s="1373" t="str">
        <f>IF(D384="","moins"," de")</f>
        <v xml:space="preserve"> de</v>
      </c>
      <c r="K384" s="1367">
        <f>IF(E384="",I376-L376,I376/G384)</f>
        <v>4.4999999999999998E-2</v>
      </c>
      <c r="L384" s="1368"/>
      <c r="M384" s="163"/>
      <c r="N384" s="163"/>
      <c r="O384" s="163"/>
      <c r="P384" s="163"/>
      <c r="Q384" s="163"/>
    </row>
    <row r="385" spans="1:17">
      <c r="A385" s="163"/>
      <c r="B385" s="162"/>
      <c r="C385" s="1369"/>
      <c r="D385" s="1370"/>
      <c r="E385" s="1371"/>
      <c r="F385" s="1371"/>
      <c r="G385" s="1370"/>
      <c r="H385" s="1372"/>
      <c r="I385" s="305"/>
      <c r="J385" s="1373"/>
      <c r="K385" s="1367"/>
      <c r="L385" s="1368"/>
      <c r="M385" s="163"/>
      <c r="N385" s="163"/>
      <c r="O385" s="163"/>
      <c r="P385" s="163"/>
      <c r="Q385" s="163"/>
    </row>
    <row r="386" spans="1:17" ht="22.5">
      <c r="A386" s="163"/>
      <c r="B386" s="162"/>
      <c r="C386" s="926" t="s">
        <v>448</v>
      </c>
      <c r="D386" s="306" t="s">
        <v>449</v>
      </c>
      <c r="E386" s="306" t="s">
        <v>450</v>
      </c>
      <c r="F386" s="307" t="s">
        <v>451</v>
      </c>
      <c r="G386" s="307"/>
      <c r="H386" s="308" t="s">
        <v>452</v>
      </c>
      <c r="I386" s="309" t="s">
        <v>142</v>
      </c>
      <c r="J386" s="309"/>
      <c r="K386" s="310">
        <f>LARGE(L387:L391,1)</f>
        <v>1.5</v>
      </c>
      <c r="L386" s="311">
        <f>SMALL(E387:E391,COUNTIF(E387:E391,0)+1)</f>
        <v>3.0000000000000027E-2</v>
      </c>
      <c r="M386" s="163"/>
      <c r="N386" s="163"/>
      <c r="O386" s="163"/>
      <c r="P386" s="163"/>
      <c r="Q386" s="163"/>
    </row>
    <row r="387" spans="1:17">
      <c r="A387" s="163"/>
      <c r="B387" s="162"/>
      <c r="C387" s="927">
        <f>L376*I387</f>
        <v>0</v>
      </c>
      <c r="D387" s="312">
        <f>I376*H387</f>
        <v>0.09</v>
      </c>
      <c r="E387" s="312">
        <f>D387-C387</f>
        <v>0.09</v>
      </c>
      <c r="F387" s="313">
        <f>IF(E387=L386,H387,0)</f>
        <v>0</v>
      </c>
      <c r="G387" s="313">
        <f>IF(F387&gt;0,I387,0)</f>
        <v>0</v>
      </c>
      <c r="H387" s="310">
        <v>1</v>
      </c>
      <c r="I387" s="314">
        <f>INT(J387)</f>
        <v>0</v>
      </c>
      <c r="J387" s="314">
        <f>D387/L376</f>
        <v>0.75</v>
      </c>
      <c r="K387" s="310">
        <f>IF(F387=0,0,F387/G387)</f>
        <v>0</v>
      </c>
      <c r="L387" s="315">
        <f>ROUNDDOWN(K387,1)</f>
        <v>0</v>
      </c>
      <c r="M387" s="163"/>
      <c r="N387" s="163"/>
      <c r="O387" s="163"/>
      <c r="P387" s="163"/>
      <c r="Q387" s="163"/>
    </row>
    <row r="388" spans="1:17">
      <c r="A388" s="163"/>
      <c r="B388" s="162"/>
      <c r="C388" s="927">
        <f>L376*I388</f>
        <v>0.12</v>
      </c>
      <c r="D388" s="312">
        <f>I376*H388</f>
        <v>0.18</v>
      </c>
      <c r="E388" s="312">
        <f>D388-C388</f>
        <v>0.06</v>
      </c>
      <c r="F388" s="313">
        <f>IF(E388=L386,H388,0)</f>
        <v>0</v>
      </c>
      <c r="G388" s="313">
        <f>IF(F388&gt;0,I388,0)</f>
        <v>0</v>
      </c>
      <c r="H388" s="310">
        <v>2</v>
      </c>
      <c r="I388" s="314">
        <f>INT(J388)</f>
        <v>1</v>
      </c>
      <c r="J388" s="314">
        <f>D388/L376</f>
        <v>1.5</v>
      </c>
      <c r="K388" s="310">
        <f>IF(F388=0,0,F388/G388)</f>
        <v>0</v>
      </c>
      <c r="L388" s="315">
        <f>ROUNDDOWN(K388,1)</f>
        <v>0</v>
      </c>
      <c r="M388" s="163"/>
      <c r="N388" s="163"/>
      <c r="O388" s="163"/>
      <c r="P388" s="163"/>
      <c r="Q388" s="163"/>
    </row>
    <row r="389" spans="1:17">
      <c r="A389" s="163"/>
      <c r="B389" s="162"/>
      <c r="C389" s="927">
        <f>L376*I389</f>
        <v>0.24</v>
      </c>
      <c r="D389" s="312">
        <f>I376*H389</f>
        <v>0.27</v>
      </c>
      <c r="E389" s="312">
        <f>D389-C389</f>
        <v>3.0000000000000027E-2</v>
      </c>
      <c r="F389" s="313">
        <f>IF(E389=L386,H389,0)</f>
        <v>3</v>
      </c>
      <c r="G389" s="313">
        <f>IF(F389&gt;0,I389,0)</f>
        <v>2</v>
      </c>
      <c r="H389" s="310">
        <v>3</v>
      </c>
      <c r="I389" s="314">
        <f>INT(J389)</f>
        <v>2</v>
      </c>
      <c r="J389" s="314">
        <f>D389/L376</f>
        <v>2.2500000000000004</v>
      </c>
      <c r="K389" s="310">
        <f>IF(F389=0,0,F389/G389)</f>
        <v>1.5</v>
      </c>
      <c r="L389" s="315">
        <f>ROUNDDOWN(K389,1)</f>
        <v>1.5</v>
      </c>
      <c r="M389" s="163"/>
      <c r="N389" s="163"/>
      <c r="O389" s="163"/>
      <c r="P389" s="163"/>
      <c r="Q389" s="163"/>
    </row>
    <row r="390" spans="1:17">
      <c r="A390" s="163"/>
      <c r="B390" s="162"/>
      <c r="C390" s="927">
        <f>L376*I390</f>
        <v>0.36</v>
      </c>
      <c r="D390" s="312">
        <f>I376*H390</f>
        <v>0.36</v>
      </c>
      <c r="E390" s="312">
        <f>D390-C390</f>
        <v>0</v>
      </c>
      <c r="F390" s="313">
        <f>IF(E390=L386,H390,0)</f>
        <v>0</v>
      </c>
      <c r="G390" s="313">
        <f>IF(F390&gt;0,I390,0)</f>
        <v>0</v>
      </c>
      <c r="H390" s="310">
        <v>4</v>
      </c>
      <c r="I390" s="314">
        <f>INT(J390)</f>
        <v>3</v>
      </c>
      <c r="J390" s="314">
        <f>D390/L376</f>
        <v>3</v>
      </c>
      <c r="K390" s="310">
        <f>IF(F390=0,0,F390/G390)</f>
        <v>0</v>
      </c>
      <c r="L390" s="315">
        <f>ROUNDDOWN(K390,1)</f>
        <v>0</v>
      </c>
      <c r="M390" s="163"/>
      <c r="N390" s="163"/>
      <c r="O390" s="163"/>
      <c r="P390" s="163"/>
      <c r="Q390" s="163"/>
    </row>
    <row r="391" spans="1:17" ht="15.75" thickBot="1">
      <c r="A391" s="163"/>
      <c r="B391" s="162"/>
      <c r="C391" s="928">
        <f>L376*I391</f>
        <v>0.36</v>
      </c>
      <c r="D391" s="316">
        <f>I376*H391</f>
        <v>0.44999999999999996</v>
      </c>
      <c r="E391" s="316">
        <f>D391-C391</f>
        <v>8.9999999999999969E-2</v>
      </c>
      <c r="F391" s="317">
        <f>IF(E391=L386,H391,0)</f>
        <v>0</v>
      </c>
      <c r="G391" s="317">
        <f>IF(F391&gt;0,I391,0)</f>
        <v>0</v>
      </c>
      <c r="H391" s="318">
        <v>5</v>
      </c>
      <c r="I391" s="319">
        <f>INT(J391)</f>
        <v>3</v>
      </c>
      <c r="J391" s="319">
        <f>D391/L376</f>
        <v>3.7499999999999996</v>
      </c>
      <c r="K391" s="318">
        <f>IF(F391=0,0,F391/G391)</f>
        <v>0</v>
      </c>
      <c r="L391" s="929">
        <f>ROUNDDOWN(K391,1)</f>
        <v>0</v>
      </c>
      <c r="M391" s="163"/>
      <c r="N391" s="163"/>
      <c r="O391" s="163"/>
      <c r="P391" s="163"/>
      <c r="Q391" s="163"/>
    </row>
    <row r="392" spans="1:17">
      <c r="A392" s="163"/>
      <c r="B392" s="162"/>
      <c r="C392" s="162"/>
      <c r="D392" s="162"/>
      <c r="E392" s="162"/>
      <c r="F392" s="162"/>
      <c r="G392" s="162"/>
      <c r="H392" s="162"/>
      <c r="I392" s="162"/>
      <c r="J392" s="162"/>
      <c r="K392" s="162"/>
      <c r="L392" s="162"/>
      <c r="M392" s="163"/>
      <c r="N392" s="163"/>
      <c r="O392" s="163"/>
      <c r="P392" s="163"/>
      <c r="Q392" s="163"/>
    </row>
    <row r="393" spans="1:17">
      <c r="A393" s="163"/>
      <c r="B393" s="162"/>
      <c r="C393" s="162"/>
      <c r="D393" s="162"/>
      <c r="E393" s="162"/>
      <c r="F393" s="162"/>
      <c r="G393" s="162"/>
      <c r="H393" s="162"/>
      <c r="I393" s="162"/>
      <c r="J393" s="162"/>
      <c r="K393" s="162"/>
      <c r="L393" s="162"/>
      <c r="M393" s="163"/>
      <c r="N393" s="163"/>
      <c r="O393" s="163"/>
      <c r="P393" s="163"/>
      <c r="Q393" s="163"/>
    </row>
    <row r="394" spans="1:17" ht="18">
      <c r="A394" s="163"/>
      <c r="B394" s="162"/>
      <c r="C394" s="1356" t="s">
        <v>453</v>
      </c>
      <c r="D394" s="1357"/>
      <c r="E394" s="1357"/>
      <c r="F394" s="1357"/>
      <c r="G394" s="1357"/>
      <c r="H394" s="1357"/>
      <c r="I394" s="1357"/>
      <c r="J394" s="1357"/>
      <c r="K394" s="1357"/>
      <c r="L394" s="1357"/>
      <c r="M394" s="1358"/>
      <c r="N394" s="163"/>
      <c r="O394" s="163"/>
      <c r="P394" s="163"/>
      <c r="Q394" s="163"/>
    </row>
    <row r="395" spans="1:17" ht="15.75">
      <c r="A395" s="163"/>
      <c r="B395" s="162"/>
      <c r="C395" s="1359" t="s">
        <v>811</v>
      </c>
      <c r="D395" s="1360"/>
      <c r="E395" s="1360"/>
      <c r="F395" s="1360"/>
      <c r="G395" s="1360"/>
      <c r="H395" s="1360"/>
      <c r="I395" s="1360"/>
      <c r="J395" s="1360"/>
      <c r="K395" s="1360"/>
      <c r="L395" s="1360"/>
      <c r="M395" s="1361"/>
      <c r="N395" s="163"/>
      <c r="O395" s="163"/>
      <c r="P395" s="163"/>
      <c r="Q395" s="163"/>
    </row>
    <row r="396" spans="1:17" ht="15.75">
      <c r="A396" s="163"/>
      <c r="B396" s="162"/>
      <c r="C396" s="459"/>
      <c r="D396" s="320"/>
      <c r="E396" s="1362" t="s">
        <v>454</v>
      </c>
      <c r="F396" s="1362"/>
      <c r="G396" s="1362"/>
      <c r="H396" s="1362"/>
      <c r="I396" s="1362"/>
      <c r="J396" s="1362"/>
      <c r="K396" s="1362"/>
      <c r="L396" s="1362"/>
      <c r="M396" s="1363"/>
      <c r="N396" s="163"/>
      <c r="O396" s="163"/>
      <c r="P396" s="163"/>
      <c r="Q396" s="163"/>
    </row>
    <row r="397" spans="1:17">
      <c r="A397" s="163"/>
      <c r="B397" s="162"/>
      <c r="C397" s="1364" t="s">
        <v>455</v>
      </c>
      <c r="D397" s="1365"/>
      <c r="E397" s="1365"/>
      <c r="F397" s="1365"/>
      <c r="G397" s="1365"/>
      <c r="H397" s="1365"/>
      <c r="I397" s="1365"/>
      <c r="J397" s="1365"/>
      <c r="K397" s="1365"/>
      <c r="L397" s="1365"/>
      <c r="M397" s="1366"/>
      <c r="N397" s="163"/>
      <c r="O397" s="163"/>
      <c r="P397" s="163"/>
      <c r="Q397" s="163"/>
    </row>
    <row r="398" spans="1:17">
      <c r="A398" s="163"/>
      <c r="B398" s="162"/>
      <c r="C398" s="1346" t="s">
        <v>456</v>
      </c>
      <c r="D398" s="1347"/>
      <c r="E398" s="1348" t="s">
        <v>457</v>
      </c>
      <c r="F398" s="1348"/>
      <c r="G398" s="206"/>
      <c r="H398" s="246"/>
      <c r="I398" s="246"/>
      <c r="J398" s="206"/>
      <c r="K398" s="321"/>
      <c r="L398" s="206"/>
      <c r="M398" s="222"/>
      <c r="N398" s="163"/>
      <c r="O398" s="163"/>
      <c r="P398" s="163"/>
      <c r="Q398" s="163"/>
    </row>
    <row r="399" spans="1:17">
      <c r="A399" s="163"/>
      <c r="B399" s="162"/>
      <c r="C399" s="1346"/>
      <c r="D399" s="1347"/>
      <c r="E399" s="1348"/>
      <c r="F399" s="1348"/>
      <c r="G399" s="206"/>
      <c r="H399" s="246"/>
      <c r="I399" s="246"/>
      <c r="J399" s="206"/>
      <c r="K399" s="321"/>
      <c r="L399" s="206"/>
      <c r="M399" s="222"/>
      <c r="N399" s="163"/>
      <c r="O399" s="163"/>
      <c r="P399" s="163"/>
      <c r="Q399" s="163"/>
    </row>
    <row r="400" spans="1:17">
      <c r="A400" s="163"/>
      <c r="B400" s="162"/>
      <c r="C400" s="1332">
        <v>10</v>
      </c>
      <c r="D400" s="1333"/>
      <c r="E400" s="1333">
        <v>0.1</v>
      </c>
      <c r="F400" s="1333"/>
      <c r="G400" s="206"/>
      <c r="H400" s="246"/>
      <c r="I400" s="246"/>
      <c r="J400" s="206"/>
      <c r="K400" s="460" t="s">
        <v>458</v>
      </c>
      <c r="L400" s="322">
        <f>C400/E400</f>
        <v>100</v>
      </c>
      <c r="M400" s="222"/>
      <c r="N400" s="163"/>
      <c r="O400" s="163"/>
      <c r="P400" s="163"/>
      <c r="Q400" s="163"/>
    </row>
    <row r="401" spans="1:17">
      <c r="A401" s="163"/>
      <c r="B401" s="162"/>
      <c r="C401" s="1332">
        <v>1</v>
      </c>
      <c r="D401" s="1333"/>
      <c r="E401" s="1333">
        <v>7.0000000000000007E-2</v>
      </c>
      <c r="F401" s="1333"/>
      <c r="G401" s="206"/>
      <c r="H401" s="246"/>
      <c r="I401" s="246"/>
      <c r="J401" s="206"/>
      <c r="K401" s="460" t="s">
        <v>458</v>
      </c>
      <c r="L401" s="322">
        <f>C401/E401</f>
        <v>14.285714285714285</v>
      </c>
      <c r="M401" s="222"/>
      <c r="N401" s="163"/>
      <c r="O401" s="163"/>
      <c r="P401" s="163"/>
      <c r="Q401" s="163"/>
    </row>
    <row r="402" spans="1:17">
      <c r="A402" s="163"/>
      <c r="B402" s="162"/>
      <c r="C402" s="323"/>
      <c r="D402" s="324"/>
      <c r="E402" s="325"/>
      <c r="F402" s="324"/>
      <c r="G402" s="206"/>
      <c r="H402" s="246"/>
      <c r="I402" s="246"/>
      <c r="J402" s="206"/>
      <c r="K402" s="206"/>
      <c r="L402" s="206"/>
      <c r="M402" s="222"/>
      <c r="N402" s="163"/>
      <c r="O402" s="163"/>
      <c r="P402" s="163"/>
      <c r="Q402" s="163"/>
    </row>
    <row r="403" spans="1:17" ht="15.75">
      <c r="A403" s="163"/>
      <c r="B403" s="162"/>
      <c r="C403" s="1351" t="s">
        <v>811</v>
      </c>
      <c r="D403" s="1352"/>
      <c r="E403" s="1352"/>
      <c r="F403" s="1352"/>
      <c r="G403" s="1352"/>
      <c r="H403" s="1352"/>
      <c r="I403" s="1352"/>
      <c r="J403" s="1352"/>
      <c r="K403" s="1352"/>
      <c r="L403" s="1352"/>
      <c r="M403" s="1353"/>
      <c r="N403" s="163"/>
      <c r="O403" s="163"/>
      <c r="P403" s="163"/>
      <c r="Q403" s="163"/>
    </row>
    <row r="404" spans="1:17" ht="15.75">
      <c r="A404" s="163"/>
      <c r="B404" s="162"/>
      <c r="C404" s="461"/>
      <c r="D404" s="326"/>
      <c r="E404" s="1354" t="s">
        <v>459</v>
      </c>
      <c r="F404" s="1354"/>
      <c r="G404" s="1354"/>
      <c r="H404" s="1354"/>
      <c r="I404" s="1354"/>
      <c r="J404" s="1354"/>
      <c r="K404" s="1354"/>
      <c r="L404" s="1354"/>
      <c r="M404" s="1355"/>
      <c r="N404" s="163"/>
      <c r="O404" s="163"/>
      <c r="P404" s="163"/>
      <c r="Q404" s="163"/>
    </row>
    <row r="405" spans="1:17">
      <c r="A405" s="163"/>
      <c r="B405" s="162"/>
      <c r="C405" s="1346" t="s">
        <v>456</v>
      </c>
      <c r="D405" s="1347"/>
      <c r="E405" s="1348" t="s">
        <v>460</v>
      </c>
      <c r="F405" s="1348"/>
      <c r="G405" s="1349" t="s">
        <v>461</v>
      </c>
      <c r="H405" s="1349"/>
      <c r="I405" s="1349"/>
      <c r="J405" s="327"/>
      <c r="K405" s="327"/>
      <c r="L405" s="327"/>
      <c r="M405" s="1350" t="s">
        <v>462</v>
      </c>
      <c r="N405" s="163"/>
      <c r="O405" s="163"/>
      <c r="P405" s="163"/>
      <c r="Q405" s="163"/>
    </row>
    <row r="406" spans="1:17">
      <c r="A406" s="163"/>
      <c r="B406" s="162"/>
      <c r="C406" s="1346"/>
      <c r="D406" s="1347"/>
      <c r="E406" s="1348"/>
      <c r="F406" s="1348"/>
      <c r="G406" s="1349"/>
      <c r="H406" s="1349"/>
      <c r="I406" s="1349"/>
      <c r="J406" s="327"/>
      <c r="K406" s="327"/>
      <c r="L406" s="327"/>
      <c r="M406" s="1350"/>
      <c r="N406" s="163"/>
      <c r="O406" s="163"/>
      <c r="P406" s="163"/>
      <c r="Q406" s="163"/>
    </row>
    <row r="407" spans="1:17">
      <c r="A407" s="163"/>
      <c r="B407" s="162"/>
      <c r="C407" s="1332">
        <v>0.9</v>
      </c>
      <c r="D407" s="1333"/>
      <c r="E407" s="1334">
        <v>7</v>
      </c>
      <c r="F407" s="1334"/>
      <c r="G407" s="1335" t="s">
        <v>463</v>
      </c>
      <c r="H407" s="1335"/>
      <c r="I407" s="1335"/>
      <c r="J407" s="328">
        <f>C407</f>
        <v>0.9</v>
      </c>
      <c r="K407" s="271" t="s">
        <v>142</v>
      </c>
      <c r="L407" s="329">
        <f>E407</f>
        <v>7</v>
      </c>
      <c r="M407" s="330">
        <f>C407/E407</f>
        <v>0.12857142857142859</v>
      </c>
      <c r="N407" s="163"/>
      <c r="O407" s="163"/>
      <c r="P407" s="163"/>
      <c r="Q407" s="163"/>
    </row>
    <row r="408" spans="1:17">
      <c r="A408" s="163"/>
      <c r="B408" s="162"/>
      <c r="C408" s="1332">
        <v>3.5</v>
      </c>
      <c r="D408" s="1333"/>
      <c r="E408" s="1334">
        <v>20</v>
      </c>
      <c r="F408" s="1334"/>
      <c r="G408" s="1335" t="s">
        <v>464</v>
      </c>
      <c r="H408" s="1335"/>
      <c r="I408" s="1335"/>
      <c r="J408" s="328">
        <f>C408</f>
        <v>3.5</v>
      </c>
      <c r="K408" s="271" t="s">
        <v>142</v>
      </c>
      <c r="L408" s="329">
        <f>E408</f>
        <v>20</v>
      </c>
      <c r="M408" s="330">
        <f>C408/E408</f>
        <v>0.17499999999999999</v>
      </c>
      <c r="N408" s="163"/>
      <c r="O408" s="163"/>
      <c r="P408" s="163"/>
      <c r="Q408" s="163"/>
    </row>
    <row r="409" spans="1:17">
      <c r="A409" s="163"/>
      <c r="B409" s="162"/>
      <c r="C409" s="331"/>
      <c r="D409" s="332"/>
      <c r="E409" s="249"/>
      <c r="F409" s="332"/>
      <c r="G409" s="249"/>
      <c r="H409" s="332"/>
      <c r="I409" s="332"/>
      <c r="J409" s="249"/>
      <c r="K409" s="249"/>
      <c r="L409" s="249"/>
      <c r="M409" s="333"/>
      <c r="N409" s="163"/>
      <c r="O409" s="163"/>
      <c r="P409" s="163"/>
      <c r="Q409" s="163"/>
    </row>
    <row r="410" spans="1:17">
      <c r="A410" s="163"/>
      <c r="B410" s="162"/>
      <c r="C410" s="163"/>
      <c r="D410" s="163"/>
      <c r="E410" s="163"/>
      <c r="F410" s="163"/>
      <c r="G410" s="163"/>
      <c r="H410" s="163"/>
      <c r="I410" s="163"/>
      <c r="J410" s="163"/>
      <c r="K410" s="163"/>
      <c r="L410" s="162"/>
      <c r="M410" s="163"/>
      <c r="N410" s="163"/>
      <c r="O410" s="163"/>
      <c r="P410" s="163"/>
      <c r="Q410" s="163"/>
    </row>
    <row r="411" spans="1:17" ht="15.75" thickBot="1">
      <c r="A411" s="163"/>
      <c r="B411" s="162"/>
      <c r="C411" s="163"/>
      <c r="D411" s="163"/>
      <c r="E411" s="163"/>
      <c r="F411" s="163"/>
      <c r="G411" s="163"/>
      <c r="H411" s="163"/>
      <c r="I411" s="163"/>
      <c r="J411" s="163"/>
      <c r="K411" s="163"/>
      <c r="L411" s="162"/>
      <c r="M411" s="163"/>
      <c r="N411" s="163"/>
      <c r="O411" s="163"/>
      <c r="P411" s="163"/>
      <c r="Q411" s="163"/>
    </row>
    <row r="412" spans="1:17">
      <c r="A412" s="163"/>
      <c r="B412" s="162"/>
      <c r="C412" s="1336" t="s">
        <v>465</v>
      </c>
      <c r="D412" s="1337"/>
      <c r="E412" s="1340" t="s">
        <v>466</v>
      </c>
      <c r="F412" s="1340"/>
      <c r="G412" s="1342" t="s">
        <v>467</v>
      </c>
      <c r="H412" s="1344" t="s">
        <v>455</v>
      </c>
      <c r="I412" s="1344"/>
      <c r="J412" s="1344"/>
      <c r="K412" s="1344"/>
      <c r="L412" s="1344"/>
      <c r="M412" s="1345"/>
      <c r="N412" s="163"/>
      <c r="O412" s="163"/>
      <c r="P412" s="163"/>
      <c r="Q412" s="163"/>
    </row>
    <row r="413" spans="1:17">
      <c r="A413" s="163"/>
      <c r="B413" s="162"/>
      <c r="C413" s="1338"/>
      <c r="D413" s="1339"/>
      <c r="E413" s="1341"/>
      <c r="F413" s="1341"/>
      <c r="G413" s="1343"/>
      <c r="H413" s="334"/>
      <c r="I413" s="334"/>
      <c r="J413" s="334"/>
      <c r="K413" s="334"/>
      <c r="L413" s="334"/>
      <c r="M413" s="335"/>
      <c r="N413" s="163"/>
      <c r="O413" s="163"/>
      <c r="P413" s="163"/>
      <c r="Q413" s="163"/>
    </row>
    <row r="414" spans="1:17">
      <c r="A414" s="163"/>
      <c r="B414" s="162"/>
      <c r="C414" s="1323">
        <v>32</v>
      </c>
      <c r="D414" s="1324"/>
      <c r="E414" s="1325">
        <v>1.45</v>
      </c>
      <c r="F414" s="1325"/>
      <c r="G414" s="1326">
        <f>C414/E414</f>
        <v>22.068965517241381</v>
      </c>
      <c r="H414" s="1327" t="s">
        <v>468</v>
      </c>
      <c r="I414" s="1327"/>
      <c r="J414" s="1327"/>
      <c r="K414" s="1327"/>
      <c r="L414" s="1327"/>
      <c r="M414" s="1328"/>
      <c r="N414" s="163"/>
      <c r="O414" s="163"/>
      <c r="P414" s="163"/>
      <c r="Q414" s="163"/>
    </row>
    <row r="415" spans="1:17">
      <c r="A415" s="163"/>
      <c r="B415" s="162"/>
      <c r="C415" s="1323"/>
      <c r="D415" s="1324"/>
      <c r="E415" s="1325"/>
      <c r="F415" s="1325"/>
      <c r="G415" s="1326"/>
      <c r="H415" s="1327"/>
      <c r="I415" s="1327"/>
      <c r="J415" s="1327"/>
      <c r="K415" s="1327"/>
      <c r="L415" s="1327"/>
      <c r="M415" s="1328"/>
      <c r="N415" s="163"/>
      <c r="O415" s="163"/>
      <c r="P415" s="163"/>
      <c r="Q415" s="163"/>
    </row>
    <row r="416" spans="1:17" ht="15.75">
      <c r="A416" s="163"/>
      <c r="B416" s="162"/>
      <c r="C416" s="1329" t="s">
        <v>469</v>
      </c>
      <c r="D416" s="1330"/>
      <c r="E416" s="1330"/>
      <c r="F416" s="1330"/>
      <c r="G416" s="1330"/>
      <c r="H416" s="1330"/>
      <c r="I416" s="1330"/>
      <c r="J416" s="1330"/>
      <c r="K416" s="1330"/>
      <c r="L416" s="1330"/>
      <c r="M416" s="1331"/>
      <c r="N416" s="163"/>
      <c r="O416" s="163"/>
      <c r="P416" s="163"/>
      <c r="Q416" s="163"/>
    </row>
    <row r="417" spans="1:17" ht="15.75">
      <c r="A417" s="163"/>
      <c r="B417" s="162"/>
      <c r="C417" s="1313">
        <v>32</v>
      </c>
      <c r="D417" s="1314"/>
      <c r="E417" s="1315">
        <v>1.2</v>
      </c>
      <c r="F417" s="1315"/>
      <c r="G417" s="462">
        <f t="shared" ref="G417:G428" si="6">C417/E417</f>
        <v>26.666666666666668</v>
      </c>
      <c r="H417" s="463" t="s">
        <v>470</v>
      </c>
      <c r="I417" s="336"/>
      <c r="J417" s="336"/>
      <c r="K417" s="336"/>
      <c r="L417" s="337"/>
      <c r="M417" s="338"/>
      <c r="N417" s="163"/>
      <c r="O417" s="163"/>
      <c r="P417" s="163"/>
      <c r="Q417" s="163"/>
    </row>
    <row r="418" spans="1:17" ht="15.75">
      <c r="A418" s="163"/>
      <c r="B418" s="162"/>
      <c r="C418" s="1313">
        <v>12</v>
      </c>
      <c r="D418" s="1314"/>
      <c r="E418" s="1315">
        <v>1</v>
      </c>
      <c r="F418" s="1315"/>
      <c r="G418" s="462">
        <f t="shared" si="6"/>
        <v>12</v>
      </c>
      <c r="H418" s="463" t="s">
        <v>471</v>
      </c>
      <c r="I418" s="336"/>
      <c r="J418" s="336"/>
      <c r="K418" s="336"/>
      <c r="L418" s="337"/>
      <c r="M418" s="338"/>
      <c r="N418" s="163"/>
      <c r="O418" s="163"/>
      <c r="P418" s="163"/>
      <c r="Q418" s="163"/>
    </row>
    <row r="419" spans="1:17" ht="15.75">
      <c r="A419" s="163"/>
      <c r="B419" s="162"/>
      <c r="C419" s="1313">
        <v>32</v>
      </c>
      <c r="D419" s="1314"/>
      <c r="E419" s="1315">
        <v>2</v>
      </c>
      <c r="F419" s="1315"/>
      <c r="G419" s="462">
        <f t="shared" si="6"/>
        <v>16</v>
      </c>
      <c r="H419" s="463" t="s">
        <v>472</v>
      </c>
      <c r="I419" s="336"/>
      <c r="J419" s="336"/>
      <c r="K419" s="336"/>
      <c r="L419" s="337"/>
      <c r="M419" s="338"/>
      <c r="N419" s="163"/>
      <c r="O419" s="163"/>
      <c r="P419" s="163"/>
      <c r="Q419" s="163"/>
    </row>
    <row r="420" spans="1:17" ht="15.75">
      <c r="A420" s="163"/>
      <c r="B420" s="162"/>
      <c r="C420" s="1313">
        <v>32</v>
      </c>
      <c r="D420" s="1314"/>
      <c r="E420" s="1315">
        <v>1.2</v>
      </c>
      <c r="F420" s="1315"/>
      <c r="G420" s="462">
        <f t="shared" si="6"/>
        <v>26.666666666666668</v>
      </c>
      <c r="H420" s="463" t="s">
        <v>472</v>
      </c>
      <c r="I420" s="336"/>
      <c r="J420" s="336"/>
      <c r="K420" s="336"/>
      <c r="L420" s="337"/>
      <c r="M420" s="338"/>
      <c r="N420" s="163"/>
      <c r="O420" s="163"/>
      <c r="P420" s="163"/>
      <c r="Q420" s="163"/>
    </row>
    <row r="421" spans="1:17" ht="15.75">
      <c r="A421" s="163"/>
      <c r="B421" s="162"/>
      <c r="C421" s="1313">
        <v>33</v>
      </c>
      <c r="D421" s="1314"/>
      <c r="E421" s="1315">
        <v>1.3</v>
      </c>
      <c r="F421" s="1315"/>
      <c r="G421" s="462">
        <f t="shared" si="6"/>
        <v>25.384615384615383</v>
      </c>
      <c r="H421" s="463" t="s">
        <v>473</v>
      </c>
      <c r="I421" s="336"/>
      <c r="J421" s="336"/>
      <c r="K421" s="336"/>
      <c r="L421" s="337"/>
      <c r="M421" s="338"/>
      <c r="N421" s="163"/>
      <c r="O421" s="163"/>
      <c r="P421" s="163"/>
      <c r="Q421" s="163"/>
    </row>
    <row r="422" spans="1:17" ht="15.75">
      <c r="A422" s="163"/>
      <c r="B422" s="162"/>
      <c r="C422" s="1313">
        <v>33</v>
      </c>
      <c r="D422" s="1314"/>
      <c r="E422" s="1315">
        <v>1.5</v>
      </c>
      <c r="F422" s="1315"/>
      <c r="G422" s="462">
        <f t="shared" si="6"/>
        <v>22</v>
      </c>
      <c r="H422" s="463" t="s">
        <v>474</v>
      </c>
      <c r="I422" s="336"/>
      <c r="J422" s="336"/>
      <c r="K422" s="336"/>
      <c r="L422" s="337"/>
      <c r="M422" s="338"/>
      <c r="N422" s="163"/>
      <c r="O422" s="163"/>
      <c r="P422" s="163"/>
      <c r="Q422" s="163"/>
    </row>
    <row r="423" spans="1:17" ht="15.75">
      <c r="A423" s="163"/>
      <c r="B423" s="162"/>
      <c r="C423" s="1313">
        <v>30</v>
      </c>
      <c r="D423" s="1314"/>
      <c r="E423" s="1315">
        <v>1.2</v>
      </c>
      <c r="F423" s="1315"/>
      <c r="G423" s="462">
        <f t="shared" si="6"/>
        <v>25</v>
      </c>
      <c r="H423" s="463" t="s">
        <v>475</v>
      </c>
      <c r="I423" s="336"/>
      <c r="J423" s="336"/>
      <c r="K423" s="336"/>
      <c r="L423" s="337"/>
      <c r="M423" s="338"/>
      <c r="N423" s="163"/>
      <c r="O423" s="163"/>
      <c r="P423" s="163"/>
      <c r="Q423" s="163"/>
    </row>
    <row r="424" spans="1:17" ht="15.75">
      <c r="A424" s="163"/>
      <c r="B424" s="162"/>
      <c r="C424" s="1313">
        <v>33</v>
      </c>
      <c r="D424" s="1314"/>
      <c r="E424" s="1315">
        <v>1.6</v>
      </c>
      <c r="F424" s="1315"/>
      <c r="G424" s="462">
        <f t="shared" si="6"/>
        <v>20.625</v>
      </c>
      <c r="H424" s="463" t="s">
        <v>476</v>
      </c>
      <c r="I424" s="336"/>
      <c r="J424" s="336"/>
      <c r="K424" s="336"/>
      <c r="L424" s="337"/>
      <c r="M424" s="338"/>
      <c r="N424" s="163"/>
      <c r="O424" s="163"/>
      <c r="P424" s="163"/>
      <c r="Q424" s="163"/>
    </row>
    <row r="425" spans="1:17" ht="15.75">
      <c r="A425" s="163"/>
      <c r="B425" s="162"/>
      <c r="C425" s="1313">
        <v>33</v>
      </c>
      <c r="D425" s="1314"/>
      <c r="E425" s="1315">
        <v>2</v>
      </c>
      <c r="F425" s="1315"/>
      <c r="G425" s="462">
        <f t="shared" si="6"/>
        <v>16.5</v>
      </c>
      <c r="H425" s="463" t="s">
        <v>477</v>
      </c>
      <c r="I425" s="336"/>
      <c r="J425" s="336"/>
      <c r="K425" s="336"/>
      <c r="L425" s="337"/>
      <c r="M425" s="338"/>
      <c r="N425" s="163"/>
      <c r="O425" s="163"/>
      <c r="P425" s="163"/>
      <c r="Q425" s="163"/>
    </row>
    <row r="426" spans="1:17" ht="15.75">
      <c r="A426" s="163"/>
      <c r="B426" s="162"/>
      <c r="C426" s="1313">
        <v>48</v>
      </c>
      <c r="D426" s="1314"/>
      <c r="E426" s="1315">
        <v>6</v>
      </c>
      <c r="F426" s="1315"/>
      <c r="G426" s="462">
        <f t="shared" si="6"/>
        <v>8</v>
      </c>
      <c r="H426" s="463" t="s">
        <v>478</v>
      </c>
      <c r="I426" s="336"/>
      <c r="J426" s="336"/>
      <c r="K426" s="336"/>
      <c r="L426" s="337"/>
      <c r="M426" s="338"/>
      <c r="N426" s="163"/>
      <c r="O426" s="163"/>
      <c r="P426" s="163"/>
      <c r="Q426" s="163"/>
    </row>
    <row r="427" spans="1:17" ht="15.75">
      <c r="A427" s="163"/>
      <c r="B427" s="162"/>
      <c r="C427" s="1313">
        <v>1</v>
      </c>
      <c r="D427" s="1314"/>
      <c r="E427" s="1315">
        <v>0.25</v>
      </c>
      <c r="F427" s="1315"/>
      <c r="G427" s="462">
        <f t="shared" si="6"/>
        <v>4</v>
      </c>
      <c r="H427" s="463" t="s">
        <v>479</v>
      </c>
      <c r="I427" s="336"/>
      <c r="J427" s="336"/>
      <c r="K427" s="336"/>
      <c r="L427" s="337"/>
      <c r="M427" s="338"/>
      <c r="N427" s="163"/>
      <c r="O427" s="163"/>
      <c r="P427" s="163"/>
      <c r="Q427" s="163"/>
    </row>
    <row r="428" spans="1:17" ht="15.75">
      <c r="A428" s="163"/>
      <c r="B428" s="162"/>
      <c r="C428" s="1313">
        <v>25</v>
      </c>
      <c r="D428" s="1314"/>
      <c r="E428" s="1315">
        <v>1</v>
      </c>
      <c r="F428" s="1315"/>
      <c r="G428" s="462">
        <f t="shared" si="6"/>
        <v>25</v>
      </c>
      <c r="H428" s="463" t="s">
        <v>480</v>
      </c>
      <c r="I428" s="336"/>
      <c r="J428" s="336"/>
      <c r="K428" s="336"/>
      <c r="L428" s="337"/>
      <c r="M428" s="338"/>
      <c r="N428" s="163"/>
      <c r="O428" s="163"/>
      <c r="P428" s="163"/>
      <c r="Q428" s="163"/>
    </row>
    <row r="429" spans="1:17" ht="15.75">
      <c r="A429" s="163"/>
      <c r="B429" s="162"/>
      <c r="C429" s="930"/>
      <c r="D429" s="464"/>
      <c r="E429" s="465"/>
      <c r="F429" s="465"/>
      <c r="G429" s="462"/>
      <c r="H429" s="463"/>
      <c r="I429" s="336"/>
      <c r="J429" s="336"/>
      <c r="K429" s="336"/>
      <c r="L429" s="337"/>
      <c r="M429" s="338"/>
      <c r="N429" s="163"/>
      <c r="O429" s="163"/>
      <c r="P429" s="163"/>
      <c r="Q429" s="163"/>
    </row>
    <row r="430" spans="1:17" ht="15.75">
      <c r="A430" s="163"/>
      <c r="B430" s="162"/>
      <c r="C430" s="931" t="s">
        <v>812</v>
      </c>
      <c r="D430" s="464"/>
      <c r="E430" s="465"/>
      <c r="F430" s="465"/>
      <c r="G430" s="462"/>
      <c r="H430" s="463"/>
      <c r="I430" s="336"/>
      <c r="J430" s="336"/>
      <c r="K430" s="336"/>
      <c r="L430" s="337"/>
      <c r="M430" s="338"/>
      <c r="N430" s="163"/>
      <c r="O430" s="163"/>
      <c r="P430" s="163"/>
      <c r="Q430" s="163"/>
    </row>
    <row r="431" spans="1:17">
      <c r="A431" s="163"/>
      <c r="B431" s="162"/>
      <c r="C431" s="1316" t="s">
        <v>481</v>
      </c>
      <c r="D431" s="1317"/>
      <c r="E431" s="1317"/>
      <c r="F431" s="1317"/>
      <c r="G431" s="1317"/>
      <c r="H431" s="1317"/>
      <c r="I431" s="1317"/>
      <c r="J431" s="1317"/>
      <c r="K431" s="1317"/>
      <c r="L431" s="1317"/>
      <c r="M431" s="1318"/>
      <c r="N431" s="163"/>
      <c r="O431" s="163"/>
      <c r="P431" s="163"/>
      <c r="Q431" s="163"/>
    </row>
    <row r="432" spans="1:17">
      <c r="A432" s="163"/>
      <c r="B432" s="162"/>
      <c r="C432" s="1316"/>
      <c r="D432" s="1317"/>
      <c r="E432" s="1317"/>
      <c r="F432" s="1317"/>
      <c r="G432" s="1317"/>
      <c r="H432" s="1317"/>
      <c r="I432" s="1317"/>
      <c r="J432" s="1317"/>
      <c r="K432" s="1317"/>
      <c r="L432" s="1317"/>
      <c r="M432" s="1318"/>
      <c r="N432" s="163"/>
      <c r="O432" s="163"/>
      <c r="P432" s="163"/>
      <c r="Q432" s="163"/>
    </row>
    <row r="433" spans="1:17" ht="15.75" thickBot="1">
      <c r="A433" s="163"/>
      <c r="B433" s="162"/>
      <c r="C433" s="1319"/>
      <c r="D433" s="1320"/>
      <c r="E433" s="1320"/>
      <c r="F433" s="1320"/>
      <c r="G433" s="1320"/>
      <c r="H433" s="1320"/>
      <c r="I433" s="1320"/>
      <c r="J433" s="1320"/>
      <c r="K433" s="1320"/>
      <c r="L433" s="1320"/>
      <c r="M433" s="1321"/>
      <c r="N433" s="163"/>
      <c r="O433" s="163"/>
      <c r="P433" s="163"/>
      <c r="Q433" s="163"/>
    </row>
    <row r="434" spans="1:17">
      <c r="A434" s="163"/>
      <c r="B434" s="162"/>
      <c r="C434" s="162"/>
      <c r="D434" s="162"/>
      <c r="E434" s="162"/>
      <c r="F434" s="162"/>
      <c r="G434" s="162"/>
      <c r="H434" s="162"/>
      <c r="I434" s="162"/>
      <c r="J434" s="162"/>
      <c r="K434" s="162"/>
      <c r="L434" s="162"/>
      <c r="M434" s="163"/>
      <c r="N434" s="163"/>
      <c r="O434" s="163"/>
      <c r="P434" s="163"/>
      <c r="Q434" s="163"/>
    </row>
    <row r="435" spans="1:17">
      <c r="A435" s="748"/>
      <c r="B435" s="749"/>
      <c r="C435" s="750"/>
      <c r="D435" s="750"/>
      <c r="E435" s="750"/>
      <c r="F435" s="750"/>
      <c r="G435" s="750"/>
      <c r="H435" s="750"/>
      <c r="I435" s="750"/>
      <c r="J435" s="749"/>
      <c r="K435" s="749"/>
      <c r="L435" s="749"/>
      <c r="M435" s="748"/>
      <c r="N435" s="748"/>
      <c r="O435" s="748"/>
      <c r="P435" s="748"/>
      <c r="Q435" s="748"/>
    </row>
    <row r="436" spans="1:17">
      <c r="A436" s="163"/>
      <c r="B436" s="162"/>
      <c r="C436" s="162"/>
      <c r="D436" s="162"/>
      <c r="E436" s="162"/>
      <c r="F436" s="162"/>
      <c r="G436" s="162"/>
      <c r="H436" s="162"/>
      <c r="I436" s="162"/>
      <c r="J436" s="162"/>
      <c r="K436" s="162"/>
      <c r="L436" s="162"/>
      <c r="M436" s="163"/>
      <c r="N436" s="163"/>
      <c r="O436" s="163"/>
      <c r="P436" s="163"/>
      <c r="Q436" s="163"/>
    </row>
    <row r="437" spans="1:17" ht="20.25">
      <c r="A437" s="163"/>
      <c r="B437" s="1322" t="s">
        <v>388</v>
      </c>
      <c r="C437" s="1322"/>
      <c r="D437" s="1322"/>
      <c r="E437" s="1322"/>
      <c r="F437" s="1322"/>
      <c r="G437" s="1322"/>
      <c r="H437" s="1322"/>
      <c r="I437" s="1322"/>
      <c r="J437" s="1322"/>
      <c r="K437" s="1322"/>
      <c r="L437" s="1322"/>
      <c r="M437" s="1322"/>
      <c r="N437" s="1322"/>
      <c r="O437" s="162"/>
      <c r="P437" s="162"/>
      <c r="Q437" s="162"/>
    </row>
    <row r="438" spans="1:17">
      <c r="A438" s="163"/>
      <c r="B438" s="932"/>
      <c r="C438" s="195"/>
      <c r="D438" s="195"/>
      <c r="E438" s="195"/>
      <c r="F438" s="195"/>
      <c r="G438" s="195"/>
      <c r="H438" s="195"/>
      <c r="I438" s="195"/>
      <c r="J438" s="195"/>
      <c r="K438" s="195"/>
      <c r="L438" s="195"/>
      <c r="M438" s="195"/>
      <c r="N438" s="933"/>
      <c r="O438" s="162"/>
      <c r="P438" s="162"/>
      <c r="Q438" s="162"/>
    </row>
    <row r="439" spans="1:17" ht="18">
      <c r="A439" s="163"/>
      <c r="B439" s="1308" t="s">
        <v>389</v>
      </c>
      <c r="C439" s="1309"/>
      <c r="D439" s="1309"/>
      <c r="E439" s="1309"/>
      <c r="F439" s="1309"/>
      <c r="G439" s="1309"/>
      <c r="H439" s="1309"/>
      <c r="I439" s="1309"/>
      <c r="J439" s="1309"/>
      <c r="K439" s="1309"/>
      <c r="L439" s="1309"/>
      <c r="M439" s="1309"/>
      <c r="N439" s="1310"/>
      <c r="O439" s="162"/>
      <c r="P439" s="162"/>
      <c r="Q439" s="162"/>
    </row>
    <row r="440" spans="1:17" ht="18">
      <c r="A440" s="163"/>
      <c r="B440" s="196"/>
      <c r="C440" s="197"/>
      <c r="D440" s="197"/>
      <c r="E440" s="197"/>
      <c r="F440" s="197"/>
      <c r="G440" s="197"/>
      <c r="H440" s="197"/>
      <c r="I440" s="197"/>
      <c r="J440" s="197"/>
      <c r="K440" s="197"/>
      <c r="L440" s="197"/>
      <c r="M440" s="197"/>
      <c r="N440" s="198"/>
      <c r="O440" s="162"/>
      <c r="P440" s="162"/>
      <c r="Q440" s="162"/>
    </row>
    <row r="441" spans="1:17" ht="15.75">
      <c r="A441" s="163"/>
      <c r="B441" s="199"/>
      <c r="C441" s="200"/>
      <c r="D441" s="200"/>
      <c r="E441" s="201" t="s">
        <v>390</v>
      </c>
      <c r="F441" s="202">
        <v>250</v>
      </c>
      <c r="G441" s="202">
        <v>620</v>
      </c>
      <c r="H441" s="202">
        <v>37</v>
      </c>
      <c r="I441" s="202">
        <v>14</v>
      </c>
      <c r="J441" s="203">
        <f>SUM(F441:I441)</f>
        <v>921</v>
      </c>
      <c r="K441" s="204" t="s">
        <v>391</v>
      </c>
      <c r="L441" s="205"/>
      <c r="M441" s="206"/>
      <c r="N441" s="207"/>
      <c r="O441" s="162"/>
      <c r="P441" s="162"/>
      <c r="Q441" s="162"/>
    </row>
    <row r="442" spans="1:17" ht="15.75">
      <c r="A442" s="163"/>
      <c r="B442" s="199"/>
      <c r="C442" s="200"/>
      <c r="D442" s="200"/>
      <c r="E442" s="208" t="s">
        <v>392</v>
      </c>
      <c r="F442" s="209">
        <v>4.4999999999999998E-2</v>
      </c>
      <c r="G442" s="209">
        <v>7.0000000000000007E-2</v>
      </c>
      <c r="H442" s="209">
        <v>0.11</v>
      </c>
      <c r="I442" s="210">
        <v>0.13</v>
      </c>
      <c r="J442" s="206"/>
      <c r="K442" s="211" t="s">
        <v>393</v>
      </c>
      <c r="L442" s="212">
        <v>25</v>
      </c>
      <c r="M442" s="213" t="s">
        <v>394</v>
      </c>
      <c r="N442" s="207"/>
      <c r="O442" s="162"/>
      <c r="P442" s="162"/>
      <c r="Q442" s="162"/>
    </row>
    <row r="443" spans="1:17" ht="15.75">
      <c r="A443" s="163"/>
      <c r="B443" s="199"/>
      <c r="C443" s="200"/>
      <c r="D443" s="200"/>
      <c r="E443" s="214" t="s">
        <v>395</v>
      </c>
      <c r="F443" s="215" t="s">
        <v>396</v>
      </c>
      <c r="G443" s="216" t="s">
        <v>397</v>
      </c>
      <c r="H443" s="217" t="s">
        <v>398</v>
      </c>
      <c r="I443" s="216" t="s">
        <v>383</v>
      </c>
      <c r="J443" s="1311" t="s">
        <v>399</v>
      </c>
      <c r="K443" s="1311"/>
      <c r="L443" s="1311"/>
      <c r="M443" s="206"/>
      <c r="N443" s="207"/>
      <c r="O443" s="162"/>
      <c r="P443" s="162"/>
      <c r="Q443" s="162"/>
    </row>
    <row r="444" spans="1:17">
      <c r="A444" s="163"/>
      <c r="B444" s="199"/>
      <c r="C444" s="200"/>
      <c r="D444" s="200"/>
      <c r="E444" s="218" t="s">
        <v>400</v>
      </c>
      <c r="F444" s="934">
        <f>F442*F441</f>
        <v>11.25</v>
      </c>
      <c r="G444" s="934">
        <f>G442*G441</f>
        <v>43.400000000000006</v>
      </c>
      <c r="H444" s="934">
        <f>H442*H441</f>
        <v>4.07</v>
      </c>
      <c r="I444" s="219">
        <f>I442*I441</f>
        <v>1.82</v>
      </c>
      <c r="J444" s="220">
        <f>SUM(F444:I444)</f>
        <v>60.540000000000006</v>
      </c>
      <c r="K444" s="220"/>
      <c r="L444" s="221" t="s">
        <v>401</v>
      </c>
      <c r="M444" s="206"/>
      <c r="N444" s="222"/>
      <c r="O444" s="162"/>
      <c r="P444" s="162"/>
      <c r="Q444" s="162"/>
    </row>
    <row r="445" spans="1:17" ht="18">
      <c r="A445" s="163"/>
      <c r="B445" s="199"/>
      <c r="C445" s="200"/>
      <c r="D445" s="200"/>
      <c r="E445" s="223" t="s">
        <v>402</v>
      </c>
      <c r="F445" s="935">
        <f>F444/(100-L442)*100</f>
        <v>15</v>
      </c>
      <c r="G445" s="935">
        <f>G444/(100-L442)*100</f>
        <v>57.866666666666674</v>
      </c>
      <c r="H445" s="935">
        <f>H444/(100-L442)*100</f>
        <v>5.4266666666666667</v>
      </c>
      <c r="I445" s="224">
        <f>I444/(100-L442)*100</f>
        <v>2.4266666666666667</v>
      </c>
      <c r="J445" s="225">
        <f>SUM(F445:I445)</f>
        <v>80.72</v>
      </c>
      <c r="K445" s="226"/>
      <c r="L445" s="227" t="s">
        <v>403</v>
      </c>
      <c r="M445" s="206"/>
      <c r="N445" s="222"/>
      <c r="O445" s="162"/>
      <c r="P445" s="162"/>
      <c r="Q445" s="162"/>
    </row>
    <row r="446" spans="1:17">
      <c r="A446" s="163"/>
      <c r="B446" s="199"/>
      <c r="C446" s="200"/>
      <c r="D446" s="200"/>
      <c r="E446" s="200"/>
      <c r="F446" s="200"/>
      <c r="G446" s="200"/>
      <c r="H446" s="200"/>
      <c r="I446" s="200"/>
      <c r="J446" s="228">
        <f>J445-J444</f>
        <v>20.179999999999993</v>
      </c>
      <c r="K446" s="228"/>
      <c r="L446" s="229" t="s">
        <v>404</v>
      </c>
      <c r="M446" s="230"/>
      <c r="N446" s="207"/>
      <c r="O446" s="162"/>
      <c r="P446" s="162"/>
      <c r="Q446" s="162"/>
    </row>
    <row r="447" spans="1:17">
      <c r="A447" s="163"/>
      <c r="B447" s="199"/>
      <c r="C447" s="200"/>
      <c r="D447" s="200"/>
      <c r="E447" s="200"/>
      <c r="F447" s="200"/>
      <c r="G447" s="200"/>
      <c r="H447" s="200"/>
      <c r="I447" s="200"/>
      <c r="J447" s="231">
        <f>(J446/J441)*1000</f>
        <v>21.910966340933761</v>
      </c>
      <c r="K447" s="228"/>
      <c r="L447" s="229" t="s">
        <v>405</v>
      </c>
      <c r="M447" s="230"/>
      <c r="N447" s="207"/>
      <c r="O447" s="162"/>
      <c r="P447" s="162"/>
      <c r="Q447" s="162"/>
    </row>
    <row r="448" spans="1:17">
      <c r="A448" s="163"/>
      <c r="B448" s="199"/>
      <c r="C448" s="232" t="s">
        <v>394</v>
      </c>
      <c r="D448" s="233" t="s">
        <v>406</v>
      </c>
      <c r="E448" s="200"/>
      <c r="F448" s="200"/>
      <c r="G448" s="200"/>
      <c r="H448" s="200"/>
      <c r="I448" s="200"/>
      <c r="J448" s="200"/>
      <c r="K448" s="200"/>
      <c r="L448" s="200"/>
      <c r="M448" s="200"/>
      <c r="N448" s="207"/>
      <c r="O448" s="162"/>
      <c r="P448" s="162"/>
      <c r="Q448" s="162"/>
    </row>
    <row r="449" spans="1:17">
      <c r="A449" s="163"/>
      <c r="B449" s="199"/>
      <c r="C449" s="234"/>
      <c r="D449" s="233" t="s">
        <v>407</v>
      </c>
      <c r="E449" s="200"/>
      <c r="F449" s="200"/>
      <c r="G449" s="200"/>
      <c r="H449" s="200"/>
      <c r="I449" s="200"/>
      <c r="J449" s="200"/>
      <c r="K449" s="200"/>
      <c r="L449" s="200"/>
      <c r="M449" s="200"/>
      <c r="N449" s="207"/>
      <c r="O449" s="162"/>
      <c r="P449" s="162"/>
      <c r="Q449" s="162"/>
    </row>
    <row r="450" spans="1:17">
      <c r="A450" s="163"/>
      <c r="B450" s="235"/>
      <c r="C450" s="236"/>
      <c r="D450" s="236"/>
      <c r="E450" s="236"/>
      <c r="F450" s="236"/>
      <c r="G450" s="236"/>
      <c r="H450" s="236"/>
      <c r="I450" s="236"/>
      <c r="J450" s="236"/>
      <c r="K450" s="236"/>
      <c r="L450" s="236"/>
      <c r="M450" s="236"/>
      <c r="N450" s="237"/>
      <c r="O450" s="162"/>
      <c r="P450" s="162"/>
      <c r="Q450" s="162"/>
    </row>
    <row r="451" spans="1:17">
      <c r="A451" s="163"/>
      <c r="B451" s="162"/>
      <c r="C451" s="162"/>
      <c r="D451" s="162"/>
      <c r="E451" s="162"/>
      <c r="F451" s="162"/>
      <c r="G451" s="162"/>
      <c r="H451" s="162"/>
      <c r="I451" s="162"/>
      <c r="J451" s="162"/>
      <c r="K451" s="162"/>
      <c r="L451" s="162"/>
      <c r="M451" s="163"/>
      <c r="N451" s="163"/>
      <c r="O451" s="163"/>
      <c r="P451" s="163"/>
      <c r="Q451" s="163"/>
    </row>
    <row r="452" spans="1:17" ht="15.75" thickBot="1">
      <c r="A452" s="163"/>
      <c r="B452" s="162"/>
      <c r="C452" s="162"/>
      <c r="D452" s="162"/>
      <c r="E452" s="162"/>
      <c r="F452" s="162"/>
      <c r="G452" s="162"/>
      <c r="H452" s="162"/>
      <c r="I452" s="162"/>
      <c r="J452" s="162"/>
      <c r="K452" s="162"/>
      <c r="L452" s="162"/>
      <c r="M452" s="163"/>
      <c r="N452" s="163"/>
      <c r="O452" s="163"/>
      <c r="P452" s="163"/>
      <c r="Q452" s="163"/>
    </row>
    <row r="453" spans="1:17">
      <c r="A453" s="1298" t="s">
        <v>8</v>
      </c>
      <c r="B453" s="1300" t="s">
        <v>482</v>
      </c>
      <c r="C453" s="1301"/>
      <c r="D453" s="1301"/>
      <c r="E453" s="1301"/>
      <c r="F453" s="1301"/>
      <c r="G453" s="1301"/>
      <c r="H453" s="1301"/>
      <c r="I453" s="1301"/>
      <c r="J453" s="1301"/>
      <c r="K453" s="1301"/>
      <c r="L453" s="1301"/>
      <c r="M453" s="1301"/>
      <c r="N453" s="1304">
        <v>1</v>
      </c>
      <c r="O453" s="163"/>
      <c r="P453" s="163"/>
      <c r="Q453" s="163"/>
    </row>
    <row r="454" spans="1:17">
      <c r="A454" s="1299"/>
      <c r="B454" s="1302"/>
      <c r="C454" s="1303"/>
      <c r="D454" s="1303"/>
      <c r="E454" s="1303"/>
      <c r="F454" s="1303"/>
      <c r="G454" s="1303"/>
      <c r="H454" s="1303"/>
      <c r="I454" s="1303"/>
      <c r="J454" s="1303"/>
      <c r="K454" s="1303"/>
      <c r="L454" s="1303"/>
      <c r="M454" s="1303"/>
      <c r="N454" s="1305"/>
      <c r="O454" s="163"/>
      <c r="P454" s="163"/>
      <c r="Q454" s="163"/>
    </row>
    <row r="455" spans="1:17" ht="20.25">
      <c r="A455" s="1282"/>
      <c r="B455" s="1283" t="s">
        <v>483</v>
      </c>
      <c r="C455" s="1284"/>
      <c r="D455" s="1284"/>
      <c r="E455" s="1284"/>
      <c r="F455" s="1284"/>
      <c r="G455" s="1284"/>
      <c r="H455" s="1284"/>
      <c r="I455" s="1284"/>
      <c r="J455" s="1284"/>
      <c r="K455" s="1284"/>
      <c r="L455" s="1284"/>
      <c r="M455" s="1284"/>
      <c r="N455" s="1285"/>
      <c r="O455" s="163"/>
      <c r="P455" s="163"/>
      <c r="Q455" s="163"/>
    </row>
    <row r="456" spans="1:17">
      <c r="A456" s="1282"/>
      <c r="B456" s="1286" t="s">
        <v>813</v>
      </c>
      <c r="C456" s="1287"/>
      <c r="D456" s="1287"/>
      <c r="E456" s="1287"/>
      <c r="F456" s="1287"/>
      <c r="G456" s="1287"/>
      <c r="H456" s="1287"/>
      <c r="I456" s="1287"/>
      <c r="J456" s="1287"/>
      <c r="K456" s="1287"/>
      <c r="L456" s="1287"/>
      <c r="M456" s="1287"/>
      <c r="N456" s="1288"/>
      <c r="O456" s="163"/>
      <c r="P456" s="163"/>
      <c r="Q456" s="163"/>
    </row>
    <row r="457" spans="1:17">
      <c r="A457" s="1282"/>
      <c r="B457" s="1286"/>
      <c r="C457" s="1287"/>
      <c r="D457" s="1287"/>
      <c r="E457" s="1287"/>
      <c r="F457" s="1287"/>
      <c r="G457" s="1287"/>
      <c r="H457" s="1287"/>
      <c r="I457" s="1287"/>
      <c r="J457" s="1287"/>
      <c r="K457" s="1287"/>
      <c r="L457" s="1287"/>
      <c r="M457" s="1287"/>
      <c r="N457" s="1288"/>
      <c r="O457" s="163"/>
      <c r="P457" s="163"/>
      <c r="Q457" s="163"/>
    </row>
    <row r="458" spans="1:17">
      <c r="A458" s="1282"/>
      <c r="B458" s="1286"/>
      <c r="C458" s="1287"/>
      <c r="D458" s="1287"/>
      <c r="E458" s="1287"/>
      <c r="F458" s="1287"/>
      <c r="G458" s="1287"/>
      <c r="H458" s="1287"/>
      <c r="I458" s="1287"/>
      <c r="J458" s="1287"/>
      <c r="K458" s="1287"/>
      <c r="L458" s="1287"/>
      <c r="M458" s="1287"/>
      <c r="N458" s="1288"/>
      <c r="O458" s="163"/>
      <c r="P458" s="163"/>
      <c r="Q458" s="163"/>
    </row>
    <row r="459" spans="1:17">
      <c r="A459" s="1282"/>
      <c r="B459" s="1286"/>
      <c r="C459" s="1287"/>
      <c r="D459" s="1287"/>
      <c r="E459" s="1287"/>
      <c r="F459" s="1287"/>
      <c r="G459" s="1287"/>
      <c r="H459" s="1287"/>
      <c r="I459" s="1287"/>
      <c r="J459" s="1287"/>
      <c r="K459" s="1287"/>
      <c r="L459" s="1287"/>
      <c r="M459" s="1287"/>
      <c r="N459" s="1288"/>
      <c r="O459" s="163"/>
      <c r="P459" s="163"/>
      <c r="Q459" s="163"/>
    </row>
    <row r="460" spans="1:17">
      <c r="A460" s="1282"/>
      <c r="B460" s="1289"/>
      <c r="C460" s="1290"/>
      <c r="D460" s="1290"/>
      <c r="E460" s="1290"/>
      <c r="F460" s="1290"/>
      <c r="G460" s="1290"/>
      <c r="H460" s="1290"/>
      <c r="I460" s="1290"/>
      <c r="J460" s="1290"/>
      <c r="K460" s="1290"/>
      <c r="L460" s="1290"/>
      <c r="M460" s="1290"/>
      <c r="N460" s="1291"/>
      <c r="O460" s="163"/>
      <c r="P460" s="163"/>
      <c r="Q460" s="163"/>
    </row>
    <row r="461" spans="1:17">
      <c r="A461" s="1282"/>
      <c r="B461" s="936"/>
      <c r="C461" s="340"/>
      <c r="D461" s="340"/>
      <c r="E461" s="340"/>
      <c r="F461" s="340"/>
      <c r="G461" s="340"/>
      <c r="H461" s="340"/>
      <c r="I461" s="340"/>
      <c r="J461" s="340"/>
      <c r="K461" s="340"/>
      <c r="L461" s="1312" t="s">
        <v>18</v>
      </c>
      <c r="M461" s="1312"/>
      <c r="N461" s="341"/>
      <c r="O461" s="163"/>
      <c r="P461" s="163"/>
      <c r="Q461" s="163"/>
    </row>
    <row r="462" spans="1:17" ht="15.75">
      <c r="A462" s="1282"/>
      <c r="B462" s="340"/>
      <c r="C462" s="340"/>
      <c r="D462" s="340"/>
      <c r="E462" s="340"/>
      <c r="F462" s="340"/>
      <c r="G462" s="340"/>
      <c r="H462" s="340"/>
      <c r="I462" s="340"/>
      <c r="J462" s="340"/>
      <c r="K462" s="342" t="s">
        <v>814</v>
      </c>
      <c r="L462" s="1306" t="s">
        <v>484</v>
      </c>
      <c r="M462" s="1307"/>
      <c r="N462" s="341"/>
      <c r="O462" s="163"/>
      <c r="P462" s="163"/>
      <c r="Q462" s="163"/>
    </row>
    <row r="463" spans="1:17">
      <c r="A463" s="1282"/>
      <c r="B463" s="936"/>
      <c r="C463" s="340"/>
      <c r="D463" s="340"/>
      <c r="E463" s="340"/>
      <c r="F463" s="340"/>
      <c r="G463" s="340"/>
      <c r="H463" s="340"/>
      <c r="I463" s="340"/>
      <c r="J463" s="340"/>
      <c r="K463" s="340"/>
      <c r="L463" s="340"/>
      <c r="M463" s="343"/>
      <c r="N463" s="341"/>
      <c r="O463" s="163"/>
      <c r="P463" s="163"/>
      <c r="Q463" s="163"/>
    </row>
    <row r="464" spans="1:17" ht="18">
      <c r="A464" s="1282"/>
      <c r="B464" s="936"/>
      <c r="C464" s="340"/>
      <c r="D464" s="340"/>
      <c r="E464" s="340"/>
      <c r="F464" s="344" t="s">
        <v>427</v>
      </c>
      <c r="G464" s="345" t="s">
        <v>396</v>
      </c>
      <c r="H464" s="346" t="s">
        <v>397</v>
      </c>
      <c r="I464" s="347" t="s">
        <v>398</v>
      </c>
      <c r="J464" s="346" t="s">
        <v>383</v>
      </c>
      <c r="K464" s="346" t="s">
        <v>485</v>
      </c>
      <c r="L464" s="340"/>
      <c r="M464" s="340"/>
      <c r="N464" s="341"/>
      <c r="O464" s="163"/>
      <c r="P464" s="163"/>
      <c r="Q464" s="163"/>
    </row>
    <row r="465" spans="1:17" ht="18.75">
      <c r="A465" s="1282"/>
      <c r="B465" s="936"/>
      <c r="C465" s="340"/>
      <c r="D465" s="340"/>
      <c r="E465" s="340"/>
      <c r="F465" s="348" t="s">
        <v>390</v>
      </c>
      <c r="G465" s="349">
        <v>50</v>
      </c>
      <c r="H465" s="349">
        <v>500</v>
      </c>
      <c r="I465" s="349">
        <v>150</v>
      </c>
      <c r="J465" s="349">
        <v>13</v>
      </c>
      <c r="K465" s="349">
        <v>13</v>
      </c>
      <c r="L465" s="203">
        <f>SUM(G465:K465)</f>
        <v>726</v>
      </c>
      <c r="M465" s="350" t="s">
        <v>391</v>
      </c>
      <c r="N465" s="341"/>
      <c r="O465" s="163"/>
      <c r="P465" s="163"/>
      <c r="Q465" s="163"/>
    </row>
    <row r="466" spans="1:17" ht="18.75">
      <c r="A466" s="1282"/>
      <c r="B466" s="936"/>
      <c r="C466" s="340"/>
      <c r="D466" s="340"/>
      <c r="E466" s="340"/>
      <c r="F466" s="351" t="s">
        <v>486</v>
      </c>
      <c r="G466" s="352">
        <v>0.5</v>
      </c>
      <c r="H466" s="352">
        <v>1</v>
      </c>
      <c r="I466" s="352">
        <v>1</v>
      </c>
      <c r="J466" s="352">
        <v>2</v>
      </c>
      <c r="K466" s="352">
        <v>1</v>
      </c>
      <c r="L466" s="353">
        <f>SUM(G466:K466)/COUNTIF(G466:K466,"&gt;0")</f>
        <v>1.1000000000000001</v>
      </c>
      <c r="M466" s="350" t="s">
        <v>487</v>
      </c>
      <c r="N466" s="341"/>
      <c r="O466" s="163"/>
      <c r="P466" s="163"/>
      <c r="Q466" s="163"/>
    </row>
    <row r="467" spans="1:17" ht="18">
      <c r="A467" s="1282"/>
      <c r="B467" s="936"/>
      <c r="C467" s="340"/>
      <c r="D467" s="340"/>
      <c r="E467" s="340"/>
      <c r="F467" s="354" t="s">
        <v>488</v>
      </c>
      <c r="G467" s="937">
        <f>G466*G465</f>
        <v>25</v>
      </c>
      <c r="H467" s="938">
        <f>H466*H465</f>
        <v>500</v>
      </c>
      <c r="I467" s="938">
        <f>I466*I465</f>
        <v>150</v>
      </c>
      <c r="J467" s="938">
        <f>J466*J465</f>
        <v>26</v>
      </c>
      <c r="K467" s="938">
        <f>K466*K465</f>
        <v>13</v>
      </c>
      <c r="L467" s="203">
        <f>SUM(G467:K467)</f>
        <v>714</v>
      </c>
      <c r="M467" s="350" t="str">
        <f>L462</f>
        <v>pommes</v>
      </c>
      <c r="N467" s="341"/>
      <c r="O467" s="163"/>
      <c r="P467" s="163"/>
      <c r="Q467" s="163"/>
    </row>
    <row r="468" spans="1:17">
      <c r="A468" s="1282"/>
      <c r="B468" s="936"/>
      <c r="C468" s="340"/>
      <c r="D468" s="340"/>
      <c r="E468" s="340"/>
      <c r="F468" s="340"/>
      <c r="G468" s="939" t="str">
        <f>L462</f>
        <v>pommes</v>
      </c>
      <c r="H468" s="939" t="str">
        <f>L462</f>
        <v>pommes</v>
      </c>
      <c r="I468" s="939" t="str">
        <f>L462</f>
        <v>pommes</v>
      </c>
      <c r="J468" s="939" t="str">
        <f>L462</f>
        <v>pommes</v>
      </c>
      <c r="K468" s="939" t="str">
        <f>L462</f>
        <v>pommes</v>
      </c>
      <c r="L468" s="340"/>
      <c r="M468" s="343"/>
      <c r="N468" s="341"/>
      <c r="O468" s="163"/>
      <c r="P468" s="163"/>
      <c r="Q468" s="163"/>
    </row>
    <row r="469" spans="1:17" ht="18">
      <c r="A469" s="1282"/>
      <c r="B469" s="940"/>
      <c r="C469" s="355" t="s">
        <v>393</v>
      </c>
      <c r="D469" s="356">
        <v>10</v>
      </c>
      <c r="E469" s="357" t="s">
        <v>12</v>
      </c>
      <c r="F469" s="358"/>
      <c r="G469" s="358"/>
      <c r="H469" s="340"/>
      <c r="I469" s="340"/>
      <c r="J469" s="340"/>
      <c r="K469" s="340"/>
      <c r="L469" s="340"/>
      <c r="M469" s="343"/>
      <c r="N469" s="341"/>
      <c r="O469" s="163"/>
      <c r="P469" s="163"/>
      <c r="Q469" s="163"/>
    </row>
    <row r="470" spans="1:17" ht="18">
      <c r="A470" s="1282"/>
      <c r="B470" s="936"/>
      <c r="C470" s="340"/>
      <c r="D470" s="340"/>
      <c r="E470" s="340"/>
      <c r="F470" s="354" t="s">
        <v>402</v>
      </c>
      <c r="G470" s="941">
        <f>G467/(100-D469)*100</f>
        <v>27.777777777777779</v>
      </c>
      <c r="H470" s="941">
        <f>H467/(100-D469)*100</f>
        <v>555.55555555555554</v>
      </c>
      <c r="I470" s="941">
        <f>I467/(100-D469)*100</f>
        <v>166.66666666666669</v>
      </c>
      <c r="J470" s="941">
        <f>J467/(100-D469)*100</f>
        <v>28.888888888888886</v>
      </c>
      <c r="K470" s="941">
        <f>K467/(100-D469)*100</f>
        <v>14.444444444444443</v>
      </c>
      <c r="L470" s="359">
        <f>SUM(G470:K470)</f>
        <v>793.33333333333337</v>
      </c>
      <c r="M470" s="350" t="str">
        <f>L462</f>
        <v>pommes</v>
      </c>
      <c r="N470" s="341"/>
      <c r="O470" s="163"/>
      <c r="P470" s="163"/>
      <c r="Q470" s="163"/>
    </row>
    <row r="471" spans="1:17" ht="18">
      <c r="A471" s="1282"/>
      <c r="B471" s="936"/>
      <c r="C471" s="340"/>
      <c r="D471" s="340"/>
      <c r="E471" s="340"/>
      <c r="F471" s="354"/>
      <c r="G471" s="942" t="str">
        <f>L462</f>
        <v>pommes</v>
      </c>
      <c r="H471" s="942" t="str">
        <f>L462</f>
        <v>pommes</v>
      </c>
      <c r="I471" s="942" t="str">
        <f>L462</f>
        <v>pommes</v>
      </c>
      <c r="J471" s="942" t="str">
        <f>L462</f>
        <v>pommes</v>
      </c>
      <c r="K471" s="942" t="str">
        <f>L462</f>
        <v>pommes</v>
      </c>
      <c r="L471" s="203"/>
      <c r="M471" s="350"/>
      <c r="N471" s="341"/>
      <c r="O471" s="163"/>
      <c r="P471" s="163"/>
      <c r="Q471" s="163"/>
    </row>
    <row r="472" spans="1:17">
      <c r="A472" s="1282"/>
      <c r="B472" s="360"/>
      <c r="C472" s="361"/>
      <c r="D472" s="361"/>
      <c r="E472" s="361"/>
      <c r="F472" s="361"/>
      <c r="G472" s="361"/>
      <c r="H472" s="361"/>
      <c r="I472" s="361"/>
      <c r="J472" s="361"/>
      <c r="K472" s="361"/>
      <c r="L472" s="361"/>
      <c r="M472" s="361"/>
      <c r="N472" s="362"/>
      <c r="O472" s="163"/>
      <c r="P472" s="163"/>
      <c r="Q472" s="163"/>
    </row>
    <row r="473" spans="1:17" ht="18.75">
      <c r="A473" s="1282"/>
      <c r="B473" s="943" t="s">
        <v>18</v>
      </c>
      <c r="C473" s="944" t="s">
        <v>489</v>
      </c>
      <c r="D473" s="363"/>
      <c r="E473" s="363"/>
      <c r="F473" s="363"/>
      <c r="G473" s="363"/>
      <c r="H473" s="363"/>
      <c r="I473" s="363"/>
      <c r="J473" s="363"/>
      <c r="K473" s="363"/>
      <c r="L473" s="363"/>
      <c r="M473" s="363"/>
      <c r="N473" s="364"/>
      <c r="O473" s="163"/>
      <c r="P473" s="163"/>
      <c r="Q473" s="163"/>
    </row>
    <row r="474" spans="1:17" ht="18.75">
      <c r="A474" s="1282"/>
      <c r="B474" s="945"/>
      <c r="C474" s="1306" t="s">
        <v>490</v>
      </c>
      <c r="D474" s="1307"/>
      <c r="E474" s="365"/>
      <c r="F474" s="1306" t="s">
        <v>307</v>
      </c>
      <c r="G474" s="1307"/>
      <c r="H474" s="365"/>
      <c r="I474" s="1306" t="s">
        <v>491</v>
      </c>
      <c r="J474" s="1307"/>
      <c r="K474" s="365"/>
      <c r="L474" s="1306" t="s">
        <v>492</v>
      </c>
      <c r="M474" s="1307"/>
      <c r="N474" s="366"/>
      <c r="O474" s="163"/>
      <c r="P474" s="163"/>
      <c r="Q474" s="163"/>
    </row>
    <row r="475" spans="1:17" ht="18.75">
      <c r="A475" s="1282"/>
      <c r="B475" s="946" t="s">
        <v>12</v>
      </c>
      <c r="C475" s="367" t="s">
        <v>493</v>
      </c>
      <c r="D475" s="365"/>
      <c r="E475" s="365"/>
      <c r="F475" s="365"/>
      <c r="G475" s="365"/>
      <c r="H475" s="365"/>
      <c r="I475" s="365"/>
      <c r="J475" s="365"/>
      <c r="K475" s="365"/>
      <c r="L475" s="365"/>
      <c r="M475" s="365"/>
      <c r="N475" s="366"/>
      <c r="O475" s="163"/>
      <c r="P475" s="163"/>
      <c r="Q475" s="163"/>
    </row>
    <row r="476" spans="1:17">
      <c r="A476" s="1282"/>
      <c r="B476" s="1272" t="s">
        <v>815</v>
      </c>
      <c r="C476" s="1273"/>
      <c r="D476" s="1273"/>
      <c r="E476" s="1273"/>
      <c r="F476" s="1273"/>
      <c r="G476" s="1273"/>
      <c r="H476" s="1273"/>
      <c r="I476" s="1273"/>
      <c r="J476" s="1273"/>
      <c r="K476" s="1273"/>
      <c r="L476" s="1273"/>
      <c r="M476" s="1273"/>
      <c r="N476" s="1274"/>
      <c r="O476" s="163"/>
      <c r="P476" s="163"/>
      <c r="Q476" s="163"/>
    </row>
    <row r="477" spans="1:17">
      <c r="A477" s="1282"/>
      <c r="B477" s="1275"/>
      <c r="C477" s="1276"/>
      <c r="D477" s="1276"/>
      <c r="E477" s="1276"/>
      <c r="F477" s="1276"/>
      <c r="G477" s="1276"/>
      <c r="H477" s="1276"/>
      <c r="I477" s="1276"/>
      <c r="J477" s="1276"/>
      <c r="K477" s="1276"/>
      <c r="L477" s="1276"/>
      <c r="M477" s="1276"/>
      <c r="N477" s="1277"/>
      <c r="O477" s="163"/>
      <c r="P477" s="163"/>
      <c r="Q477" s="163"/>
    </row>
    <row r="478" spans="1:17">
      <c r="A478" s="1282"/>
      <c r="B478" s="368" t="s">
        <v>494</v>
      </c>
      <c r="C478" s="1278" t="str">
        <f ca="1">CELL("nomfichier")</f>
        <v>D:\1 UPRT SITE WEB\uprt.fr\ff-mickael-rabeau\[ff-mr-chocolat.xlsx]Formats-formules-pourcentages</v>
      </c>
      <c r="D478" s="1278"/>
      <c r="E478" s="1278"/>
      <c r="F478" s="1278"/>
      <c r="G478" s="1278"/>
      <c r="H478" s="1278"/>
      <c r="I478" s="1278"/>
      <c r="J478" s="1278"/>
      <c r="K478" s="1278"/>
      <c r="L478" s="1278"/>
      <c r="M478" s="1278"/>
      <c r="N478" s="1279"/>
      <c r="O478" s="163"/>
      <c r="P478" s="163"/>
      <c r="Q478" s="163"/>
    </row>
    <row r="479" spans="1:17">
      <c r="A479" s="1282"/>
      <c r="B479" s="947" t="s">
        <v>495</v>
      </c>
      <c r="C479" s="1280" t="s">
        <v>816</v>
      </c>
      <c r="D479" s="1280"/>
      <c r="E479" s="1280"/>
      <c r="F479" s="1280"/>
      <c r="G479" s="1280"/>
      <c r="H479" s="1280"/>
      <c r="I479" s="1280"/>
      <c r="J479" s="1280"/>
      <c r="K479" s="1280"/>
      <c r="L479" s="1280"/>
      <c r="M479" s="1280"/>
      <c r="N479" s="1281"/>
      <c r="O479" s="163"/>
      <c r="P479" s="163"/>
      <c r="Q479" s="163"/>
    </row>
    <row r="480" spans="1:17" ht="15.75" thickBot="1">
      <c r="A480" s="1282"/>
      <c r="B480" s="1263" t="s">
        <v>131</v>
      </c>
      <c r="C480" s="1264"/>
      <c r="D480" s="1264"/>
      <c r="E480" s="1264"/>
      <c r="F480" s="1264"/>
      <c r="G480" s="1264"/>
      <c r="H480" s="1264"/>
      <c r="I480" s="1264"/>
      <c r="J480" s="1264"/>
      <c r="K480" s="1264"/>
      <c r="L480" s="1264"/>
      <c r="M480" s="1264"/>
      <c r="N480" s="1265"/>
      <c r="O480" s="163"/>
      <c r="P480" s="163"/>
      <c r="Q480" s="163"/>
    </row>
    <row r="481" spans="1:17" ht="39.75" customHeight="1" thickBot="1">
      <c r="A481" s="139"/>
      <c r="B481" s="139"/>
      <c r="C481" s="139"/>
      <c r="D481" s="139"/>
      <c r="E481" s="139"/>
      <c r="F481" s="139"/>
      <c r="G481" s="139"/>
      <c r="H481" s="139"/>
      <c r="I481" s="139"/>
      <c r="J481" s="139"/>
      <c r="K481" s="139"/>
      <c r="L481" s="139"/>
      <c r="M481" s="139"/>
      <c r="N481" s="139"/>
      <c r="O481" s="163"/>
      <c r="P481" s="163"/>
      <c r="Q481" s="163"/>
    </row>
    <row r="482" spans="1:17">
      <c r="A482" s="1298" t="s">
        <v>8</v>
      </c>
      <c r="B482" s="1300" t="s">
        <v>496</v>
      </c>
      <c r="C482" s="1301"/>
      <c r="D482" s="1301"/>
      <c r="E482" s="1301"/>
      <c r="F482" s="1301"/>
      <c r="G482" s="1301"/>
      <c r="H482" s="1301"/>
      <c r="I482" s="1301"/>
      <c r="J482" s="1301"/>
      <c r="K482" s="1301"/>
      <c r="L482" s="1301"/>
      <c r="M482" s="1301"/>
      <c r="N482" s="1304">
        <v>2</v>
      </c>
      <c r="O482" s="163"/>
      <c r="P482" s="163"/>
      <c r="Q482" s="163"/>
    </row>
    <row r="483" spans="1:17">
      <c r="A483" s="1299"/>
      <c r="B483" s="1302"/>
      <c r="C483" s="1303"/>
      <c r="D483" s="1303"/>
      <c r="E483" s="1303"/>
      <c r="F483" s="1303"/>
      <c r="G483" s="1303"/>
      <c r="H483" s="1303"/>
      <c r="I483" s="1303"/>
      <c r="J483" s="1303"/>
      <c r="K483" s="1303"/>
      <c r="L483" s="1303"/>
      <c r="M483" s="1303"/>
      <c r="N483" s="1305"/>
      <c r="O483" s="163"/>
      <c r="P483" s="163"/>
      <c r="Q483" s="163"/>
    </row>
    <row r="484" spans="1:17" ht="20.25">
      <c r="A484" s="1282"/>
      <c r="B484" s="1283" t="s">
        <v>483</v>
      </c>
      <c r="C484" s="1284"/>
      <c r="D484" s="1284"/>
      <c r="E484" s="1284"/>
      <c r="F484" s="1284"/>
      <c r="G484" s="1284"/>
      <c r="H484" s="1284"/>
      <c r="I484" s="1284"/>
      <c r="J484" s="1284"/>
      <c r="K484" s="1284"/>
      <c r="L484" s="1284"/>
      <c r="M484" s="1284"/>
      <c r="N484" s="1285"/>
      <c r="O484" s="163"/>
      <c r="P484" s="163"/>
      <c r="Q484" s="163"/>
    </row>
    <row r="485" spans="1:17">
      <c r="A485" s="1282"/>
      <c r="B485" s="1286" t="s">
        <v>497</v>
      </c>
      <c r="C485" s="1287"/>
      <c r="D485" s="1287"/>
      <c r="E485" s="1287"/>
      <c r="F485" s="1287"/>
      <c r="G485" s="1287"/>
      <c r="H485" s="1287"/>
      <c r="I485" s="1287"/>
      <c r="J485" s="1287"/>
      <c r="K485" s="1287"/>
      <c r="L485" s="1287"/>
      <c r="M485" s="1287"/>
      <c r="N485" s="1288"/>
      <c r="O485" s="163"/>
      <c r="P485" s="163"/>
      <c r="Q485" s="163"/>
    </row>
    <row r="486" spans="1:17">
      <c r="A486" s="1282"/>
      <c r="B486" s="1286"/>
      <c r="C486" s="1287"/>
      <c r="D486" s="1287"/>
      <c r="E486" s="1287"/>
      <c r="F486" s="1287"/>
      <c r="G486" s="1287"/>
      <c r="H486" s="1287"/>
      <c r="I486" s="1287"/>
      <c r="J486" s="1287"/>
      <c r="K486" s="1287"/>
      <c r="L486" s="1287"/>
      <c r="M486" s="1287"/>
      <c r="N486" s="1288"/>
      <c r="O486" s="163"/>
      <c r="P486" s="163"/>
      <c r="Q486" s="163"/>
    </row>
    <row r="487" spans="1:17">
      <c r="A487" s="1282"/>
      <c r="B487" s="1286"/>
      <c r="C487" s="1287"/>
      <c r="D487" s="1287"/>
      <c r="E487" s="1287"/>
      <c r="F487" s="1287"/>
      <c r="G487" s="1287"/>
      <c r="H487" s="1287"/>
      <c r="I487" s="1287"/>
      <c r="J487" s="1287"/>
      <c r="K487" s="1287"/>
      <c r="L487" s="1287"/>
      <c r="M487" s="1287"/>
      <c r="N487" s="1288"/>
      <c r="O487" s="163"/>
      <c r="P487" s="163"/>
      <c r="Q487" s="163"/>
    </row>
    <row r="488" spans="1:17">
      <c r="A488" s="1282"/>
      <c r="B488" s="1286"/>
      <c r="C488" s="1287"/>
      <c r="D488" s="1287"/>
      <c r="E488" s="1287"/>
      <c r="F488" s="1287"/>
      <c r="G488" s="1287"/>
      <c r="H488" s="1287"/>
      <c r="I488" s="1287"/>
      <c r="J488" s="1287"/>
      <c r="K488" s="1287"/>
      <c r="L488" s="1287"/>
      <c r="M488" s="1287"/>
      <c r="N488" s="1288"/>
      <c r="O488" s="163"/>
      <c r="P488" s="163"/>
      <c r="Q488" s="163"/>
    </row>
    <row r="489" spans="1:17">
      <c r="A489" s="1282"/>
      <c r="B489" s="1289"/>
      <c r="C489" s="1290"/>
      <c r="D489" s="1290"/>
      <c r="E489" s="1290"/>
      <c r="F489" s="1290"/>
      <c r="G489" s="1290"/>
      <c r="H489" s="1290"/>
      <c r="I489" s="1290"/>
      <c r="J489" s="1290"/>
      <c r="K489" s="1290"/>
      <c r="L489" s="1290"/>
      <c r="M489" s="1290"/>
      <c r="N489" s="1291"/>
      <c r="O489" s="163"/>
      <c r="P489" s="163"/>
      <c r="Q489" s="163"/>
    </row>
    <row r="490" spans="1:17">
      <c r="A490" s="1282"/>
      <c r="B490" s="948"/>
      <c r="C490" s="369"/>
      <c r="D490" s="369"/>
      <c r="E490" s="369"/>
      <c r="F490" s="369"/>
      <c r="G490" s="369"/>
      <c r="H490" s="369"/>
      <c r="I490" s="369"/>
      <c r="J490" s="369"/>
      <c r="K490" s="369"/>
      <c r="L490" s="1292" t="s">
        <v>18</v>
      </c>
      <c r="M490" s="1292"/>
      <c r="N490" s="370"/>
      <c r="O490" s="163"/>
      <c r="P490" s="163"/>
      <c r="Q490" s="163"/>
    </row>
    <row r="491" spans="1:17" ht="18">
      <c r="A491" s="1282"/>
      <c r="B491" s="948"/>
      <c r="C491" s="369"/>
      <c r="D491" s="369"/>
      <c r="E491" s="369"/>
      <c r="F491" s="369"/>
      <c r="G491" s="369"/>
      <c r="H491" s="369"/>
      <c r="I491" s="369"/>
      <c r="J491" s="371"/>
      <c r="K491" s="354" t="s">
        <v>498</v>
      </c>
      <c r="L491" s="1293">
        <v>2.4</v>
      </c>
      <c r="M491" s="1293"/>
      <c r="N491" s="370"/>
      <c r="O491" s="163"/>
      <c r="P491" s="163"/>
      <c r="Q491" s="163"/>
    </row>
    <row r="492" spans="1:17">
      <c r="A492" s="1282"/>
      <c r="B492" s="949"/>
      <c r="C492" s="372"/>
      <c r="D492" s="372"/>
      <c r="E492" s="372"/>
      <c r="F492" s="369"/>
      <c r="G492" s="369"/>
      <c r="H492" s="369"/>
      <c r="I492" s="369"/>
      <c r="J492" s="369"/>
      <c r="K492" s="373"/>
      <c r="L492" s="1293"/>
      <c r="M492" s="1293"/>
      <c r="N492" s="370"/>
      <c r="O492" s="163"/>
      <c r="P492" s="163"/>
      <c r="Q492" s="163"/>
    </row>
    <row r="493" spans="1:17">
      <c r="A493" s="1282"/>
      <c r="B493" s="948"/>
      <c r="C493" s="369"/>
      <c r="D493" s="369"/>
      <c r="E493" s="369"/>
      <c r="F493" s="369"/>
      <c r="G493" s="369"/>
      <c r="H493" s="369"/>
      <c r="I493" s="369"/>
      <c r="J493" s="369"/>
      <c r="K493" s="369"/>
      <c r="L493" s="369"/>
      <c r="M493" s="369"/>
      <c r="N493" s="370"/>
      <c r="O493" s="163"/>
      <c r="P493" s="163"/>
      <c r="Q493" s="163"/>
    </row>
    <row r="494" spans="1:17" ht="18">
      <c r="A494" s="1282"/>
      <c r="B494" s="948"/>
      <c r="C494" s="369"/>
      <c r="D494" s="369"/>
      <c r="E494" s="369"/>
      <c r="F494" s="374" t="s">
        <v>427</v>
      </c>
      <c r="G494" s="375" t="s">
        <v>396</v>
      </c>
      <c r="H494" s="375" t="s">
        <v>397</v>
      </c>
      <c r="I494" s="376" t="s">
        <v>398</v>
      </c>
      <c r="J494" s="375" t="s">
        <v>383</v>
      </c>
      <c r="K494" s="375" t="s">
        <v>485</v>
      </c>
      <c r="L494" s="369"/>
      <c r="M494" s="369"/>
      <c r="N494" s="370"/>
      <c r="O494" s="163"/>
      <c r="P494" s="163"/>
      <c r="Q494" s="163"/>
    </row>
    <row r="495" spans="1:17" ht="18">
      <c r="A495" s="1282"/>
      <c r="B495" s="948"/>
      <c r="C495" s="369"/>
      <c r="D495" s="369"/>
      <c r="E495" s="369"/>
      <c r="F495" s="351" t="s">
        <v>499</v>
      </c>
      <c r="G495" s="377">
        <v>0.05</v>
      </c>
      <c r="H495" s="377">
        <v>0.08</v>
      </c>
      <c r="I495" s="377">
        <v>0.11</v>
      </c>
      <c r="J495" s="377">
        <v>0.125</v>
      </c>
      <c r="K495" s="377">
        <v>7.0000000000000007E-2</v>
      </c>
      <c r="L495" s="353">
        <f>SUM(G495:K495)/COUNTIF(G495:K495,"&gt;0")</f>
        <v>8.6999999999999994E-2</v>
      </c>
      <c r="M495" s="350" t="s">
        <v>487</v>
      </c>
      <c r="N495" s="370"/>
      <c r="O495" s="163"/>
      <c r="P495" s="163"/>
      <c r="Q495" s="163"/>
    </row>
    <row r="496" spans="1:17" ht="18.75">
      <c r="A496" s="1282"/>
      <c r="B496" s="948"/>
      <c r="C496" s="369"/>
      <c r="D496" s="369"/>
      <c r="E496" s="369"/>
      <c r="F496" s="354" t="s">
        <v>500</v>
      </c>
      <c r="G496" s="950">
        <f>L491/G495</f>
        <v>47.999999999999993</v>
      </c>
      <c r="H496" s="950">
        <f>L491/H495</f>
        <v>30</v>
      </c>
      <c r="I496" s="950">
        <f>L491/I495</f>
        <v>21.818181818181817</v>
      </c>
      <c r="J496" s="950">
        <f>L491/J495</f>
        <v>19.2</v>
      </c>
      <c r="K496" s="950">
        <f>L491/K495</f>
        <v>34.285714285714285</v>
      </c>
      <c r="L496" s="302" t="s">
        <v>501</v>
      </c>
      <c r="M496" s="350"/>
      <c r="N496" s="370"/>
      <c r="O496" s="163"/>
      <c r="P496" s="163"/>
      <c r="Q496" s="163"/>
    </row>
    <row r="497" spans="1:17" ht="18.75">
      <c r="A497" s="1282"/>
      <c r="B497" s="951" t="s">
        <v>18</v>
      </c>
      <c r="C497" s="952" t="s">
        <v>502</v>
      </c>
      <c r="D497" s="369"/>
      <c r="E497" s="369"/>
      <c r="F497" s="354"/>
      <c r="G497" s="378"/>
      <c r="H497" s="378"/>
      <c r="I497" s="378"/>
      <c r="J497" s="378"/>
      <c r="K497" s="378"/>
      <c r="L497" s="302"/>
      <c r="M497" s="350"/>
      <c r="N497" s="370"/>
      <c r="O497" s="163"/>
      <c r="P497" s="163"/>
      <c r="Q497" s="163"/>
    </row>
    <row r="498" spans="1:17">
      <c r="A498" s="1282"/>
      <c r="B498" s="1294" t="s">
        <v>503</v>
      </c>
      <c r="C498" s="1295"/>
      <c r="D498" s="1295"/>
      <c r="E498" s="1295"/>
      <c r="F498" s="1295"/>
      <c r="G498" s="1295"/>
      <c r="H498" s="1295"/>
      <c r="I498" s="1295"/>
      <c r="J498" s="1295"/>
      <c r="K498" s="1295"/>
      <c r="L498" s="1295"/>
      <c r="M498" s="1295"/>
      <c r="N498" s="1296"/>
      <c r="O498" s="163"/>
      <c r="P498" s="163"/>
      <c r="Q498" s="163"/>
    </row>
    <row r="499" spans="1:17" ht="15.75">
      <c r="A499" s="1282"/>
      <c r="B499" s="953"/>
      <c r="C499" s="379"/>
      <c r="D499" s="379"/>
      <c r="E499" s="379"/>
      <c r="F499" s="369"/>
      <c r="G499" s="369"/>
      <c r="H499" s="203"/>
      <c r="I499" s="203"/>
      <c r="J499" s="203"/>
      <c r="K499" s="203"/>
      <c r="L499" s="1297" t="s">
        <v>12</v>
      </c>
      <c r="M499" s="1297"/>
      <c r="N499" s="370"/>
      <c r="O499" s="163"/>
      <c r="P499" s="163"/>
      <c r="Q499" s="163"/>
    </row>
    <row r="500" spans="1:17" ht="15.75">
      <c r="A500" s="1282"/>
      <c r="B500" s="953"/>
      <c r="C500" s="379"/>
      <c r="D500" s="379"/>
      <c r="E500" s="379"/>
      <c r="F500" s="369"/>
      <c r="G500" s="369"/>
      <c r="H500" s="203"/>
      <c r="I500" s="203"/>
      <c r="J500" s="203"/>
      <c r="K500" s="380" t="s">
        <v>814</v>
      </c>
      <c r="L500" s="1270" t="s">
        <v>307</v>
      </c>
      <c r="M500" s="1271"/>
      <c r="N500" s="370"/>
      <c r="O500" s="163"/>
      <c r="P500" s="163"/>
      <c r="Q500" s="163"/>
    </row>
    <row r="501" spans="1:17" ht="18">
      <c r="A501" s="1282"/>
      <c r="B501" s="948"/>
      <c r="C501" s="369"/>
      <c r="D501" s="203"/>
      <c r="E501" s="203"/>
      <c r="F501" s="203"/>
      <c r="G501" s="203"/>
      <c r="H501" s="203"/>
      <c r="I501" s="203"/>
      <c r="J501" s="203"/>
      <c r="K501" s="203"/>
      <c r="L501" s="203"/>
      <c r="M501" s="350"/>
      <c r="N501" s="370"/>
      <c r="O501" s="163"/>
      <c r="P501" s="163"/>
      <c r="Q501" s="163"/>
    </row>
    <row r="502" spans="1:17" ht="18.75">
      <c r="A502" s="1282"/>
      <c r="B502" s="948"/>
      <c r="C502" s="369"/>
      <c r="D502" s="369"/>
      <c r="E502" s="369"/>
      <c r="F502" s="348" t="s">
        <v>390</v>
      </c>
      <c r="G502" s="349">
        <v>50</v>
      </c>
      <c r="H502" s="349">
        <v>500</v>
      </c>
      <c r="I502" s="349">
        <v>150</v>
      </c>
      <c r="J502" s="349">
        <v>13</v>
      </c>
      <c r="K502" s="349">
        <v>13</v>
      </c>
      <c r="L502" s="203">
        <f>SUM(G502:K502)</f>
        <v>726</v>
      </c>
      <c r="M502" s="350" t="s">
        <v>391</v>
      </c>
      <c r="N502" s="370"/>
      <c r="O502" s="163"/>
      <c r="P502" s="163"/>
      <c r="Q502" s="163"/>
    </row>
    <row r="503" spans="1:17" ht="18.75">
      <c r="A503" s="1282"/>
      <c r="B503" s="948"/>
      <c r="C503" s="369"/>
      <c r="D503" s="369"/>
      <c r="E503" s="369"/>
      <c r="F503" s="354" t="s">
        <v>504</v>
      </c>
      <c r="G503" s="381">
        <f>G495*G502</f>
        <v>2.5</v>
      </c>
      <c r="H503" s="381">
        <f>H495*H502</f>
        <v>40</v>
      </c>
      <c r="I503" s="381">
        <f>I495*I502</f>
        <v>16.5</v>
      </c>
      <c r="J503" s="381">
        <f>J495*J502</f>
        <v>1.625</v>
      </c>
      <c r="K503" s="381">
        <f>K495*K502</f>
        <v>0.91000000000000014</v>
      </c>
      <c r="L503" s="203">
        <f>SUM(G503:K503)</f>
        <v>61.534999999999997</v>
      </c>
      <c r="M503" s="350" t="str">
        <f>L500</f>
        <v>Kg</v>
      </c>
      <c r="N503" s="370"/>
      <c r="O503" s="163"/>
      <c r="P503" s="163"/>
      <c r="Q503" s="163"/>
    </row>
    <row r="504" spans="1:17">
      <c r="A504" s="1282"/>
      <c r="B504" s="948"/>
      <c r="C504" s="369"/>
      <c r="D504" s="369"/>
      <c r="E504" s="369"/>
      <c r="F504" s="369"/>
      <c r="G504" s="939" t="str">
        <f>L500</f>
        <v>Kg</v>
      </c>
      <c r="H504" s="939" t="str">
        <f>L500</f>
        <v>Kg</v>
      </c>
      <c r="I504" s="939" t="str">
        <f>L500</f>
        <v>Kg</v>
      </c>
      <c r="J504" s="939" t="str">
        <f>L500</f>
        <v>Kg</v>
      </c>
      <c r="K504" s="939" t="str">
        <f>L500</f>
        <v>Kg</v>
      </c>
      <c r="L504" s="369"/>
      <c r="M504" s="382"/>
      <c r="N504" s="370"/>
      <c r="O504" s="163"/>
      <c r="P504" s="163"/>
      <c r="Q504" s="163"/>
    </row>
    <row r="505" spans="1:17" ht="18">
      <c r="A505" s="1282"/>
      <c r="B505" s="917"/>
      <c r="C505" s="355" t="s">
        <v>393</v>
      </c>
      <c r="D505" s="356">
        <v>50</v>
      </c>
      <c r="E505" s="357" t="s">
        <v>79</v>
      </c>
      <c r="F505" s="371"/>
      <c r="G505" s="371"/>
      <c r="H505" s="369"/>
      <c r="I505" s="369"/>
      <c r="J505" s="369"/>
      <c r="K505" s="369"/>
      <c r="L505" s="369"/>
      <c r="M505" s="382"/>
      <c r="N505" s="370"/>
      <c r="O505" s="163"/>
      <c r="P505" s="163"/>
      <c r="Q505" s="163"/>
    </row>
    <row r="506" spans="1:17" ht="18">
      <c r="A506" s="1282"/>
      <c r="B506" s="948"/>
      <c r="C506" s="369"/>
      <c r="D506" s="369"/>
      <c r="E506" s="369"/>
      <c r="F506" s="354" t="s">
        <v>402</v>
      </c>
      <c r="G506" s="941">
        <f>G503/(100-D505)*100</f>
        <v>5</v>
      </c>
      <c r="H506" s="941">
        <f>H503/(100-D505)*100</f>
        <v>80</v>
      </c>
      <c r="I506" s="941">
        <f>I503/(100-D505)*100</f>
        <v>33</v>
      </c>
      <c r="J506" s="941">
        <f>J503/(100-D505)*100</f>
        <v>3.25</v>
      </c>
      <c r="K506" s="941">
        <f>K503/(100-D505)*100</f>
        <v>1.8200000000000005</v>
      </c>
      <c r="L506" s="203">
        <f>SUM(G506:K506)</f>
        <v>123.07000000000001</v>
      </c>
      <c r="M506" s="350" t="str">
        <f>L500</f>
        <v>Kg</v>
      </c>
      <c r="N506" s="370"/>
      <c r="O506" s="163"/>
      <c r="P506" s="163"/>
      <c r="Q506" s="163"/>
    </row>
    <row r="507" spans="1:17" ht="18">
      <c r="A507" s="1282"/>
      <c r="B507" s="948"/>
      <c r="C507" s="369"/>
      <c r="D507" s="369"/>
      <c r="E507" s="369"/>
      <c r="F507" s="354"/>
      <c r="G507" s="942" t="str">
        <f>L500</f>
        <v>Kg</v>
      </c>
      <c r="H507" s="942" t="str">
        <f>L500</f>
        <v>Kg</v>
      </c>
      <c r="I507" s="942" t="str">
        <f>L500</f>
        <v>Kg</v>
      </c>
      <c r="J507" s="942" t="str">
        <f>L500</f>
        <v>Kg</v>
      </c>
      <c r="K507" s="942" t="str">
        <f>L500</f>
        <v>Kg</v>
      </c>
      <c r="L507" s="203"/>
      <c r="M507" s="350"/>
      <c r="N507" s="370"/>
      <c r="O507" s="163"/>
      <c r="P507" s="163"/>
      <c r="Q507" s="163"/>
    </row>
    <row r="508" spans="1:17" ht="15.75">
      <c r="A508" s="1282"/>
      <c r="B508" s="383" t="s">
        <v>79</v>
      </c>
      <c r="C508" s="367" t="s">
        <v>493</v>
      </c>
      <c r="D508" s="384"/>
      <c r="E508" s="384"/>
      <c r="F508" s="384"/>
      <c r="G508" s="384"/>
      <c r="H508" s="384"/>
      <c r="I508" s="384"/>
      <c r="J508" s="384"/>
      <c r="K508" s="384"/>
      <c r="L508" s="384"/>
      <c r="M508" s="384"/>
      <c r="N508" s="385"/>
      <c r="O508" s="163"/>
      <c r="P508" s="163"/>
      <c r="Q508" s="163"/>
    </row>
    <row r="509" spans="1:17" ht="18.75">
      <c r="A509" s="1282"/>
      <c r="B509" s="954" t="s">
        <v>12</v>
      </c>
      <c r="C509" s="386" t="s">
        <v>489</v>
      </c>
      <c r="D509" s="363"/>
      <c r="E509" s="363"/>
      <c r="F509" s="363"/>
      <c r="G509" s="363"/>
      <c r="H509" s="363"/>
      <c r="I509" s="363"/>
      <c r="J509" s="363"/>
      <c r="K509" s="363"/>
      <c r="L509" s="363"/>
      <c r="M509" s="363"/>
      <c r="N509" s="364"/>
      <c r="O509" s="163"/>
      <c r="P509" s="163"/>
      <c r="Q509" s="163"/>
    </row>
    <row r="510" spans="1:17" ht="18.75">
      <c r="A510" s="1282"/>
      <c r="B510" s="945"/>
      <c r="C510" s="1270" t="s">
        <v>307</v>
      </c>
      <c r="D510" s="1271"/>
      <c r="E510" s="365"/>
      <c r="F510" s="1270" t="s">
        <v>491</v>
      </c>
      <c r="G510" s="1271"/>
      <c r="H510" s="365"/>
      <c r="I510" s="1270" t="s">
        <v>492</v>
      </c>
      <c r="J510" s="1271"/>
      <c r="K510" s="365"/>
      <c r="L510" s="1270" t="s">
        <v>490</v>
      </c>
      <c r="M510" s="1271"/>
      <c r="N510" s="366"/>
      <c r="O510" s="163"/>
      <c r="P510" s="163"/>
      <c r="Q510" s="163"/>
    </row>
    <row r="511" spans="1:17" ht="18.75">
      <c r="A511" s="1282"/>
      <c r="B511" s="945"/>
      <c r="C511" s="365"/>
      <c r="D511" s="365"/>
      <c r="E511" s="365"/>
      <c r="F511" s="365"/>
      <c r="G511" s="365"/>
      <c r="H511" s="365"/>
      <c r="I511" s="365"/>
      <c r="J511" s="365"/>
      <c r="K511" s="365"/>
      <c r="L511" s="365"/>
      <c r="M511" s="365"/>
      <c r="N511" s="366"/>
      <c r="O511" s="163"/>
      <c r="P511" s="163"/>
      <c r="Q511" s="163"/>
    </row>
    <row r="512" spans="1:17">
      <c r="A512" s="1282"/>
      <c r="B512" s="1272" t="s">
        <v>815</v>
      </c>
      <c r="C512" s="1273"/>
      <c r="D512" s="1273"/>
      <c r="E512" s="1273"/>
      <c r="F512" s="1273"/>
      <c r="G512" s="1273"/>
      <c r="H512" s="1273"/>
      <c r="I512" s="1273"/>
      <c r="J512" s="1273"/>
      <c r="K512" s="1273"/>
      <c r="L512" s="1273"/>
      <c r="M512" s="1273"/>
      <c r="N512" s="1274"/>
      <c r="O512" s="163"/>
      <c r="P512" s="163"/>
      <c r="Q512" s="163"/>
    </row>
    <row r="513" spans="1:17">
      <c r="A513" s="1282"/>
      <c r="B513" s="1275"/>
      <c r="C513" s="1276"/>
      <c r="D513" s="1276"/>
      <c r="E513" s="1276"/>
      <c r="F513" s="1276"/>
      <c r="G513" s="1276"/>
      <c r="H513" s="1276"/>
      <c r="I513" s="1276"/>
      <c r="J513" s="1276"/>
      <c r="K513" s="1276"/>
      <c r="L513" s="1276"/>
      <c r="M513" s="1276"/>
      <c r="N513" s="1277"/>
      <c r="O513" s="163"/>
      <c r="P513" s="163"/>
      <c r="Q513" s="163"/>
    </row>
    <row r="514" spans="1:17">
      <c r="A514" s="1282"/>
      <c r="B514" s="368" t="s">
        <v>494</v>
      </c>
      <c r="C514" s="1278" t="str">
        <f ca="1">CELL("nomfichier")</f>
        <v>D:\1 UPRT SITE WEB\uprt.fr\ff-mickael-rabeau\[ff-mr-chocolat.xlsx]Formats-formules-pourcentages</v>
      </c>
      <c r="D514" s="1278"/>
      <c r="E514" s="1278"/>
      <c r="F514" s="1278"/>
      <c r="G514" s="1278"/>
      <c r="H514" s="1278"/>
      <c r="I514" s="1278"/>
      <c r="J514" s="1278"/>
      <c r="K514" s="1278"/>
      <c r="L514" s="1278"/>
      <c r="M514" s="1278"/>
      <c r="N514" s="1279"/>
      <c r="O514" s="163"/>
      <c r="P514" s="163"/>
      <c r="Q514" s="163"/>
    </row>
    <row r="515" spans="1:17">
      <c r="A515" s="1282"/>
      <c r="B515" s="947" t="s">
        <v>495</v>
      </c>
      <c r="C515" s="1280" t="s">
        <v>816</v>
      </c>
      <c r="D515" s="1280"/>
      <c r="E515" s="1280"/>
      <c r="F515" s="1280"/>
      <c r="G515" s="1280"/>
      <c r="H515" s="1280"/>
      <c r="I515" s="1280"/>
      <c r="J515" s="1280"/>
      <c r="K515" s="1280"/>
      <c r="L515" s="1280"/>
      <c r="M515" s="1280"/>
      <c r="N515" s="1281"/>
      <c r="O515" s="163"/>
      <c r="P515" s="163"/>
      <c r="Q515" s="163"/>
    </row>
    <row r="516" spans="1:17" ht="15.75" thickBot="1">
      <c r="A516" s="1282"/>
      <c r="B516" s="1263" t="s">
        <v>131</v>
      </c>
      <c r="C516" s="1264"/>
      <c r="D516" s="1264"/>
      <c r="E516" s="1264"/>
      <c r="F516" s="1264"/>
      <c r="G516" s="1264"/>
      <c r="H516" s="1264"/>
      <c r="I516" s="1264"/>
      <c r="J516" s="1264"/>
      <c r="K516" s="1264"/>
      <c r="L516" s="1264"/>
      <c r="M516" s="1264"/>
      <c r="N516" s="1265"/>
      <c r="O516" s="163"/>
      <c r="P516" s="163"/>
      <c r="Q516" s="163"/>
    </row>
    <row r="517" spans="1:17">
      <c r="A517" s="163"/>
      <c r="B517" s="162"/>
      <c r="C517" s="162"/>
      <c r="D517" s="162"/>
      <c r="E517" s="162"/>
      <c r="F517" s="162"/>
      <c r="G517" s="162"/>
      <c r="H517" s="162"/>
      <c r="I517" s="162"/>
      <c r="J517" s="162"/>
      <c r="K517" s="162"/>
      <c r="L517" s="162"/>
      <c r="M517" s="163"/>
      <c r="N517" s="163"/>
      <c r="O517" s="163"/>
      <c r="P517" s="163"/>
      <c r="Q517" s="163"/>
    </row>
    <row r="518" spans="1:17">
      <c r="A518" s="748"/>
      <c r="B518" s="749"/>
      <c r="C518" s="750"/>
      <c r="D518" s="750"/>
      <c r="E518" s="750"/>
      <c r="F518" s="750"/>
      <c r="G518" s="750"/>
      <c r="H518" s="750"/>
      <c r="I518" s="750"/>
      <c r="J518" s="749"/>
      <c r="K518" s="749"/>
      <c r="L518" s="749"/>
      <c r="M518" s="748"/>
      <c r="N518" s="748"/>
      <c r="O518" s="748"/>
      <c r="P518" s="748"/>
      <c r="Q518" s="748"/>
    </row>
    <row r="519" spans="1:17">
      <c r="A519" s="163"/>
      <c r="B519" s="162"/>
      <c r="C519" s="162"/>
      <c r="D519" s="162"/>
      <c r="E519" s="162"/>
      <c r="F519" s="162"/>
      <c r="G519" s="162"/>
      <c r="H519" s="162"/>
      <c r="I519" s="162"/>
      <c r="J519" s="162"/>
      <c r="K519" s="162"/>
      <c r="L519" s="162"/>
      <c r="M519" s="163"/>
      <c r="N519" s="163"/>
      <c r="O519" s="163"/>
      <c r="P519" s="163"/>
      <c r="Q519" s="163"/>
    </row>
    <row r="520" spans="1:17" ht="20.100000000000001" customHeight="1">
      <c r="A520" s="163"/>
      <c r="B520" s="163"/>
      <c r="C520" s="955" t="s">
        <v>817</v>
      </c>
      <c r="D520" s="956"/>
      <c r="E520" s="957"/>
      <c r="F520" s="956"/>
      <c r="G520" s="956"/>
      <c r="H520" s="956"/>
      <c r="I520" s="956"/>
      <c r="J520" s="956"/>
      <c r="K520" s="956"/>
      <c r="L520" s="956"/>
      <c r="M520" s="163"/>
      <c r="N520" s="163"/>
      <c r="O520" s="163"/>
      <c r="P520" s="163"/>
      <c r="Q520" s="163"/>
    </row>
    <row r="521" spans="1:17" ht="20.100000000000001" customHeight="1">
      <c r="A521" s="163"/>
      <c r="B521" s="163"/>
      <c r="C521" s="958"/>
      <c r="D521" s="956"/>
      <c r="E521" s="959" t="s">
        <v>818</v>
      </c>
      <c r="F521" s="960"/>
      <c r="G521" s="960"/>
      <c r="H521" s="961"/>
      <c r="I521" s="961"/>
      <c r="J521" s="961"/>
      <c r="K521" s="961"/>
      <c r="L521" s="961"/>
      <c r="M521" s="163"/>
      <c r="N521" s="163"/>
      <c r="O521" s="163"/>
      <c r="P521" s="163"/>
      <c r="Q521" s="163"/>
    </row>
    <row r="522" spans="1:17" ht="20.100000000000001" customHeight="1">
      <c r="A522" s="163"/>
      <c r="B522" s="163"/>
      <c r="C522" s="962"/>
      <c r="D522" s="956"/>
      <c r="E522" s="960" t="s">
        <v>819</v>
      </c>
      <c r="F522" s="956"/>
      <c r="G522" s="956"/>
      <c r="H522" s="956"/>
      <c r="I522" s="956"/>
      <c r="J522" s="956"/>
      <c r="K522" s="956"/>
      <c r="L522" s="956"/>
      <c r="M522" s="163"/>
      <c r="N522" s="163"/>
      <c r="O522" s="163"/>
      <c r="P522" s="163"/>
      <c r="Q522" s="163"/>
    </row>
    <row r="523" spans="1:17" ht="20.100000000000001" customHeight="1">
      <c r="A523" s="163"/>
      <c r="B523" s="163"/>
      <c r="C523" s="962"/>
      <c r="D523" s="956"/>
      <c r="E523" s="960"/>
      <c r="F523" s="956"/>
      <c r="G523" s="956"/>
      <c r="H523" s="956"/>
      <c r="I523" s="956"/>
      <c r="J523" s="956"/>
      <c r="K523" s="956"/>
      <c r="L523" s="956"/>
      <c r="M523" s="163"/>
      <c r="N523" s="163"/>
      <c r="O523" s="163"/>
      <c r="P523" s="163"/>
      <c r="Q523" s="163"/>
    </row>
    <row r="524" spans="1:17" ht="20.100000000000001" customHeight="1">
      <c r="A524" s="163"/>
      <c r="B524" s="163"/>
      <c r="C524" s="963" t="s">
        <v>820</v>
      </c>
      <c r="D524" s="964"/>
      <c r="E524" s="965"/>
      <c r="F524" s="964"/>
      <c r="G524" s="964"/>
      <c r="H524" s="964"/>
      <c r="I524" s="964"/>
      <c r="J524" s="964"/>
      <c r="K524" s="964"/>
      <c r="L524" s="964"/>
      <c r="M524" s="163"/>
      <c r="N524" s="163"/>
      <c r="O524" s="163"/>
      <c r="P524" s="163"/>
      <c r="Q524" s="163"/>
    </row>
    <row r="525" spans="1:17" ht="20.100000000000001" customHeight="1">
      <c r="A525" s="163"/>
      <c r="B525" s="163"/>
      <c r="C525" s="963"/>
      <c r="D525" s="966" t="s">
        <v>821</v>
      </c>
      <c r="E525" s="967">
        <f>LEN(G525)</f>
        <v>83</v>
      </c>
      <c r="F525" s="968" t="s">
        <v>822</v>
      </c>
      <c r="G525" s="969" t="s">
        <v>819</v>
      </c>
      <c r="H525" s="964"/>
      <c r="I525" s="964"/>
      <c r="J525" s="964"/>
      <c r="K525" s="964"/>
      <c r="L525" s="964"/>
      <c r="M525" s="163"/>
      <c r="N525" s="163"/>
      <c r="O525" s="163"/>
      <c r="P525" s="163"/>
      <c r="Q525" s="163"/>
    </row>
    <row r="526" spans="1:17" ht="20.100000000000001" customHeight="1">
      <c r="A526" s="163"/>
      <c r="B526" s="163"/>
      <c r="C526" s="963"/>
      <c r="D526" s="964"/>
      <c r="E526" s="964"/>
      <c r="F526" s="964"/>
      <c r="G526" s="964"/>
      <c r="H526" s="964"/>
      <c r="I526" s="964"/>
      <c r="J526" s="964"/>
      <c r="K526" s="964"/>
      <c r="L526" s="964"/>
      <c r="M526" s="163"/>
      <c r="N526" s="163"/>
      <c r="O526" s="163"/>
      <c r="P526" s="163"/>
      <c r="Q526" s="163"/>
    </row>
    <row r="527" spans="1:17" ht="20.100000000000001" customHeight="1">
      <c r="A527" s="163"/>
      <c r="B527" s="163"/>
      <c r="C527" s="963" t="s">
        <v>823</v>
      </c>
      <c r="D527" s="970"/>
      <c r="E527" s="970"/>
      <c r="F527" s="970"/>
      <c r="G527" s="970"/>
      <c r="H527" s="970"/>
      <c r="I527" s="970"/>
      <c r="J527" s="970"/>
      <c r="K527" s="970"/>
      <c r="L527" s="970"/>
      <c r="M527" s="163"/>
      <c r="N527" s="163"/>
      <c r="O527" s="163"/>
      <c r="P527" s="163"/>
      <c r="Q527" s="163"/>
    </row>
    <row r="528" spans="1:17" ht="20.100000000000001" customHeight="1">
      <c r="A528" s="163"/>
      <c r="B528" s="163"/>
      <c r="C528" s="970"/>
      <c r="D528" s="970"/>
      <c r="E528" s="970"/>
      <c r="F528" s="970"/>
      <c r="G528" s="970"/>
      <c r="H528" s="970"/>
      <c r="I528" s="970"/>
      <c r="J528" s="970"/>
      <c r="K528" s="970"/>
      <c r="L528" s="970"/>
      <c r="M528" s="163"/>
      <c r="N528" s="163"/>
      <c r="O528" s="163"/>
      <c r="P528" s="163"/>
      <c r="Q528" s="163"/>
    </row>
    <row r="529" spans="1:17" ht="20.100000000000001" customHeight="1">
      <c r="A529" s="163"/>
      <c r="B529" s="163"/>
      <c r="C529" s="963"/>
      <c r="D529" s="966" t="s">
        <v>824</v>
      </c>
      <c r="E529" s="967">
        <f>LEN(G529)</f>
        <v>65</v>
      </c>
      <c r="F529" s="968" t="s">
        <v>822</v>
      </c>
      <c r="G529" s="971" t="str">
        <f>TRIM(G525)</f>
        <v>•Contamination microbiologique (B) •Multiplication des germes (B)</v>
      </c>
      <c r="H529" s="964"/>
      <c r="I529" s="964"/>
      <c r="J529" s="964"/>
      <c r="K529" s="964"/>
      <c r="L529" s="964"/>
      <c r="M529" s="163"/>
      <c r="N529" s="163"/>
      <c r="O529" s="163"/>
      <c r="P529" s="163"/>
      <c r="Q529" s="163"/>
    </row>
    <row r="530" spans="1:17" ht="18">
      <c r="A530" s="163"/>
      <c r="B530" s="162"/>
      <c r="C530" s="963"/>
      <c r="D530" s="963" t="s">
        <v>825</v>
      </c>
      <c r="E530" s="970"/>
      <c r="F530" s="970"/>
      <c r="G530" s="970"/>
      <c r="H530" s="970"/>
      <c r="I530" s="970"/>
      <c r="J530" s="970"/>
      <c r="K530" s="970"/>
      <c r="L530" s="970"/>
      <c r="M530" s="163"/>
      <c r="N530" s="163"/>
      <c r="O530" s="163"/>
      <c r="P530" s="163"/>
      <c r="Q530" s="163"/>
    </row>
    <row r="531" spans="1:17" ht="18">
      <c r="A531" s="163"/>
      <c r="B531" s="162"/>
      <c r="C531" s="972"/>
      <c r="D531" s="963" t="s">
        <v>826</v>
      </c>
      <c r="E531" s="963"/>
      <c r="F531" s="972"/>
      <c r="G531" s="972"/>
      <c r="H531" s="972"/>
      <c r="I531" s="972"/>
      <c r="J531" s="972"/>
      <c r="K531" s="972"/>
      <c r="L531" s="972"/>
      <c r="M531" s="163"/>
      <c r="N531" s="163"/>
      <c r="O531" s="163"/>
      <c r="P531" s="163"/>
      <c r="Q531" s="163"/>
    </row>
    <row r="532" spans="1:17" ht="18">
      <c r="A532" s="163"/>
      <c r="B532" s="162"/>
      <c r="C532" s="972"/>
      <c r="D532" s="963" t="s">
        <v>827</v>
      </c>
      <c r="E532" s="963"/>
      <c r="F532" s="972"/>
      <c r="G532" s="972"/>
      <c r="H532" s="972"/>
      <c r="I532" s="972"/>
      <c r="J532" s="972"/>
      <c r="K532" s="972"/>
      <c r="L532" s="972"/>
      <c r="M532" s="163"/>
      <c r="N532" s="163"/>
      <c r="O532" s="163"/>
      <c r="P532" s="163"/>
      <c r="Q532" s="163"/>
    </row>
    <row r="533" spans="1:17">
      <c r="A533" s="163"/>
      <c r="B533" s="162"/>
      <c r="C533" s="972"/>
      <c r="D533" s="972"/>
      <c r="E533" s="972"/>
      <c r="F533" s="972"/>
      <c r="G533" s="972"/>
      <c r="H533" s="972"/>
      <c r="I533" s="972"/>
      <c r="J533" s="972"/>
      <c r="K533" s="972"/>
      <c r="L533" s="972"/>
      <c r="M533" s="163"/>
      <c r="N533" s="163"/>
      <c r="O533" s="163"/>
      <c r="P533" s="163"/>
      <c r="Q533" s="163"/>
    </row>
    <row r="534" spans="1:17">
      <c r="A534" s="163"/>
      <c r="B534" s="162"/>
      <c r="C534" s="162"/>
      <c r="D534" s="162"/>
      <c r="E534" s="162"/>
      <c r="F534" s="162"/>
      <c r="G534" s="162"/>
      <c r="H534" s="162"/>
      <c r="I534" s="162"/>
      <c r="J534" s="162"/>
      <c r="K534" s="162"/>
      <c r="L534" s="162"/>
      <c r="M534" s="163"/>
      <c r="N534" s="163"/>
      <c r="O534" s="163"/>
      <c r="P534" s="163"/>
      <c r="Q534" s="163"/>
    </row>
    <row r="535" spans="1:17" ht="18.75">
      <c r="A535" s="163"/>
      <c r="B535" s="654" t="s">
        <v>828</v>
      </c>
      <c r="C535" s="27"/>
      <c r="D535" s="27"/>
      <c r="E535" s="27"/>
      <c r="F535" s="452"/>
      <c r="G535" s="452"/>
      <c r="H535" s="162"/>
      <c r="I535" s="453"/>
      <c r="J535" s="855"/>
      <c r="K535" s="855"/>
      <c r="L535" s="182"/>
      <c r="M535" s="453"/>
      <c r="N535" s="453"/>
      <c r="O535" s="163"/>
      <c r="P535" s="163"/>
      <c r="Q535" s="162"/>
    </row>
    <row r="536" spans="1:17" ht="18.75">
      <c r="A536" s="163"/>
      <c r="B536" s="654"/>
      <c r="C536" s="1266" t="s">
        <v>829</v>
      </c>
      <c r="D536" s="1266"/>
      <c r="E536" s="1266"/>
      <c r="F536" s="1266"/>
      <c r="G536" s="1266"/>
      <c r="H536" s="1266"/>
      <c r="I536" s="453"/>
      <c r="J536" s="453"/>
      <c r="K536" s="182"/>
      <c r="L536" s="182"/>
      <c r="M536" s="453"/>
      <c r="N536" s="453"/>
      <c r="O536" s="163"/>
      <c r="P536" s="163"/>
      <c r="Q536" s="162"/>
    </row>
    <row r="537" spans="1:17" ht="18.75">
      <c r="A537" s="163"/>
      <c r="B537" s="654"/>
      <c r="C537" s="973"/>
      <c r="D537" s="452"/>
      <c r="E537" s="452"/>
      <c r="F537" s="452"/>
      <c r="G537" s="452"/>
      <c r="H537" s="162"/>
      <c r="I537" s="453"/>
      <c r="J537" s="453"/>
      <c r="K537" s="182"/>
      <c r="L537" s="182"/>
      <c r="M537" s="453"/>
      <c r="N537" s="453"/>
      <c r="O537" s="163"/>
      <c r="P537" s="163"/>
      <c r="Q537" s="162"/>
    </row>
    <row r="538" spans="1:17" ht="18.75">
      <c r="A538" s="163"/>
      <c r="B538" s="974"/>
      <c r="C538" s="1267" t="s">
        <v>830</v>
      </c>
      <c r="D538" s="1267"/>
      <c r="E538" s="1267"/>
      <c r="F538" s="1267"/>
      <c r="G538" s="162"/>
      <c r="H538" s="162"/>
      <c r="I538" s="162"/>
      <c r="J538" s="162"/>
      <c r="K538" s="162"/>
      <c r="L538" s="182"/>
      <c r="M538" s="453"/>
      <c r="N538" s="453"/>
      <c r="O538" s="163"/>
      <c r="P538" s="163"/>
      <c r="Q538" s="162"/>
    </row>
    <row r="539" spans="1:17" ht="18.75">
      <c r="A539" s="163"/>
      <c r="B539" s="974"/>
      <c r="C539" s="975"/>
      <c r="D539" s="452"/>
      <c r="E539" s="452"/>
      <c r="F539" s="452"/>
      <c r="G539" s="162"/>
      <c r="H539" s="162"/>
      <c r="I539" s="162"/>
      <c r="J539" s="162"/>
      <c r="K539" s="182"/>
      <c r="L539" s="182"/>
      <c r="M539" s="453"/>
      <c r="N539" s="453"/>
      <c r="O539" s="163"/>
      <c r="P539" s="163"/>
      <c r="Q539" s="162"/>
    </row>
    <row r="540" spans="1:17" ht="18.75">
      <c r="A540" s="163"/>
      <c r="B540" s="654"/>
      <c r="C540" s="1266" t="s">
        <v>831</v>
      </c>
      <c r="D540" s="1266"/>
      <c r="E540" s="1266"/>
      <c r="F540" s="1266"/>
      <c r="G540" s="162"/>
      <c r="H540" s="162"/>
      <c r="I540" s="162"/>
      <c r="J540" s="162"/>
      <c r="K540" s="162"/>
      <c r="L540" s="182"/>
      <c r="M540" s="453"/>
      <c r="N540" s="453"/>
      <c r="O540" s="163"/>
      <c r="P540" s="163"/>
      <c r="Q540" s="162"/>
    </row>
    <row r="541" spans="1:17" ht="18.75">
      <c r="A541" s="163"/>
      <c r="B541" s="654"/>
      <c r="C541" s="654"/>
      <c r="D541" s="654"/>
      <c r="E541" s="654"/>
      <c r="F541" s="654"/>
      <c r="G541" s="162"/>
      <c r="H541" s="162"/>
      <c r="I541" s="162"/>
      <c r="J541" s="162"/>
      <c r="K541" s="162"/>
      <c r="L541" s="182"/>
      <c r="M541" s="453"/>
      <c r="N541" s="453"/>
      <c r="O541" s="163"/>
      <c r="P541" s="163"/>
      <c r="Q541" s="162"/>
    </row>
    <row r="542" spans="1:17" ht="18.75">
      <c r="A542" s="163"/>
      <c r="B542" s="654"/>
      <c r="C542" s="1266" t="s">
        <v>832</v>
      </c>
      <c r="D542" s="1266"/>
      <c r="E542" s="1266"/>
      <c r="F542" s="1266"/>
      <c r="G542" s="162"/>
      <c r="H542" s="162"/>
      <c r="I542" s="162"/>
      <c r="J542" s="162"/>
      <c r="K542" s="162"/>
      <c r="L542" s="182"/>
      <c r="M542" s="453"/>
      <c r="N542" s="453"/>
      <c r="O542" s="163"/>
      <c r="P542" s="163"/>
      <c r="Q542" s="162"/>
    </row>
    <row r="543" spans="1:17" ht="18.75">
      <c r="A543" s="163"/>
      <c r="B543" s="654"/>
      <c r="C543" s="973"/>
      <c r="D543" s="452"/>
      <c r="E543" s="452"/>
      <c r="F543" s="452"/>
      <c r="G543" s="162"/>
      <c r="H543" s="162"/>
      <c r="I543" s="162"/>
      <c r="J543" s="162"/>
      <c r="K543" s="162"/>
      <c r="L543" s="182"/>
      <c r="M543" s="453"/>
      <c r="N543" s="453"/>
      <c r="O543" s="163"/>
      <c r="P543" s="163"/>
      <c r="Q543" s="162"/>
    </row>
    <row r="544" spans="1:17" ht="18.75">
      <c r="A544" s="163"/>
      <c r="B544" s="976"/>
      <c r="C544" s="977" t="s">
        <v>833</v>
      </c>
      <c r="D544" s="978"/>
      <c r="E544" s="978" t="s">
        <v>834</v>
      </c>
      <c r="F544" s="979" t="str">
        <f>LEFT(ADDRESS(1,COLUMN(),4),LEN(ADDRESS(1,COLUMN(),4))-1)</f>
        <v>F</v>
      </c>
      <c r="G544" s="162"/>
      <c r="H544" s="978" t="s">
        <v>658</v>
      </c>
      <c r="I544" s="980">
        <f>ROW()</f>
        <v>544</v>
      </c>
      <c r="K544" s="978" t="s">
        <v>655</v>
      </c>
      <c r="L544" s="981" t="str">
        <f>ADDRESS(ROW(),COLUMN(),4)</f>
        <v>L544</v>
      </c>
      <c r="M544" s="453"/>
      <c r="N544" s="453"/>
      <c r="O544" s="163"/>
      <c r="P544" s="163"/>
      <c r="Q544" s="162"/>
    </row>
    <row r="545" spans="1:17">
      <c r="A545" s="163"/>
      <c r="B545" s="162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</row>
    <row r="546" spans="1:17" ht="18.75">
      <c r="A546" s="163"/>
      <c r="B546" s="162"/>
      <c r="C546" s="978" t="s">
        <v>494</v>
      </c>
      <c r="D546" s="982" t="str">
        <f ca="1">CELL("nomfichier")</f>
        <v>D:\1 UPRT SITE WEB\uprt.fr\ff-mickael-rabeau\[ff-mr-chocolat.xlsx]Formats-formules-pourcentages</v>
      </c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</row>
    <row r="547" spans="1:17">
      <c r="A547" s="163"/>
      <c r="B547" s="162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3"/>
      <c r="N547" s="163"/>
      <c r="O547" s="163"/>
      <c r="P547" s="163"/>
      <c r="Q547" s="163"/>
    </row>
    <row r="548" spans="1:17" ht="18.75">
      <c r="A548" s="163"/>
      <c r="B548" s="162"/>
      <c r="C548" s="983"/>
      <c r="D548" s="973" t="s">
        <v>831</v>
      </c>
      <c r="E548" s="984"/>
      <c r="F548" s="984"/>
      <c r="G548" s="163"/>
      <c r="H548" s="163"/>
      <c r="I548" s="163"/>
      <c r="J548" s="163"/>
      <c r="K548" s="163"/>
      <c r="L548" s="163"/>
      <c r="M548" s="163"/>
      <c r="N548" s="163"/>
      <c r="O548" s="163"/>
      <c r="P548" s="163"/>
      <c r="Q548" s="163"/>
    </row>
    <row r="549" spans="1:17">
      <c r="A549" s="163"/>
      <c r="B549" s="162"/>
      <c r="C549" s="27"/>
      <c r="D549" s="985"/>
      <c r="E549" s="163"/>
      <c r="F549" s="163"/>
      <c r="G549" s="163"/>
      <c r="H549" s="163"/>
      <c r="I549" s="163"/>
      <c r="J549" s="163"/>
      <c r="K549" s="163"/>
      <c r="L549" s="163"/>
      <c r="M549" s="163"/>
      <c r="N549" s="163"/>
      <c r="O549" s="163"/>
      <c r="P549" s="163"/>
      <c r="Q549" s="163"/>
    </row>
    <row r="550" spans="1:17">
      <c r="A550" s="163"/>
      <c r="B550" s="162"/>
      <c r="C550" s="986" t="s">
        <v>835</v>
      </c>
      <c r="D550" s="27"/>
      <c r="E550" s="27"/>
      <c r="F550" s="163"/>
      <c r="G550" s="163"/>
      <c r="H550" s="163"/>
      <c r="I550" s="987" t="s">
        <v>836</v>
      </c>
      <c r="J550" s="987" t="s">
        <v>837</v>
      </c>
      <c r="K550" s="163"/>
      <c r="L550" s="163"/>
      <c r="M550" s="163"/>
      <c r="N550" s="163"/>
      <c r="O550" s="163"/>
      <c r="P550" s="163"/>
      <c r="Q550" s="163"/>
    </row>
    <row r="551" spans="1:17">
      <c r="A551" s="163"/>
      <c r="B551" s="162"/>
      <c r="C551" s="988" t="s">
        <v>838</v>
      </c>
      <c r="D551" s="27"/>
      <c r="E551" s="27"/>
      <c r="F551" s="163"/>
      <c r="G551" s="163"/>
      <c r="H551" s="163"/>
      <c r="I551" s="989">
        <v>41422</v>
      </c>
      <c r="J551" s="990">
        <v>4416</v>
      </c>
      <c r="K551" s="163"/>
      <c r="L551" s="163"/>
      <c r="M551" s="163"/>
      <c r="N551" s="163"/>
      <c r="O551" s="163"/>
      <c r="P551" s="163"/>
      <c r="Q551" s="163"/>
    </row>
    <row r="552" spans="1:17">
      <c r="A552" s="163"/>
      <c r="B552" s="162"/>
      <c r="C552" s="988" t="s">
        <v>839</v>
      </c>
      <c r="D552" s="27"/>
      <c r="E552" s="27"/>
      <c r="F552" s="163"/>
      <c r="G552" s="163"/>
      <c r="H552" s="163"/>
      <c r="I552" s="989">
        <v>41092</v>
      </c>
      <c r="J552" s="990">
        <v>14900</v>
      </c>
      <c r="K552" s="163"/>
      <c r="L552" s="163"/>
      <c r="M552" s="163"/>
      <c r="N552" s="163"/>
      <c r="O552" s="163"/>
      <c r="P552" s="163"/>
      <c r="Q552" s="163"/>
    </row>
    <row r="553" spans="1:17">
      <c r="A553" s="163"/>
      <c r="B553" s="162"/>
      <c r="C553" s="988" t="s">
        <v>840</v>
      </c>
      <c r="D553" s="27"/>
      <c r="E553" s="27"/>
      <c r="F553" s="163"/>
      <c r="G553" s="163"/>
      <c r="H553" s="163"/>
      <c r="I553" s="989">
        <v>41062</v>
      </c>
      <c r="J553" s="990">
        <v>36257</v>
      </c>
      <c r="K553" s="163"/>
      <c r="L553" s="163"/>
      <c r="M553" s="163"/>
      <c r="N553" s="163"/>
      <c r="O553" s="163"/>
      <c r="P553" s="163"/>
      <c r="Q553" s="163"/>
    </row>
    <row r="554" spans="1:17">
      <c r="A554" s="163"/>
      <c r="B554" s="162"/>
      <c r="C554" s="988" t="s">
        <v>841</v>
      </c>
      <c r="D554" s="27"/>
      <c r="E554" s="27"/>
      <c r="F554" s="163"/>
      <c r="G554" s="163"/>
      <c r="H554" s="163"/>
      <c r="I554" s="989">
        <v>41062</v>
      </c>
      <c r="J554" s="990">
        <v>14390</v>
      </c>
      <c r="K554" s="163"/>
      <c r="L554" s="163"/>
      <c r="M554" s="163"/>
      <c r="N554" s="163"/>
      <c r="O554" s="163"/>
      <c r="P554" s="163"/>
      <c r="Q554" s="163"/>
    </row>
    <row r="555" spans="1:17">
      <c r="A555" s="163"/>
      <c r="B555" s="162"/>
      <c r="C555" s="991" t="s">
        <v>842</v>
      </c>
      <c r="D555" s="27"/>
      <c r="E555" s="27"/>
      <c r="F555" s="163"/>
      <c r="G555" s="163"/>
      <c r="H555" s="163"/>
      <c r="I555" s="989">
        <v>41052</v>
      </c>
      <c r="J555" s="990">
        <v>48910</v>
      </c>
      <c r="K555" s="163"/>
      <c r="L555" s="163"/>
      <c r="M555" s="163"/>
      <c r="N555" s="163"/>
      <c r="O555" s="163"/>
      <c r="P555" s="163"/>
      <c r="Q555" s="163"/>
    </row>
    <row r="556" spans="1:17">
      <c r="A556" s="163"/>
      <c r="B556" s="162"/>
      <c r="C556" s="988" t="s">
        <v>843</v>
      </c>
      <c r="D556" s="27"/>
      <c r="E556" s="27"/>
      <c r="F556" s="163"/>
      <c r="G556" s="163"/>
      <c r="H556" s="163"/>
      <c r="I556" s="989">
        <v>41025</v>
      </c>
      <c r="J556" s="990">
        <v>14751</v>
      </c>
      <c r="K556" s="163"/>
      <c r="L556" s="163"/>
      <c r="M556" s="163"/>
      <c r="N556" s="163"/>
      <c r="O556" s="163"/>
      <c r="P556" s="163"/>
      <c r="Q556" s="163"/>
    </row>
    <row r="557" spans="1:17">
      <c r="A557" s="163"/>
      <c r="B557" s="162"/>
      <c r="C557" s="988" t="s">
        <v>844</v>
      </c>
      <c r="D557" s="27"/>
      <c r="E557" s="27"/>
      <c r="F557" s="163"/>
      <c r="G557" s="163"/>
      <c r="H557" s="163"/>
      <c r="I557" s="989">
        <v>40848</v>
      </c>
      <c r="J557" s="990">
        <v>10084</v>
      </c>
      <c r="K557" s="163"/>
      <c r="L557" s="163"/>
      <c r="M557" s="163"/>
      <c r="N557" s="163"/>
      <c r="O557" s="163"/>
      <c r="P557" s="163"/>
      <c r="Q557" s="163"/>
    </row>
    <row r="558" spans="1:17">
      <c r="A558" s="163"/>
      <c r="B558" s="162"/>
      <c r="C558" s="988" t="s">
        <v>845</v>
      </c>
      <c r="D558" s="27"/>
      <c r="E558" s="27"/>
      <c r="F558" s="163"/>
      <c r="G558" s="163"/>
      <c r="H558" s="163"/>
      <c r="I558" s="989">
        <v>40454</v>
      </c>
      <c r="J558" s="990">
        <v>45222</v>
      </c>
      <c r="K558" s="163"/>
      <c r="L558" s="163"/>
      <c r="M558" s="163"/>
      <c r="N558" s="163"/>
      <c r="O558" s="163"/>
      <c r="P558" s="163"/>
      <c r="Q558" s="163"/>
    </row>
    <row r="559" spans="1:17">
      <c r="A559" s="163"/>
      <c r="B559" s="162"/>
      <c r="C559" s="988" t="s">
        <v>846</v>
      </c>
      <c r="D559" s="27"/>
      <c r="E559" s="27"/>
      <c r="F559" s="163"/>
      <c r="G559" s="163"/>
      <c r="H559" s="163"/>
      <c r="I559" s="989">
        <v>40294</v>
      </c>
      <c r="J559" s="990">
        <v>65784</v>
      </c>
      <c r="K559" s="163"/>
      <c r="L559" s="163"/>
      <c r="M559" s="163"/>
      <c r="N559" s="163"/>
      <c r="O559" s="163"/>
      <c r="P559" s="163"/>
      <c r="Q559" s="163"/>
    </row>
    <row r="560" spans="1:17">
      <c r="A560" s="163"/>
      <c r="B560" s="162"/>
      <c r="C560" s="988" t="s">
        <v>847</v>
      </c>
      <c r="D560" s="27"/>
      <c r="E560" s="27"/>
      <c r="F560" s="163"/>
      <c r="G560" s="163"/>
      <c r="H560" s="163"/>
      <c r="I560" s="989">
        <v>40273</v>
      </c>
      <c r="J560" s="990">
        <v>96965</v>
      </c>
      <c r="K560" s="163"/>
      <c r="L560" s="163"/>
      <c r="M560" s="163"/>
      <c r="N560" s="163"/>
      <c r="O560" s="163"/>
      <c r="P560" s="163"/>
      <c r="Q560" s="163"/>
    </row>
    <row r="561" spans="1:17">
      <c r="A561" s="163"/>
      <c r="B561" s="162"/>
      <c r="C561" s="988" t="s">
        <v>848</v>
      </c>
      <c r="D561" s="27"/>
      <c r="E561" s="27"/>
      <c r="F561" s="163"/>
      <c r="G561" s="163"/>
      <c r="H561" s="163"/>
      <c r="I561" s="989">
        <v>40273</v>
      </c>
      <c r="J561" s="990">
        <v>45902</v>
      </c>
      <c r="K561" s="163"/>
      <c r="L561" s="163"/>
      <c r="M561" s="163"/>
      <c r="N561" s="163"/>
      <c r="O561" s="163"/>
      <c r="P561" s="163"/>
      <c r="Q561" s="163"/>
    </row>
    <row r="562" spans="1:17">
      <c r="A562" s="163"/>
      <c r="B562" s="162"/>
      <c r="C562" s="988" t="s">
        <v>849</v>
      </c>
      <c r="D562" s="27"/>
      <c r="E562" s="27"/>
      <c r="F562" s="163"/>
      <c r="G562" s="163"/>
      <c r="H562" s="163"/>
      <c r="I562" s="989">
        <v>40250</v>
      </c>
      <c r="J562" s="990">
        <v>122444</v>
      </c>
      <c r="K562" s="163"/>
      <c r="L562" s="163"/>
      <c r="M562" s="163"/>
      <c r="N562" s="163"/>
      <c r="O562" s="163"/>
      <c r="P562" s="163"/>
      <c r="Q562" s="163"/>
    </row>
    <row r="563" spans="1:17">
      <c r="A563" s="163"/>
      <c r="B563" s="162"/>
      <c r="C563" s="988" t="s">
        <v>850</v>
      </c>
      <c r="D563" s="27"/>
      <c r="E563" s="27"/>
      <c r="F563" s="163"/>
      <c r="G563" s="163"/>
      <c r="H563" s="163"/>
      <c r="I563" s="989">
        <v>40182</v>
      </c>
      <c r="J563" s="990">
        <v>100241</v>
      </c>
      <c r="K563" s="163"/>
      <c r="L563" s="163"/>
      <c r="M563" s="163"/>
      <c r="N563" s="163"/>
      <c r="O563" s="163"/>
      <c r="P563" s="163"/>
      <c r="Q563" s="163"/>
    </row>
    <row r="564" spans="1:17">
      <c r="A564" s="163"/>
      <c r="B564" s="162"/>
      <c r="C564" s="988" t="s">
        <v>851</v>
      </c>
      <c r="D564" s="27"/>
      <c r="E564" s="27"/>
      <c r="F564" s="163"/>
      <c r="G564" s="163"/>
      <c r="H564" s="163"/>
      <c r="I564" s="989">
        <v>40138</v>
      </c>
      <c r="J564" s="990">
        <v>23956</v>
      </c>
      <c r="K564" s="163"/>
      <c r="L564" s="163"/>
      <c r="M564" s="163"/>
      <c r="N564" s="163"/>
      <c r="O564" s="163"/>
      <c r="P564" s="163"/>
      <c r="Q564" s="163"/>
    </row>
    <row r="565" spans="1:17">
      <c r="A565" s="163"/>
      <c r="B565" s="162"/>
      <c r="C565" s="988" t="s">
        <v>852</v>
      </c>
      <c r="D565" s="27"/>
      <c r="E565" s="27"/>
      <c r="F565" s="163"/>
      <c r="G565" s="163"/>
      <c r="H565" s="163"/>
      <c r="I565" s="989">
        <v>40125</v>
      </c>
      <c r="J565" s="990">
        <v>113684</v>
      </c>
      <c r="K565" s="163"/>
      <c r="L565" s="163"/>
      <c r="M565" s="163"/>
      <c r="N565" s="163"/>
      <c r="O565" s="163"/>
      <c r="P565" s="163"/>
      <c r="Q565" s="163"/>
    </row>
    <row r="566" spans="1:17">
      <c r="A566" s="163"/>
      <c r="B566" s="162"/>
      <c r="C566" s="988" t="s">
        <v>853</v>
      </c>
      <c r="D566" s="27"/>
      <c r="E566" s="27"/>
      <c r="F566" s="163"/>
      <c r="G566" s="163"/>
      <c r="H566" s="163"/>
      <c r="I566" s="989">
        <v>40111</v>
      </c>
      <c r="J566" s="990">
        <v>27154</v>
      </c>
      <c r="K566" s="163"/>
      <c r="L566" s="163"/>
      <c r="M566" s="163"/>
      <c r="N566" s="163"/>
      <c r="O566" s="163"/>
      <c r="P566" s="163"/>
      <c r="Q566" s="163"/>
    </row>
    <row r="567" spans="1:17">
      <c r="A567" s="163"/>
      <c r="B567" s="162"/>
      <c r="C567" s="988" t="s">
        <v>854</v>
      </c>
      <c r="D567" s="27"/>
      <c r="E567" s="27"/>
      <c r="F567" s="163"/>
      <c r="G567" s="163"/>
      <c r="H567" s="163"/>
      <c r="I567" s="989">
        <v>40096</v>
      </c>
      <c r="J567" s="990">
        <v>25774</v>
      </c>
      <c r="K567" s="163"/>
      <c r="L567" s="163"/>
      <c r="M567" s="163"/>
      <c r="N567" s="163"/>
      <c r="O567" s="163"/>
      <c r="P567" s="163"/>
      <c r="Q567" s="163"/>
    </row>
    <row r="568" spans="1:17">
      <c r="A568" s="163"/>
      <c r="B568" s="162"/>
      <c r="C568" s="988" t="s">
        <v>855</v>
      </c>
      <c r="D568" s="27"/>
      <c r="E568" s="27"/>
      <c r="F568" s="163"/>
      <c r="G568" s="163"/>
      <c r="H568" s="163"/>
      <c r="I568" s="989">
        <v>40085</v>
      </c>
      <c r="J568" s="990">
        <v>79344</v>
      </c>
      <c r="K568" s="163"/>
      <c r="L568" s="163"/>
      <c r="M568" s="163"/>
      <c r="N568" s="163"/>
      <c r="O568" s="163"/>
      <c r="P568" s="163"/>
      <c r="Q568" s="163"/>
    </row>
    <row r="569" spans="1:17">
      <c r="A569" s="163"/>
      <c r="B569" s="162"/>
      <c r="C569" s="988" t="s">
        <v>856</v>
      </c>
      <c r="D569" s="27"/>
      <c r="E569" s="27"/>
      <c r="F569" s="163"/>
      <c r="G569" s="163"/>
      <c r="H569" s="163"/>
      <c r="I569" s="989">
        <v>40068</v>
      </c>
      <c r="J569" s="990">
        <v>145176</v>
      </c>
      <c r="K569" s="163"/>
      <c r="L569" s="163"/>
      <c r="M569" s="163"/>
      <c r="N569" s="163"/>
      <c r="O569" s="163"/>
      <c r="P569" s="163"/>
      <c r="Q569" s="163"/>
    </row>
    <row r="570" spans="1:17">
      <c r="A570" s="163"/>
      <c r="B570" s="162"/>
      <c r="C570" s="988" t="s">
        <v>857</v>
      </c>
      <c r="D570" s="27"/>
      <c r="E570" s="27"/>
      <c r="F570" s="163"/>
      <c r="G570" s="163"/>
      <c r="H570" s="163"/>
      <c r="I570" s="989">
        <v>40048</v>
      </c>
      <c r="J570" s="990">
        <v>7657</v>
      </c>
      <c r="K570" s="163"/>
      <c r="L570" s="163"/>
      <c r="M570" s="163"/>
      <c r="N570" s="163"/>
      <c r="O570" s="163"/>
      <c r="P570" s="163"/>
      <c r="Q570" s="163"/>
    </row>
    <row r="571" spans="1:17">
      <c r="A571" s="163"/>
      <c r="B571" s="162"/>
      <c r="C571" s="988" t="s">
        <v>858</v>
      </c>
      <c r="D571" s="27"/>
      <c r="E571" s="27"/>
      <c r="F571" s="163"/>
      <c r="G571" s="163"/>
      <c r="H571" s="163"/>
      <c r="I571" s="989">
        <v>40044</v>
      </c>
      <c r="J571" s="990">
        <v>45164</v>
      </c>
      <c r="K571" s="163"/>
      <c r="L571" s="163"/>
      <c r="M571" s="163"/>
      <c r="N571" s="163"/>
      <c r="O571" s="163"/>
      <c r="P571" s="163"/>
      <c r="Q571" s="163"/>
    </row>
    <row r="572" spans="1:17">
      <c r="A572" s="163"/>
      <c r="B572" s="162"/>
      <c r="C572" s="988" t="s">
        <v>859</v>
      </c>
      <c r="D572" s="27"/>
      <c r="E572" s="27"/>
      <c r="F572" s="163"/>
      <c r="G572" s="163"/>
      <c r="H572" s="163"/>
      <c r="I572" s="989">
        <v>40020</v>
      </c>
      <c r="J572" s="990">
        <v>105218</v>
      </c>
      <c r="K572" s="163"/>
      <c r="L572" s="163"/>
      <c r="M572" s="163"/>
      <c r="N572" s="163"/>
      <c r="O572" s="163"/>
      <c r="P572" s="163"/>
      <c r="Q572" s="163"/>
    </row>
    <row r="573" spans="1:17">
      <c r="A573" s="163"/>
      <c r="B573" s="162"/>
      <c r="C573" s="988" t="s">
        <v>860</v>
      </c>
      <c r="D573" s="27"/>
      <c r="E573" s="27"/>
      <c r="F573" s="163"/>
      <c r="G573" s="163"/>
      <c r="H573" s="163"/>
      <c r="I573" s="989">
        <v>39788</v>
      </c>
      <c r="J573" s="990">
        <v>59780</v>
      </c>
      <c r="K573" s="163"/>
      <c r="L573" s="163"/>
      <c r="M573" s="163"/>
      <c r="N573" s="163"/>
      <c r="O573" s="163"/>
      <c r="P573" s="163"/>
      <c r="Q573" s="163"/>
    </row>
    <row r="574" spans="1:17">
      <c r="A574" s="163"/>
      <c r="B574" s="162"/>
      <c r="C574" s="988" t="s">
        <v>861</v>
      </c>
      <c r="D574" s="27"/>
      <c r="E574" s="27"/>
      <c r="F574" s="163"/>
      <c r="G574" s="163"/>
      <c r="H574" s="163"/>
      <c r="I574" s="989">
        <v>39787</v>
      </c>
      <c r="J574" s="990">
        <v>75563</v>
      </c>
      <c r="K574" s="163"/>
      <c r="L574" s="163"/>
      <c r="M574" s="163"/>
      <c r="N574" s="163"/>
      <c r="O574" s="163"/>
      <c r="P574" s="163"/>
      <c r="Q574" s="163"/>
    </row>
    <row r="575" spans="1:17">
      <c r="A575" s="163"/>
      <c r="B575" s="162"/>
      <c r="C575" s="988" t="s">
        <v>862</v>
      </c>
      <c r="D575" s="27"/>
      <c r="E575" s="27"/>
      <c r="F575" s="163"/>
      <c r="G575" s="163"/>
      <c r="H575" s="163"/>
      <c r="I575" s="989">
        <v>39787</v>
      </c>
      <c r="J575" s="990">
        <v>15781</v>
      </c>
      <c r="K575" s="163"/>
      <c r="L575" s="163"/>
      <c r="M575" s="163"/>
      <c r="N575" s="163"/>
      <c r="O575" s="163"/>
      <c r="P575" s="163"/>
      <c r="Q575" s="163"/>
    </row>
    <row r="576" spans="1:17">
      <c r="A576" s="163"/>
      <c r="B576" s="162"/>
      <c r="C576" s="988" t="s">
        <v>863</v>
      </c>
      <c r="D576" s="992"/>
      <c r="E576" s="992"/>
      <c r="F576" s="163"/>
      <c r="G576" s="163"/>
      <c r="H576" s="163"/>
      <c r="I576" s="163"/>
      <c r="J576" s="163"/>
      <c r="K576" s="163"/>
      <c r="L576" s="163"/>
      <c r="M576" s="163"/>
      <c r="N576" s="163"/>
      <c r="O576" s="163"/>
      <c r="P576" s="163"/>
      <c r="Q576" s="163"/>
    </row>
    <row r="577" spans="1:17">
      <c r="A577" s="163"/>
      <c r="B577" s="162"/>
      <c r="C577" s="163"/>
      <c r="D577" s="163"/>
      <c r="E577" s="163"/>
      <c r="F577" s="163"/>
      <c r="G577" s="163"/>
      <c r="H577" s="163"/>
      <c r="I577" s="163"/>
      <c r="J577" s="163"/>
      <c r="K577" s="163"/>
      <c r="L577" s="163"/>
      <c r="M577" s="163"/>
      <c r="N577" s="163"/>
      <c r="O577" s="163"/>
      <c r="P577" s="163"/>
      <c r="Q577" s="163"/>
    </row>
    <row r="578" spans="1:17" ht="15" customHeight="1">
      <c r="A578" s="1268" t="s">
        <v>864</v>
      </c>
      <c r="B578" s="1269"/>
      <c r="C578" s="1269"/>
      <c r="D578" s="1269"/>
      <c r="E578" s="1269"/>
      <c r="F578" s="1269"/>
      <c r="G578" s="1269"/>
      <c r="H578" s="1269"/>
      <c r="I578" s="1269"/>
      <c r="J578" s="1269"/>
      <c r="K578" s="1269"/>
      <c r="L578" s="1269"/>
      <c r="M578" s="1269"/>
      <c r="N578" s="1269"/>
      <c r="O578" s="1269"/>
      <c r="P578" s="1269"/>
      <c r="Q578" s="1269"/>
    </row>
    <row r="579" spans="1:17" ht="15.75" customHeight="1">
      <c r="A579" s="1268"/>
      <c r="B579" s="1269"/>
      <c r="C579" s="1269"/>
      <c r="D579" s="1269"/>
      <c r="E579" s="1269"/>
      <c r="F579" s="1269"/>
      <c r="G579" s="1269"/>
      <c r="H579" s="1269"/>
      <c r="I579" s="1269"/>
      <c r="J579" s="1269"/>
      <c r="K579" s="1269"/>
      <c r="L579" s="1269"/>
      <c r="M579" s="1269"/>
      <c r="N579" s="1269"/>
      <c r="O579" s="1269"/>
      <c r="P579" s="1269"/>
      <c r="Q579" s="1269"/>
    </row>
    <row r="580" spans="1:17" ht="20.100000000000001" customHeight="1">
      <c r="A580" s="163"/>
      <c r="B580" s="163"/>
      <c r="C580" s="163"/>
      <c r="D580" s="163"/>
      <c r="E580" s="163"/>
      <c r="F580" s="163"/>
      <c r="G580" s="163"/>
      <c r="H580" s="163"/>
      <c r="I580" s="163"/>
      <c r="J580" s="163"/>
      <c r="K580" s="163"/>
      <c r="L580" s="163"/>
      <c r="M580" s="163"/>
      <c r="N580" s="163"/>
      <c r="O580" s="163"/>
      <c r="P580" s="163"/>
      <c r="Q580" s="163"/>
    </row>
    <row r="581" spans="1:17" ht="20.100000000000001" customHeight="1">
      <c r="A581" s="163"/>
      <c r="B581" s="163"/>
      <c r="C581" s="163"/>
      <c r="D581" s="163"/>
      <c r="E581" s="421" t="s">
        <v>514</v>
      </c>
      <c r="F581" s="421"/>
      <c r="G581" s="421"/>
      <c r="H581" s="163"/>
      <c r="I581" s="163"/>
      <c r="J581" s="163"/>
      <c r="K581" s="163"/>
      <c r="L581" s="163"/>
      <c r="M581" s="163"/>
      <c r="N581" s="163"/>
      <c r="O581" s="163"/>
      <c r="P581" s="163"/>
      <c r="Q581" s="163"/>
    </row>
    <row r="582" spans="1:17" ht="20.100000000000001" customHeight="1">
      <c r="A582" s="163"/>
      <c r="B582" s="163"/>
      <c r="C582" s="163"/>
      <c r="D582" s="163"/>
      <c r="E582" s="421"/>
      <c r="F582" s="421" t="s">
        <v>515</v>
      </c>
      <c r="G582" s="421"/>
      <c r="H582" s="163"/>
      <c r="I582" s="163"/>
      <c r="J582" s="163"/>
      <c r="K582" s="163"/>
      <c r="L582" s="163"/>
      <c r="M582" s="163"/>
      <c r="N582" s="163"/>
      <c r="O582" s="163"/>
      <c r="P582" s="163"/>
      <c r="Q582" s="163"/>
    </row>
    <row r="583" spans="1:17" ht="20.100000000000001" customHeight="1">
      <c r="A583" s="163"/>
      <c r="B583" s="163"/>
      <c r="C583" s="163"/>
      <c r="D583" s="163"/>
      <c r="E583" s="421"/>
      <c r="F583" s="421" t="s">
        <v>516</v>
      </c>
      <c r="G583" s="421"/>
      <c r="H583" s="163"/>
      <c r="I583" s="163"/>
      <c r="J583" s="163"/>
      <c r="K583" s="163"/>
      <c r="L583" s="163"/>
      <c r="M583" s="163"/>
      <c r="N583" s="163"/>
      <c r="O583" s="163"/>
      <c r="P583" s="163"/>
      <c r="Q583" s="163"/>
    </row>
    <row r="584" spans="1:17" ht="20.100000000000001" customHeight="1">
      <c r="A584" s="163"/>
      <c r="B584" s="163"/>
      <c r="C584" s="163"/>
      <c r="D584" s="163"/>
      <c r="E584" s="421"/>
      <c r="F584" s="421" t="s">
        <v>517</v>
      </c>
      <c r="G584" s="421"/>
      <c r="H584" s="163"/>
      <c r="I584" s="163"/>
      <c r="J584" s="163"/>
      <c r="K584" s="163"/>
      <c r="L584" s="163"/>
      <c r="M584" s="163"/>
      <c r="N584" s="163"/>
      <c r="O584" s="163"/>
      <c r="P584" s="163"/>
      <c r="Q584" s="163"/>
    </row>
    <row r="585" spans="1:17" ht="20.100000000000001" customHeight="1">
      <c r="A585" s="163"/>
      <c r="B585" s="163"/>
      <c r="C585" s="163"/>
      <c r="D585" s="163"/>
      <c r="E585" s="163"/>
      <c r="F585" s="421" t="s">
        <v>518</v>
      </c>
      <c r="G585" s="163"/>
      <c r="H585" s="163"/>
      <c r="I585" s="163"/>
      <c r="J585" s="163"/>
      <c r="K585" s="163"/>
      <c r="L585" s="163"/>
      <c r="M585" s="163"/>
      <c r="N585" s="163"/>
      <c r="O585" s="163"/>
      <c r="P585" s="163"/>
      <c r="Q585" s="163"/>
    </row>
    <row r="586" spans="1:17" ht="20.100000000000001" customHeight="1">
      <c r="A586" s="163"/>
      <c r="B586" s="163"/>
      <c r="C586" s="163"/>
      <c r="D586" s="163"/>
      <c r="E586" s="421" t="s">
        <v>519</v>
      </c>
      <c r="F586" s="163"/>
      <c r="G586" s="163"/>
      <c r="H586" s="163"/>
      <c r="I586" s="163"/>
      <c r="J586" s="163"/>
      <c r="K586" s="163"/>
      <c r="L586" s="163"/>
      <c r="M586" s="163"/>
      <c r="N586" s="163"/>
      <c r="O586" s="163"/>
      <c r="P586" s="163"/>
      <c r="Q586" s="163"/>
    </row>
    <row r="587" spans="1:17" ht="20.100000000000001" customHeight="1">
      <c r="A587" s="163"/>
      <c r="B587" s="163"/>
      <c r="C587" s="163"/>
      <c r="D587" s="163"/>
      <c r="E587" s="163"/>
      <c r="F587" s="163"/>
      <c r="G587" s="163"/>
      <c r="H587" s="163"/>
      <c r="I587" s="163"/>
      <c r="J587" s="163"/>
      <c r="K587" s="163"/>
      <c r="L587" s="163"/>
      <c r="M587" s="163"/>
      <c r="N587" s="163"/>
      <c r="O587" s="163"/>
      <c r="P587" s="163"/>
      <c r="Q587" s="163"/>
    </row>
    <row r="588" spans="1:17" ht="20.100000000000001" customHeight="1">
      <c r="A588" s="163"/>
      <c r="B588" s="163"/>
      <c r="C588" s="163"/>
      <c r="D588" s="163"/>
      <c r="E588" s="163"/>
      <c r="F588" s="163"/>
      <c r="G588" s="163"/>
      <c r="H588" s="163"/>
      <c r="I588" s="163"/>
      <c r="J588" s="163"/>
      <c r="K588" s="163"/>
      <c r="L588" s="163"/>
      <c r="M588" s="163"/>
      <c r="N588" s="163"/>
      <c r="O588" s="163"/>
      <c r="P588" s="163"/>
      <c r="Q588" s="163"/>
    </row>
    <row r="589" spans="1:17" ht="20.100000000000001" customHeight="1">
      <c r="A589" s="163"/>
      <c r="B589" s="163"/>
      <c r="C589" s="163"/>
      <c r="D589" s="163"/>
      <c r="E589" s="163"/>
      <c r="F589" s="163"/>
      <c r="G589" s="163"/>
      <c r="H589" s="163"/>
      <c r="I589" s="163"/>
      <c r="J589" s="163"/>
      <c r="K589" s="163"/>
      <c r="L589" s="163"/>
      <c r="M589" s="163"/>
      <c r="N589" s="163"/>
      <c r="O589" s="163"/>
      <c r="P589" s="163"/>
      <c r="Q589" s="163"/>
    </row>
    <row r="590" spans="1:17" ht="20.100000000000001" customHeight="1">
      <c r="A590" s="163"/>
      <c r="B590" s="163"/>
      <c r="C590" s="163"/>
      <c r="D590" s="163"/>
      <c r="E590" s="163"/>
      <c r="F590" s="163"/>
      <c r="G590" s="163"/>
      <c r="H590" s="163"/>
      <c r="I590" s="163"/>
      <c r="J590" s="163"/>
      <c r="K590" s="163"/>
      <c r="L590" s="163"/>
      <c r="M590" s="163"/>
      <c r="N590" s="163"/>
      <c r="O590" s="163"/>
      <c r="P590" s="163"/>
      <c r="Q590" s="163"/>
    </row>
    <row r="591" spans="1:17" ht="20.100000000000001" customHeight="1">
      <c r="A591" s="163"/>
      <c r="B591" s="163"/>
      <c r="C591" s="422" t="s">
        <v>520</v>
      </c>
      <c r="D591" s="422"/>
      <c r="E591" s="422"/>
      <c r="F591" s="422"/>
      <c r="G591" s="422"/>
      <c r="H591" s="422"/>
      <c r="I591" s="422" t="s">
        <v>521</v>
      </c>
      <c r="J591" s="163"/>
      <c r="K591" s="163"/>
      <c r="L591" s="163"/>
      <c r="M591" s="163"/>
      <c r="N591" s="163"/>
      <c r="O591" s="163"/>
      <c r="P591" s="163"/>
      <c r="Q591" s="163"/>
    </row>
    <row r="592" spans="1:17" ht="20.100000000000001" customHeight="1">
      <c r="A592" s="163"/>
      <c r="B592" s="163"/>
      <c r="C592" s="163"/>
      <c r="D592" s="163"/>
      <c r="E592" s="163"/>
      <c r="F592" s="163"/>
      <c r="G592" s="163"/>
      <c r="H592" s="163"/>
      <c r="I592" s="163"/>
      <c r="J592" s="163"/>
      <c r="K592" s="163"/>
      <c r="L592" s="163"/>
      <c r="M592" s="163"/>
      <c r="N592" s="163"/>
      <c r="O592" s="163"/>
      <c r="P592" s="163"/>
      <c r="Q592" s="163"/>
    </row>
    <row r="593" spans="1:17" ht="20.100000000000001" customHeight="1">
      <c r="A593" s="163"/>
      <c r="B593" s="163"/>
      <c r="C593" s="163"/>
      <c r="D593" s="422" t="s">
        <v>522</v>
      </c>
      <c r="E593" s="163"/>
      <c r="F593" s="163"/>
      <c r="G593" s="163"/>
      <c r="H593" s="163"/>
      <c r="I593" s="422"/>
      <c r="J593" s="163"/>
      <c r="K593" s="163"/>
      <c r="L593" s="163"/>
      <c r="M593" s="163"/>
      <c r="N593" s="163"/>
      <c r="O593" s="163"/>
      <c r="P593" s="163"/>
      <c r="Q593" s="163"/>
    </row>
    <row r="594" spans="1:17" ht="20.100000000000001" customHeight="1">
      <c r="A594" s="163"/>
      <c r="B594" s="163"/>
      <c r="C594" s="163"/>
      <c r="D594" s="422" t="s">
        <v>523</v>
      </c>
      <c r="E594" s="163"/>
      <c r="F594" s="163"/>
      <c r="G594" s="163"/>
      <c r="H594" s="423" t="s">
        <v>524</v>
      </c>
      <c r="I594" s="422"/>
      <c r="J594" s="163"/>
      <c r="K594" s="163"/>
      <c r="L594" s="163"/>
      <c r="M594" s="163"/>
      <c r="N594" s="163"/>
      <c r="O594" s="163"/>
      <c r="P594" s="163"/>
      <c r="Q594" s="163"/>
    </row>
    <row r="595" spans="1:17" ht="20.100000000000001" customHeight="1">
      <c r="A595" s="163"/>
      <c r="B595" s="163"/>
      <c r="C595" s="163"/>
      <c r="D595" s="422" t="s">
        <v>525</v>
      </c>
      <c r="E595" s="163"/>
      <c r="F595" s="163"/>
      <c r="G595" s="163"/>
      <c r="H595" s="424"/>
      <c r="I595" s="424" t="s">
        <v>865</v>
      </c>
      <c r="J595" s="163"/>
      <c r="K595" s="163"/>
      <c r="L595" s="163"/>
      <c r="M595" s="163"/>
      <c r="N595" s="163"/>
      <c r="O595" s="163"/>
      <c r="P595" s="163"/>
      <c r="Q595" s="163"/>
    </row>
    <row r="596" spans="1:17" ht="20.100000000000001" customHeight="1">
      <c r="A596" s="163"/>
      <c r="B596" s="163"/>
      <c r="C596" s="163"/>
      <c r="D596" s="422" t="s">
        <v>524</v>
      </c>
      <c r="E596" s="163"/>
      <c r="F596" s="163"/>
      <c r="G596" s="163"/>
      <c r="H596" s="424"/>
      <c r="I596" s="424" t="s">
        <v>866</v>
      </c>
      <c r="J596" s="163"/>
      <c r="K596" s="163"/>
      <c r="L596" s="163"/>
      <c r="M596" s="163"/>
      <c r="N596" s="163"/>
      <c r="O596" s="163"/>
      <c r="P596" s="163"/>
      <c r="Q596" s="163"/>
    </row>
    <row r="597" spans="1:17" ht="20.100000000000001" customHeight="1">
      <c r="A597" s="163"/>
      <c r="B597" s="163"/>
      <c r="C597" s="163"/>
      <c r="D597" s="422" t="s">
        <v>526</v>
      </c>
      <c r="E597" s="163"/>
      <c r="F597" s="163"/>
      <c r="G597" s="163"/>
      <c r="H597" s="423" t="s">
        <v>527</v>
      </c>
      <c r="I597" s="163"/>
      <c r="J597" s="163"/>
      <c r="K597" s="163"/>
      <c r="L597" s="163"/>
      <c r="M597" s="163"/>
      <c r="N597" s="163"/>
      <c r="O597" s="163"/>
      <c r="P597" s="163"/>
      <c r="Q597" s="163"/>
    </row>
    <row r="598" spans="1:17" ht="20.100000000000001" customHeight="1">
      <c r="A598" s="163"/>
      <c r="B598" s="163"/>
      <c r="C598" s="163"/>
      <c r="D598" s="422" t="s">
        <v>528</v>
      </c>
      <c r="E598" s="163"/>
      <c r="F598" s="163"/>
      <c r="G598" s="163"/>
      <c r="H598" s="424"/>
      <c r="I598" s="424" t="s">
        <v>529</v>
      </c>
      <c r="J598" s="163"/>
      <c r="K598" s="163"/>
      <c r="L598" s="422"/>
      <c r="M598" s="163"/>
      <c r="N598" s="163"/>
      <c r="O598" s="163"/>
      <c r="P598" s="163"/>
      <c r="Q598" s="163"/>
    </row>
    <row r="599" spans="1:17" ht="20.100000000000001" customHeight="1">
      <c r="A599" s="163"/>
      <c r="B599" s="163"/>
      <c r="C599" s="163"/>
      <c r="D599" s="163"/>
      <c r="E599" s="163"/>
      <c r="F599" s="163"/>
      <c r="G599" s="163"/>
      <c r="H599" s="423" t="s">
        <v>530</v>
      </c>
      <c r="I599" s="422"/>
      <c r="J599" s="422"/>
      <c r="K599" s="163"/>
      <c r="L599" s="422"/>
      <c r="M599" s="163"/>
      <c r="N599" s="163"/>
      <c r="O599" s="163"/>
      <c r="P599" s="163"/>
      <c r="Q599" s="163"/>
    </row>
    <row r="600" spans="1:17" ht="20.100000000000001" customHeight="1">
      <c r="A600" s="163"/>
      <c r="B600" s="163"/>
      <c r="C600" s="163"/>
      <c r="D600" s="422" t="s">
        <v>531</v>
      </c>
      <c r="E600" s="163"/>
      <c r="F600" s="163"/>
      <c r="G600" s="163"/>
      <c r="H600" s="424"/>
      <c r="I600" s="424" t="s">
        <v>532</v>
      </c>
      <c r="J600" s="424"/>
      <c r="K600" s="163"/>
      <c r="L600" s="422"/>
      <c r="M600" s="163"/>
      <c r="N600" s="163"/>
      <c r="O600" s="163"/>
      <c r="P600" s="163"/>
      <c r="Q600" s="163"/>
    </row>
    <row r="601" spans="1:17" ht="20.100000000000001" customHeight="1">
      <c r="A601" s="163"/>
      <c r="B601" s="163"/>
      <c r="C601" s="163"/>
      <c r="D601" s="422" t="s">
        <v>523</v>
      </c>
      <c r="E601" s="163"/>
      <c r="F601" s="163"/>
      <c r="G601" s="163"/>
      <c r="H601" s="423" t="s">
        <v>533</v>
      </c>
      <c r="I601" s="422"/>
      <c r="J601" s="163"/>
      <c r="K601" s="163"/>
      <c r="L601" s="422"/>
      <c r="M601" s="163"/>
      <c r="N601" s="163"/>
      <c r="O601" s="163"/>
      <c r="P601" s="163"/>
      <c r="Q601" s="163"/>
    </row>
    <row r="602" spans="1:17" ht="20.100000000000001" customHeight="1">
      <c r="A602" s="163"/>
      <c r="B602" s="163"/>
      <c r="C602" s="163"/>
      <c r="D602" s="422" t="s">
        <v>525</v>
      </c>
      <c r="E602" s="163"/>
      <c r="F602" s="163"/>
      <c r="G602" s="163"/>
      <c r="H602" s="424"/>
      <c r="I602" s="424" t="s">
        <v>534</v>
      </c>
      <c r="J602" s="163"/>
      <c r="K602" s="163"/>
      <c r="L602" s="422"/>
      <c r="M602" s="163"/>
      <c r="N602" s="163"/>
      <c r="O602" s="163"/>
      <c r="P602" s="163"/>
      <c r="Q602" s="163"/>
    </row>
    <row r="603" spans="1:17" ht="20.100000000000001" customHeight="1">
      <c r="A603" s="163"/>
      <c r="B603" s="163"/>
      <c r="C603" s="163"/>
      <c r="D603" s="422" t="s">
        <v>524</v>
      </c>
      <c r="E603" s="163"/>
      <c r="F603" s="163"/>
      <c r="G603" s="163"/>
      <c r="H603" s="423" t="s">
        <v>535</v>
      </c>
      <c r="I603" s="422"/>
      <c r="J603" s="163"/>
      <c r="K603" s="163"/>
      <c r="L603" s="422"/>
      <c r="M603" s="163"/>
      <c r="N603" s="163"/>
      <c r="O603" s="163"/>
      <c r="P603" s="163"/>
      <c r="Q603" s="163"/>
    </row>
    <row r="604" spans="1:17" ht="20.100000000000001" customHeight="1">
      <c r="A604" s="163"/>
      <c r="B604" s="163"/>
      <c r="C604" s="163"/>
      <c r="D604" s="422" t="s">
        <v>526</v>
      </c>
      <c r="E604" s="163"/>
      <c r="F604" s="163"/>
      <c r="G604" s="163"/>
      <c r="H604" s="424"/>
      <c r="I604" s="424" t="s">
        <v>536</v>
      </c>
      <c r="J604" s="163"/>
      <c r="K604" s="163"/>
      <c r="L604" s="422"/>
      <c r="M604" s="163"/>
      <c r="N604" s="163"/>
      <c r="O604" s="163"/>
      <c r="P604" s="163"/>
      <c r="Q604" s="163"/>
    </row>
    <row r="605" spans="1:17" ht="20.100000000000001" customHeight="1">
      <c r="A605" s="163"/>
      <c r="B605" s="163"/>
      <c r="C605" s="163"/>
      <c r="D605" s="422" t="s">
        <v>528</v>
      </c>
      <c r="E605" s="163"/>
      <c r="F605" s="163"/>
      <c r="G605" s="163"/>
      <c r="H605" s="423" t="s">
        <v>537</v>
      </c>
      <c r="I605" s="422"/>
      <c r="J605" s="163"/>
      <c r="K605" s="163"/>
      <c r="L605" s="163"/>
      <c r="M605" s="163"/>
      <c r="N605" s="163"/>
      <c r="O605" s="163"/>
      <c r="P605" s="163"/>
      <c r="Q605" s="163"/>
    </row>
    <row r="606" spans="1:17" ht="20.100000000000001" customHeight="1">
      <c r="A606" s="163"/>
      <c r="B606" s="163"/>
      <c r="C606" s="163"/>
      <c r="D606" s="422"/>
      <c r="E606" s="163"/>
      <c r="F606" s="163"/>
      <c r="G606" s="163"/>
      <c r="H606" s="424"/>
      <c r="I606" s="424" t="s">
        <v>538</v>
      </c>
      <c r="J606" s="163"/>
      <c r="K606" s="163"/>
      <c r="L606" s="422"/>
      <c r="M606" s="163"/>
      <c r="N606" s="163"/>
      <c r="O606" s="163"/>
      <c r="P606" s="163"/>
      <c r="Q606" s="163"/>
    </row>
    <row r="607" spans="1:17" ht="20.100000000000001" customHeight="1">
      <c r="A607" s="163"/>
      <c r="B607" s="163"/>
      <c r="C607" s="163"/>
      <c r="D607" s="422" t="s">
        <v>539</v>
      </c>
      <c r="E607" s="163"/>
      <c r="F607" s="163"/>
      <c r="G607" s="163"/>
      <c r="H607" s="424"/>
      <c r="I607" s="424" t="s">
        <v>540</v>
      </c>
      <c r="J607" s="163"/>
      <c r="K607" s="163"/>
      <c r="L607" s="163"/>
      <c r="M607" s="163"/>
      <c r="N607" s="163"/>
      <c r="O607" s="163"/>
      <c r="P607" s="163"/>
      <c r="Q607" s="163"/>
    </row>
    <row r="608" spans="1:17" ht="20.100000000000001" customHeight="1">
      <c r="A608" s="163"/>
      <c r="B608" s="163"/>
      <c r="C608" s="163"/>
      <c r="D608" s="422" t="s">
        <v>523</v>
      </c>
      <c r="E608" s="163"/>
      <c r="F608" s="163"/>
      <c r="G608" s="163"/>
      <c r="H608" s="424"/>
      <c r="I608" s="424" t="s">
        <v>541</v>
      </c>
      <c r="J608" s="163"/>
      <c r="K608" s="163"/>
      <c r="L608" s="163"/>
      <c r="M608" s="163"/>
      <c r="N608" s="163"/>
      <c r="O608" s="163"/>
      <c r="P608" s="163"/>
      <c r="Q608" s="163"/>
    </row>
    <row r="609" spans="1:17" ht="20.100000000000001" customHeight="1">
      <c r="A609" s="163"/>
      <c r="B609" s="163"/>
      <c r="C609" s="163"/>
      <c r="D609" s="422" t="s">
        <v>525</v>
      </c>
      <c r="E609" s="163"/>
      <c r="F609" s="163"/>
      <c r="G609" s="163"/>
      <c r="H609" s="424"/>
      <c r="I609" s="424" t="s">
        <v>542</v>
      </c>
      <c r="J609" s="163"/>
      <c r="K609" s="163"/>
      <c r="L609" s="163"/>
      <c r="M609" s="163"/>
      <c r="N609" s="163"/>
      <c r="O609" s="163"/>
      <c r="P609" s="163"/>
      <c r="Q609" s="163"/>
    </row>
    <row r="610" spans="1:17" ht="20.100000000000001" customHeight="1">
      <c r="A610" s="163"/>
      <c r="B610" s="163"/>
      <c r="C610" s="163"/>
      <c r="D610" s="422" t="s">
        <v>524</v>
      </c>
      <c r="E610" s="163"/>
      <c r="F610" s="163"/>
      <c r="G610" s="163"/>
      <c r="H610" s="163"/>
      <c r="I610" s="163"/>
      <c r="J610" s="163"/>
      <c r="K610" s="163"/>
      <c r="L610" s="163"/>
      <c r="M610" s="163"/>
      <c r="N610" s="163"/>
      <c r="O610" s="163"/>
      <c r="P610" s="163"/>
      <c r="Q610" s="163"/>
    </row>
    <row r="611" spans="1:17" ht="20.100000000000001" customHeight="1">
      <c r="A611" s="163"/>
      <c r="B611" s="163"/>
      <c r="C611" s="163"/>
      <c r="D611" s="425" t="s">
        <v>867</v>
      </c>
      <c r="E611" s="425"/>
      <c r="F611" s="163"/>
      <c r="G611" s="163"/>
      <c r="H611" s="163"/>
      <c r="I611" s="163"/>
      <c r="J611" s="163"/>
      <c r="K611" s="163"/>
      <c r="L611" s="163"/>
      <c r="M611" s="163"/>
      <c r="N611" s="163"/>
      <c r="O611" s="163"/>
      <c r="P611" s="163"/>
      <c r="Q611" s="163"/>
    </row>
    <row r="612" spans="1:17" ht="20.100000000000001" customHeight="1">
      <c r="A612" s="163"/>
      <c r="B612" s="163"/>
      <c r="C612" s="163"/>
      <c r="D612" s="422" t="s">
        <v>526</v>
      </c>
      <c r="E612" s="163"/>
      <c r="F612" s="163"/>
      <c r="G612" s="163"/>
      <c r="H612" s="163"/>
      <c r="I612" s="163"/>
      <c r="J612" s="163"/>
      <c r="K612" s="163"/>
      <c r="L612" s="163"/>
      <c r="M612" s="163"/>
      <c r="N612" s="163"/>
      <c r="O612" s="163"/>
      <c r="P612" s="163"/>
      <c r="Q612" s="163"/>
    </row>
    <row r="613" spans="1:17" ht="20.100000000000001" customHeight="1">
      <c r="A613" s="163"/>
      <c r="B613" s="163"/>
      <c r="C613" s="163"/>
      <c r="D613" s="422" t="s">
        <v>528</v>
      </c>
      <c r="E613" s="163"/>
      <c r="F613" s="163"/>
      <c r="G613" s="163"/>
      <c r="H613" s="163"/>
      <c r="I613" s="163"/>
      <c r="J613" s="163"/>
      <c r="K613" s="163"/>
      <c r="L613" s="163"/>
      <c r="M613" s="163"/>
      <c r="N613" s="163"/>
      <c r="O613" s="163"/>
      <c r="P613" s="163"/>
      <c r="Q613" s="163"/>
    </row>
    <row r="614" spans="1:17" ht="20.100000000000001" customHeight="1">
      <c r="A614" s="163"/>
      <c r="B614" s="163"/>
      <c r="C614" s="163"/>
      <c r="D614" s="422"/>
      <c r="E614" s="163"/>
      <c r="F614" s="163"/>
      <c r="G614" s="163"/>
      <c r="H614" s="163"/>
      <c r="I614" s="163"/>
      <c r="J614" s="163"/>
      <c r="K614" s="163"/>
      <c r="L614" s="163"/>
      <c r="M614" s="163"/>
      <c r="N614" s="163"/>
      <c r="O614" s="163"/>
      <c r="P614" s="163"/>
      <c r="Q614" s="163"/>
    </row>
    <row r="615" spans="1:17" ht="20.100000000000001" customHeight="1">
      <c r="A615" s="163"/>
      <c r="B615" s="163"/>
      <c r="C615" s="163"/>
      <c r="D615" s="422" t="s">
        <v>543</v>
      </c>
      <c r="E615" s="163"/>
      <c r="F615" s="163"/>
      <c r="G615" s="163"/>
      <c r="H615" s="163"/>
      <c r="I615" s="163"/>
      <c r="J615" s="163"/>
      <c r="K615" s="163"/>
      <c r="L615" s="163"/>
      <c r="M615" s="163"/>
      <c r="N615" s="163"/>
      <c r="O615" s="163"/>
      <c r="P615" s="163"/>
      <c r="Q615" s="163"/>
    </row>
    <row r="616" spans="1:17" ht="20.100000000000001" customHeight="1">
      <c r="A616" s="163"/>
      <c r="B616" s="163"/>
      <c r="C616" s="163"/>
      <c r="D616" s="422" t="s">
        <v>523</v>
      </c>
      <c r="E616" s="163"/>
      <c r="F616" s="163"/>
      <c r="G616" s="163"/>
      <c r="H616" s="163"/>
      <c r="I616" s="163"/>
      <c r="J616" s="163"/>
      <c r="K616" s="163"/>
      <c r="L616" s="163"/>
      <c r="M616" s="163"/>
      <c r="N616" s="163"/>
      <c r="O616" s="163"/>
      <c r="P616" s="163"/>
      <c r="Q616" s="163"/>
    </row>
    <row r="617" spans="1:17" ht="20.100000000000001" customHeight="1">
      <c r="A617" s="163"/>
      <c r="B617" s="163"/>
      <c r="C617" s="163"/>
      <c r="D617" s="422" t="s">
        <v>525</v>
      </c>
      <c r="E617" s="163"/>
      <c r="F617" s="163"/>
      <c r="G617" s="163"/>
      <c r="H617" s="163"/>
      <c r="I617" s="163"/>
      <c r="J617" s="163"/>
      <c r="K617" s="163"/>
      <c r="L617" s="163"/>
      <c r="M617" s="163"/>
      <c r="N617" s="163"/>
      <c r="O617" s="163"/>
      <c r="P617" s="163"/>
      <c r="Q617" s="163"/>
    </row>
    <row r="618" spans="1:17" ht="20.100000000000001" customHeight="1">
      <c r="A618" s="163"/>
      <c r="B618" s="163"/>
      <c r="C618" s="163"/>
      <c r="D618" s="422" t="s">
        <v>524</v>
      </c>
      <c r="E618" s="163"/>
      <c r="F618" s="163"/>
      <c r="G618" s="163"/>
      <c r="H618" s="163"/>
      <c r="I618" s="163"/>
      <c r="J618" s="163"/>
      <c r="K618" s="163"/>
      <c r="L618" s="163"/>
      <c r="M618" s="163"/>
      <c r="N618" s="163"/>
      <c r="O618" s="163"/>
      <c r="P618" s="163"/>
      <c r="Q618" s="163"/>
    </row>
    <row r="619" spans="1:17" ht="20.100000000000001" customHeight="1">
      <c r="A619" s="163"/>
      <c r="B619" s="163"/>
      <c r="C619" s="163"/>
      <c r="D619" s="422" t="s">
        <v>526</v>
      </c>
      <c r="E619" s="163"/>
      <c r="F619" s="163"/>
      <c r="G619" s="163"/>
      <c r="H619" s="163"/>
      <c r="I619" s="163"/>
      <c r="J619" s="163"/>
      <c r="K619" s="163"/>
      <c r="L619" s="163"/>
      <c r="M619" s="163"/>
      <c r="N619" s="163"/>
      <c r="O619" s="163"/>
      <c r="P619" s="163"/>
      <c r="Q619" s="163"/>
    </row>
    <row r="620" spans="1:17" ht="20.100000000000001" customHeight="1">
      <c r="A620" s="163"/>
      <c r="B620" s="163"/>
      <c r="C620" s="163"/>
      <c r="D620" s="422" t="s">
        <v>528</v>
      </c>
      <c r="E620" s="163"/>
      <c r="F620" s="163"/>
      <c r="G620" s="163"/>
      <c r="H620" s="163"/>
      <c r="I620" s="163"/>
      <c r="J620" s="163"/>
      <c r="K620" s="163"/>
      <c r="L620" s="163"/>
      <c r="M620" s="163"/>
      <c r="N620" s="163"/>
      <c r="O620" s="163"/>
      <c r="P620" s="163"/>
      <c r="Q620" s="163"/>
    </row>
    <row r="621" spans="1:17" ht="20.100000000000001" customHeight="1">
      <c r="A621" s="163"/>
      <c r="B621" s="163"/>
      <c r="C621" s="163"/>
      <c r="D621" s="422"/>
      <c r="E621" s="163"/>
      <c r="F621" s="163"/>
      <c r="G621" s="163"/>
      <c r="H621" s="163"/>
      <c r="I621" s="163"/>
      <c r="J621" s="163"/>
      <c r="K621" s="163"/>
      <c r="L621" s="163"/>
      <c r="M621" s="163"/>
      <c r="N621" s="163"/>
      <c r="O621" s="163"/>
      <c r="P621" s="163"/>
      <c r="Q621" s="163"/>
    </row>
    <row r="622" spans="1:17" s="139" customFormat="1">
      <c r="A622" s="429"/>
      <c r="B622" s="993"/>
      <c r="C622" s="993"/>
      <c r="D622" s="993"/>
      <c r="E622" s="993"/>
      <c r="F622" s="993"/>
      <c r="G622" s="993"/>
      <c r="H622" s="993"/>
      <c r="I622" s="993"/>
      <c r="J622" s="993"/>
      <c r="K622" s="993"/>
      <c r="L622" s="993"/>
      <c r="M622" s="993"/>
      <c r="N622" s="993"/>
      <c r="O622" s="993"/>
      <c r="P622" s="993"/>
      <c r="Q622" s="993"/>
    </row>
    <row r="623" spans="1:17" s="139" customFormat="1" ht="18">
      <c r="A623" s="163"/>
      <c r="B623" s="162"/>
      <c r="C623" s="426" t="s">
        <v>868</v>
      </c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</row>
    <row r="624" spans="1:17" s="139" customFormat="1">
      <c r="A624" s="163"/>
      <c r="B624" s="162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3"/>
      <c r="N624" s="163"/>
      <c r="O624" s="163"/>
      <c r="P624" s="163"/>
      <c r="Q624" s="163"/>
    </row>
    <row r="625" spans="1:17" ht="18">
      <c r="A625" s="27"/>
      <c r="B625" s="27"/>
      <c r="C625" s="426" t="s">
        <v>869</v>
      </c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</row>
    <row r="626" spans="1:17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</row>
    <row r="627" spans="1:17">
      <c r="A627" s="748"/>
      <c r="B627" s="749"/>
      <c r="C627" s="750"/>
      <c r="D627" s="750"/>
      <c r="E627" s="750"/>
      <c r="F627" s="750"/>
      <c r="G627" s="750"/>
      <c r="H627" s="750"/>
      <c r="I627" s="750"/>
      <c r="J627" s="749"/>
      <c r="K627" s="749"/>
      <c r="L627" s="749"/>
      <c r="M627" s="748"/>
      <c r="N627" s="748"/>
      <c r="O627" s="748"/>
      <c r="P627" s="748"/>
      <c r="Q627" s="748"/>
    </row>
    <row r="629" spans="1:17" ht="20.100000000000001" customHeight="1">
      <c r="A629" s="163"/>
      <c r="B629" s="163"/>
      <c r="M629" s="163"/>
      <c r="N629" s="163"/>
      <c r="O629" s="163"/>
      <c r="P629" s="163"/>
      <c r="Q629" s="163"/>
    </row>
    <row r="630" spans="1:17" ht="20.100000000000001" customHeight="1">
      <c r="A630" s="163"/>
      <c r="B630" s="163"/>
      <c r="M630" s="163"/>
      <c r="N630" s="163"/>
      <c r="O630" s="163"/>
      <c r="P630" s="163"/>
      <c r="Q630" s="163"/>
    </row>
    <row r="631" spans="1:17" ht="20.100000000000001" customHeight="1">
      <c r="A631" s="163"/>
      <c r="B631" s="163"/>
      <c r="M631" s="163"/>
      <c r="N631" s="163"/>
      <c r="O631" s="163"/>
      <c r="P631" s="163"/>
      <c r="Q631" s="163"/>
    </row>
    <row r="632" spans="1:17" ht="20.100000000000001" customHeight="1">
      <c r="A632" s="163"/>
      <c r="B632" s="163"/>
      <c r="M632" s="163"/>
      <c r="N632" s="163"/>
      <c r="O632" s="163"/>
      <c r="P632" s="163"/>
      <c r="Q632" s="163"/>
    </row>
    <row r="633" spans="1:17" ht="20.100000000000001" customHeight="1">
      <c r="A633" s="163"/>
      <c r="B633" s="163"/>
      <c r="M633" s="163"/>
      <c r="N633" s="163"/>
      <c r="O633" s="163"/>
      <c r="P633" s="163"/>
      <c r="Q633" s="163"/>
    </row>
    <row r="634" spans="1:17" ht="20.100000000000001" customHeight="1">
      <c r="A634" s="163"/>
      <c r="B634" s="163"/>
      <c r="M634" s="163"/>
      <c r="N634" s="163"/>
      <c r="O634" s="163"/>
      <c r="P634" s="163"/>
      <c r="Q634" s="163"/>
    </row>
    <row r="635" spans="1:17" ht="20.100000000000001" customHeight="1">
      <c r="A635" s="163"/>
      <c r="B635" s="163"/>
      <c r="M635" s="163"/>
      <c r="N635" s="163"/>
      <c r="O635" s="163"/>
      <c r="P635" s="163"/>
      <c r="Q635" s="163"/>
    </row>
    <row r="636" spans="1:17" ht="20.100000000000001" customHeight="1">
      <c r="A636" s="163"/>
      <c r="B636" s="163"/>
      <c r="M636" s="163"/>
      <c r="N636" s="163"/>
      <c r="O636" s="163"/>
      <c r="P636" s="163"/>
      <c r="Q636" s="163"/>
    </row>
    <row r="637" spans="1:17" ht="20.100000000000001" customHeight="1">
      <c r="A637" s="163"/>
      <c r="B637" s="163"/>
      <c r="M637" s="163"/>
      <c r="N637" s="163"/>
      <c r="O637" s="163"/>
      <c r="P637" s="163"/>
      <c r="Q637" s="163"/>
    </row>
    <row r="638" spans="1:17" ht="20.100000000000001" customHeight="1">
      <c r="A638" s="163"/>
      <c r="B638" s="163"/>
      <c r="M638" s="163"/>
      <c r="N638" s="163"/>
      <c r="O638" s="163"/>
      <c r="P638" s="163"/>
      <c r="Q638" s="163"/>
    </row>
    <row r="639" spans="1:17">
      <c r="A639" s="163"/>
      <c r="B639" s="162"/>
      <c r="M639" s="163"/>
      <c r="N639" s="163"/>
      <c r="O639" s="163"/>
      <c r="P639" s="163"/>
      <c r="Q639" s="163"/>
    </row>
    <row r="640" spans="1:17">
      <c r="A640" s="163"/>
      <c r="B640" s="162"/>
      <c r="M640" s="163"/>
      <c r="N640" s="163"/>
      <c r="O640" s="163"/>
      <c r="P640" s="163"/>
      <c r="Q640" s="163"/>
    </row>
    <row r="641" spans="1:17">
      <c r="A641" s="163"/>
      <c r="B641" s="162"/>
      <c r="M641" s="163"/>
      <c r="N641" s="163"/>
      <c r="O641" s="163"/>
      <c r="P641" s="163"/>
      <c r="Q641" s="163"/>
    </row>
    <row r="642" spans="1:17">
      <c r="A642" s="163"/>
      <c r="B642" s="162"/>
      <c r="M642" s="163"/>
      <c r="N642" s="163"/>
      <c r="O642" s="163"/>
      <c r="P642" s="163"/>
      <c r="Q642" s="163"/>
    </row>
  </sheetData>
  <mergeCells count="326">
    <mergeCell ref="B2:Q2"/>
    <mergeCell ref="B3:Q3"/>
    <mergeCell ref="B4:Q4"/>
    <mergeCell ref="B5:Q5"/>
    <mergeCell ref="C6:Q6"/>
    <mergeCell ref="B8:Q10"/>
    <mergeCell ref="C80:K80"/>
    <mergeCell ref="C81:K81"/>
    <mergeCell ref="C82:K82"/>
    <mergeCell ref="B83:B85"/>
    <mergeCell ref="C83:K85"/>
    <mergeCell ref="B86:B88"/>
    <mergeCell ref="C86:K88"/>
    <mergeCell ref="B12:Q12"/>
    <mergeCell ref="M44:P49"/>
    <mergeCell ref="M51:P54"/>
    <mergeCell ref="B60:L60"/>
    <mergeCell ref="E62:L66"/>
    <mergeCell ref="C79:K79"/>
    <mergeCell ref="C105:D105"/>
    <mergeCell ref="C108:F108"/>
    <mergeCell ref="C111:F111"/>
    <mergeCell ref="C114:D114"/>
    <mergeCell ref="C116:F116"/>
    <mergeCell ref="C119:G119"/>
    <mergeCell ref="B89:B93"/>
    <mergeCell ref="C89:K93"/>
    <mergeCell ref="C96:H96"/>
    <mergeCell ref="C98:F98"/>
    <mergeCell ref="C100:F100"/>
    <mergeCell ref="C103:I103"/>
    <mergeCell ref="M135:P138"/>
    <mergeCell ref="C136:E136"/>
    <mergeCell ref="C138:E138"/>
    <mergeCell ref="M139:P141"/>
    <mergeCell ref="C140:E140"/>
    <mergeCell ref="C142:F142"/>
    <mergeCell ref="M142:P144"/>
    <mergeCell ref="M125:P128"/>
    <mergeCell ref="C127:H127"/>
    <mergeCell ref="M129:P131"/>
    <mergeCell ref="C130:J130"/>
    <mergeCell ref="C132:F132"/>
    <mergeCell ref="C134:D134"/>
    <mergeCell ref="M134:P134"/>
    <mergeCell ref="B150:B154"/>
    <mergeCell ref="C150:C154"/>
    <mergeCell ref="I150:I154"/>
    <mergeCell ref="J150:J154"/>
    <mergeCell ref="F159:I160"/>
    <mergeCell ref="K159:N160"/>
    <mergeCell ref="B148:G148"/>
    <mergeCell ref="I148:N148"/>
    <mergeCell ref="B149:C149"/>
    <mergeCell ref="F149:G149"/>
    <mergeCell ref="I149:J149"/>
    <mergeCell ref="M149:N149"/>
    <mergeCell ref="K169:N169"/>
    <mergeCell ref="K172:M172"/>
    <mergeCell ref="B181:G182"/>
    <mergeCell ref="I181:J182"/>
    <mergeCell ref="K181:L182"/>
    <mergeCell ref="M181:M182"/>
    <mergeCell ref="N181:N182"/>
    <mergeCell ref="K161:N161"/>
    <mergeCell ref="F162:I162"/>
    <mergeCell ref="K162:N162"/>
    <mergeCell ref="K163:K164"/>
    <mergeCell ref="L163:L164"/>
    <mergeCell ref="M163:M164"/>
    <mergeCell ref="N163:N164"/>
    <mergeCell ref="B183:G184"/>
    <mergeCell ref="I183:J183"/>
    <mergeCell ref="I184:J184"/>
    <mergeCell ref="C185:G185"/>
    <mergeCell ref="I185:J185"/>
    <mergeCell ref="C186:G186"/>
    <mergeCell ref="I186:J186"/>
    <mergeCell ref="F168:I168"/>
    <mergeCell ref="F169:I169"/>
    <mergeCell ref="B192:B193"/>
    <mergeCell ref="C192:G193"/>
    <mergeCell ref="B194:B195"/>
    <mergeCell ref="C194:G195"/>
    <mergeCell ref="B198:C199"/>
    <mergeCell ref="D198:D199"/>
    <mergeCell ref="E198:E199"/>
    <mergeCell ref="C187:G187"/>
    <mergeCell ref="I187:J187"/>
    <mergeCell ref="C188:G188"/>
    <mergeCell ref="C189:G189"/>
    <mergeCell ref="C190:G190"/>
    <mergeCell ref="C191:G191"/>
    <mergeCell ref="N199:N200"/>
    <mergeCell ref="B200:B201"/>
    <mergeCell ref="C200:C201"/>
    <mergeCell ref="D200:D201"/>
    <mergeCell ref="E200:E201"/>
    <mergeCell ref="H201:H202"/>
    <mergeCell ref="I201:I202"/>
    <mergeCell ref="J201:J202"/>
    <mergeCell ref="K201:K202"/>
    <mergeCell ref="L201:L202"/>
    <mergeCell ref="H199:H200"/>
    <mergeCell ref="I199:I200"/>
    <mergeCell ref="J199:J200"/>
    <mergeCell ref="K199:K200"/>
    <mergeCell ref="L199:L200"/>
    <mergeCell ref="M199:M200"/>
    <mergeCell ref="M201:M202"/>
    <mergeCell ref="N201:N202"/>
    <mergeCell ref="B203:B204"/>
    <mergeCell ref="C203:C204"/>
    <mergeCell ref="D203:D204"/>
    <mergeCell ref="E203:E204"/>
    <mergeCell ref="H203:N203"/>
    <mergeCell ref="H204:H205"/>
    <mergeCell ref="I204:I205"/>
    <mergeCell ref="J204:J205"/>
    <mergeCell ref="B207:E207"/>
    <mergeCell ref="B221:J221"/>
    <mergeCell ref="B234:G234"/>
    <mergeCell ref="I234:N234"/>
    <mergeCell ref="J242:N242"/>
    <mergeCell ref="M252:N252"/>
    <mergeCell ref="K204:K205"/>
    <mergeCell ref="L204:L205"/>
    <mergeCell ref="M204:M205"/>
    <mergeCell ref="N204:N205"/>
    <mergeCell ref="B205:B206"/>
    <mergeCell ref="C205:C206"/>
    <mergeCell ref="D205:D206"/>
    <mergeCell ref="E205:E206"/>
    <mergeCell ref="H206:N206"/>
    <mergeCell ref="M267:N267"/>
    <mergeCell ref="G269:H270"/>
    <mergeCell ref="G271:H271"/>
    <mergeCell ref="G272:H272"/>
    <mergeCell ref="G276:H276"/>
    <mergeCell ref="G277:H277"/>
    <mergeCell ref="G253:H254"/>
    <mergeCell ref="M253:N253"/>
    <mergeCell ref="M259:N259"/>
    <mergeCell ref="G260:H261"/>
    <mergeCell ref="M260:N260"/>
    <mergeCell ref="M262:N262"/>
    <mergeCell ref="B318:E318"/>
    <mergeCell ref="C325:L325"/>
    <mergeCell ref="C326:E326"/>
    <mergeCell ref="H326:I326"/>
    <mergeCell ref="K326:L326"/>
    <mergeCell ref="C327:E327"/>
    <mergeCell ref="H327:I327"/>
    <mergeCell ref="K327:L327"/>
    <mergeCell ref="B294:G294"/>
    <mergeCell ref="B300:E300"/>
    <mergeCell ref="B303:F303"/>
    <mergeCell ref="B307:G307"/>
    <mergeCell ref="B308:G308"/>
    <mergeCell ref="B314:F314"/>
    <mergeCell ref="C330:E330"/>
    <mergeCell ref="H330:I330"/>
    <mergeCell ref="K330:L330"/>
    <mergeCell ref="C331:E331"/>
    <mergeCell ref="H331:I331"/>
    <mergeCell ref="K331:L331"/>
    <mergeCell ref="C328:E328"/>
    <mergeCell ref="H328:I328"/>
    <mergeCell ref="K328:L328"/>
    <mergeCell ref="C329:E329"/>
    <mergeCell ref="H329:I329"/>
    <mergeCell ref="K329:L329"/>
    <mergeCell ref="C334:E334"/>
    <mergeCell ref="C338:L338"/>
    <mergeCell ref="C339:L339"/>
    <mergeCell ref="C340:L340"/>
    <mergeCell ref="C341:L341"/>
    <mergeCell ref="C342:L342"/>
    <mergeCell ref="C332:E332"/>
    <mergeCell ref="H332:I332"/>
    <mergeCell ref="K332:L332"/>
    <mergeCell ref="C333:E333"/>
    <mergeCell ref="H333:I333"/>
    <mergeCell ref="K333:L333"/>
    <mergeCell ref="C344:C346"/>
    <mergeCell ref="D345:F345"/>
    <mergeCell ref="D346:F346"/>
    <mergeCell ref="C348:C353"/>
    <mergeCell ref="D349:F349"/>
    <mergeCell ref="D350:F350"/>
    <mergeCell ref="D351:F351"/>
    <mergeCell ref="D352:F352"/>
    <mergeCell ref="D353:F353"/>
    <mergeCell ref="L376:L377"/>
    <mergeCell ref="C379:D380"/>
    <mergeCell ref="E379:E380"/>
    <mergeCell ref="F379:F380"/>
    <mergeCell ref="G379:G380"/>
    <mergeCell ref="H379:H380"/>
    <mergeCell ref="D357:F357"/>
    <mergeCell ref="D359:F359"/>
    <mergeCell ref="D361:F361"/>
    <mergeCell ref="C366:L366"/>
    <mergeCell ref="C368:L371"/>
    <mergeCell ref="C372:L375"/>
    <mergeCell ref="I379:I380"/>
    <mergeCell ref="J379:J380"/>
    <mergeCell ref="C382:C383"/>
    <mergeCell ref="D382:D383"/>
    <mergeCell ref="E382:F383"/>
    <mergeCell ref="G382:G383"/>
    <mergeCell ref="H382:H383"/>
    <mergeCell ref="I382:J383"/>
    <mergeCell ref="C376:F377"/>
    <mergeCell ref="G376:H377"/>
    <mergeCell ref="I376:I377"/>
    <mergeCell ref="J376:K377"/>
    <mergeCell ref="C394:M394"/>
    <mergeCell ref="C395:M395"/>
    <mergeCell ref="E396:M396"/>
    <mergeCell ref="C397:M397"/>
    <mergeCell ref="C398:D399"/>
    <mergeCell ref="E398:F399"/>
    <mergeCell ref="K382:L383"/>
    <mergeCell ref="C384:C385"/>
    <mergeCell ref="D384:D385"/>
    <mergeCell ref="E384:F385"/>
    <mergeCell ref="G384:G385"/>
    <mergeCell ref="H384:H385"/>
    <mergeCell ref="J384:J385"/>
    <mergeCell ref="K384:L385"/>
    <mergeCell ref="C405:D406"/>
    <mergeCell ref="E405:F406"/>
    <mergeCell ref="G405:I406"/>
    <mergeCell ref="M405:M406"/>
    <mergeCell ref="C407:D407"/>
    <mergeCell ref="E407:F407"/>
    <mergeCell ref="G407:I407"/>
    <mergeCell ref="C400:D400"/>
    <mergeCell ref="E400:F400"/>
    <mergeCell ref="C401:D401"/>
    <mergeCell ref="E401:F401"/>
    <mergeCell ref="C403:M403"/>
    <mergeCell ref="E404:M404"/>
    <mergeCell ref="C414:D415"/>
    <mergeCell ref="E414:F415"/>
    <mergeCell ref="G414:G415"/>
    <mergeCell ref="H414:M415"/>
    <mergeCell ref="C416:M416"/>
    <mergeCell ref="C417:D417"/>
    <mergeCell ref="E417:F417"/>
    <mergeCell ref="C408:D408"/>
    <mergeCell ref="E408:F408"/>
    <mergeCell ref="G408:I408"/>
    <mergeCell ref="C412:D413"/>
    <mergeCell ref="E412:F413"/>
    <mergeCell ref="G412:G413"/>
    <mergeCell ref="H412:M412"/>
    <mergeCell ref="C421:D421"/>
    <mergeCell ref="E421:F421"/>
    <mergeCell ref="C422:D422"/>
    <mergeCell ref="E422:F422"/>
    <mergeCell ref="C423:D423"/>
    <mergeCell ref="E423:F423"/>
    <mergeCell ref="C418:D418"/>
    <mergeCell ref="E418:F418"/>
    <mergeCell ref="C419:D419"/>
    <mergeCell ref="E419:F419"/>
    <mergeCell ref="C420:D420"/>
    <mergeCell ref="E420:F420"/>
    <mergeCell ref="C427:D427"/>
    <mergeCell ref="E427:F427"/>
    <mergeCell ref="C428:D428"/>
    <mergeCell ref="E428:F428"/>
    <mergeCell ref="C431:M433"/>
    <mergeCell ref="B437:N437"/>
    <mergeCell ref="C424:D424"/>
    <mergeCell ref="E424:F424"/>
    <mergeCell ref="C425:D425"/>
    <mergeCell ref="E425:F425"/>
    <mergeCell ref="C426:D426"/>
    <mergeCell ref="E426:F426"/>
    <mergeCell ref="B439:N439"/>
    <mergeCell ref="J443:L443"/>
    <mergeCell ref="A453:A454"/>
    <mergeCell ref="B453:M454"/>
    <mergeCell ref="N453:N454"/>
    <mergeCell ref="A455:A480"/>
    <mergeCell ref="B455:N455"/>
    <mergeCell ref="B456:N459"/>
    <mergeCell ref="B460:N460"/>
    <mergeCell ref="L461:M461"/>
    <mergeCell ref="C478:N478"/>
    <mergeCell ref="C479:N479"/>
    <mergeCell ref="B480:N480"/>
    <mergeCell ref="A482:A483"/>
    <mergeCell ref="B482:M483"/>
    <mergeCell ref="N482:N483"/>
    <mergeCell ref="L462:M462"/>
    <mergeCell ref="C474:D474"/>
    <mergeCell ref="F474:G474"/>
    <mergeCell ref="I474:J474"/>
    <mergeCell ref="L474:M474"/>
    <mergeCell ref="B476:N477"/>
    <mergeCell ref="B516:N516"/>
    <mergeCell ref="C536:H536"/>
    <mergeCell ref="C538:F538"/>
    <mergeCell ref="C540:F540"/>
    <mergeCell ref="C542:F542"/>
    <mergeCell ref="A578:Q579"/>
    <mergeCell ref="F510:G510"/>
    <mergeCell ref="I510:J510"/>
    <mergeCell ref="L510:M510"/>
    <mergeCell ref="B512:N513"/>
    <mergeCell ref="C514:N514"/>
    <mergeCell ref="C515:N515"/>
    <mergeCell ref="A484:A516"/>
    <mergeCell ref="B484:N484"/>
    <mergeCell ref="B485:N488"/>
    <mergeCell ref="B489:N489"/>
    <mergeCell ref="L490:M490"/>
    <mergeCell ref="L491:M492"/>
    <mergeCell ref="B498:N498"/>
    <mergeCell ref="L499:M499"/>
    <mergeCell ref="L500:M500"/>
    <mergeCell ref="C510:D510"/>
  </mergeCells>
  <hyperlinks>
    <hyperlink ref="C172" r:id="rId1"/>
    <hyperlink ref="C176" r:id="rId2"/>
    <hyperlink ref="C125" r:id="rId3"/>
    <hyperlink ref="C127" r:id="rId4"/>
    <hyperlink ref="B294" r:id="rId5"/>
    <hyperlink ref="B300" r:id="rId6"/>
    <hyperlink ref="B308" r:id="rId7"/>
    <hyperlink ref="B307" r:id="rId8"/>
    <hyperlink ref="B314" r:id="rId9"/>
    <hyperlink ref="B318" r:id="rId10"/>
    <hyperlink ref="B303" r:id="rId11"/>
    <hyperlink ref="J301" r:id="rId12"/>
    <hyperlink ref="J302" r:id="rId13"/>
    <hyperlink ref="J295" r:id="rId14"/>
    <hyperlink ref="J308" r:id="rId15"/>
    <hyperlink ref="J314" r:id="rId16"/>
    <hyperlink ref="J305" r:id="rId17"/>
    <hyperlink ref="J319" r:id="rId18"/>
    <hyperlink ref="J315" r:id="rId19"/>
    <hyperlink ref="J316" r:id="rId20"/>
    <hyperlink ref="J311" r:id="rId21"/>
    <hyperlink ref="J242" r:id="rId22"/>
    <hyperlink ref="K244" r:id="rId23"/>
    <hyperlink ref="K246" r:id="rId24"/>
    <hyperlink ref="K247" r:id="rId25"/>
    <hyperlink ref="K243" r:id="rId26"/>
    <hyperlink ref="K248" r:id="rId27"/>
    <hyperlink ref="K249" r:id="rId28"/>
    <hyperlink ref="K245" r:id="rId29"/>
    <hyperlink ref="C536" r:id="rId30"/>
    <hyperlink ref="C538" r:id="rId31"/>
    <hyperlink ref="C540" r:id="rId32"/>
    <hyperlink ref="B246" r:id="rId33"/>
    <hyperlink ref="B247" r:id="rId34"/>
    <hyperlink ref="B250" r:id="rId35"/>
    <hyperlink ref="C551" r:id="rId36" display="http://www.mdf-xlpages.com/modules/publisher/item.php?itemid=167"/>
    <hyperlink ref="C552" r:id="rId37" display="http://www.mdf-xlpages.com/modules/publisher/item.php?itemid=149"/>
    <hyperlink ref="C553" r:id="rId38" display="http://www.mdf-xlpages.com/modules/publisher/item.php?itemid=152"/>
    <hyperlink ref="C554" r:id="rId39" display="http://www.mdf-xlpages.com/modules/publisher/item.php?itemid=153"/>
    <hyperlink ref="C556" r:id="rId40" display="http://www.mdf-xlpages.com/modules/publisher/item.php?itemid=134"/>
    <hyperlink ref="C557" r:id="rId41" display="http://www.mdf-xlpages.com/modules/publisher/item.php?itemid=105"/>
    <hyperlink ref="C558" r:id="rId42" display="http://www.mdf-xlpages.com/modules/publisher/item.php?itemid=91"/>
    <hyperlink ref="C559" r:id="rId43" display="http://www.mdf-xlpages.com/modules/publisher/item.php?itemid=99"/>
    <hyperlink ref="C560" r:id="rId44" display="http://www.mdf-xlpages.com/modules/publisher/item.php?itemid=98"/>
    <hyperlink ref="C561" r:id="rId45" display="http://www.mdf-xlpages.com/modules/publisher/item.php?itemid=86"/>
    <hyperlink ref="C562" r:id="rId46" display="http://www.mdf-xlpages.com/modules/publisher/item.php?itemid=97"/>
    <hyperlink ref="C563" r:id="rId47" display="http://www.mdf-xlpages.com/modules/publisher/item.php?itemid=93"/>
    <hyperlink ref="C564" r:id="rId48" display="http://www.mdf-xlpages.com/modules/publisher/item.php?itemid=84"/>
    <hyperlink ref="C565" r:id="rId49" display="http://www.mdf-xlpages.com/modules/publisher/item.php?itemid=94"/>
    <hyperlink ref="C566" r:id="rId50" display="http://www.mdf-xlpages.com/modules/publisher/item.php?itemid=83"/>
    <hyperlink ref="C567" r:id="rId51" display="http://www.mdf-xlpages.com/modules/publisher/item.php?itemid=87"/>
    <hyperlink ref="C568" r:id="rId52" display="http://www.mdf-xlpages.com/modules/publisher/item.php?itemid=85"/>
    <hyperlink ref="C569" r:id="rId53" display="http://www.mdf-xlpages.com/modules/publisher/item.php?itemid=81"/>
    <hyperlink ref="C570" r:id="rId54" display="http://www.mdf-xlpages.com/modules/publisher/item.php?itemid=82"/>
    <hyperlink ref="C571" r:id="rId55" display="http://www.mdf-xlpages.com/modules/publisher/item.php?itemid=90"/>
    <hyperlink ref="C572" r:id="rId56" display="http://www.mdf-xlpages.com/modules/publisher/item.php?itemid=76"/>
    <hyperlink ref="C573" r:id="rId57" display="http://www.mdf-xlpages.com/modules/publisher/item.php?itemid=64"/>
    <hyperlink ref="C574" r:id="rId58" display="http://www.mdf-xlpages.com/modules/publisher/item.php?itemid=63"/>
    <hyperlink ref="C575" r:id="rId59" display="http://www.mdf-xlpages.com/modules/publisher/item.php?itemid=62"/>
    <hyperlink ref="C576" r:id="rId60" display="http://www.mdf-xlpages.com/modules/publisher/item.php?itemid=25"/>
    <hyperlink ref="D548" r:id="rId61"/>
    <hyperlink ref="C542" r:id="rId62"/>
    <hyperlink ref="C130" r:id="rId63"/>
    <hyperlink ref="C132" r:id="rId64" display="http://www.uprt.fr/mesimages/fichiers-uprt/ff-fiches-fabrication/ff-fiches-fabrication-maj-02-2015/ff-documents-divers-maj-02-2015/ff-fiches-apprentis-Patissiers-07-03-2016.xlsx"/>
    <hyperlink ref="C134" r:id="rId65" display="http://www.uprt.fr/mesimages/fichiers-uprt/ff-fiches-fabrication/ff-fiches-fabrication-maj-02-2015/ff-documents-divers-maj-02-2015/ff-Croquis.xlsx"/>
    <hyperlink ref="C136" r:id="rId66" display="http://www.uprt.fr/mesimages/fichiers-uprt/ff-fiches-fabrication/ff-fiches-fabrication-maj-02-2015/ff-documents-divers-maj-02-2015/ff-qualiterecettes2007.xls"/>
    <hyperlink ref="C138" r:id="rId67" display="http://www.uprt.fr/mesimages/fichiers-uprt/ff-fiches-fabrication/ff-fiches-fabrication-maj-02-2015/ff-documents-divers-maj-02-2015/ff-tableau-cuisson.pdf"/>
    <hyperlink ref="C142" r:id="rId68"/>
    <hyperlink ref="K169" r:id="rId69"/>
    <hyperlink ref="F169" r:id="rId70"/>
    <hyperlink ref="C103" r:id="rId71"/>
    <hyperlink ref="C105" r:id="rId72"/>
    <hyperlink ref="C108" r:id="rId73"/>
    <hyperlink ref="C111" r:id="rId74" tooltip="Télécharger" display="http://joseph.larmarange.net/IMG/pdf/memo_caracteres_speciaux_windows.pdf"/>
    <hyperlink ref="C114" r:id="rId75"/>
    <hyperlink ref="C119" r:id="rId76"/>
    <hyperlink ref="C6" r:id="rId77"/>
    <hyperlink ref="C98" r:id="rId78"/>
    <hyperlink ref="C100:F100" r:id="rId79" display="visualiseur d'Emoji et de symboles"/>
    <hyperlink ref="C116" r:id="rId80"/>
    <hyperlink ref="C96:H96" r:id="rId81" display="caractères  Alphanumériques cerclés"/>
    <hyperlink ref="C140" r:id="rId82" display="http://www.uprt.fr/mesimages/fichiers-uprt/pt-procedures-techniques/PT-bonnes-pratiques.doc"/>
  </hyperlinks>
  <pageMargins left="0.7" right="0.7" top="0.75" bottom="0.75" header="0.3" footer="0.3"/>
  <pageSetup paperSize="9" orientation="portrait" r:id="rId83"/>
  <drawing r:id="rId8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1"/>
  <sheetViews>
    <sheetView workbookViewId="0">
      <selection sqref="A1:O1"/>
    </sheetView>
  </sheetViews>
  <sheetFormatPr baseColWidth="10" defaultRowHeight="15"/>
  <cols>
    <col min="1" max="1" width="3.7109375" customWidth="1"/>
    <col min="2" max="29" width="11.7109375" customWidth="1"/>
  </cols>
  <sheetData>
    <row r="1" spans="1:29">
      <c r="A1" s="161">
        <f t="shared" ref="A1:N1" ca="1" si="0">CELL("largeur",A1)</f>
        <v>3</v>
      </c>
      <c r="B1" s="161">
        <f t="shared" ca="1" si="0"/>
        <v>11</v>
      </c>
      <c r="C1" s="161">
        <f t="shared" ca="1" si="0"/>
        <v>11</v>
      </c>
      <c r="D1" s="161">
        <f t="shared" ca="1" si="0"/>
        <v>11</v>
      </c>
      <c r="E1" s="161">
        <f t="shared" ca="1" si="0"/>
        <v>11</v>
      </c>
      <c r="F1" s="161">
        <f t="shared" ca="1" si="0"/>
        <v>11</v>
      </c>
      <c r="G1" s="161">
        <f t="shared" ca="1" si="0"/>
        <v>11</v>
      </c>
      <c r="H1" s="161">
        <f t="shared" ca="1" si="0"/>
        <v>11</v>
      </c>
      <c r="I1" s="161">
        <f t="shared" ca="1" si="0"/>
        <v>11</v>
      </c>
      <c r="J1" s="161">
        <f t="shared" ca="1" si="0"/>
        <v>11</v>
      </c>
      <c r="K1" s="161">
        <f t="shared" ca="1" si="0"/>
        <v>11</v>
      </c>
      <c r="L1" s="161">
        <f t="shared" ca="1" si="0"/>
        <v>11</v>
      </c>
      <c r="M1" s="161">
        <f t="shared" ca="1" si="0"/>
        <v>11</v>
      </c>
      <c r="N1" s="161">
        <f t="shared" ca="1" si="0"/>
        <v>11</v>
      </c>
      <c r="O1" s="140" t="s">
        <v>572</v>
      </c>
      <c r="P1" s="140" t="s">
        <v>260</v>
      </c>
      <c r="Q1" s="427"/>
      <c r="R1" s="427"/>
    </row>
    <row r="2" spans="1:29">
      <c r="A2" s="1674" t="s">
        <v>544</v>
      </c>
      <c r="B2" s="1675"/>
      <c r="C2" s="1675"/>
      <c r="D2" s="1675"/>
      <c r="E2" s="1675"/>
      <c r="F2" s="1675"/>
      <c r="G2" s="1675"/>
      <c r="H2" s="1675"/>
      <c r="I2" s="1675"/>
      <c r="J2" s="1675"/>
      <c r="K2" s="1675"/>
      <c r="L2" s="1675"/>
      <c r="M2" s="1675"/>
      <c r="N2" s="1675"/>
      <c r="O2" s="1675"/>
      <c r="P2" s="1675"/>
      <c r="Q2" s="1675"/>
      <c r="R2" s="1675"/>
      <c r="S2" s="1675"/>
      <c r="T2" s="1675"/>
      <c r="U2" s="1675"/>
      <c r="V2" s="1675"/>
      <c r="W2" s="1675"/>
      <c r="X2" s="1675"/>
      <c r="Y2" s="1675"/>
      <c r="Z2" s="1675"/>
      <c r="AA2" s="1675"/>
      <c r="AB2" s="1675"/>
      <c r="AC2" s="1675"/>
    </row>
    <row r="3" spans="1:29">
      <c r="A3" s="1674"/>
      <c r="B3" s="1675"/>
      <c r="C3" s="1675"/>
      <c r="D3" s="1675"/>
      <c r="E3" s="1675"/>
      <c r="F3" s="1675"/>
      <c r="G3" s="1675"/>
      <c r="H3" s="1675"/>
      <c r="I3" s="1675"/>
      <c r="J3" s="1675"/>
      <c r="K3" s="1675"/>
      <c r="L3" s="1675"/>
      <c r="M3" s="1675"/>
      <c r="N3" s="1675"/>
      <c r="O3" s="1675"/>
      <c r="P3" s="1675"/>
      <c r="Q3" s="1675"/>
      <c r="R3" s="1675"/>
      <c r="S3" s="1675"/>
      <c r="T3" s="1675"/>
      <c r="U3" s="1675"/>
      <c r="V3" s="1675"/>
      <c r="W3" s="1675"/>
      <c r="X3" s="1675"/>
      <c r="Y3" s="1675"/>
      <c r="Z3" s="1675"/>
      <c r="AA3" s="1675"/>
      <c r="AB3" s="1675"/>
      <c r="AC3" s="1675"/>
    </row>
    <row r="4" spans="1:29">
      <c r="A4" s="1676" t="s">
        <v>545</v>
      </c>
      <c r="B4" s="1676"/>
      <c r="C4" s="1676"/>
      <c r="D4" s="1676"/>
      <c r="E4" s="1676"/>
      <c r="F4" s="1676"/>
      <c r="G4" s="1676"/>
      <c r="H4" s="1676"/>
      <c r="I4" s="1676"/>
      <c r="J4" s="1676"/>
      <c r="K4" s="1676"/>
      <c r="L4" s="1676"/>
      <c r="M4" s="1676"/>
      <c r="N4" s="1676"/>
      <c r="O4" s="1676"/>
      <c r="P4" s="1676"/>
      <c r="Q4" s="1676"/>
      <c r="R4" s="1676"/>
      <c r="S4" s="1676"/>
      <c r="T4" s="1676"/>
      <c r="U4" s="1676"/>
      <c r="V4" s="1676"/>
      <c r="W4" s="1676"/>
      <c r="X4" s="1676"/>
      <c r="Y4" s="1676"/>
      <c r="Z4" s="1676"/>
      <c r="AA4" s="1676"/>
      <c r="AB4" s="1676"/>
      <c r="AC4" s="1676"/>
    </row>
    <row r="5" spans="1:29">
      <c r="A5" s="1676"/>
      <c r="B5" s="1676"/>
      <c r="C5" s="1676"/>
      <c r="D5" s="1676"/>
      <c r="E5" s="1676"/>
      <c r="F5" s="1676"/>
      <c r="G5" s="1676"/>
      <c r="H5" s="1676"/>
      <c r="I5" s="1676"/>
      <c r="J5" s="1676"/>
      <c r="K5" s="1676"/>
      <c r="L5" s="1676"/>
      <c r="M5" s="1676"/>
      <c r="N5" s="1676"/>
      <c r="O5" s="1676"/>
      <c r="P5" s="1676"/>
      <c r="Q5" s="1676"/>
      <c r="R5" s="1676"/>
      <c r="S5" s="1676"/>
      <c r="T5" s="1676"/>
      <c r="U5" s="1676"/>
      <c r="V5" s="1676"/>
      <c r="W5" s="1676"/>
      <c r="X5" s="1676"/>
      <c r="Y5" s="1676"/>
      <c r="Z5" s="1676"/>
      <c r="AA5" s="1676"/>
      <c r="AB5" s="1676"/>
      <c r="AC5" s="1676"/>
    </row>
    <row r="6" spans="1:29" ht="23.25">
      <c r="A6" s="339"/>
      <c r="B6" s="428"/>
      <c r="C6" s="428"/>
      <c r="D6" s="428"/>
      <c r="E6" s="428"/>
      <c r="F6" s="428"/>
      <c r="G6" s="428"/>
      <c r="H6" s="428"/>
      <c r="I6" s="428"/>
      <c r="J6" s="428"/>
      <c r="K6" s="428"/>
      <c r="L6" s="428"/>
      <c r="M6" s="428"/>
      <c r="N6" s="428"/>
      <c r="O6" s="428"/>
      <c r="P6" s="428"/>
      <c r="Q6" s="428"/>
      <c r="R6" s="428"/>
      <c r="S6" s="428"/>
      <c r="T6" s="428"/>
      <c r="U6" s="428"/>
      <c r="V6" s="428"/>
      <c r="W6" s="428"/>
      <c r="X6" s="428"/>
      <c r="Y6" s="428"/>
      <c r="Z6" s="428"/>
      <c r="AA6" s="428"/>
      <c r="AB6" s="428"/>
      <c r="AC6" s="428"/>
    </row>
    <row r="7" spans="1:29">
      <c r="A7" s="429"/>
      <c r="B7" s="429"/>
      <c r="C7" s="429"/>
      <c r="D7" s="429"/>
      <c r="E7" s="429"/>
      <c r="F7" s="429"/>
      <c r="G7" s="429"/>
      <c r="H7" s="429"/>
      <c r="I7" s="429"/>
      <c r="J7" s="429"/>
      <c r="K7" s="429"/>
      <c r="L7" s="429"/>
      <c r="M7" s="429"/>
      <c r="N7" s="429"/>
      <c r="O7" s="139"/>
      <c r="P7" s="427"/>
      <c r="Q7" s="427"/>
      <c r="R7" s="427"/>
    </row>
    <row r="8" spans="1:29">
      <c r="A8" s="430"/>
      <c r="B8" s="1677"/>
      <c r="C8" s="1677"/>
      <c r="D8" s="1677"/>
      <c r="E8" s="1677"/>
      <c r="F8" s="1677"/>
      <c r="G8" s="1677"/>
      <c r="H8" s="1677"/>
      <c r="I8" s="1677"/>
      <c r="J8" s="1677"/>
      <c r="K8" s="1677"/>
      <c r="L8" s="1677"/>
      <c r="M8" s="1677"/>
      <c r="N8" s="1677"/>
      <c r="O8" s="1677"/>
      <c r="P8" s="1677"/>
      <c r="Q8" s="1677"/>
      <c r="R8" s="1677"/>
      <c r="S8" s="1677"/>
      <c r="T8" s="1677"/>
      <c r="U8" s="1677"/>
      <c r="V8" s="1677"/>
      <c r="W8" s="1677"/>
      <c r="X8" s="1677"/>
      <c r="Y8" s="1677"/>
      <c r="Z8" s="1677"/>
      <c r="AA8" s="1677"/>
      <c r="AB8" s="1677"/>
      <c r="AC8" s="1677"/>
    </row>
    <row r="9" spans="1:29" ht="26.25">
      <c r="A9" s="430"/>
      <c r="B9" s="1678" t="s">
        <v>546</v>
      </c>
      <c r="C9" s="1678"/>
      <c r="D9" s="1678"/>
      <c r="E9" s="1678"/>
      <c r="F9" s="1678"/>
      <c r="G9" s="1678"/>
      <c r="H9" s="1678"/>
      <c r="I9" s="1678"/>
      <c r="J9" s="1678"/>
      <c r="K9" s="1678"/>
      <c r="L9" s="1678"/>
      <c r="M9" s="1678"/>
      <c r="N9" s="1678"/>
      <c r="O9" s="1678"/>
      <c r="P9" s="1678"/>
      <c r="Q9" s="1678"/>
      <c r="R9" s="1678"/>
      <c r="S9" s="1678"/>
      <c r="T9" s="1678"/>
      <c r="U9" s="1678"/>
      <c r="V9" s="1678"/>
      <c r="W9" s="1678"/>
      <c r="X9" s="1678"/>
      <c r="Y9" s="1678"/>
      <c r="Z9" s="1678"/>
      <c r="AA9" s="1678"/>
      <c r="AB9" s="1678"/>
      <c r="AC9" s="1679"/>
    </row>
    <row r="10" spans="1:29">
      <c r="A10" s="431"/>
      <c r="B10" s="1677"/>
      <c r="C10" s="1677"/>
      <c r="D10" s="1677"/>
      <c r="E10" s="1677"/>
      <c r="F10" s="1677"/>
      <c r="G10" s="1677"/>
      <c r="H10" s="1677"/>
      <c r="I10" s="1677"/>
      <c r="J10" s="1677"/>
      <c r="K10" s="1677"/>
      <c r="L10" s="1677"/>
      <c r="M10" s="1677"/>
      <c r="N10" s="1677"/>
      <c r="O10" s="1677"/>
      <c r="P10" s="1677"/>
      <c r="Q10" s="1677"/>
      <c r="R10" s="1677"/>
      <c r="S10" s="1677"/>
      <c r="T10" s="1677"/>
      <c r="U10" s="1677"/>
      <c r="V10" s="1677"/>
      <c r="W10" s="1677"/>
      <c r="X10" s="1677"/>
      <c r="Y10" s="1677"/>
      <c r="Z10" s="1677"/>
      <c r="AA10" s="1677"/>
      <c r="AB10" s="1677"/>
      <c r="AC10" s="1680"/>
    </row>
    <row r="11" spans="1:29" ht="28.5">
      <c r="A11" s="431"/>
      <c r="B11" s="1681" t="s">
        <v>544</v>
      </c>
      <c r="C11" s="1681"/>
      <c r="D11" s="1681"/>
      <c r="E11" s="1681"/>
      <c r="F11" s="1681"/>
      <c r="G11" s="1681"/>
      <c r="H11" s="1681"/>
      <c r="I11" s="1681"/>
      <c r="J11" s="1681"/>
      <c r="K11" s="1681"/>
      <c r="L11" s="1681"/>
      <c r="M11" s="1681"/>
      <c r="N11" s="1681"/>
      <c r="O11" s="1681"/>
      <c r="P11" s="1681"/>
      <c r="Q11" s="1681"/>
      <c r="R11" s="1681"/>
      <c r="S11" s="1681"/>
      <c r="T11" s="1681"/>
      <c r="U11" s="1681"/>
      <c r="V11" s="1681"/>
      <c r="W11" s="1681"/>
      <c r="X11" s="1681"/>
      <c r="Y11" s="1681"/>
      <c r="Z11" s="1681"/>
      <c r="AA11" s="1681"/>
      <c r="AB11" s="1681"/>
      <c r="AC11" s="1682"/>
    </row>
    <row r="12" spans="1:29">
      <c r="A12" s="431"/>
      <c r="B12" s="1672" t="s">
        <v>547</v>
      </c>
      <c r="C12" s="1672"/>
      <c r="D12" s="1672"/>
      <c r="E12" s="1672"/>
      <c r="F12" s="1672"/>
      <c r="G12" s="1672"/>
      <c r="H12" s="1672"/>
      <c r="I12" s="1672"/>
      <c r="J12" s="1672"/>
      <c r="K12" s="1672"/>
      <c r="L12" s="1672"/>
      <c r="M12" s="1672"/>
      <c r="N12" s="1672"/>
      <c r="O12" s="1672"/>
      <c r="P12" s="1672"/>
      <c r="Q12" s="1672"/>
      <c r="R12" s="1672"/>
      <c r="S12" s="1672"/>
      <c r="T12" s="1672"/>
      <c r="U12" s="1672"/>
      <c r="V12" s="1672"/>
      <c r="W12" s="1672"/>
      <c r="X12" s="1672"/>
      <c r="Y12" s="1672"/>
      <c r="Z12" s="1672"/>
      <c r="AA12" s="1672"/>
      <c r="AB12" s="1672"/>
      <c r="AC12" s="1673"/>
    </row>
    <row r="13" spans="1:29">
      <c r="A13" s="431"/>
      <c r="B13" s="1672"/>
      <c r="C13" s="1672"/>
      <c r="D13" s="1672"/>
      <c r="E13" s="1672"/>
      <c r="F13" s="1672"/>
      <c r="G13" s="1672"/>
      <c r="H13" s="1672"/>
      <c r="I13" s="1672"/>
      <c r="J13" s="1672"/>
      <c r="K13" s="1672"/>
      <c r="L13" s="1672"/>
      <c r="M13" s="1672"/>
      <c r="N13" s="1672"/>
      <c r="O13" s="1672"/>
      <c r="P13" s="1672"/>
      <c r="Q13" s="1672"/>
      <c r="R13" s="1672"/>
      <c r="S13" s="1672"/>
      <c r="T13" s="1672"/>
      <c r="U13" s="1672"/>
      <c r="V13" s="1672"/>
      <c r="W13" s="1672"/>
      <c r="X13" s="1672"/>
      <c r="Y13" s="1672"/>
      <c r="Z13" s="1672"/>
      <c r="AA13" s="1672"/>
      <c r="AB13" s="1672"/>
      <c r="AC13" s="1673"/>
    </row>
    <row r="14" spans="1:29">
      <c r="A14" s="431"/>
      <c r="B14" s="1672" t="s">
        <v>548</v>
      </c>
      <c r="C14" s="1672"/>
      <c r="D14" s="1672"/>
      <c r="E14" s="1672"/>
      <c r="F14" s="1672"/>
      <c r="G14" s="1672"/>
      <c r="H14" s="1672"/>
      <c r="I14" s="1672"/>
      <c r="J14" s="1672"/>
      <c r="K14" s="1672"/>
      <c r="L14" s="1672"/>
      <c r="M14" s="1672"/>
      <c r="N14" s="1672"/>
      <c r="O14" s="1672"/>
      <c r="P14" s="1672"/>
      <c r="Q14" s="1672"/>
      <c r="R14" s="1672"/>
      <c r="S14" s="1672"/>
      <c r="T14" s="1672"/>
      <c r="U14" s="1672"/>
      <c r="V14" s="1672"/>
      <c r="W14" s="1672"/>
      <c r="X14" s="1672"/>
      <c r="Y14" s="1672"/>
      <c r="Z14" s="1672"/>
      <c r="AA14" s="1672"/>
      <c r="AB14" s="1672"/>
      <c r="AC14" s="1673"/>
    </row>
    <row r="15" spans="1:29">
      <c r="A15" s="431"/>
      <c r="B15" s="1672"/>
      <c r="C15" s="1672"/>
      <c r="D15" s="1672"/>
      <c r="E15" s="1672"/>
      <c r="F15" s="1672"/>
      <c r="G15" s="1672"/>
      <c r="H15" s="1672"/>
      <c r="I15" s="1672"/>
      <c r="J15" s="1672"/>
      <c r="K15" s="1672"/>
      <c r="L15" s="1672"/>
      <c r="M15" s="1672"/>
      <c r="N15" s="1672"/>
      <c r="O15" s="1672"/>
      <c r="P15" s="1672"/>
      <c r="Q15" s="1672"/>
      <c r="R15" s="1672"/>
      <c r="S15" s="1672"/>
      <c r="T15" s="1672"/>
      <c r="U15" s="1672"/>
      <c r="V15" s="1672"/>
      <c r="W15" s="1672"/>
      <c r="X15" s="1672"/>
      <c r="Y15" s="1672"/>
      <c r="Z15" s="1672"/>
      <c r="AA15" s="1672"/>
      <c r="AB15" s="1672"/>
      <c r="AC15" s="1673"/>
    </row>
    <row r="16" spans="1:29">
      <c r="A16" s="431"/>
      <c r="B16" s="1672" t="s">
        <v>549</v>
      </c>
      <c r="C16" s="1672"/>
      <c r="D16" s="1672"/>
      <c r="E16" s="1672"/>
      <c r="F16" s="1672"/>
      <c r="G16" s="1672"/>
      <c r="H16" s="1672"/>
      <c r="I16" s="1672"/>
      <c r="J16" s="1672"/>
      <c r="K16" s="1672"/>
      <c r="L16" s="1672"/>
      <c r="M16" s="1672"/>
      <c r="N16" s="1672"/>
      <c r="O16" s="1672"/>
      <c r="P16" s="1672"/>
      <c r="Q16" s="1672"/>
      <c r="R16" s="1672"/>
      <c r="S16" s="1672"/>
      <c r="T16" s="1672"/>
      <c r="U16" s="1672"/>
      <c r="V16" s="1672"/>
      <c r="W16" s="1672"/>
      <c r="X16" s="1672"/>
      <c r="Y16" s="1672"/>
      <c r="Z16" s="1672"/>
      <c r="AA16" s="1672"/>
      <c r="AB16" s="1672"/>
      <c r="AC16" s="1673"/>
    </row>
    <row r="17" spans="1:29">
      <c r="A17" s="431"/>
      <c r="B17" s="1672"/>
      <c r="C17" s="1672"/>
      <c r="D17" s="1672"/>
      <c r="E17" s="1672"/>
      <c r="F17" s="1672"/>
      <c r="G17" s="1672"/>
      <c r="H17" s="1672"/>
      <c r="I17" s="1672"/>
      <c r="J17" s="1672"/>
      <c r="K17" s="1672"/>
      <c r="L17" s="1672"/>
      <c r="M17" s="1672"/>
      <c r="N17" s="1672"/>
      <c r="O17" s="1672"/>
      <c r="P17" s="1672"/>
      <c r="Q17" s="1672"/>
      <c r="R17" s="1672"/>
      <c r="S17" s="1672"/>
      <c r="T17" s="1672"/>
      <c r="U17" s="1672"/>
      <c r="V17" s="1672"/>
      <c r="W17" s="1672"/>
      <c r="X17" s="1672"/>
      <c r="Y17" s="1672"/>
      <c r="Z17" s="1672"/>
      <c r="AA17" s="1672"/>
      <c r="AB17" s="1672"/>
      <c r="AC17" s="1673"/>
    </row>
    <row r="18" spans="1:29">
      <c r="A18" s="431"/>
      <c r="B18" s="1672" t="s">
        <v>550</v>
      </c>
      <c r="C18" s="1672"/>
      <c r="D18" s="1672"/>
      <c r="E18" s="1672"/>
      <c r="F18" s="1672"/>
      <c r="G18" s="1672"/>
      <c r="H18" s="1672"/>
      <c r="I18" s="1672"/>
      <c r="J18" s="1672"/>
      <c r="K18" s="1672"/>
      <c r="L18" s="1672"/>
      <c r="M18" s="1672"/>
      <c r="N18" s="1672"/>
      <c r="O18" s="1672"/>
      <c r="P18" s="1672"/>
      <c r="Q18" s="1672"/>
      <c r="R18" s="1672"/>
      <c r="S18" s="1672"/>
      <c r="T18" s="1672"/>
      <c r="U18" s="1672"/>
      <c r="V18" s="1672"/>
      <c r="W18" s="1672"/>
      <c r="X18" s="1672"/>
      <c r="Y18" s="1672"/>
      <c r="Z18" s="1672"/>
      <c r="AA18" s="1672"/>
      <c r="AB18" s="1672"/>
      <c r="AC18" s="1673"/>
    </row>
    <row r="19" spans="1:29">
      <c r="A19" s="431"/>
      <c r="B19" s="1672"/>
      <c r="C19" s="1672"/>
      <c r="D19" s="1672"/>
      <c r="E19" s="1672"/>
      <c r="F19" s="1672"/>
      <c r="G19" s="1672"/>
      <c r="H19" s="1672"/>
      <c r="I19" s="1672"/>
      <c r="J19" s="1672"/>
      <c r="K19" s="1672"/>
      <c r="L19" s="1672"/>
      <c r="M19" s="1672"/>
      <c r="N19" s="1672"/>
      <c r="O19" s="1672"/>
      <c r="P19" s="1672"/>
      <c r="Q19" s="1672"/>
      <c r="R19" s="1672"/>
      <c r="S19" s="1672"/>
      <c r="T19" s="1672"/>
      <c r="U19" s="1672"/>
      <c r="V19" s="1672"/>
      <c r="W19" s="1672"/>
      <c r="X19" s="1672"/>
      <c r="Y19" s="1672"/>
      <c r="Z19" s="1672"/>
      <c r="AA19" s="1672"/>
      <c r="AB19" s="1672"/>
      <c r="AC19" s="1673"/>
    </row>
    <row r="20" spans="1:29">
      <c r="A20" s="431"/>
      <c r="B20" s="1672" t="s">
        <v>551</v>
      </c>
      <c r="C20" s="1672"/>
      <c r="D20" s="1672"/>
      <c r="E20" s="1672"/>
      <c r="F20" s="1672"/>
      <c r="G20" s="1672"/>
      <c r="H20" s="1672"/>
      <c r="I20" s="1672"/>
      <c r="J20" s="1672"/>
      <c r="K20" s="1672"/>
      <c r="L20" s="1672"/>
      <c r="M20" s="1672"/>
      <c r="N20" s="1672"/>
      <c r="O20" s="1672"/>
      <c r="P20" s="1672"/>
      <c r="Q20" s="1672"/>
      <c r="R20" s="1672"/>
      <c r="S20" s="1672"/>
      <c r="T20" s="1672"/>
      <c r="U20" s="1672"/>
      <c r="V20" s="1672"/>
      <c r="W20" s="1672"/>
      <c r="X20" s="1672"/>
      <c r="Y20" s="1672"/>
      <c r="Z20" s="1672"/>
      <c r="AA20" s="1672"/>
      <c r="AB20" s="1672"/>
      <c r="AC20" s="1673"/>
    </row>
    <row r="21" spans="1:29">
      <c r="A21" s="431"/>
      <c r="B21" s="1672"/>
      <c r="C21" s="1672"/>
      <c r="D21" s="1672"/>
      <c r="E21" s="1672"/>
      <c r="F21" s="1672"/>
      <c r="G21" s="1672"/>
      <c r="H21" s="1672"/>
      <c r="I21" s="1672"/>
      <c r="J21" s="1672"/>
      <c r="K21" s="1672"/>
      <c r="L21" s="1672"/>
      <c r="M21" s="1672"/>
      <c r="N21" s="1672"/>
      <c r="O21" s="1672"/>
      <c r="P21" s="1672"/>
      <c r="Q21" s="1672"/>
      <c r="R21" s="1672"/>
      <c r="S21" s="1672"/>
      <c r="T21" s="1672"/>
      <c r="U21" s="1672"/>
      <c r="V21" s="1672"/>
      <c r="W21" s="1672"/>
      <c r="X21" s="1672"/>
      <c r="Y21" s="1672"/>
      <c r="Z21" s="1672"/>
      <c r="AA21" s="1672"/>
      <c r="AB21" s="1672"/>
      <c r="AC21" s="1673"/>
    </row>
    <row r="22" spans="1:29">
      <c r="A22" s="431"/>
      <c r="B22" s="1672" t="s">
        <v>552</v>
      </c>
      <c r="C22" s="1672"/>
      <c r="D22" s="1672"/>
      <c r="E22" s="1672"/>
      <c r="F22" s="1672"/>
      <c r="G22" s="1672"/>
      <c r="H22" s="1672"/>
      <c r="I22" s="1672"/>
      <c r="J22" s="1672"/>
      <c r="K22" s="1672"/>
      <c r="L22" s="1672"/>
      <c r="M22" s="1672"/>
      <c r="N22" s="1672"/>
      <c r="O22" s="1672"/>
      <c r="P22" s="1672"/>
      <c r="Q22" s="1672"/>
      <c r="R22" s="1672"/>
      <c r="S22" s="1672"/>
      <c r="T22" s="1672"/>
      <c r="U22" s="1672"/>
      <c r="V22" s="1672"/>
      <c r="W22" s="1672"/>
      <c r="X22" s="1672"/>
      <c r="Y22" s="1672"/>
      <c r="Z22" s="1672"/>
      <c r="AA22" s="1672"/>
      <c r="AB22" s="1672"/>
      <c r="AC22" s="1673"/>
    </row>
    <row r="23" spans="1:29">
      <c r="A23" s="431"/>
      <c r="B23" s="1672"/>
      <c r="C23" s="1672"/>
      <c r="D23" s="1672"/>
      <c r="E23" s="1672"/>
      <c r="F23" s="1672"/>
      <c r="G23" s="1672"/>
      <c r="H23" s="1672"/>
      <c r="I23" s="1672"/>
      <c r="J23" s="1672"/>
      <c r="K23" s="1672"/>
      <c r="L23" s="1672"/>
      <c r="M23" s="1672"/>
      <c r="N23" s="1672"/>
      <c r="O23" s="1672"/>
      <c r="P23" s="1672"/>
      <c r="Q23" s="1672"/>
      <c r="R23" s="1672"/>
      <c r="S23" s="1672"/>
      <c r="T23" s="1672"/>
      <c r="U23" s="1672"/>
      <c r="V23" s="1672"/>
      <c r="W23" s="1672"/>
      <c r="X23" s="1672"/>
      <c r="Y23" s="1672"/>
      <c r="Z23" s="1672"/>
      <c r="AA23" s="1672"/>
      <c r="AB23" s="1672"/>
      <c r="AC23" s="1673"/>
    </row>
    <row r="24" spans="1:29">
      <c r="A24" s="431"/>
      <c r="B24" s="1672" t="s">
        <v>553</v>
      </c>
      <c r="C24" s="1672"/>
      <c r="D24" s="1672"/>
      <c r="E24" s="1672"/>
      <c r="F24" s="1672"/>
      <c r="G24" s="1672"/>
      <c r="H24" s="1672"/>
      <c r="I24" s="1672"/>
      <c r="J24" s="1672"/>
      <c r="K24" s="1672"/>
      <c r="L24" s="1672"/>
      <c r="M24" s="1672"/>
      <c r="N24" s="1672"/>
      <c r="O24" s="1672"/>
      <c r="P24" s="1672"/>
      <c r="Q24" s="1672"/>
      <c r="R24" s="1672"/>
      <c r="S24" s="1672"/>
      <c r="T24" s="1672"/>
      <c r="U24" s="1672"/>
      <c r="V24" s="1672"/>
      <c r="W24" s="1672"/>
      <c r="X24" s="1672"/>
      <c r="Y24" s="1672"/>
      <c r="Z24" s="1672"/>
      <c r="AA24" s="1672"/>
      <c r="AB24" s="1672"/>
      <c r="AC24" s="1673"/>
    </row>
    <row r="25" spans="1:29">
      <c r="A25" s="431"/>
      <c r="B25" s="1672"/>
      <c r="C25" s="1672"/>
      <c r="D25" s="1672"/>
      <c r="E25" s="1672"/>
      <c r="F25" s="1672"/>
      <c r="G25" s="1672"/>
      <c r="H25" s="1672"/>
      <c r="I25" s="1672"/>
      <c r="J25" s="1672"/>
      <c r="K25" s="1672"/>
      <c r="L25" s="1672"/>
      <c r="M25" s="1672"/>
      <c r="N25" s="1672"/>
      <c r="O25" s="1672"/>
      <c r="P25" s="1672"/>
      <c r="Q25" s="1672"/>
      <c r="R25" s="1672"/>
      <c r="S25" s="1672"/>
      <c r="T25" s="1672"/>
      <c r="U25" s="1672"/>
      <c r="V25" s="1672"/>
      <c r="W25" s="1672"/>
      <c r="X25" s="1672"/>
      <c r="Y25" s="1672"/>
      <c r="Z25" s="1672"/>
      <c r="AA25" s="1672"/>
      <c r="AB25" s="1672"/>
      <c r="AC25" s="1673"/>
    </row>
    <row r="26" spans="1:29">
      <c r="A26" s="431"/>
      <c r="B26" s="1684" t="s">
        <v>554</v>
      </c>
      <c r="C26" s="1684"/>
      <c r="D26" s="1684"/>
      <c r="E26" s="1684"/>
      <c r="F26" s="1684"/>
      <c r="G26" s="1684"/>
      <c r="H26" s="1684"/>
      <c r="I26" s="1684"/>
      <c r="J26" s="1684"/>
      <c r="K26" s="1684"/>
      <c r="L26" s="1684"/>
      <c r="M26" s="1684"/>
      <c r="N26" s="1684"/>
      <c r="O26" s="1684"/>
      <c r="P26" s="1684"/>
      <c r="Q26" s="1684"/>
      <c r="R26" s="1684"/>
      <c r="S26" s="1684"/>
      <c r="T26" s="1684"/>
      <c r="U26" s="1684"/>
      <c r="V26" s="1684"/>
      <c r="W26" s="1684"/>
      <c r="X26" s="1684"/>
      <c r="Y26" s="1684"/>
      <c r="Z26" s="1684"/>
      <c r="AA26" s="1684"/>
      <c r="AB26" s="1684"/>
      <c r="AC26" s="1685"/>
    </row>
    <row r="27" spans="1:29">
      <c r="A27" s="431"/>
      <c r="B27" s="1684"/>
      <c r="C27" s="1684"/>
      <c r="D27" s="1684"/>
      <c r="E27" s="1684"/>
      <c r="F27" s="1684"/>
      <c r="G27" s="1684"/>
      <c r="H27" s="1684"/>
      <c r="I27" s="1684"/>
      <c r="J27" s="1684"/>
      <c r="K27" s="1684"/>
      <c r="L27" s="1684"/>
      <c r="M27" s="1684"/>
      <c r="N27" s="1684"/>
      <c r="O27" s="1684"/>
      <c r="P27" s="1684"/>
      <c r="Q27" s="1684"/>
      <c r="R27" s="1684"/>
      <c r="S27" s="1684"/>
      <c r="T27" s="1684"/>
      <c r="U27" s="1684"/>
      <c r="V27" s="1684"/>
      <c r="W27" s="1684"/>
      <c r="X27" s="1684"/>
      <c r="Y27" s="1684"/>
      <c r="Z27" s="1684"/>
      <c r="AA27" s="1684"/>
      <c r="AB27" s="1684"/>
      <c r="AC27" s="1685"/>
    </row>
    <row r="28" spans="1:29">
      <c r="A28" s="431"/>
      <c r="B28" s="1672" t="s">
        <v>555</v>
      </c>
      <c r="C28" s="1672"/>
      <c r="D28" s="1672"/>
      <c r="E28" s="1672"/>
      <c r="F28" s="1672"/>
      <c r="G28" s="1672"/>
      <c r="H28" s="1672"/>
      <c r="I28" s="1672"/>
      <c r="J28" s="1672"/>
      <c r="K28" s="1672"/>
      <c r="L28" s="1672"/>
      <c r="M28" s="1672"/>
      <c r="N28" s="1672"/>
      <c r="O28" s="1672"/>
      <c r="P28" s="1672"/>
      <c r="Q28" s="1672"/>
      <c r="R28" s="1672"/>
      <c r="S28" s="1672"/>
      <c r="T28" s="1672"/>
      <c r="U28" s="1672"/>
      <c r="V28" s="1672"/>
      <c r="W28" s="1672"/>
      <c r="X28" s="1672"/>
      <c r="Y28" s="1672"/>
      <c r="Z28" s="1672"/>
      <c r="AA28" s="1672"/>
      <c r="AB28" s="1672"/>
      <c r="AC28" s="1673"/>
    </row>
    <row r="29" spans="1:29">
      <c r="A29" s="431"/>
      <c r="B29" s="1672"/>
      <c r="C29" s="1672"/>
      <c r="D29" s="1672"/>
      <c r="E29" s="1672"/>
      <c r="F29" s="1672"/>
      <c r="G29" s="1672"/>
      <c r="H29" s="1672"/>
      <c r="I29" s="1672"/>
      <c r="J29" s="1672"/>
      <c r="K29" s="1672"/>
      <c r="L29" s="1672"/>
      <c r="M29" s="1672"/>
      <c r="N29" s="1672"/>
      <c r="O29" s="1672"/>
      <c r="P29" s="1672"/>
      <c r="Q29" s="1672"/>
      <c r="R29" s="1672"/>
      <c r="S29" s="1672"/>
      <c r="T29" s="1672"/>
      <c r="U29" s="1672"/>
      <c r="V29" s="1672"/>
      <c r="W29" s="1672"/>
      <c r="X29" s="1672"/>
      <c r="Y29" s="1672"/>
      <c r="Z29" s="1672"/>
      <c r="AA29" s="1672"/>
      <c r="AB29" s="1672"/>
      <c r="AC29" s="1673"/>
    </row>
    <row r="30" spans="1:29">
      <c r="A30" s="431"/>
      <c r="B30" s="1672" t="s">
        <v>556</v>
      </c>
      <c r="C30" s="1672"/>
      <c r="D30" s="1672"/>
      <c r="E30" s="1672"/>
      <c r="F30" s="1672"/>
      <c r="G30" s="1672"/>
      <c r="H30" s="1672"/>
      <c r="I30" s="1672"/>
      <c r="J30" s="1672"/>
      <c r="K30" s="1672"/>
      <c r="L30" s="1672"/>
      <c r="M30" s="1672"/>
      <c r="N30" s="1672"/>
      <c r="O30" s="1672"/>
      <c r="P30" s="1672"/>
      <c r="Q30" s="1672"/>
      <c r="R30" s="1672"/>
      <c r="S30" s="1672"/>
      <c r="T30" s="1672"/>
      <c r="U30" s="1672"/>
      <c r="V30" s="1672"/>
      <c r="W30" s="1672"/>
      <c r="X30" s="1672"/>
      <c r="Y30" s="1672"/>
      <c r="Z30" s="1672"/>
      <c r="AA30" s="1672"/>
      <c r="AB30" s="1672"/>
      <c r="AC30" s="1673"/>
    </row>
    <row r="31" spans="1:29">
      <c r="A31" s="431"/>
      <c r="B31" s="1672"/>
      <c r="C31" s="1672"/>
      <c r="D31" s="1672"/>
      <c r="E31" s="1672"/>
      <c r="F31" s="1672"/>
      <c r="G31" s="1672"/>
      <c r="H31" s="1672"/>
      <c r="I31" s="1672"/>
      <c r="J31" s="1672"/>
      <c r="K31" s="1672"/>
      <c r="L31" s="1672"/>
      <c r="M31" s="1672"/>
      <c r="N31" s="1672"/>
      <c r="O31" s="1672"/>
      <c r="P31" s="1672"/>
      <c r="Q31" s="1672"/>
      <c r="R31" s="1672"/>
      <c r="S31" s="1672"/>
      <c r="T31" s="1672"/>
      <c r="U31" s="1672"/>
      <c r="V31" s="1672"/>
      <c r="W31" s="1672"/>
      <c r="X31" s="1672"/>
      <c r="Y31" s="1672"/>
      <c r="Z31" s="1672"/>
      <c r="AA31" s="1672"/>
      <c r="AB31" s="1672"/>
      <c r="AC31" s="1673"/>
    </row>
    <row r="32" spans="1:29">
      <c r="A32" s="431"/>
      <c r="B32" s="1672" t="s">
        <v>557</v>
      </c>
      <c r="C32" s="1672"/>
      <c r="D32" s="1672"/>
      <c r="E32" s="1672"/>
      <c r="F32" s="1672"/>
      <c r="G32" s="1672"/>
      <c r="H32" s="1672"/>
      <c r="I32" s="1672"/>
      <c r="J32" s="1672"/>
      <c r="K32" s="1672"/>
      <c r="L32" s="1672"/>
      <c r="M32" s="1672"/>
      <c r="N32" s="1672"/>
      <c r="O32" s="1672"/>
      <c r="P32" s="1672"/>
      <c r="Q32" s="1672"/>
      <c r="R32" s="1672"/>
      <c r="S32" s="1672"/>
      <c r="T32" s="1672"/>
      <c r="U32" s="1672"/>
      <c r="V32" s="1672"/>
      <c r="W32" s="1672"/>
      <c r="X32" s="1672"/>
      <c r="Y32" s="1672"/>
      <c r="Z32" s="1672"/>
      <c r="AA32" s="1672"/>
      <c r="AB32" s="1672"/>
      <c r="AC32" s="1673"/>
    </row>
    <row r="33" spans="1:29">
      <c r="A33" s="431"/>
      <c r="B33" s="1672"/>
      <c r="C33" s="1672"/>
      <c r="D33" s="1672"/>
      <c r="E33" s="1672"/>
      <c r="F33" s="1672"/>
      <c r="G33" s="1672"/>
      <c r="H33" s="1672"/>
      <c r="I33" s="1672"/>
      <c r="J33" s="1672"/>
      <c r="K33" s="1672"/>
      <c r="L33" s="1672"/>
      <c r="M33" s="1672"/>
      <c r="N33" s="1672"/>
      <c r="O33" s="1672"/>
      <c r="P33" s="1672"/>
      <c r="Q33" s="1672"/>
      <c r="R33" s="1672"/>
      <c r="S33" s="1672"/>
      <c r="T33" s="1672"/>
      <c r="U33" s="1672"/>
      <c r="V33" s="1672"/>
      <c r="W33" s="1672"/>
      <c r="X33" s="1672"/>
      <c r="Y33" s="1672"/>
      <c r="Z33" s="1672"/>
      <c r="AA33" s="1672"/>
      <c r="AB33" s="1672"/>
      <c r="AC33" s="1673"/>
    </row>
    <row r="34" spans="1:29">
      <c r="A34" s="431"/>
      <c r="B34" s="1686" t="s">
        <v>558</v>
      </c>
      <c r="C34" s="1686"/>
      <c r="D34" s="1686"/>
      <c r="E34" s="1686"/>
      <c r="F34" s="1686"/>
      <c r="G34" s="1686"/>
      <c r="H34" s="1686"/>
      <c r="I34" s="1686"/>
      <c r="J34" s="1686"/>
      <c r="K34" s="1686"/>
      <c r="L34" s="1686"/>
      <c r="M34" s="1686"/>
      <c r="N34" s="1686"/>
      <c r="O34" s="1686"/>
      <c r="P34" s="1686"/>
      <c r="Q34" s="1686"/>
      <c r="R34" s="1686"/>
      <c r="S34" s="1686"/>
      <c r="T34" s="1686"/>
      <c r="U34" s="1686"/>
      <c r="V34" s="1686"/>
      <c r="W34" s="1686"/>
      <c r="X34" s="1686"/>
      <c r="Y34" s="1686"/>
      <c r="Z34" s="1686"/>
      <c r="AA34" s="1686"/>
      <c r="AB34" s="1686"/>
      <c r="AC34" s="1687"/>
    </row>
    <row r="35" spans="1:29">
      <c r="A35" s="431"/>
      <c r="B35" s="1686"/>
      <c r="C35" s="1686"/>
      <c r="D35" s="1686"/>
      <c r="E35" s="1686"/>
      <c r="F35" s="1686"/>
      <c r="G35" s="1686"/>
      <c r="H35" s="1686"/>
      <c r="I35" s="1686"/>
      <c r="J35" s="1686"/>
      <c r="K35" s="1686"/>
      <c r="L35" s="1686"/>
      <c r="M35" s="1686"/>
      <c r="N35" s="1686"/>
      <c r="O35" s="1686"/>
      <c r="P35" s="1686"/>
      <c r="Q35" s="1686"/>
      <c r="R35" s="1686"/>
      <c r="S35" s="1686"/>
      <c r="T35" s="1686"/>
      <c r="U35" s="1686"/>
      <c r="V35" s="1686"/>
      <c r="W35" s="1686"/>
      <c r="X35" s="1686"/>
      <c r="Y35" s="1686"/>
      <c r="Z35" s="1686"/>
      <c r="AA35" s="1686"/>
      <c r="AB35" s="1686"/>
      <c r="AC35" s="1687"/>
    </row>
    <row r="36" spans="1:29">
      <c r="A36" s="432"/>
      <c r="B36" s="432"/>
      <c r="C36" s="432"/>
      <c r="D36" s="432"/>
      <c r="E36" s="432"/>
      <c r="F36" s="432"/>
      <c r="G36" s="432"/>
      <c r="H36" s="432"/>
      <c r="I36" s="432"/>
      <c r="J36" s="432"/>
      <c r="K36" s="432"/>
      <c r="L36" s="432"/>
      <c r="M36" s="432"/>
      <c r="N36" s="432"/>
      <c r="O36" s="139"/>
      <c r="P36" s="427"/>
      <c r="Q36" s="427"/>
      <c r="R36" s="427"/>
    </row>
    <row r="37" spans="1:29" ht="28.5">
      <c r="A37" s="432"/>
      <c r="B37" s="1688" t="s">
        <v>559</v>
      </c>
      <c r="C37" s="1688"/>
      <c r="D37" s="1688"/>
      <c r="E37" s="1688"/>
      <c r="F37" s="1688"/>
      <c r="G37" s="1688"/>
      <c r="H37" s="1688"/>
      <c r="I37" s="1688"/>
      <c r="J37" s="1688"/>
      <c r="K37" s="1688"/>
      <c r="L37" s="1688"/>
      <c r="M37" s="1688"/>
      <c r="N37" s="1688"/>
      <c r="O37" s="1688"/>
      <c r="P37" s="1688"/>
      <c r="Q37" s="1688"/>
      <c r="R37" s="1688"/>
      <c r="S37" s="1688"/>
      <c r="T37" s="1688"/>
      <c r="U37" s="1688"/>
      <c r="V37" s="1688"/>
      <c r="W37" s="1688"/>
      <c r="X37" s="1688"/>
      <c r="Y37" s="1688"/>
      <c r="Z37" s="1688"/>
      <c r="AA37" s="1688"/>
      <c r="AB37" s="1688"/>
      <c r="AC37" s="1688"/>
    </row>
    <row r="38" spans="1:29" ht="28.5">
      <c r="A38" s="432"/>
      <c r="B38" s="1689" t="s">
        <v>560</v>
      </c>
      <c r="C38" s="1689"/>
      <c r="D38" s="1689"/>
      <c r="E38" s="1689"/>
      <c r="F38" s="1689"/>
      <c r="G38" s="1689"/>
      <c r="H38" s="1689"/>
      <c r="I38" s="1689"/>
      <c r="J38" s="1689"/>
      <c r="K38" s="1689"/>
      <c r="L38" s="1689"/>
      <c r="M38" s="1689"/>
      <c r="N38" s="1689"/>
      <c r="O38" s="1689"/>
      <c r="P38" s="1689"/>
      <c r="Q38" s="1689"/>
      <c r="R38" s="1689"/>
      <c r="S38" s="1689"/>
      <c r="T38" s="1689"/>
      <c r="U38" s="1689"/>
      <c r="V38" s="1689"/>
      <c r="W38" s="1689"/>
      <c r="X38" s="1689"/>
      <c r="Y38" s="1689"/>
      <c r="Z38" s="1689"/>
      <c r="AA38" s="1689"/>
      <c r="AB38" s="1689"/>
      <c r="AC38" s="1689"/>
    </row>
    <row r="39" spans="1:29" ht="28.5">
      <c r="A39" s="433"/>
      <c r="B39" s="1690" t="s">
        <v>561</v>
      </c>
      <c r="C39" s="1690"/>
      <c r="D39" s="1690"/>
      <c r="E39" s="1690"/>
      <c r="F39" s="1690"/>
      <c r="G39" s="1690"/>
      <c r="H39" s="1690"/>
      <c r="I39" s="1690"/>
      <c r="J39" s="1690"/>
      <c r="K39" s="1690"/>
      <c r="L39" s="1690"/>
      <c r="M39" s="1690"/>
      <c r="N39" s="1690"/>
      <c r="O39" s="1690"/>
      <c r="P39" s="1690"/>
      <c r="Q39" s="1690"/>
      <c r="R39" s="1690"/>
      <c r="S39" s="1690"/>
      <c r="T39" s="1690"/>
      <c r="U39" s="1690"/>
      <c r="V39" s="1690"/>
      <c r="W39" s="1690"/>
      <c r="X39" s="1690"/>
      <c r="Y39" s="1690"/>
      <c r="Z39" s="1690"/>
      <c r="AA39" s="1690"/>
      <c r="AB39" s="1690"/>
      <c r="AC39" s="1690"/>
    </row>
    <row r="40" spans="1:29" ht="28.5">
      <c r="A40" s="433"/>
      <c r="B40" s="1691" t="s">
        <v>562</v>
      </c>
      <c r="C40" s="1691"/>
      <c r="D40" s="1691"/>
      <c r="E40" s="1691"/>
      <c r="F40" s="1691"/>
      <c r="G40" s="1691"/>
      <c r="H40" s="1691"/>
      <c r="I40" s="1691"/>
      <c r="J40" s="1691"/>
      <c r="K40" s="1691"/>
      <c r="L40" s="1691"/>
      <c r="M40" s="1691"/>
      <c r="N40" s="1691"/>
      <c r="O40" s="1691"/>
      <c r="P40" s="1691"/>
      <c r="Q40" s="1691"/>
      <c r="R40" s="1691"/>
      <c r="S40" s="1691"/>
      <c r="T40" s="1691"/>
      <c r="U40" s="1691"/>
      <c r="V40" s="1691"/>
      <c r="W40" s="1691"/>
      <c r="X40" s="1691"/>
      <c r="Y40" s="1691"/>
      <c r="Z40" s="1691"/>
      <c r="AA40" s="1691"/>
      <c r="AB40" s="1691"/>
      <c r="AC40" s="1691"/>
    </row>
    <row r="41" spans="1:29" ht="28.5">
      <c r="A41" s="433"/>
      <c r="B41" s="1691" t="s">
        <v>563</v>
      </c>
      <c r="C41" s="1691"/>
      <c r="D41" s="1691"/>
      <c r="E41" s="1691"/>
      <c r="F41" s="1691"/>
      <c r="G41" s="1691"/>
      <c r="H41" s="1691"/>
      <c r="I41" s="1691"/>
      <c r="J41" s="1691"/>
      <c r="K41" s="1691"/>
      <c r="L41" s="1691"/>
      <c r="M41" s="1691"/>
      <c r="N41" s="1691"/>
      <c r="O41" s="1691"/>
      <c r="P41" s="1691"/>
      <c r="Q41" s="1691"/>
      <c r="R41" s="1691"/>
      <c r="S41" s="1691"/>
      <c r="T41" s="1691"/>
      <c r="U41" s="1691"/>
      <c r="V41" s="1691"/>
      <c r="W41" s="1691"/>
      <c r="X41" s="1691"/>
      <c r="Y41" s="1691"/>
      <c r="Z41" s="1691"/>
      <c r="AA41" s="1691"/>
      <c r="AB41" s="1691"/>
      <c r="AC41" s="1691"/>
    </row>
    <row r="42" spans="1:29" ht="28.5">
      <c r="A42" s="433"/>
      <c r="B42" s="1683" t="s">
        <v>564</v>
      </c>
      <c r="C42" s="1683"/>
      <c r="D42" s="1683"/>
      <c r="E42" s="1683"/>
      <c r="F42" s="1683"/>
      <c r="G42" s="1683"/>
      <c r="H42" s="1683"/>
      <c r="I42" s="1683"/>
      <c r="J42" s="1683"/>
      <c r="K42" s="1683"/>
      <c r="L42" s="1683"/>
      <c r="M42" s="1683"/>
      <c r="N42" s="1683"/>
      <c r="O42" s="1683"/>
      <c r="P42" s="1683"/>
      <c r="Q42" s="1683"/>
      <c r="R42" s="1683"/>
      <c r="S42" s="1683"/>
      <c r="T42" s="1683"/>
      <c r="U42" s="1683"/>
      <c r="V42" s="1683"/>
      <c r="W42" s="1683"/>
      <c r="X42" s="1683"/>
      <c r="Y42" s="1683"/>
      <c r="Z42" s="1683"/>
      <c r="AA42" s="1683"/>
      <c r="AB42" s="1683"/>
      <c r="AC42" s="1683"/>
    </row>
    <row r="43" spans="1:29" ht="28.5">
      <c r="A43" s="433"/>
      <c r="B43" s="1683" t="s">
        <v>565</v>
      </c>
      <c r="C43" s="1683"/>
      <c r="D43" s="1683"/>
      <c r="E43" s="1683"/>
      <c r="F43" s="1683"/>
      <c r="G43" s="1683"/>
      <c r="H43" s="1683"/>
      <c r="I43" s="1683"/>
      <c r="J43" s="1683"/>
      <c r="K43" s="1683"/>
      <c r="L43" s="1683"/>
      <c r="M43" s="1683"/>
      <c r="N43" s="1683"/>
      <c r="O43" s="1683"/>
      <c r="P43" s="1683"/>
      <c r="Q43" s="1683"/>
      <c r="R43" s="1683"/>
      <c r="S43" s="1683"/>
      <c r="T43" s="1683"/>
      <c r="U43" s="1683"/>
      <c r="V43" s="1683"/>
      <c r="W43" s="1683"/>
      <c r="X43" s="1683"/>
      <c r="Y43" s="1683"/>
      <c r="Z43" s="1683"/>
      <c r="AA43" s="1683"/>
      <c r="AB43" s="1683"/>
      <c r="AC43" s="1683"/>
    </row>
    <row r="44" spans="1:29" ht="28.5">
      <c r="A44" s="433"/>
      <c r="B44" s="1683" t="s">
        <v>566</v>
      </c>
      <c r="C44" s="1683"/>
      <c r="D44" s="1683"/>
      <c r="E44" s="1683"/>
      <c r="F44" s="1683"/>
      <c r="G44" s="1683"/>
      <c r="H44" s="1683"/>
      <c r="I44" s="1683"/>
      <c r="J44" s="1683"/>
      <c r="K44" s="1683"/>
      <c r="L44" s="1683"/>
      <c r="M44" s="1683"/>
      <c r="N44" s="1683"/>
      <c r="O44" s="1683"/>
      <c r="P44" s="1683"/>
      <c r="Q44" s="1683"/>
      <c r="R44" s="1683"/>
      <c r="S44" s="1683"/>
      <c r="T44" s="1683"/>
      <c r="U44" s="1683"/>
      <c r="V44" s="1683"/>
      <c r="W44" s="1683"/>
      <c r="X44" s="1683"/>
      <c r="Y44" s="1683"/>
      <c r="Z44" s="1683"/>
      <c r="AA44" s="1683"/>
      <c r="AB44" s="1683"/>
      <c r="AC44" s="1683"/>
    </row>
    <row r="45" spans="1:29" ht="28.5">
      <c r="A45" s="433"/>
      <c r="B45" s="1683" t="s">
        <v>567</v>
      </c>
      <c r="C45" s="1683"/>
      <c r="D45" s="1683"/>
      <c r="E45" s="1683"/>
      <c r="F45" s="1683"/>
      <c r="G45" s="1683"/>
      <c r="H45" s="1683"/>
      <c r="I45" s="1683"/>
      <c r="J45" s="1683"/>
      <c r="K45" s="1683"/>
      <c r="L45" s="1683"/>
      <c r="M45" s="1683"/>
      <c r="N45" s="1683"/>
      <c r="O45" s="1683"/>
      <c r="P45" s="1683"/>
      <c r="Q45" s="1683"/>
      <c r="R45" s="1683"/>
      <c r="S45" s="1683"/>
      <c r="T45" s="1683"/>
      <c r="U45" s="1683"/>
      <c r="V45" s="1683"/>
      <c r="W45" s="1683"/>
      <c r="X45" s="1683"/>
      <c r="Y45" s="1683"/>
      <c r="Z45" s="1683"/>
      <c r="AA45" s="1683"/>
      <c r="AB45" s="1683"/>
      <c r="AC45" s="1683"/>
    </row>
    <row r="46" spans="1:29" ht="28.5">
      <c r="A46" s="433"/>
      <c r="B46" s="1693" t="s">
        <v>568</v>
      </c>
      <c r="C46" s="1693"/>
      <c r="D46" s="1693"/>
      <c r="E46" s="1693"/>
      <c r="F46" s="1693"/>
      <c r="G46" s="1693"/>
      <c r="H46" s="1693"/>
      <c r="I46" s="1693"/>
      <c r="J46" s="1693"/>
      <c r="K46" s="1693"/>
      <c r="L46" s="1693"/>
      <c r="M46" s="1693"/>
      <c r="N46" s="1693"/>
      <c r="O46" s="1693"/>
      <c r="P46" s="1693"/>
      <c r="Q46" s="1693"/>
      <c r="R46" s="1693"/>
      <c r="S46" s="1693"/>
      <c r="T46" s="1693"/>
      <c r="U46" s="1693"/>
      <c r="V46" s="1693"/>
      <c r="W46" s="1693"/>
      <c r="X46" s="1693"/>
      <c r="Y46" s="1693"/>
      <c r="Z46" s="1693"/>
      <c r="AA46" s="1693"/>
      <c r="AB46" s="1693"/>
      <c r="AC46" s="1693"/>
    </row>
    <row r="47" spans="1:29">
      <c r="A47" s="433"/>
      <c r="B47" s="1694" t="s">
        <v>569</v>
      </c>
      <c r="C47" s="1694"/>
      <c r="D47" s="1694"/>
      <c r="E47" s="1694"/>
      <c r="F47" s="1694"/>
      <c r="G47" s="1694"/>
      <c r="H47" s="1694"/>
      <c r="I47" s="1694"/>
      <c r="J47" s="1694"/>
      <c r="K47" s="1694"/>
      <c r="L47" s="1694"/>
      <c r="M47" s="1694"/>
      <c r="N47" s="1694"/>
      <c r="O47" s="1694"/>
      <c r="P47" s="1694"/>
      <c r="Q47" s="1694"/>
      <c r="R47" s="1694"/>
      <c r="S47" s="1694"/>
      <c r="T47" s="1694"/>
      <c r="U47" s="1694"/>
      <c r="V47" s="1694"/>
      <c r="W47" s="1694"/>
      <c r="X47" s="1694"/>
      <c r="Y47" s="1694"/>
      <c r="Z47" s="1694"/>
      <c r="AA47" s="1694"/>
      <c r="AB47" s="1694"/>
      <c r="AC47" s="1694"/>
    </row>
    <row r="48" spans="1:29">
      <c r="A48" s="433"/>
      <c r="B48" s="1694"/>
      <c r="C48" s="1694"/>
      <c r="D48" s="1694"/>
      <c r="E48" s="1694"/>
      <c r="F48" s="1694"/>
      <c r="G48" s="1694"/>
      <c r="H48" s="1694"/>
      <c r="I48" s="1694"/>
      <c r="J48" s="1694"/>
      <c r="K48" s="1694"/>
      <c r="L48" s="1694"/>
      <c r="M48" s="1694"/>
      <c r="N48" s="1694"/>
      <c r="O48" s="1694"/>
      <c r="P48" s="1694"/>
      <c r="Q48" s="1694"/>
      <c r="R48" s="1694"/>
      <c r="S48" s="1694"/>
      <c r="T48" s="1694"/>
      <c r="U48" s="1694"/>
      <c r="V48" s="1694"/>
      <c r="W48" s="1694"/>
      <c r="X48" s="1694"/>
      <c r="Y48" s="1694"/>
      <c r="Z48" s="1694"/>
      <c r="AA48" s="1694"/>
      <c r="AB48" s="1694"/>
      <c r="AC48" s="1694"/>
    </row>
    <row r="49" spans="1:29">
      <c r="A49" s="433"/>
      <c r="B49" s="1694"/>
      <c r="C49" s="1694"/>
      <c r="D49" s="1694"/>
      <c r="E49" s="1694"/>
      <c r="F49" s="1694"/>
      <c r="G49" s="1694"/>
      <c r="H49" s="1694"/>
      <c r="I49" s="1694"/>
      <c r="J49" s="1694"/>
      <c r="K49" s="1694"/>
      <c r="L49" s="1694"/>
      <c r="M49" s="1694"/>
      <c r="N49" s="1694"/>
      <c r="O49" s="1694"/>
      <c r="P49" s="1694"/>
      <c r="Q49" s="1694"/>
      <c r="R49" s="1694"/>
      <c r="S49" s="1694"/>
      <c r="T49" s="1694"/>
      <c r="U49" s="1694"/>
      <c r="V49" s="1694"/>
      <c r="W49" s="1694"/>
      <c r="X49" s="1694"/>
      <c r="Y49" s="1694"/>
      <c r="Z49" s="1694"/>
      <c r="AA49" s="1694"/>
      <c r="AB49" s="1694"/>
      <c r="AC49" s="1694"/>
    </row>
    <row r="50" spans="1:29">
      <c r="A50" s="433"/>
      <c r="B50" s="1694"/>
      <c r="C50" s="1694"/>
      <c r="D50" s="1694"/>
      <c r="E50" s="1694"/>
      <c r="F50" s="1694"/>
      <c r="G50" s="1694"/>
      <c r="H50" s="1694"/>
      <c r="I50" s="1694"/>
      <c r="J50" s="1694"/>
      <c r="K50" s="1694"/>
      <c r="L50" s="1694"/>
      <c r="M50" s="1694"/>
      <c r="N50" s="1694"/>
      <c r="O50" s="1694"/>
      <c r="P50" s="1694"/>
      <c r="Q50" s="1694"/>
      <c r="R50" s="1694"/>
      <c r="S50" s="1694"/>
      <c r="T50" s="1694"/>
      <c r="U50" s="1694"/>
      <c r="V50" s="1694"/>
      <c r="W50" s="1694"/>
      <c r="X50" s="1694"/>
      <c r="Y50" s="1694"/>
      <c r="Z50" s="1694"/>
      <c r="AA50" s="1694"/>
      <c r="AB50" s="1694"/>
      <c r="AC50" s="1694"/>
    </row>
    <row r="51" spans="1:29">
      <c r="A51" s="433"/>
      <c r="B51" s="1694"/>
      <c r="C51" s="1694"/>
      <c r="D51" s="1694"/>
      <c r="E51" s="1694"/>
      <c r="F51" s="1694"/>
      <c r="G51" s="1694"/>
      <c r="H51" s="1694"/>
      <c r="I51" s="1694"/>
      <c r="J51" s="1694"/>
      <c r="K51" s="1694"/>
      <c r="L51" s="1694"/>
      <c r="M51" s="1694"/>
      <c r="N51" s="1694"/>
      <c r="O51" s="1694"/>
      <c r="P51" s="1694"/>
      <c r="Q51" s="1694"/>
      <c r="R51" s="1694"/>
      <c r="S51" s="1694"/>
      <c r="T51" s="1694"/>
      <c r="U51" s="1694"/>
      <c r="V51" s="1694"/>
      <c r="W51" s="1694"/>
      <c r="X51" s="1694"/>
      <c r="Y51" s="1694"/>
      <c r="Z51" s="1694"/>
      <c r="AA51" s="1694"/>
      <c r="AB51" s="1694"/>
      <c r="AC51" s="1694"/>
    </row>
    <row r="52" spans="1:29">
      <c r="A52" s="433"/>
      <c r="B52" s="1694"/>
      <c r="C52" s="1694"/>
      <c r="D52" s="1694"/>
      <c r="E52" s="1694"/>
      <c r="F52" s="1694"/>
      <c r="G52" s="1694"/>
      <c r="H52" s="1694"/>
      <c r="I52" s="1694"/>
      <c r="J52" s="1694"/>
      <c r="K52" s="1694"/>
      <c r="L52" s="1694"/>
      <c r="M52" s="1694"/>
      <c r="N52" s="1694"/>
      <c r="O52" s="1694"/>
      <c r="P52" s="1694"/>
      <c r="Q52" s="1694"/>
      <c r="R52" s="1694"/>
      <c r="S52" s="1694"/>
      <c r="T52" s="1694"/>
      <c r="U52" s="1694"/>
      <c r="V52" s="1694"/>
      <c r="W52" s="1694"/>
      <c r="X52" s="1694"/>
      <c r="Y52" s="1694"/>
      <c r="Z52" s="1694"/>
      <c r="AA52" s="1694"/>
      <c r="AB52" s="1694"/>
      <c r="AC52" s="1694"/>
    </row>
    <row r="53" spans="1:29" ht="26.25">
      <c r="A53" s="433"/>
      <c r="B53" s="434"/>
      <c r="C53" s="434"/>
      <c r="D53" s="434"/>
      <c r="E53" s="434"/>
      <c r="F53" s="434"/>
      <c r="G53" s="434"/>
      <c r="H53" s="434"/>
      <c r="I53" s="434"/>
      <c r="J53" s="434"/>
      <c r="K53" s="434"/>
      <c r="L53" s="434"/>
      <c r="M53" s="435"/>
      <c r="N53" s="436"/>
      <c r="O53" s="437"/>
      <c r="P53" s="438"/>
      <c r="Q53" s="439"/>
      <c r="R53" s="439"/>
      <c r="S53" s="437"/>
      <c r="T53" s="437"/>
      <c r="U53" s="437"/>
      <c r="V53" s="437"/>
      <c r="W53" s="437"/>
      <c r="X53" s="437"/>
      <c r="Y53" s="437"/>
      <c r="Z53" s="437"/>
      <c r="AA53" s="437"/>
      <c r="AB53" s="437"/>
      <c r="AC53" s="437"/>
    </row>
    <row r="54" spans="1:29">
      <c r="A54" s="433"/>
      <c r="B54" s="1689" t="s">
        <v>570</v>
      </c>
      <c r="C54" s="1689"/>
      <c r="D54" s="1689"/>
      <c r="E54" s="1689"/>
      <c r="F54" s="1689"/>
      <c r="G54" s="1689"/>
      <c r="H54" s="1689"/>
      <c r="I54" s="1689"/>
      <c r="J54" s="1689"/>
      <c r="K54" s="1689"/>
      <c r="L54" s="1689"/>
      <c r="M54" s="1689"/>
      <c r="N54" s="1689"/>
      <c r="O54" s="1689"/>
      <c r="P54" s="1689"/>
      <c r="Q54" s="1689"/>
      <c r="R54" s="1689"/>
      <c r="S54" s="1689"/>
      <c r="T54" s="1689"/>
      <c r="U54" s="1689"/>
      <c r="V54" s="1689"/>
      <c r="W54" s="1689"/>
      <c r="X54" s="1689"/>
      <c r="Y54" s="1689"/>
      <c r="Z54" s="1689"/>
      <c r="AA54" s="1689"/>
      <c r="AB54" s="1689"/>
      <c r="AC54" s="1689"/>
    </row>
    <row r="55" spans="1:29">
      <c r="A55" s="433"/>
      <c r="B55" s="1689"/>
      <c r="C55" s="1689"/>
      <c r="D55" s="1689"/>
      <c r="E55" s="1689"/>
      <c r="F55" s="1689"/>
      <c r="G55" s="1689"/>
      <c r="H55" s="1689"/>
      <c r="I55" s="1689"/>
      <c r="J55" s="1689"/>
      <c r="K55" s="1689"/>
      <c r="L55" s="1689"/>
      <c r="M55" s="1689"/>
      <c r="N55" s="1689"/>
      <c r="O55" s="1689"/>
      <c r="P55" s="1689"/>
      <c r="Q55" s="1689"/>
      <c r="R55" s="1689"/>
      <c r="S55" s="1689"/>
      <c r="T55" s="1689"/>
      <c r="U55" s="1689"/>
      <c r="V55" s="1689"/>
      <c r="W55" s="1689"/>
      <c r="X55" s="1689"/>
      <c r="Y55" s="1689"/>
      <c r="Z55" s="1689"/>
      <c r="AA55" s="1689"/>
      <c r="AB55" s="1689"/>
      <c r="AC55" s="1689"/>
    </row>
    <row r="56" spans="1:29">
      <c r="A56" s="433"/>
      <c r="B56" s="1689"/>
      <c r="C56" s="1689"/>
      <c r="D56" s="1689"/>
      <c r="E56" s="1689"/>
      <c r="F56" s="1689"/>
      <c r="G56" s="1689"/>
      <c r="H56" s="1689"/>
      <c r="I56" s="1689"/>
      <c r="J56" s="1689"/>
      <c r="K56" s="1689"/>
      <c r="L56" s="1689"/>
      <c r="M56" s="1689"/>
      <c r="N56" s="1689"/>
      <c r="O56" s="1689"/>
      <c r="P56" s="1689"/>
      <c r="Q56" s="1689"/>
      <c r="R56" s="1689"/>
      <c r="S56" s="1689"/>
      <c r="T56" s="1689"/>
      <c r="U56" s="1689"/>
      <c r="V56" s="1689"/>
      <c r="W56" s="1689"/>
      <c r="X56" s="1689"/>
      <c r="Y56" s="1689"/>
      <c r="Z56" s="1689"/>
      <c r="AA56" s="1689"/>
      <c r="AB56" s="1689"/>
      <c r="AC56" s="1689"/>
    </row>
    <row r="57" spans="1:29">
      <c r="B57" s="1689"/>
      <c r="C57" s="1689"/>
      <c r="D57" s="1689"/>
      <c r="E57" s="1689"/>
      <c r="F57" s="1689"/>
      <c r="G57" s="1689"/>
      <c r="H57" s="1689"/>
      <c r="I57" s="1689"/>
      <c r="J57" s="1689"/>
      <c r="K57" s="1689"/>
      <c r="L57" s="1689"/>
      <c r="M57" s="1689"/>
      <c r="N57" s="1689"/>
      <c r="O57" s="1689"/>
      <c r="P57" s="1689"/>
      <c r="Q57" s="1689"/>
      <c r="R57" s="1689"/>
      <c r="S57" s="1689"/>
      <c r="T57" s="1689"/>
      <c r="U57" s="1689"/>
      <c r="V57" s="1689"/>
      <c r="W57" s="1689"/>
      <c r="X57" s="1689"/>
      <c r="Y57" s="1689"/>
      <c r="Z57" s="1689"/>
      <c r="AA57" s="1689"/>
      <c r="AB57" s="1689"/>
      <c r="AC57" s="1689"/>
    </row>
    <row r="58" spans="1:29">
      <c r="B58" s="1689"/>
      <c r="C58" s="1689"/>
      <c r="D58" s="1689"/>
      <c r="E58" s="1689"/>
      <c r="F58" s="1689"/>
      <c r="G58" s="1689"/>
      <c r="H58" s="1689"/>
      <c r="I58" s="1689"/>
      <c r="J58" s="1689"/>
      <c r="K58" s="1689"/>
      <c r="L58" s="1689"/>
      <c r="M58" s="1689"/>
      <c r="N58" s="1689"/>
      <c r="O58" s="1689"/>
      <c r="P58" s="1689"/>
      <c r="Q58" s="1689"/>
      <c r="R58" s="1689"/>
      <c r="S58" s="1689"/>
      <c r="T58" s="1689"/>
      <c r="U58" s="1689"/>
      <c r="V58" s="1689"/>
      <c r="W58" s="1689"/>
      <c r="X58" s="1689"/>
      <c r="Y58" s="1689"/>
      <c r="Z58" s="1689"/>
      <c r="AA58" s="1689"/>
      <c r="AB58" s="1689"/>
      <c r="AC58" s="1689"/>
    </row>
    <row r="59" spans="1:29" ht="28.5">
      <c r="B59" s="1692" t="s">
        <v>571</v>
      </c>
      <c r="C59" s="1692"/>
      <c r="D59" s="1692"/>
      <c r="E59" s="1692"/>
      <c r="F59" s="1692"/>
      <c r="G59" s="1692"/>
      <c r="H59" s="1692"/>
      <c r="I59" s="1692"/>
      <c r="J59" s="1692"/>
      <c r="K59" s="1692"/>
      <c r="L59" s="1692"/>
      <c r="M59" s="1692"/>
      <c r="N59" s="1692"/>
      <c r="O59" s="1692"/>
      <c r="P59" s="1692"/>
      <c r="Q59" s="1692"/>
      <c r="R59" s="1692"/>
      <c r="S59" s="1692"/>
      <c r="T59" s="1692"/>
      <c r="U59" s="1692"/>
      <c r="V59" s="1692"/>
      <c r="W59" s="1692"/>
      <c r="X59" s="1692"/>
      <c r="Y59" s="1692"/>
      <c r="Z59" s="1692"/>
      <c r="AA59" s="1692"/>
      <c r="AB59" s="1692"/>
      <c r="AC59" s="1692"/>
    </row>
    <row r="60" spans="1:29">
      <c r="A60" s="429"/>
      <c r="B60" s="429"/>
      <c r="C60" s="429"/>
      <c r="D60" s="429"/>
      <c r="E60" s="429"/>
      <c r="F60" s="429"/>
      <c r="G60" s="429"/>
      <c r="H60" s="429"/>
      <c r="I60" s="429"/>
      <c r="J60" s="429"/>
      <c r="K60" s="429"/>
      <c r="L60" s="429"/>
      <c r="M60" s="429"/>
      <c r="N60" s="429"/>
      <c r="O60" s="440"/>
      <c r="P60" s="440"/>
      <c r="Q60" s="440"/>
      <c r="R60" s="440"/>
      <c r="S60" s="440"/>
      <c r="T60" s="440"/>
      <c r="U60" s="440"/>
      <c r="V60" s="440"/>
      <c r="W60" s="440"/>
      <c r="X60" s="440"/>
      <c r="Y60" s="440"/>
      <c r="Z60" s="440"/>
      <c r="AA60" s="440"/>
      <c r="AB60" s="440"/>
      <c r="AC60" s="440"/>
    </row>
    <row r="61" spans="1:29">
      <c r="A61" s="429"/>
      <c r="B61" s="429"/>
      <c r="C61" s="429"/>
      <c r="D61" s="429"/>
      <c r="E61" s="429"/>
      <c r="F61" s="429"/>
      <c r="G61" s="429"/>
      <c r="H61" s="429"/>
      <c r="I61" s="429"/>
      <c r="J61" s="429"/>
      <c r="K61" s="429"/>
      <c r="L61" s="429"/>
      <c r="M61" s="429"/>
      <c r="N61" s="429"/>
      <c r="O61" s="440"/>
      <c r="P61" s="440"/>
      <c r="Q61" s="440"/>
      <c r="R61" s="440"/>
      <c r="S61" s="440"/>
      <c r="T61" s="440"/>
      <c r="U61" s="440"/>
      <c r="V61" s="440"/>
      <c r="W61" s="440"/>
      <c r="X61" s="440"/>
      <c r="Y61" s="440"/>
      <c r="Z61" s="440"/>
      <c r="AA61" s="440"/>
      <c r="AB61" s="440"/>
      <c r="AC61" s="440"/>
    </row>
  </sheetData>
  <mergeCells count="31">
    <mergeCell ref="B59:AC59"/>
    <mergeCell ref="B43:AC43"/>
    <mergeCell ref="B44:AC44"/>
    <mergeCell ref="B45:AC45"/>
    <mergeCell ref="B46:AC46"/>
    <mergeCell ref="B47:AC52"/>
    <mergeCell ref="B54:AC58"/>
    <mergeCell ref="B42:AC42"/>
    <mergeCell ref="B24:AC25"/>
    <mergeCell ref="B26:AC27"/>
    <mergeCell ref="B28:AC29"/>
    <mergeCell ref="B30:AC31"/>
    <mergeCell ref="B32:AC33"/>
    <mergeCell ref="B34:AC35"/>
    <mergeCell ref="B37:AC37"/>
    <mergeCell ref="B38:AC38"/>
    <mergeCell ref="B39:AC39"/>
    <mergeCell ref="B40:AC40"/>
    <mergeCell ref="B41:AC41"/>
    <mergeCell ref="B22:AC23"/>
    <mergeCell ref="A2:AC3"/>
    <mergeCell ref="A4:AC5"/>
    <mergeCell ref="B8:AC8"/>
    <mergeCell ref="B9:AC9"/>
    <mergeCell ref="B10:AC10"/>
    <mergeCell ref="B11:AC11"/>
    <mergeCell ref="B12:AC13"/>
    <mergeCell ref="B14:AC15"/>
    <mergeCell ref="B16:AC17"/>
    <mergeCell ref="B18:AC19"/>
    <mergeCell ref="B20:A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Nota</vt:lpstr>
      <vt:lpstr>Liste</vt:lpstr>
      <vt:lpstr>Chocolat</vt:lpstr>
      <vt:lpstr>Formats-formules-pourcentages</vt:lpstr>
      <vt:lpstr>qu'est-ce-qu'un-postit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Leboucher</dc:creator>
  <cp:lastModifiedBy>Joel Leboucher</cp:lastModifiedBy>
  <dcterms:created xsi:type="dcterms:W3CDTF">2016-08-10T11:18:47Z</dcterms:created>
  <dcterms:modified xsi:type="dcterms:W3CDTF">2017-12-18T19:31:05Z</dcterms:modified>
</cp:coreProperties>
</file>